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tabRatio="851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e" sheetId="6" r:id="rId6"/>
    <sheet name="helyi adók" sheetId="7" r:id="rId7"/>
    <sheet name="egyéb felhalm bevétel" sheetId="8" r:id="rId8"/>
    <sheet name="állami tám" sheetId="9" r:id="rId9"/>
    <sheet name="támog érték kiad" sheetId="10" r:id="rId10"/>
    <sheet name="átadott p" sheetId="11" r:id="rId11"/>
    <sheet name="beruh felújít" sheetId="12" r:id="rId12"/>
    <sheet name="E-EU PROJEKT" sheetId="13" r:id="rId13"/>
    <sheet name="E -stabilitási" sheetId="14" r:id="rId14"/>
    <sheet name="tartalékok" sheetId="15" r:id="rId15"/>
    <sheet name="ellátottak pj." sheetId="16" r:id="rId16"/>
    <sheet name="intézmény finansz" sheetId="17" r:id="rId17"/>
    <sheet name="ÚJ RENDELET MELLÉKLET" sheetId="18" r:id="rId18"/>
    <sheet name="új mell KÖH" sheetId="19" r:id="rId19"/>
    <sheet name="pm" sheetId="20" r:id="rId20"/>
    <sheet name="eredmény " sheetId="21" r:id="rId21"/>
    <sheet name="vagyonmérleg" sheetId="22" r:id="rId22"/>
    <sheet name="MÉRLEG BEVÉTEL" sheetId="23" r:id="rId23"/>
    <sheet name="MÉRLEG KIADÁS" sheetId="24" r:id="rId24"/>
    <sheet name="TÖBB ÉVES" sheetId="25" r:id="rId25"/>
    <sheet name="KÖZVETETT" sheetId="26" r:id="rId26"/>
    <sheet name="EI ÜTEMTERV" sheetId="27" r:id="rId27"/>
    <sheet name="ei ütemterv KÖH" sheetId="28" r:id="rId28"/>
    <sheet name="gördülő" sheetId="29" r:id="rId29"/>
    <sheet name="vagyonkimut" sheetId="30" r:id="rId30"/>
    <sheet name="pénzeszk.vált hiány" sheetId="31" r:id="rId31"/>
    <sheet name="hitel" sheetId="32" r:id="rId32"/>
    <sheet name="gazd" sheetId="33" r:id="rId33"/>
    <sheet name="környvéd.alap" sheetId="34" r:id="rId34"/>
  </sheets>
  <definedNames>
    <definedName name="_xlnm.Print_Titles" localSheetId="20">'eredmény '!$4:$5</definedName>
    <definedName name="_xlnm.Print_Titles" localSheetId="28">'gördülő'!$6:$6</definedName>
    <definedName name="_xlnm.Print_Titles" localSheetId="29">'vagyonkimut'!$5:$5</definedName>
    <definedName name="_xlnm.Print_Titles" localSheetId="21">'vagyonmérleg'!$4:$5</definedName>
    <definedName name="_xlnm.Print_Area" localSheetId="8">'állami tám'!$A$1:$E$30</definedName>
    <definedName name="_xlnm.Print_Area" localSheetId="5">'átvett pe'!$A$1:$E$32</definedName>
    <definedName name="_xlnm.Print_Area" localSheetId="11">'beruh felújít'!$A$1:$K$49</definedName>
    <definedName name="_xlnm.Print_Area" localSheetId="0">'bevételek össz'!$A$13</definedName>
    <definedName name="_xlnm.Print_Area" localSheetId="13">'E -stabilitási'!$A$1:$I$17</definedName>
    <definedName name="_xlnm.Print_Area" localSheetId="12">'E-EU PROJEKT'!$A$1:$G$35</definedName>
    <definedName name="_xlnm.Print_Area" localSheetId="7">'egyéb felhalm bevétel'!$A$1:$H$17</definedName>
    <definedName name="_xlnm.Print_Area" localSheetId="26">'EI ÜTEMTERV'!$A$1:$O$49</definedName>
    <definedName name="_xlnm.Print_Area" localSheetId="15">'ellátottak pj.'!$A$1:$E$35</definedName>
    <definedName name="_xlnm.Print_Area" localSheetId="2">'finansz bev kiad'!$A$1:$E$28</definedName>
    <definedName name="_xlnm.Print_Area" localSheetId="16">'intézmény finansz'!$A$1:$E$24</definedName>
    <definedName name="_xlnm.Print_Area" localSheetId="1">'kiadások össz'!$A$1:$E$30</definedName>
    <definedName name="_xlnm.Print_Area" localSheetId="25">'KÖZVETETT'!$A$1:$D$47</definedName>
    <definedName name="_xlnm.Print_Area" localSheetId="22">'MÉRLEG BEVÉTEL'!$A$1:$A$31</definedName>
    <definedName name="_xlnm.Print_Area" localSheetId="23">'MÉRLEG KIADÁS'!$A$1:$A$36</definedName>
    <definedName name="_xlnm.Print_Area" localSheetId="9">'támog érték kiad'!$A$1:$H$29</definedName>
    <definedName name="_xlnm.Print_Area" localSheetId="4">'támogatásért átvett'!$A$1:$H$34</definedName>
    <definedName name="_xlnm.Print_Area" localSheetId="14">'tartalékok'!$A$1:$H$17</definedName>
    <definedName name="_xlnm.Print_Area" localSheetId="24">'TÖBB ÉVES'!$A$1:$I$33</definedName>
    <definedName name="_xlnm.Print_Area" localSheetId="17">'ÚJ RENDELET MELLÉKLET'!$A$2:$H$55</definedName>
  </definedNames>
  <calcPr fullCalcOnLoad="1"/>
</workbook>
</file>

<file path=xl/comments18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képviselők tiszt.díj
</t>
        </r>
      </text>
    </comment>
    <comment ref="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szolg.áfa
</t>
        </r>
      </text>
    </comment>
    <comment ref="G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program közműv.+civil szerv.tám</t>
        </r>
      </text>
    </comment>
    <comment ref="G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kölcsön őrség határok
</t>
        </r>
      </text>
    </comment>
  </commentList>
</comments>
</file>

<file path=xl/sharedStrings.xml><?xml version="1.0" encoding="utf-8"?>
<sst xmlns="http://schemas.openxmlformats.org/spreadsheetml/2006/main" count="2402" uniqueCount="1061">
  <si>
    <t>MŰKÖDÉSI KÖLTSÉGVETÉS ÖSSZESEN</t>
  </si>
  <si>
    <t>FELHALMOZÁSI KÖLTSÉGVETÉS ÖSSZESEN</t>
  </si>
  <si>
    <t>KIADÁSOK MINDÖSSZESEN:</t>
  </si>
  <si>
    <t>személyi juttatások</t>
  </si>
  <si>
    <t>Felhalmozási célú költségvetési bevételek összesen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</si>
  <si>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</si>
  <si>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</si>
  <si>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</si>
  <si>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</si>
  <si>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</si>
  <si>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</si>
  <si>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Közös Önkormányzati Hivatal</t>
  </si>
  <si>
    <t>megnevezés</t>
  </si>
  <si>
    <t>Finanszírozási kiadások összesen:</t>
  </si>
  <si>
    <t>Finanszírozási bevételek összesen:</t>
  </si>
  <si>
    <t>Összesen:</t>
  </si>
  <si>
    <t>FELÚJÍTÁSOK ÖSSZESEN:</t>
  </si>
  <si>
    <t>hitel, kölcsön felvétele, átvállalása</t>
  </si>
  <si>
    <t>Összesen</t>
  </si>
  <si>
    <t>Bevételek</t>
  </si>
  <si>
    <t>Következő évek</t>
  </si>
  <si>
    <t>Kiadások</t>
  </si>
  <si>
    <t>személyi juttatások járulékai</t>
  </si>
  <si>
    <t>Céltartalékok</t>
  </si>
  <si>
    <t>felhalmozási célú</t>
  </si>
  <si>
    <t>működési célú</t>
  </si>
  <si>
    <t>Általános tartalékok</t>
  </si>
  <si>
    <t>Kiadás összesen:</t>
  </si>
  <si>
    <t>Bevétel (forrás) összesen:</t>
  </si>
  <si>
    <t>Állami támogatás (kötelező feladatra)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</si>
  <si>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</si>
  <si>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2015.</t>
  </si>
  <si>
    <t>2016.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</si>
  <si>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</si>
  <si>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</si>
  <si>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</si>
  <si>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</si>
  <si>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2017.</t>
  </si>
  <si>
    <t>2018.</t>
  </si>
  <si>
    <t xml:space="preserve">Magánszemélyek kommunális adója </t>
  </si>
  <si>
    <t>nemzeti vagyonnal kapcsolatos bevételek összesen</t>
  </si>
  <si>
    <t>felhalmozási bevételek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</si>
  <si>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</si>
  <si>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</si>
  <si>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</si>
  <si>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</si>
  <si>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</si>
  <si>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</si>
  <si>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</si>
  <si>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</si>
  <si>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</si>
  <si>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</si>
  <si>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</si>
  <si>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</si>
  <si>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</si>
  <si>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</si>
  <si>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</si>
  <si>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</si>
  <si>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</si>
  <si>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</si>
  <si>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</si>
  <si>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</si>
  <si>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</si>
  <si>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</si>
  <si>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</si>
  <si>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</si>
  <si>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</si>
  <si>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</si>
  <si>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</si>
  <si>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</si>
  <si>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</si>
  <si>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</si>
  <si>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</si>
  <si>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</si>
  <si>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</si>
  <si>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</si>
  <si>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</si>
  <si>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 Képviselő-testület 2013. évben közvetett támogatásokat nem tervez.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</si>
  <si>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</si>
  <si>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</si>
  <si>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</si>
  <si>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</si>
  <si>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Önkormányzat</t>
  </si>
  <si>
    <t>Mindösszesen</t>
  </si>
  <si>
    <t>·        - az európai uniós forrásból finanszírozott támogatással megvalósuló programok, projektek kiadásai, valamint a helyi önkormányzat ilyen projektekhez történő hozzájárulásai</t>
  </si>
  <si>
    <t>Költségvetési bevételek</t>
  </si>
  <si>
    <t>Költségvetési kiadások</t>
  </si>
  <si>
    <t>Beruházások, felújítások</t>
  </si>
  <si>
    <t>BERUHÁZÁSOK ÖSSZESEN</t>
  </si>
  <si>
    <t xml:space="preserve">Csörötnek Község Önkormányzata </t>
  </si>
  <si>
    <t>Európai Uniós támogatással megvalósuló programjai</t>
  </si>
  <si>
    <t>(adatok ezer forintban)</t>
  </si>
  <si>
    <t>(adatok ezer Ft-ban)</t>
  </si>
  <si>
    <t>Saját forrásból (kötelező feladatra)</t>
  </si>
  <si>
    <t>Saját forrásból (önként vállalt feladatra)</t>
  </si>
  <si>
    <t xml:space="preserve">Intézmény finanszírozás </t>
  </si>
  <si>
    <t>( létszám adatok fő-ben megadva)</t>
  </si>
  <si>
    <t>Költségvetési mérleg</t>
  </si>
  <si>
    <t>Közvetett támogatások -adóelengedések, adókedvezmények-</t>
  </si>
  <si>
    <t>A többéves kihatással járó feladatok előirányzatai éves bontásban</t>
  </si>
  <si>
    <t>ÖRRAGO projekt</t>
  </si>
  <si>
    <t xml:space="preserve"> </t>
  </si>
  <si>
    <t>Támogatás megelőlegező hitel törlesztés</t>
  </si>
  <si>
    <t>Rendszeres szociális segély</t>
  </si>
  <si>
    <t>Foglalkoztatás helyettesítő támogatás</t>
  </si>
  <si>
    <t>helyi adók</t>
  </si>
  <si>
    <t>2011.évi CXCIV. törvény 10.§.(2) bekezdés a.) pontja alapján a Kormány hozzájárulása nélkül lehetséges adósságot keletkeztető ügylet</t>
  </si>
  <si>
    <t>Saját bevétel:</t>
  </si>
  <si>
    <t>vagyon haszn.sz.bevétel</t>
  </si>
  <si>
    <t>illeték, bírság, díj</t>
  </si>
  <si>
    <t>egyéb sajátos bevételek</t>
  </si>
  <si>
    <t>Talajterhelési díj</t>
  </si>
  <si>
    <t>Közhatalmi bevételek:</t>
  </si>
  <si>
    <t>Gépjárműadó (állami 60%)</t>
  </si>
  <si>
    <t>Települési önk.támogatása nyilvános könyvtári ellátási és a közművelődési feladatokhoz</t>
  </si>
  <si>
    <t>Megnevezés</t>
  </si>
  <si>
    <t>ÁLLAMI FELADATOK</t>
  </si>
  <si>
    <t>11/2011.(XII.11.) 15/2010.(XII.09.) Ök.rendelet</t>
  </si>
  <si>
    <t>Csörötnek Község Önkormányzata</t>
  </si>
  <si>
    <t>Csörötneki Közös Önkormányzati Hivatal</t>
  </si>
  <si>
    <t xml:space="preserve">    - működési célú </t>
  </si>
  <si>
    <t xml:space="preserve">   - felhalmozási célú</t>
  </si>
  <si>
    <t>haszn.bevét</t>
  </si>
  <si>
    <t>Müködési kiadások összesen:</t>
  </si>
  <si>
    <t>Felhalmozási kiadások összesen:</t>
  </si>
  <si>
    <t>Működési bevételek összesen</t>
  </si>
  <si>
    <t>Ellátottak pénzbeli juttatásai</t>
  </si>
  <si>
    <t>Központi, irányítószervi működési támogatás</t>
  </si>
  <si>
    <t>Központi, irányítószervi felhalmozási támogatás</t>
  </si>
  <si>
    <t>T Önkormányzat</t>
  </si>
  <si>
    <t>T Közös Önkormányzati Hivatal</t>
  </si>
  <si>
    <t>T Mindösszesen</t>
  </si>
  <si>
    <t>Óvodáztatási támogatás</t>
  </si>
  <si>
    <t>Finanszírozási kiadások</t>
  </si>
  <si>
    <t xml:space="preserve">Finanszírozási bevételek </t>
  </si>
  <si>
    <t>Önkormányzati hivatal működésének támogatása beszámítás után</t>
  </si>
  <si>
    <t>Zöldterület gazdálkodással kapcs.feladatok támogatása beszám.után</t>
  </si>
  <si>
    <t>Közvilágítás fenntartásának támogatása beszámítás után</t>
  </si>
  <si>
    <t>Köztemető fenntartásának támogatása beszámítás után</t>
  </si>
  <si>
    <t>Közutak fenntartásának támogatása beszámítás után</t>
  </si>
  <si>
    <t>Egyéb kötelező önkormányzati feladatok támogatása beszámítás után</t>
  </si>
  <si>
    <t>Kistelepülések szociális feladatai</t>
  </si>
  <si>
    <t>2019.</t>
  </si>
  <si>
    <t>2017. évi kifizetés</t>
  </si>
  <si>
    <t xml:space="preserve">     - támogatás megelőlegező hitel</t>
  </si>
  <si>
    <t>működési költségvetés</t>
  </si>
  <si>
    <t>felhalmozási költségvetés</t>
  </si>
  <si>
    <t>összesen</t>
  </si>
  <si>
    <t>Személyi juttatások</t>
  </si>
  <si>
    <t>Munkaadókat terhelő járulékok és szociális hozzájárulási adó</t>
  </si>
  <si>
    <t>Dologi kiadások</t>
  </si>
  <si>
    <t>Egyéb működési célú kiadások</t>
  </si>
  <si>
    <t>·        - Egyéb működési célú támogatások államháztartáson belülre</t>
  </si>
  <si>
    <t>·        - Egyéb működési célú támogatások államháztartáson kívülre</t>
  </si>
  <si>
    <t>·        - Tartalékok</t>
  </si>
  <si>
    <t xml:space="preserve">Beruházások </t>
  </si>
  <si>
    <t>Felújítások</t>
  </si>
  <si>
    <t xml:space="preserve"> Egyéb felhalmozási célú kiadások </t>
  </si>
  <si>
    <t>·        - Egyéb felhalmozási célú támogatások államháztartáson belülre</t>
  </si>
  <si>
    <t>·        - Egyéb felhalmozási célú támogatások államháztartáson kivülre</t>
  </si>
  <si>
    <t>Működési célú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</si>
  <si>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</si>
  <si>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</si>
  <si>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</si>
  <si>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</si>
  <si>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</si>
  <si>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</si>
  <si>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</si>
  <si>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Felhalmozási célú átvett pénzeszközök</t>
  </si>
  <si>
    <t>Központi, irányítószervi támogatás (finanszírozási bevétel)</t>
  </si>
  <si>
    <t>Központi, irányítószervi támogatás folyósítása (finanszírozási kiadás)</t>
  </si>
  <si>
    <t>Előző év költségvetési maradványának igénybevétele működési célra (finanszírozási bevétel)</t>
  </si>
  <si>
    <t>Előző év költségvetési maradványának igénybevétele felhalmozási célra (finanszírozási bevétel)</t>
  </si>
  <si>
    <t>Belföldi értékpapírok kiadásai</t>
  </si>
  <si>
    <t>Belföldi finanszírozás kiadásai</t>
  </si>
  <si>
    <t>Külföldi finanszírozás kiadásai</t>
  </si>
  <si>
    <t>Adóssághoz nem kapcsolódó származékos ügyletek kiadásai</t>
  </si>
  <si>
    <t>Hitel-, kölcsönfelvétel államháztartáson kívülről</t>
  </si>
  <si>
    <t>Belföldi értékpapírok bevételei</t>
  </si>
  <si>
    <t>Maradvány igénybevétele</t>
  </si>
  <si>
    <t>Hitel-, kölcsöntörlesztés államháztartáson kívülre</t>
  </si>
  <si>
    <t>Központi, irányító szervi támogatás folyósítása</t>
  </si>
  <si>
    <t>Belföldi finanszírozás bevételei</t>
  </si>
  <si>
    <t>Külföldi finanszírozás bevételei</t>
  </si>
  <si>
    <t>Adóssághoz nem kapcsolódó származékos ügyletek bevételei</t>
  </si>
  <si>
    <t xml:space="preserve"> - ebből: Központi költségvetési szervek</t>
  </si>
  <si>
    <t xml:space="preserve"> - ebből: fejezeti kezelésű előirányzatok</t>
  </si>
  <si>
    <t xml:space="preserve"> - ebből: központi kezelésű előirányzatok</t>
  </si>
  <si>
    <t xml:space="preserve"> - ebből: fejezeti kezelésű előirányzatok EU-s programokra és azok hazai társfinanszírozására</t>
  </si>
  <si>
    <t xml:space="preserve"> - ebből: egyéb fejezeti kezelésű előirányzatok</t>
  </si>
  <si>
    <t xml:space="preserve"> - ebből: társadalombiztosítás pénzügyi alapjai</t>
  </si>
  <si>
    <t xml:space="preserve"> - ebből: elkülönített állami pénzalapok</t>
  </si>
  <si>
    <t xml:space="preserve"> - ebből: helyi önkormányzatok és költségvetési szerveik</t>
  </si>
  <si>
    <t xml:space="preserve"> - ebből társulások és költségvetési szerveik</t>
  </si>
  <si>
    <t xml:space="preserve"> - ebből: nemzetiségi önkormányzatok és költségvetési szerveik</t>
  </si>
  <si>
    <t xml:space="preserve"> - ebből : térségi fejlesztési tanácsok és költségvetési szerveik</t>
  </si>
  <si>
    <t xml:space="preserve"> - ebből egyházi jogi személyek</t>
  </si>
  <si>
    <t xml:space="preserve"> - ebből: nonprofit gazdasági társaságok</t>
  </si>
  <si>
    <t xml:space="preserve"> - ebből: egyéb civil szervezetek</t>
  </si>
  <si>
    <t xml:space="preserve"> - ebből: háztartások</t>
  </si>
  <si>
    <t xml:space="preserve"> - ebből: pénzügyi vállalkozások</t>
  </si>
  <si>
    <t xml:space="preserve"> - ebből: állami többségi tulajdonú nem pénzügyi vállalkozások</t>
  </si>
  <si>
    <t xml:space="preserve"> - ebből: önkormányzati többségi tulajdonú nem pénzügyi vállalkozások</t>
  </si>
  <si>
    <t xml:space="preserve"> - ebből: egyéb vállalkozások</t>
  </si>
  <si>
    <t xml:space="preserve"> - ebből: Európai Unió</t>
  </si>
  <si>
    <t xml:space="preserve"> - ebből: kormányok és nemzetközi szervezetek</t>
  </si>
  <si>
    <t xml:space="preserve"> - ebből: egyéb külföldiek</t>
  </si>
  <si>
    <t xml:space="preserve">Állandó jelleggel végzett iparűzési tevékenység után fizetett helyi iparűzési adó </t>
  </si>
  <si>
    <t>Vagyoni típusú adók</t>
  </si>
  <si>
    <t>Értékesítési és forgalmi adók</t>
  </si>
  <si>
    <t>Gépjárműadók</t>
  </si>
  <si>
    <t>Gépjárműadó (önk. 40%)</t>
  </si>
  <si>
    <t>Egyéb áruhasználati és szolgáltatási adók</t>
  </si>
  <si>
    <t>Ingatlanok értékesítése</t>
  </si>
  <si>
    <t>Immateriális javak értékesítése</t>
  </si>
  <si>
    <t>Egyéb tárgyi eszköz értékesítése</t>
  </si>
  <si>
    <t>Részesedések értékesítése</t>
  </si>
  <si>
    <t>Helyi önkormányzatok működésének általános támogatásai</t>
  </si>
  <si>
    <t>Települési önkormányzatok kulturális feladatainak támogatása</t>
  </si>
  <si>
    <t>Működési célú és felhalmozási célú támogatások államháztartáson belülre</t>
  </si>
  <si>
    <t>Működési és felhalmozási célú támogatások államháztartáson belülről</t>
  </si>
  <si>
    <t xml:space="preserve">Működési célú és felhalmozási célú átvett pénzeszközök </t>
  </si>
  <si>
    <t>Önkormányzatok működési támogatásai</t>
  </si>
  <si>
    <t xml:space="preserve"> - ebből: központi költségvetési szervek</t>
  </si>
  <si>
    <t>Működési célú és felhalmozási célú támogatások államháztartáson kívülre</t>
  </si>
  <si>
    <t>Működési célú támogatások államháztartáson kívülre</t>
  </si>
  <si>
    <t>Felhalmozási célú támogatások államháztartáson kívülre</t>
  </si>
  <si>
    <t xml:space="preserve">Ingatlan felújítás </t>
  </si>
  <si>
    <t>Informatikai eszközök felújtása</t>
  </si>
  <si>
    <t>Egyéb tárgyi eszközök felújítása</t>
  </si>
  <si>
    <t>Felújítási célú előzetesen felszámított ÁFA</t>
  </si>
  <si>
    <t>Immateriális javak beszerzése, létesítése</t>
  </si>
  <si>
    <t>Ingatlanok beszerzése, létesítése</t>
  </si>
  <si>
    <t>Informatikai eszközök beszerzése,létesítése</t>
  </si>
  <si>
    <t>Egyéb tárgyi eszközök beszerzése, létesítése</t>
  </si>
  <si>
    <t>Részesedések beszerzése</t>
  </si>
  <si>
    <t>Meglévő részesedések növeléséhez kapcs.kiadások</t>
  </si>
  <si>
    <t>Tartalékok</t>
  </si>
  <si>
    <t>Lakásfenntartási támogatás</t>
  </si>
  <si>
    <t>Foglalkoztatással, munkanélküliséggel kapcsolatos ellátások</t>
  </si>
  <si>
    <t>Lakhatással kapcsolatos ellátások</t>
  </si>
  <si>
    <t>Egyéb nem intézményi ellátások</t>
  </si>
  <si>
    <t>Betegséggel kapcsolatos (nem TB) ellátások</t>
  </si>
  <si>
    <t>Központi, irányítószervi működési támogatás folyósítása (finanszírozási kiadás)</t>
  </si>
  <si>
    <t xml:space="preserve">Egyéb felhalmozási célú kiadások </t>
  </si>
  <si>
    <t>Központi, irányítószervi felhalmozási támogatás folyósítása (finanszírozási kiadás)</t>
  </si>
  <si>
    <t>·        -  egyéb működési célú támogatások államháztartáson belülre</t>
  </si>
  <si>
    <t>·        -  egyéb működési célú támogatások államháztartáson kivülre</t>
  </si>
  <si>
    <t>·        -  tartalékok</t>
  </si>
  <si>
    <t>·        -  egyéb felhalmozási célú támogatások államháztartáson belülre</t>
  </si>
  <si>
    <t>·        -  egyéb felhalmozási célú támogatások államháztartáson kivülre</t>
  </si>
  <si>
    <t>Gyermekétkeztetés támogatása (finansz.szemp.elis.dolg.bértámogatása)</t>
  </si>
  <si>
    <t>Gyermekétkeztetés üzemeltetési támogatása</t>
  </si>
  <si>
    <t>Önkormányzat Eredeti előirányzat</t>
  </si>
  <si>
    <t>Önkormányzat Módosított előirányzat</t>
  </si>
  <si>
    <t>Közös Önkormányzati Hivatal Eredeti előirányzat</t>
  </si>
  <si>
    <t>Közös Önkormányzati Hivatal Módosított előirányzat</t>
  </si>
  <si>
    <t>Közös Önkormányzati Hivatal Teljesítés</t>
  </si>
  <si>
    <t>Mindösszesen Eredeti előirányzat</t>
  </si>
  <si>
    <t>Mindösszesen Módosított előirányzat</t>
  </si>
  <si>
    <t>Mindösszesen Teljesítés</t>
  </si>
  <si>
    <t>Finanszírozási bevételek (támogatás megelőlegező hitel)</t>
  </si>
  <si>
    <t>Önkormányzat Teljesítés</t>
  </si>
  <si>
    <t>·        - Elvonások befizetések</t>
  </si>
  <si>
    <t xml:space="preserve"> - Felhalmozási célú önkormányzati támogatások</t>
  </si>
  <si>
    <t xml:space="preserve"> - Egyéb felhalmozási célú támogatások államháztartáson belülről</t>
  </si>
  <si>
    <t>Finanszírozási kiadások (támogatás megelőlegező hitel)</t>
  </si>
  <si>
    <t>Egyéb közhatalmi bevételek</t>
  </si>
  <si>
    <t>Lakossági víz- és csatornaszolgáltatás támogatása</t>
  </si>
  <si>
    <t>Családi támogatások</t>
  </si>
  <si>
    <t>Felhalmozási célú önkormányzati támogatások</t>
  </si>
  <si>
    <t>·        -  elvonások és befizetések</t>
  </si>
  <si>
    <t xml:space="preserve">Közös Önkormányzati Hivatal </t>
  </si>
  <si>
    <t xml:space="preserve">Mindösszesen </t>
  </si>
  <si>
    <t>Államháztartáson belüli megelőlegezés</t>
  </si>
  <si>
    <t>Államháztartáson belüli megelőlegezés visszafizetése</t>
  </si>
  <si>
    <t>képvis.+12+32</t>
  </si>
  <si>
    <t>civil műk</t>
  </si>
  <si>
    <t>óv+szoc.köt</t>
  </si>
  <si>
    <t>Késedelmi és önellenőrzési pótlék</t>
  </si>
  <si>
    <t>Igazgatási szolgáltatási díj</t>
  </si>
  <si>
    <t>Önk.megillető szabálysértési és helyszíni bírság</t>
  </si>
  <si>
    <t>Egyéb pénzbeli és természetbeni gyermekvédelmi ellátások</t>
  </si>
  <si>
    <t>Mindösszesen  Módosított előirányzat</t>
  </si>
  <si>
    <t>Közös Önkormányzati Hivatal  Módosított előirányzat</t>
  </si>
  <si>
    <t>Költségvetési szerveknék foglalkoztatottak létszáma</t>
  </si>
  <si>
    <t>Költségvetési engedélyezett létszámkeret</t>
  </si>
  <si>
    <t>Munkajogi zárólétszám</t>
  </si>
  <si>
    <t>Átlagos statisztikai állományi létszám</t>
  </si>
  <si>
    <t>Választott tisztségviselők</t>
  </si>
  <si>
    <t>Mindösszesen  Teljesítés</t>
  </si>
  <si>
    <t>Önkormányzat Módosított előrányzat</t>
  </si>
  <si>
    <t xml:space="preserve">Önkormányzat Módosított előirányzat </t>
  </si>
  <si>
    <t>Eredeti előirányzat</t>
  </si>
  <si>
    <t>Módosított előirányzat</t>
  </si>
  <si>
    <t>Teljesítés</t>
  </si>
  <si>
    <t xml:space="preserve"> KÖTELEZŐ FELADAT</t>
  </si>
  <si>
    <t>Finanszírozási bevételek  (támogatás megelőlegező hitel)</t>
  </si>
  <si>
    <t>A költségvetési hiány külső finanszírozására, vagy a költségvetési többlet felhasználására szolgáló finanszírozási kiadások, finanszírozási bevételek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</si>
  <si>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</si>
  <si>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</si>
  <si>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</si>
  <si>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</si>
  <si>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</si>
  <si>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</si>
  <si>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</si>
  <si>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</si>
  <si>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</si>
  <si>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</si>
  <si>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</si>
  <si>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</si>
  <si>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</si>
  <si>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</si>
  <si>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</si>
  <si>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</si>
  <si>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</si>
  <si>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</si>
  <si>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</si>
  <si>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</si>
  <si>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</si>
  <si>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</si>
  <si>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</si>
  <si>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</si>
  <si>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</si>
  <si>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</si>
  <si>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</si>
  <si>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</si>
  <si>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</si>
  <si>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</si>
  <si>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</si>
  <si>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</si>
  <si>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</si>
  <si>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</si>
  <si>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</si>
  <si>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</si>
  <si>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</si>
  <si>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</si>
  <si>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</si>
  <si>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</si>
  <si>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</si>
  <si>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</si>
  <si>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</si>
  <si>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</si>
  <si>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</si>
  <si>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</si>
  <si>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</si>
  <si>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</si>
  <si>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</si>
  <si>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</si>
  <si>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</si>
  <si>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</si>
  <si>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</si>
  <si>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</si>
  <si>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</si>
  <si>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</si>
  <si>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</si>
  <si>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</si>
  <si>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</si>
  <si>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</si>
  <si>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</si>
  <si>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</si>
  <si>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Eredménykimutatás (E Ft)</t>
  </si>
  <si>
    <t>A helyi önkormányzat mérlege (E Ft)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</si>
  <si>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</si>
  <si>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</si>
  <si>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</si>
  <si>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</si>
  <si>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</si>
  <si>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</si>
  <si>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</si>
  <si>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</si>
  <si>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</si>
  <si>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</si>
  <si>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</si>
  <si>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</si>
  <si>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</si>
  <si>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</si>
  <si>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</si>
  <si>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</si>
  <si>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</si>
  <si>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</si>
  <si>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</si>
  <si>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</si>
  <si>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</si>
  <si>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</si>
  <si>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</si>
  <si>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</si>
  <si>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</si>
  <si>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</si>
  <si>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</si>
  <si>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</si>
  <si>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</si>
  <si>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</si>
  <si>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</si>
  <si>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</si>
  <si>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</si>
  <si>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</si>
  <si>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</si>
  <si>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</si>
  <si>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</si>
  <si>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</si>
  <si>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</si>
  <si>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</si>
  <si>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</si>
  <si>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</si>
  <si>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</si>
  <si>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</si>
  <si>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</si>
  <si>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</si>
  <si>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</si>
  <si>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</si>
  <si>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</si>
  <si>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</si>
  <si>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</si>
  <si>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</si>
  <si>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</si>
  <si>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</si>
  <si>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</si>
  <si>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</si>
  <si>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</si>
  <si>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</si>
  <si>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</si>
  <si>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</si>
  <si>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</si>
  <si>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</si>
  <si>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</si>
  <si>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</si>
  <si>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</si>
  <si>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</si>
  <si>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</si>
  <si>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</si>
  <si>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</si>
  <si>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</si>
  <si>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</si>
  <si>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</si>
  <si>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</si>
  <si>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</si>
  <si>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</si>
  <si>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</si>
  <si>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</si>
  <si>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</si>
  <si>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</si>
  <si>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</si>
  <si>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</si>
  <si>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</si>
  <si>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</si>
  <si>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</si>
  <si>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</si>
  <si>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</si>
  <si>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</si>
  <si>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</si>
  <si>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</si>
  <si>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</si>
  <si>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</si>
  <si>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</si>
  <si>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</si>
  <si>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</si>
  <si>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</si>
  <si>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</si>
  <si>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</si>
  <si>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</si>
  <si>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</si>
  <si>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</si>
  <si>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</si>
  <si>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</si>
  <si>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</si>
  <si>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</si>
  <si>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</si>
  <si>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</si>
  <si>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</si>
  <si>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</si>
  <si>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</si>
  <si>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</si>
  <si>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</si>
  <si>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</si>
  <si>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</si>
  <si>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</si>
  <si>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</si>
  <si>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</si>
  <si>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</si>
  <si>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</si>
  <si>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</si>
  <si>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</si>
  <si>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</si>
  <si>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</si>
  <si>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A költségvetési évet követő három év tervezett bevételi előirányzatainak és kiadási előirányzatainak keretszámai (E Ft)</t>
  </si>
  <si>
    <t>Rovat megnevezése</t>
  </si>
  <si>
    <t>Rovat-szám</t>
  </si>
  <si>
    <t>2015. évi eredeti ei.</t>
  </si>
  <si>
    <t>2016. évi eredeti ei.</t>
  </si>
  <si>
    <t>2017. évi eredeti ei.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</si>
  <si>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</si>
  <si>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</si>
  <si>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</si>
  <si>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</si>
  <si>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</si>
  <si>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</si>
  <si>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</si>
  <si>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</si>
  <si>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</si>
  <si>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</si>
  <si>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</si>
  <si>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>K6</t>
  </si>
  <si>
    <t xml:space="preserve">Felújítások </t>
  </si>
  <si>
    <t>K7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</si>
  <si>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</si>
  <si>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</si>
  <si>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</si>
  <si>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</si>
  <si>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</si>
  <si>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</si>
  <si>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</si>
  <si>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</si>
  <si>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</si>
  <si>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</si>
  <si>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</si>
  <si>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</si>
  <si>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</si>
  <si>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</si>
  <si>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</si>
  <si>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</si>
  <si>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</si>
  <si>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</si>
  <si>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</si>
  <si>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</si>
  <si>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</si>
  <si>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</si>
  <si>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</si>
  <si>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</si>
  <si>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K93</t>
  </si>
  <si>
    <t xml:space="preserve">Finanszírozási kiadások </t>
  </si>
  <si>
    <t>K9</t>
  </si>
  <si>
    <t>Rovat-
szám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</si>
  <si>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</si>
  <si>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</si>
  <si>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</si>
  <si>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</si>
  <si>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</si>
  <si>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</si>
  <si>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</si>
  <si>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</si>
  <si>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</si>
  <si>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</si>
  <si>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</si>
  <si>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</si>
  <si>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</si>
  <si>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</si>
  <si>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</si>
  <si>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</si>
  <si>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</si>
  <si>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</si>
  <si>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</si>
  <si>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</si>
  <si>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</si>
  <si>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</si>
  <si>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</si>
  <si>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</si>
  <si>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</si>
  <si>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</si>
  <si>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</si>
  <si>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</si>
  <si>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</si>
  <si>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</si>
  <si>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</si>
  <si>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</si>
  <si>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</si>
  <si>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B83</t>
  </si>
  <si>
    <t>B8</t>
  </si>
  <si>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</si>
  <si>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</si>
  <si>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</si>
  <si>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</si>
  <si>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</si>
  <si>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</si>
  <si>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</si>
  <si>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</si>
  <si>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</si>
  <si>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</si>
  <si>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</si>
  <si>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</si>
  <si>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</si>
  <si>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</si>
  <si>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</si>
  <si>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</si>
  <si>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</si>
  <si>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</si>
  <si>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</si>
  <si>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</si>
  <si>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</si>
  <si>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</si>
  <si>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</si>
  <si>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</si>
  <si>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</si>
  <si>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</si>
  <si>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</si>
  <si>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</si>
  <si>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</si>
  <si>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</si>
  <si>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</si>
  <si>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</si>
  <si>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</si>
  <si>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</si>
  <si>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A pénzeszközök változása (E Ft)</t>
  </si>
  <si>
    <t>(E Ft)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</si>
  <si>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</si>
  <si>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</si>
  <si>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</si>
  <si>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</si>
  <si>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</si>
  <si>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</si>
  <si>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</si>
  <si>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</si>
  <si>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</si>
  <si>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</si>
  <si>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</si>
  <si>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</si>
  <si>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</si>
  <si>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</si>
  <si>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(belföldi irányú kötelezetttségek)</t>
  </si>
  <si>
    <t>* Megjegyzés: a Stabilitási tv. 3. §-a szerinti adósságot keletkeztető ügylet, 10.§. (2) bekezdés szerint a Kormány hozzájárulása nélkül lehetséges</t>
  </si>
  <si>
    <t>II. Folyószámlahitel</t>
  </si>
  <si>
    <t>Az önkormányzat tulajdonában álló gazdálkodó szervezetek működéséből származó kötelezettségek, és részesedések alakulása</t>
  </si>
  <si>
    <t>I. Rába-Víz szennyvízcsatorna Szolgáltató Kft</t>
  </si>
  <si>
    <t>A társaság tagjainak neve:</t>
  </si>
  <si>
    <t>A tagok törzsbetétje: (Ft)</t>
  </si>
  <si>
    <t>Holló János</t>
  </si>
  <si>
    <t>Aquainvest Vagyonkezelő Kft</t>
  </si>
  <si>
    <t>II. Naturpark Közhasznú Nonprofit Kft</t>
  </si>
  <si>
    <t>Őrségi Többcélú Kistérségi Társulás</t>
  </si>
  <si>
    <t>III. Vasivíz Zrt</t>
  </si>
  <si>
    <t>40 db önkormányzat tulajdonos</t>
  </si>
  <si>
    <t>ÖNKORMÁNYZAT ÉS KÖZÖS ÖNKORMÁNYZATI HIVATAL ELŐIRÁNYZATA MINDÖSSZESEN</t>
  </si>
  <si>
    <t xml:space="preserve">KIADÁSOK ÖSSZESEN </t>
  </si>
  <si>
    <t>BEVÉTELEK ÖSSZESEN</t>
  </si>
  <si>
    <t xml:space="preserve">           Tartós részesedés: Rába Víz Kft.</t>
  </si>
  <si>
    <t xml:space="preserve">           Tartós részesedés: Naturpark Kht</t>
  </si>
  <si>
    <t xml:space="preserve">           Tartós részesedés: Vasivíz Zrt</t>
  </si>
  <si>
    <t>ÖNKORMÁNYZAT ÉS CSÖRÖTNEKI KÖZÖS ÖNKORMÁNYZATI HIVATAL ÖSSZESEN</t>
  </si>
  <si>
    <t xml:space="preserve">Belföldi részesedések értékvesztése: </t>
  </si>
  <si>
    <t xml:space="preserve">Belföldi részesedések: </t>
  </si>
  <si>
    <t>Az önkormányzat tulajdonában álló gazdálkodó szervezetek működéséből származó kötelezettség nincs.</t>
  </si>
  <si>
    <t xml:space="preserve">Források:  rövid lejáratú hitelek </t>
  </si>
  <si>
    <t>Rendelkezésre tartott hitelkeret: 5.000.000 Ft.</t>
  </si>
  <si>
    <t xml:space="preserve">   -34103 pm</t>
  </si>
  <si>
    <t>Önkormányzatok működési és felhalmozási  támogatásai</t>
  </si>
  <si>
    <t>·        - Műk.célú vissztér.támogatások,kölcsönök nyújtási áh-n kívülre</t>
  </si>
  <si>
    <t>Egyéb működési célú támogatások bevételei államháztartáson belülről</t>
  </si>
  <si>
    <t>Kiegészítés</t>
  </si>
  <si>
    <t>Települési önkormányzatok szociális, gyermekjóléti és gyermekétkeztetési feladatainak támogatása</t>
  </si>
  <si>
    <t>Működési célú költségvetési támogatások és kiegészítő támogatások</t>
  </si>
  <si>
    <t>Rendkívüli önkormányzati támogatás</t>
  </si>
  <si>
    <t>Bérkompenzáció 2014. évről áthúzódó</t>
  </si>
  <si>
    <t>Pénzbeli szociális ellátások kiegészítése</t>
  </si>
  <si>
    <t>Bérkompenzáció 2015. évi</t>
  </si>
  <si>
    <t xml:space="preserve">Vismaior támogatás </t>
  </si>
  <si>
    <t>Egyéb működési célú támogatások államháztartáson belülre</t>
  </si>
  <si>
    <t>Egyéb felhalmozási  célú támogatások államháztartáson belülre</t>
  </si>
  <si>
    <t xml:space="preserve"> - Ivóvízhálózat építési munkák</t>
  </si>
  <si>
    <t xml:space="preserve"> - Szennyvízcsatornahálózat építési munkák</t>
  </si>
  <si>
    <t xml:space="preserve"> - Közbiztonság fejlesztés-kamera</t>
  </si>
  <si>
    <t xml:space="preserve"> - Laptop, számítógép</t>
  </si>
  <si>
    <t xml:space="preserve"> - Fűnyíró</t>
  </si>
  <si>
    <t xml:space="preserve"> - Körfűrész</t>
  </si>
  <si>
    <t xml:space="preserve"> - Rába-víz Kft-től átvett eszközök</t>
  </si>
  <si>
    <t xml:space="preserve"> - Falubusz</t>
  </si>
  <si>
    <t>Beruházási célú előzetesen felszámított ÁFA</t>
  </si>
  <si>
    <t>Szennyvízcsatornahálózat felújítások</t>
  </si>
  <si>
    <t>Ivóvízhálózat felújítása</t>
  </si>
  <si>
    <t>Vis maior helyreállítás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</si>
  <si>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</si>
  <si>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* Megjegyzés: 7990 eFt támogatás megelőlegező hitel felvétele, a támogatás utalása a visszafizetés forrása</t>
  </si>
  <si>
    <t>EU Projekt megnevezése: "ÖRRAGO projekt"</t>
  </si>
  <si>
    <t>Kompetencia Hálózat az Őrség-Rába-Goricko hármashatár Naturpark mintarégióvá fejlesztésért</t>
  </si>
  <si>
    <t xml:space="preserve">Működési célú támogatások </t>
  </si>
  <si>
    <t>Felhalmozási célú támogatások</t>
  </si>
  <si>
    <t>A helyi önkormányzat projekthez történő hozzájárulása</t>
  </si>
  <si>
    <t>Munkaadókat terhelő járulékok</t>
  </si>
  <si>
    <t>Beruházási kiadások</t>
  </si>
  <si>
    <t>Egyéb felhalmozási célú kiadások</t>
  </si>
  <si>
    <t>2020.</t>
  </si>
  <si>
    <t>* Megjegyzés:  7.990 eFt támogatás megelőlegező hitel felvétele, a támogatás utalása a visszafizetés forrása</t>
  </si>
  <si>
    <t>Önkormányzati segély</t>
  </si>
  <si>
    <t>Egyéb önkormányzat rendeletében megállapított juttatások</t>
  </si>
  <si>
    <t>Települési támogatás</t>
  </si>
  <si>
    <t>·        -  műk.c.visszatér.tám.,kölcsönök nyújtása áh-n kívülre</t>
  </si>
  <si>
    <t>A helyi önkormányzat maradvány kimutatása (E Ft)</t>
  </si>
  <si>
    <t xml:space="preserve">Előző időszak </t>
  </si>
  <si>
    <t xml:space="preserve">Tárgyi időszak </t>
  </si>
  <si>
    <t>Előző időszak</t>
  </si>
  <si>
    <t>Tárgyi időszak</t>
  </si>
  <si>
    <t>Önkormányzat 2014. évi tény</t>
  </si>
  <si>
    <t>KÖH 2014. évi tény</t>
  </si>
  <si>
    <t>Összesen 2014. évi tény</t>
  </si>
  <si>
    <t>Önkormányzat 2015. évi eredeti előirányzat</t>
  </si>
  <si>
    <t>Önkormányzat 2015. évi módosított előirányzat</t>
  </si>
  <si>
    <t>Önkormányzat 2015. évi teljesítés</t>
  </si>
  <si>
    <t>KÖH 2015. évi eredeti előirányzat</t>
  </si>
  <si>
    <t>KÖH 2015. évi módosított előirányzat</t>
  </si>
  <si>
    <t>KÖH 2015. évi teljesítés</t>
  </si>
  <si>
    <t>Összesen 2015. évi eredeti előirányzat</t>
  </si>
  <si>
    <t>Összesen  2015. évi módosított előirányzat</t>
  </si>
  <si>
    <t>Összesen 2015. évi teljesítés</t>
  </si>
  <si>
    <t>Összesen 2015. évi módosított előirányzat</t>
  </si>
  <si>
    <t>·        - Műk.célú vissztér.támogatások, kölcsönök nyújtása áh-n kívülre</t>
  </si>
  <si>
    <t>Tárgyévi kifizetés (2015. évi ei.)</t>
  </si>
  <si>
    <t>2018. évi kifizetés</t>
  </si>
  <si>
    <t>2019. év utáni kifizetések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</si>
  <si>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</si>
  <si>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</si>
  <si>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ÖNKORMÁNYZATI ELŐIRÁNYZATOK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</si>
  <si>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</si>
  <si>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</si>
  <si>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</si>
  <si>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</si>
  <si>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</si>
  <si>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</si>
  <si>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</si>
  <si>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</si>
  <si>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</si>
  <si>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</si>
  <si>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</si>
  <si>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</si>
  <si>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</si>
  <si>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Ell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</si>
  <si>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</si>
  <si>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</si>
  <si>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</si>
  <si>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</si>
  <si>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</si>
  <si>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</si>
  <si>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</si>
  <si>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</si>
  <si>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</si>
  <si>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</si>
  <si>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</si>
  <si>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</si>
  <si>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</si>
  <si>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</si>
  <si>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</si>
  <si>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</si>
  <si>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</si>
  <si>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</si>
  <si>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</si>
  <si>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</si>
  <si>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</si>
  <si>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</si>
  <si>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</si>
  <si>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</si>
  <si>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</si>
  <si>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</si>
  <si>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</si>
  <si>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</si>
  <si>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</si>
  <si>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</si>
  <si>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</si>
  <si>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</si>
  <si>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</si>
  <si>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</si>
  <si>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</si>
  <si>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</si>
  <si>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</si>
  <si>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</si>
  <si>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</si>
  <si>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</si>
  <si>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</si>
  <si>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</si>
  <si>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</si>
  <si>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</si>
  <si>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</si>
  <si>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</si>
  <si>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</si>
  <si>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</si>
  <si>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</si>
  <si>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</si>
  <si>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</si>
  <si>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</si>
  <si>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</si>
  <si>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</si>
  <si>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</si>
  <si>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</si>
  <si>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</si>
  <si>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</si>
  <si>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</si>
  <si>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</si>
  <si>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</si>
  <si>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</si>
  <si>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</si>
  <si>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</si>
  <si>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</si>
  <si>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</si>
  <si>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</si>
  <si>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</si>
  <si>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</si>
  <si>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</si>
  <si>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</si>
  <si>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</si>
  <si>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</si>
  <si>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</si>
  <si>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</si>
  <si>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</si>
  <si>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</si>
  <si>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</si>
  <si>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</si>
  <si>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</si>
  <si>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</si>
  <si>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</si>
  <si>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</si>
  <si>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</si>
  <si>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>Társadalombiztosítási ellátások</t>
  </si>
  <si>
    <t>K41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</si>
  <si>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</si>
  <si>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</si>
  <si>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</si>
  <si>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</si>
  <si>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</si>
  <si>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K45</t>
  </si>
  <si>
    <t>K46</t>
  </si>
  <si>
    <t>Intézményi ellátottak pénzbeli juttatásai</t>
  </si>
  <si>
    <t>K47</t>
  </si>
  <si>
    <t>K48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</si>
  <si>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</si>
  <si>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</si>
  <si>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</si>
  <si>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</si>
  <si>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</si>
  <si>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</si>
  <si>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</si>
  <si>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</si>
  <si>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</si>
  <si>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</si>
  <si>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</si>
  <si>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</si>
  <si>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</si>
  <si>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</si>
  <si>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</si>
  <si>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</si>
  <si>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</si>
  <si>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</si>
  <si>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</si>
  <si>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</si>
  <si>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</si>
  <si>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</si>
  <si>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</si>
  <si>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</si>
  <si>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>Működési kiadások összesen</t>
  </si>
  <si>
    <t>K61</t>
  </si>
  <si>
    <t>K62</t>
  </si>
  <si>
    <t>Informatikai eszközök beszerzése, létesítése</t>
  </si>
  <si>
    <t>K63</t>
  </si>
  <si>
    <t>K64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</si>
  <si>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</si>
  <si>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</si>
  <si>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</si>
  <si>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</si>
  <si>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</si>
  <si>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</si>
  <si>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</si>
  <si>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</si>
  <si>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</si>
  <si>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</si>
  <si>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</si>
  <si>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</si>
  <si>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</si>
  <si>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</si>
  <si>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</si>
  <si>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</si>
  <si>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</si>
  <si>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</si>
  <si>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</si>
  <si>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</si>
  <si>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</si>
  <si>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</si>
  <si>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</si>
  <si>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</si>
  <si>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</si>
  <si>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</si>
  <si>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</si>
  <si>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</si>
  <si>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</si>
  <si>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Felhalmozási kiadások összesen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</si>
  <si>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</si>
  <si>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</si>
  <si>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</si>
  <si>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</si>
  <si>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</si>
  <si>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</si>
  <si>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</si>
  <si>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</si>
  <si>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</si>
  <si>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</si>
  <si>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</si>
  <si>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</si>
  <si>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</si>
  <si>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</si>
  <si>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</si>
  <si>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</si>
  <si>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</si>
  <si>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</si>
  <si>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</si>
  <si>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</si>
  <si>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</si>
  <si>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</si>
  <si>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KIADÁSOK ÖSSZESEN (K1-9)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</si>
  <si>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</si>
  <si>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</si>
  <si>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</si>
  <si>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</si>
  <si>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</si>
  <si>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</si>
  <si>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</si>
  <si>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</si>
  <si>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</si>
  <si>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</si>
  <si>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</si>
  <si>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</si>
  <si>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</si>
  <si>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</si>
  <si>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</si>
  <si>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</si>
  <si>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</si>
  <si>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</si>
  <si>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</si>
  <si>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</si>
  <si>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</si>
  <si>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</si>
  <si>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</si>
  <si>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</si>
  <si>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</si>
  <si>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</si>
  <si>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</si>
  <si>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</si>
  <si>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</si>
  <si>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</si>
  <si>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</si>
  <si>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</si>
  <si>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</si>
  <si>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</si>
  <si>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</si>
  <si>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</si>
  <si>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</si>
  <si>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</si>
  <si>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</si>
  <si>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</si>
  <si>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</si>
  <si>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</si>
  <si>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</si>
  <si>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</si>
  <si>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</si>
  <si>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</si>
  <si>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</si>
  <si>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</si>
  <si>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</si>
  <si>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</si>
  <si>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</si>
  <si>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</si>
  <si>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</si>
  <si>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</si>
  <si>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</si>
  <si>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</si>
  <si>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</si>
  <si>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</si>
  <si>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</si>
  <si>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</si>
  <si>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</si>
  <si>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</si>
  <si>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</si>
  <si>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</si>
  <si>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</si>
  <si>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</si>
  <si>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</si>
  <si>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</si>
  <si>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</si>
  <si>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</si>
  <si>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</si>
  <si>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</si>
  <si>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</si>
  <si>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</si>
  <si>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</si>
  <si>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</si>
  <si>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</si>
  <si>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</si>
  <si>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</si>
  <si>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</si>
  <si>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</si>
  <si>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</si>
  <si>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</si>
  <si>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</si>
  <si>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</si>
  <si>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</si>
  <si>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</si>
  <si>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</si>
  <si>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</si>
  <si>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</si>
  <si>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</si>
  <si>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</si>
  <si>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</si>
  <si>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</si>
  <si>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</si>
  <si>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</si>
  <si>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</si>
  <si>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</si>
  <si>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</si>
  <si>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</si>
  <si>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</si>
  <si>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</si>
  <si>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</si>
  <si>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</si>
  <si>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</si>
  <si>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</si>
  <si>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</si>
  <si>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</si>
  <si>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</si>
  <si>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</si>
  <si>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</si>
  <si>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</si>
  <si>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</si>
  <si>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</si>
  <si>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</si>
  <si>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</si>
  <si>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</si>
  <si>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</si>
  <si>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</si>
  <si>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</si>
  <si>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</si>
  <si>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</si>
  <si>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</si>
  <si>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</si>
  <si>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</si>
  <si>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</si>
  <si>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</si>
  <si>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</si>
  <si>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</si>
  <si>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</si>
  <si>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</si>
  <si>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BEVÉTELEK ÖSSZESEN (B1-8)</t>
  </si>
  <si>
    <t>KÖLTSÉGVETÉSI SZERV ELŐIRÁNYZATAI</t>
  </si>
  <si>
    <t>2014. évi tény  (teljesítés)</t>
  </si>
  <si>
    <t>2015. évi módosított ei.</t>
  </si>
  <si>
    <t>2015. évi tény (teljesítés)</t>
  </si>
  <si>
    <t>2018. évi eredeti ei.</t>
  </si>
  <si>
    <t>Az önkormányzat adósságának állományának az alakulása 2015. év</t>
  </si>
  <si>
    <t>Nyitó állomány 2015.01.01.</t>
  </si>
  <si>
    <t>2015. évi felvétel:</t>
  </si>
  <si>
    <t>2015. évi törlesztés:</t>
  </si>
  <si>
    <t>2015. december 31-én fennálló hitelek összesen:</t>
  </si>
  <si>
    <t>2015. december 31-én fennálló állománya:</t>
  </si>
  <si>
    <t>I. "Falubusz beszerzés - Csörötnek projekt támogatás előfinanszírozási hitel *</t>
  </si>
  <si>
    <t>Források:  rövid lejáratú hitel 7.990.000Ft</t>
  </si>
  <si>
    <t>Futamidő kezdete: 2015.</t>
  </si>
  <si>
    <t>Költségvetési bevételek, költségvetési kiadások kötelező feladatok, önként vállalt feladatok és államigazgatási feladatok szerint bontásban</t>
  </si>
  <si>
    <t>Bevételek:</t>
  </si>
  <si>
    <t>Az önkormányzat Környezetvédelmi Alap számla bevételei és kiadásai</t>
  </si>
  <si>
    <t>Jogcím</t>
  </si>
  <si>
    <t>Összeg</t>
  </si>
  <si>
    <t>Talajterhelési díj átvezetése</t>
  </si>
  <si>
    <t>(adatok forintban)</t>
  </si>
  <si>
    <t>Kiadások:</t>
  </si>
  <si>
    <t>Jogcím:</t>
  </si>
  <si>
    <t>Müllex Kft MI15103628 számla kommunális hulladék ártalmatlanítása, lomtalanítás</t>
  </si>
  <si>
    <t>Záróegyenleg (2015.12.31.)</t>
  </si>
  <si>
    <t>Nyitóegyenleg (2015.01.01.)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</si>
</sst>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\ ##########"/>
    <numFmt numFmtId="169" formatCode="[$-40E]yyyy/\ mmmm;@"/>
  </numFmts>
  <fonts count="92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Tahoma"/>
      <family val="2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b/>
      <sz val="10"/>
      <color indexed="10"/>
      <name val="Times New Roman"/>
      <family val="1"/>
    </font>
    <font>
      <b/>
      <i/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1"/>
      <color indexed="8"/>
      <name val="Times New Roman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/>
    </xf>
    <xf numFmtId="164" fontId="10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4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right"/>
    </xf>
    <xf numFmtId="164" fontId="10" fillId="0" borderId="10" xfId="56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7" fillId="33" borderId="16" xfId="0" applyFont="1" applyFill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4" xfId="57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17" fillId="33" borderId="21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7" fillId="0" borderId="0" xfId="0" applyFont="1" applyAlignment="1">
      <alignment horizontal="justify"/>
    </xf>
    <xf numFmtId="3" fontId="6" fillId="0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4" fillId="0" borderId="23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wrapText="1"/>
    </xf>
    <xf numFmtId="0" fontId="14" fillId="0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16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3" fontId="24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distributed" wrapText="1"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3" fontId="7" fillId="37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7" fillId="37" borderId="0" xfId="0" applyFont="1" applyFill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9" fillId="38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38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30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 wrapText="1"/>
    </xf>
    <xf numFmtId="3" fontId="30" fillId="38" borderId="10" xfId="0" applyNumberFormat="1" applyFont="1" applyFill="1" applyBorder="1" applyAlignment="1">
      <alignment/>
    </xf>
    <xf numFmtId="3" fontId="30" fillId="34" borderId="1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32" fillId="38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3" fontId="35" fillId="0" borderId="0" xfId="0" applyNumberFormat="1" applyFont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3" fillId="39" borderId="10" xfId="0" applyFont="1" applyFill="1" applyBorder="1" applyAlignment="1">
      <alignment/>
    </xf>
    <xf numFmtId="168" fontId="32" fillId="39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168" fontId="16" fillId="34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4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32" fillId="39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2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10" fontId="1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4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 wrapText="1"/>
    </xf>
    <xf numFmtId="3" fontId="6" fillId="41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justify" wrapText="1"/>
    </xf>
    <xf numFmtId="3" fontId="34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3" fontId="42" fillId="0" borderId="10" xfId="0" applyNumberFormat="1" applyFont="1" applyBorder="1" applyAlignment="1">
      <alignment horizontal="center" wrapText="1"/>
    </xf>
    <xf numFmtId="3" fontId="30" fillId="3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30" fillId="40" borderId="10" xfId="0" applyNumberFormat="1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Fill="1" applyBorder="1" applyAlignment="1">
      <alignment horizontal="right" vertical="top" wrapText="1"/>
    </xf>
    <xf numFmtId="0" fontId="26" fillId="42" borderId="10" xfId="0" applyFont="1" applyFill="1" applyBorder="1" applyAlignment="1">
      <alignment/>
    </xf>
    <xf numFmtId="3" fontId="28" fillId="42" borderId="10" xfId="0" applyNumberFormat="1" applyFont="1" applyFill="1" applyBorder="1" applyAlignment="1">
      <alignment horizontal="right" vertical="top" wrapText="1"/>
    </xf>
    <xf numFmtId="0" fontId="38" fillId="42" borderId="10" xfId="0" applyFont="1" applyFill="1" applyBorder="1" applyAlignment="1">
      <alignment horizontal="left" vertical="top" wrapText="1"/>
    </xf>
    <xf numFmtId="3" fontId="29" fillId="42" borderId="10" xfId="0" applyNumberFormat="1" applyFont="1" applyFill="1" applyBorder="1" applyAlignment="1">
      <alignment horizontal="right" vertical="top" wrapText="1"/>
    </xf>
    <xf numFmtId="0" fontId="33" fillId="42" borderId="10" xfId="0" applyFont="1" applyFill="1" applyBorder="1" applyAlignment="1">
      <alignment/>
    </xf>
    <xf numFmtId="0" fontId="37" fillId="42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42" fontId="14" fillId="0" borderId="23" xfId="0" applyNumberFormat="1" applyFont="1" applyBorder="1" applyAlignment="1">
      <alignment/>
    </xf>
    <xf numFmtId="6" fontId="14" fillId="0" borderId="0" xfId="0" applyNumberFormat="1" applyFont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32" fillId="43" borderId="0" xfId="0" applyFont="1" applyFill="1" applyAlignment="1">
      <alignment/>
    </xf>
    <xf numFmtId="0" fontId="90" fillId="0" borderId="0" xfId="0" applyFont="1" applyAlignment="1">
      <alignment/>
    </xf>
    <xf numFmtId="169" fontId="30" fillId="0" borderId="10" xfId="0" applyNumberFormat="1" applyFont="1" applyBorder="1" applyAlignment="1">
      <alignment/>
    </xf>
    <xf numFmtId="169" fontId="32" fillId="0" borderId="10" xfId="0" applyNumberFormat="1" applyFont="1" applyBorder="1" applyAlignment="1">
      <alignment/>
    </xf>
    <xf numFmtId="0" fontId="32" fillId="44" borderId="1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14" fillId="43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vertical="center"/>
    </xf>
    <xf numFmtId="168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50" fillId="44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 horizontal="left" vertical="center"/>
    </xf>
    <xf numFmtId="0" fontId="32" fillId="46" borderId="10" xfId="0" applyFont="1" applyFill="1" applyBorder="1" applyAlignment="1">
      <alignment horizontal="left" vertical="center"/>
    </xf>
    <xf numFmtId="168" fontId="32" fillId="4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32" fillId="46" borderId="10" xfId="0" applyFont="1" applyFill="1" applyBorder="1" applyAlignment="1">
      <alignment horizontal="left" vertical="center" wrapText="1"/>
    </xf>
    <xf numFmtId="0" fontId="32" fillId="47" borderId="10" xfId="0" applyFont="1" applyFill="1" applyBorder="1" applyAlignment="1">
      <alignment/>
    </xf>
    <xf numFmtId="0" fontId="30" fillId="47" borderId="10" xfId="0" applyFont="1" applyFill="1" applyBorder="1" applyAlignment="1">
      <alignment/>
    </xf>
    <xf numFmtId="0" fontId="9" fillId="46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/>
    </xf>
    <xf numFmtId="0" fontId="32" fillId="48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wrapText="1"/>
    </xf>
    <xf numFmtId="0" fontId="33" fillId="43" borderId="0" xfId="0" applyFont="1" applyFill="1" applyAlignment="1">
      <alignment/>
    </xf>
    <xf numFmtId="0" fontId="0" fillId="43" borderId="0" xfId="0" applyFill="1" applyAlignment="1">
      <alignment/>
    </xf>
    <xf numFmtId="0" fontId="86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9" fontId="26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/>
    </xf>
    <xf numFmtId="168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168" fontId="37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51" fillId="45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45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53" fillId="44" borderId="10" xfId="0" applyFont="1" applyFill="1" applyBorder="1" applyAlignment="1">
      <alignment/>
    </xf>
    <xf numFmtId="164" fontId="51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horizontal="left" vertical="center"/>
    </xf>
    <xf numFmtId="168" fontId="54" fillId="46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horizontal="left" vertical="center" wrapText="1"/>
    </xf>
    <xf numFmtId="0" fontId="54" fillId="47" borderId="10" xfId="0" applyFont="1" applyFill="1" applyBorder="1" applyAlignment="1">
      <alignment/>
    </xf>
    <xf numFmtId="0" fontId="55" fillId="47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3" fillId="44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/>
    </xf>
    <xf numFmtId="0" fontId="54" fillId="48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2" fontId="9" fillId="0" borderId="0" xfId="0" applyNumberFormat="1" applyFont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4" fillId="0" borderId="25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8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1" fillId="0" borderId="2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7" fillId="0" borderId="0" xfId="0" applyFont="1" applyAlignment="1">
      <alignment horizontal="center" wrapText="1"/>
    </xf>
    <xf numFmtId="3" fontId="40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Alignment="1">
      <alignment horizontal="center" wrapText="1"/>
    </xf>
    <xf numFmtId="1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97ûrlap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86.140625" style="137" customWidth="1"/>
    <col min="2" max="4" width="15.28125" style="128" customWidth="1"/>
    <col min="5" max="7" width="16.7109375" style="128" customWidth="1"/>
    <col min="8" max="9" width="14.57421875" style="128" customWidth="1"/>
    <col min="10" max="10" width="14.57421875" style="128" hidden="1" customWidth="1"/>
    <col min="11" max="11" width="14.57421875" style="128" customWidth="1"/>
    <col min="12" max="16384" width="9.140625" style="137" customWidth="1"/>
  </cols>
  <sheetData>
    <row r="2" spans="1:11" s="120" customFormat="1" ht="15.75">
      <c r="A2" s="399" t="s">
        <v>85</v>
      </c>
      <c r="B2" s="400"/>
      <c r="C2" s="400"/>
      <c r="D2" s="400"/>
      <c r="E2" s="400"/>
      <c r="F2" s="400"/>
      <c r="G2" s="400"/>
      <c r="H2" s="401"/>
      <c r="I2" s="402"/>
      <c r="J2" s="402"/>
      <c r="K2" s="402"/>
    </row>
    <row r="3" spans="1:11" s="120" customFormat="1" ht="15.75">
      <c r="A3" s="399" t="s">
        <v>92</v>
      </c>
      <c r="B3" s="400"/>
      <c r="C3" s="400"/>
      <c r="D3" s="400"/>
      <c r="E3" s="400"/>
      <c r="F3" s="400"/>
      <c r="G3" s="400"/>
      <c r="H3" s="401"/>
      <c r="I3" s="402"/>
      <c r="J3" s="402"/>
      <c r="K3" s="402"/>
    </row>
    <row r="5" spans="1:11" ht="78.75">
      <c r="A5" s="30" t="s">
        <v>12</v>
      </c>
      <c r="B5" s="153" t="s">
        <v>253</v>
      </c>
      <c r="C5" s="153" t="s">
        <v>254</v>
      </c>
      <c r="D5" s="153" t="s">
        <v>262</v>
      </c>
      <c r="E5" s="78" t="s">
        <v>255</v>
      </c>
      <c r="F5" s="78" t="s">
        <v>256</v>
      </c>
      <c r="G5" s="78" t="s">
        <v>257</v>
      </c>
      <c r="H5" s="78" t="s">
        <v>258</v>
      </c>
      <c r="I5" s="78" t="s">
        <v>283</v>
      </c>
      <c r="J5" s="78" t="s">
        <v>260</v>
      </c>
      <c r="K5" s="78" t="s">
        <v>260</v>
      </c>
    </row>
    <row r="6" spans="1:11" s="120" customFormat="1" ht="15.75">
      <c r="A6" s="43" t="s">
        <v>160</v>
      </c>
      <c r="B6" s="121">
        <f aca="true" t="shared" si="0" ref="B6:G6">SUM(B7:B8)</f>
        <v>75683</v>
      </c>
      <c r="C6" s="121">
        <f t="shared" si="0"/>
        <v>93138</v>
      </c>
      <c r="D6" s="121">
        <f t="shared" si="0"/>
        <v>93131</v>
      </c>
      <c r="E6" s="121">
        <f t="shared" si="0"/>
        <v>0</v>
      </c>
      <c r="F6" s="121">
        <f t="shared" si="0"/>
        <v>192</v>
      </c>
      <c r="G6" s="121">
        <f t="shared" si="0"/>
        <v>192</v>
      </c>
      <c r="H6" s="121">
        <f aca="true" t="shared" si="1" ref="H6:J12">B6+E6</f>
        <v>75683</v>
      </c>
      <c r="I6" s="121">
        <f t="shared" si="1"/>
        <v>93330</v>
      </c>
      <c r="J6" s="121">
        <f t="shared" si="1"/>
        <v>93323</v>
      </c>
      <c r="K6" s="121">
        <f aca="true" t="shared" si="2" ref="K6:K12">D6+G6</f>
        <v>93323</v>
      </c>
    </row>
    <row r="7" spans="1:11" ht="15.75">
      <c r="A7" s="63" t="s">
        <v>161</v>
      </c>
      <c r="B7" s="154">
        <v>60941</v>
      </c>
      <c r="C7" s="154">
        <v>75739</v>
      </c>
      <c r="D7" s="154">
        <v>75739</v>
      </c>
      <c r="E7" s="154">
        <v>0</v>
      </c>
      <c r="F7" s="154">
        <v>0</v>
      </c>
      <c r="G7" s="154">
        <v>0</v>
      </c>
      <c r="H7" s="112">
        <f t="shared" si="1"/>
        <v>60941</v>
      </c>
      <c r="I7" s="112">
        <f t="shared" si="1"/>
        <v>75739</v>
      </c>
      <c r="J7" s="112">
        <f t="shared" si="1"/>
        <v>75739</v>
      </c>
      <c r="K7" s="112">
        <f t="shared" si="2"/>
        <v>75739</v>
      </c>
    </row>
    <row r="8" spans="1:11" ht="15.75">
      <c r="A8" s="63" t="s">
        <v>162</v>
      </c>
      <c r="B8" s="154">
        <v>14742</v>
      </c>
      <c r="C8" s="154">
        <v>17399</v>
      </c>
      <c r="D8" s="154">
        <v>17392</v>
      </c>
      <c r="E8" s="154">
        <v>0</v>
      </c>
      <c r="F8" s="154">
        <v>192</v>
      </c>
      <c r="G8" s="154">
        <v>192</v>
      </c>
      <c r="H8" s="112">
        <f t="shared" si="1"/>
        <v>14742</v>
      </c>
      <c r="I8" s="112">
        <f t="shared" si="1"/>
        <v>17591</v>
      </c>
      <c r="J8" s="112">
        <f t="shared" si="1"/>
        <v>17584</v>
      </c>
      <c r="K8" s="112">
        <f t="shared" si="2"/>
        <v>17584</v>
      </c>
    </row>
    <row r="9" spans="1:11" s="120" customFormat="1" ht="15.75">
      <c r="A9" s="150" t="s">
        <v>166</v>
      </c>
      <c r="B9" s="155">
        <v>0</v>
      </c>
      <c r="C9" s="155">
        <v>1240</v>
      </c>
      <c r="D9" s="155">
        <v>1240</v>
      </c>
      <c r="E9" s="155">
        <v>0</v>
      </c>
      <c r="F9" s="155">
        <v>0</v>
      </c>
      <c r="G9" s="155">
        <v>0</v>
      </c>
      <c r="H9" s="121">
        <f t="shared" si="1"/>
        <v>0</v>
      </c>
      <c r="I9" s="121">
        <f t="shared" si="1"/>
        <v>1240</v>
      </c>
      <c r="J9" s="121">
        <f t="shared" si="1"/>
        <v>1240</v>
      </c>
      <c r="K9" s="121">
        <f t="shared" si="2"/>
        <v>1240</v>
      </c>
    </row>
    <row r="10" spans="1:11" s="120" customFormat="1" ht="15.75">
      <c r="A10" s="150" t="s">
        <v>163</v>
      </c>
      <c r="B10" s="155">
        <v>8900</v>
      </c>
      <c r="C10" s="155">
        <v>12213</v>
      </c>
      <c r="D10" s="155">
        <v>10308</v>
      </c>
      <c r="E10" s="155">
        <v>0</v>
      </c>
      <c r="F10" s="155">
        <v>10</v>
      </c>
      <c r="G10" s="155">
        <v>9</v>
      </c>
      <c r="H10" s="121">
        <f t="shared" si="1"/>
        <v>8900</v>
      </c>
      <c r="I10" s="121">
        <f t="shared" si="1"/>
        <v>12223</v>
      </c>
      <c r="J10" s="121">
        <f t="shared" si="1"/>
        <v>10317</v>
      </c>
      <c r="K10" s="121">
        <f t="shared" si="2"/>
        <v>10317</v>
      </c>
    </row>
    <row r="11" spans="1:11" ht="15.75">
      <c r="A11" s="150" t="s">
        <v>164</v>
      </c>
      <c r="B11" s="155">
        <v>33404</v>
      </c>
      <c r="C11" s="155">
        <v>33716</v>
      </c>
      <c r="D11" s="155">
        <v>12990</v>
      </c>
      <c r="E11" s="155">
        <v>0</v>
      </c>
      <c r="F11" s="155">
        <v>0</v>
      </c>
      <c r="G11" s="155">
        <v>0</v>
      </c>
      <c r="H11" s="121">
        <f t="shared" si="1"/>
        <v>33404</v>
      </c>
      <c r="I11" s="121">
        <f t="shared" si="1"/>
        <v>33716</v>
      </c>
      <c r="J11" s="121">
        <f t="shared" si="1"/>
        <v>12990</v>
      </c>
      <c r="K11" s="121">
        <f t="shared" si="2"/>
        <v>12990</v>
      </c>
    </row>
    <row r="12" spans="1:11" ht="15.75">
      <c r="A12" s="131" t="s">
        <v>125</v>
      </c>
      <c r="B12" s="121">
        <f aca="true" t="shared" si="3" ref="B12:G12">B6+B10+B11+B9</f>
        <v>117987</v>
      </c>
      <c r="C12" s="121">
        <f t="shared" si="3"/>
        <v>140307</v>
      </c>
      <c r="D12" s="121">
        <f t="shared" si="3"/>
        <v>117669</v>
      </c>
      <c r="E12" s="121">
        <f t="shared" si="3"/>
        <v>0</v>
      </c>
      <c r="F12" s="121">
        <f t="shared" si="3"/>
        <v>202</v>
      </c>
      <c r="G12" s="121">
        <f t="shared" si="3"/>
        <v>201</v>
      </c>
      <c r="H12" s="121">
        <f t="shared" si="1"/>
        <v>117987</v>
      </c>
      <c r="I12" s="121">
        <f t="shared" si="1"/>
        <v>140509</v>
      </c>
      <c r="J12" s="121">
        <f t="shared" si="1"/>
        <v>117870</v>
      </c>
      <c r="K12" s="121">
        <f t="shared" si="2"/>
        <v>117870</v>
      </c>
    </row>
    <row r="13" spans="1:11" ht="15.75">
      <c r="A13" s="131" t="s">
        <v>5</v>
      </c>
      <c r="B13" s="112"/>
      <c r="C13" s="112"/>
      <c r="D13" s="112"/>
      <c r="E13" s="112">
        <f>'kiadások össz'!E14-'bevételek össz'!E12</f>
        <v>32747</v>
      </c>
      <c r="F13" s="112">
        <f>'kiadások össz'!F14-'bevételek össz'!F12</f>
        <v>34914</v>
      </c>
      <c r="G13" s="112">
        <f>'kiadások össz'!G14-'bevételek össz'!G12</f>
        <v>34763</v>
      </c>
      <c r="H13" s="121">
        <f>'kiadások össz'!H14-'bevételek össz'!H12</f>
        <v>-12031</v>
      </c>
      <c r="I13" s="121">
        <f>'kiadások össz'!I14-'bevételek össz'!I12</f>
        <v>-15613</v>
      </c>
      <c r="J13" s="121">
        <f>'kiadások össz'!I14-'bevételek össz'!J12</f>
        <v>7026</v>
      </c>
      <c r="K13" s="121">
        <f>'kiadások össz'!K14-'bevételek össz'!K12</f>
        <v>-2894</v>
      </c>
    </row>
    <row r="14" spans="1:11" ht="15.75">
      <c r="A14" s="131" t="s">
        <v>6</v>
      </c>
      <c r="B14" s="112">
        <f>B12-'kiadások össz'!B14</f>
        <v>44778</v>
      </c>
      <c r="C14" s="112">
        <f>C12-'kiadások össz'!C14</f>
        <v>50527</v>
      </c>
      <c r="D14" s="112">
        <f>D12-'kiadások össz'!D14</f>
        <v>37657</v>
      </c>
      <c r="E14" s="112"/>
      <c r="F14" s="112"/>
      <c r="G14" s="112"/>
      <c r="H14" s="112" t="s">
        <v>101</v>
      </c>
      <c r="I14" s="112" t="s">
        <v>101</v>
      </c>
      <c r="J14" s="112" t="s">
        <v>101</v>
      </c>
      <c r="K14" s="112" t="s">
        <v>101</v>
      </c>
    </row>
    <row r="15" spans="1:11" s="120" customFormat="1" ht="19.5" customHeight="1">
      <c r="A15" s="138" t="s">
        <v>171</v>
      </c>
      <c r="B15" s="121">
        <v>6247</v>
      </c>
      <c r="C15" s="121">
        <v>5165</v>
      </c>
      <c r="D15" s="121">
        <v>5165</v>
      </c>
      <c r="E15" s="121">
        <v>0</v>
      </c>
      <c r="F15" s="121">
        <v>400</v>
      </c>
      <c r="G15" s="121">
        <v>400</v>
      </c>
      <c r="H15" s="121">
        <f>B15+E15</f>
        <v>6247</v>
      </c>
      <c r="I15" s="121">
        <f>C15+F15</f>
        <v>5565</v>
      </c>
      <c r="J15" s="121">
        <f>D15+G15</f>
        <v>5565</v>
      </c>
      <c r="K15" s="121">
        <f>D15+G15</f>
        <v>5565</v>
      </c>
    </row>
    <row r="16" spans="1:11" ht="19.5" customHeight="1">
      <c r="A16" s="36" t="s">
        <v>169</v>
      </c>
      <c r="B16" s="112"/>
      <c r="C16" s="112"/>
      <c r="D16" s="112"/>
      <c r="E16" s="112">
        <v>32747</v>
      </c>
      <c r="F16" s="112">
        <v>34514</v>
      </c>
      <c r="G16" s="112">
        <v>34514</v>
      </c>
      <c r="H16" s="121">
        <v>0</v>
      </c>
      <c r="I16" s="121">
        <v>0</v>
      </c>
      <c r="J16" s="121">
        <v>0</v>
      </c>
      <c r="K16" s="121">
        <v>0</v>
      </c>
    </row>
    <row r="17" spans="1:11" s="120" customFormat="1" ht="19.5" customHeight="1">
      <c r="A17" s="36" t="s">
        <v>134</v>
      </c>
      <c r="B17" s="121">
        <v>0</v>
      </c>
      <c r="C17" s="121">
        <f>2983+5000</f>
        <v>7983</v>
      </c>
      <c r="D17" s="121">
        <f>376+2983</f>
        <v>3359</v>
      </c>
      <c r="E17" s="121"/>
      <c r="F17" s="121"/>
      <c r="G17" s="121"/>
      <c r="H17" s="121">
        <f>B17+E17</f>
        <v>0</v>
      </c>
      <c r="I17" s="121">
        <f>C17+F17</f>
        <v>7983</v>
      </c>
      <c r="J17" s="121">
        <f>D17+G17</f>
        <v>3359</v>
      </c>
      <c r="K17" s="121">
        <f>D17+G17</f>
        <v>3359</v>
      </c>
    </row>
    <row r="18" spans="1:11" s="158" customFormat="1" ht="27.75" customHeight="1">
      <c r="A18" s="156" t="s">
        <v>0</v>
      </c>
      <c r="B18" s="157">
        <f aca="true" t="shared" si="4" ref="B18:J18">B12+B15+B16+B17</f>
        <v>124234</v>
      </c>
      <c r="C18" s="157">
        <f t="shared" si="4"/>
        <v>153455</v>
      </c>
      <c r="D18" s="157">
        <f t="shared" si="4"/>
        <v>126193</v>
      </c>
      <c r="E18" s="157">
        <f t="shared" si="4"/>
        <v>32747</v>
      </c>
      <c r="F18" s="157">
        <f>F12+F15+F16+F17</f>
        <v>35116</v>
      </c>
      <c r="G18" s="165">
        <f t="shared" si="4"/>
        <v>35115</v>
      </c>
      <c r="H18" s="165">
        <f t="shared" si="4"/>
        <v>124234</v>
      </c>
      <c r="I18" s="165">
        <f t="shared" si="4"/>
        <v>154057</v>
      </c>
      <c r="J18" s="165">
        <f t="shared" si="4"/>
        <v>126794</v>
      </c>
      <c r="K18" s="165">
        <f>K12+K15+K16+K17</f>
        <v>126794</v>
      </c>
    </row>
    <row r="19" spans="1:11" s="120" customFormat="1" ht="15.75">
      <c r="A19" s="43" t="s">
        <v>167</v>
      </c>
      <c r="B19" s="121">
        <f aca="true" t="shared" si="5" ref="B19:G19">SUM(B20:B21)</f>
        <v>1967</v>
      </c>
      <c r="C19" s="121">
        <f t="shared" si="5"/>
        <v>41945</v>
      </c>
      <c r="D19" s="121">
        <f t="shared" si="5"/>
        <v>41557</v>
      </c>
      <c r="E19" s="121">
        <f t="shared" si="5"/>
        <v>635</v>
      </c>
      <c r="F19" s="121">
        <f t="shared" si="5"/>
        <v>635</v>
      </c>
      <c r="G19" s="121">
        <f t="shared" si="5"/>
        <v>0</v>
      </c>
      <c r="H19" s="121">
        <f aca="true" t="shared" si="6" ref="H19:J24">B19+E19</f>
        <v>2602</v>
      </c>
      <c r="I19" s="121">
        <f t="shared" si="6"/>
        <v>42580</v>
      </c>
      <c r="J19" s="121">
        <f t="shared" si="6"/>
        <v>41557</v>
      </c>
      <c r="K19" s="121">
        <f aca="true" t="shared" si="7" ref="K19:K24">D19+G19</f>
        <v>41557</v>
      </c>
    </row>
    <row r="20" spans="1:11" ht="15.75">
      <c r="A20" s="63" t="s">
        <v>264</v>
      </c>
      <c r="B20" s="112">
        <v>0</v>
      </c>
      <c r="C20" s="112">
        <v>31968</v>
      </c>
      <c r="D20" s="112">
        <v>31968</v>
      </c>
      <c r="E20" s="112"/>
      <c r="F20" s="112"/>
      <c r="G20" s="112"/>
      <c r="H20" s="112"/>
      <c r="I20" s="112">
        <f>C20+F20</f>
        <v>31968</v>
      </c>
      <c r="J20" s="112"/>
      <c r="K20" s="112">
        <f t="shared" si="7"/>
        <v>31968</v>
      </c>
    </row>
    <row r="21" spans="1:11" ht="15.75">
      <c r="A21" s="63" t="s">
        <v>265</v>
      </c>
      <c r="B21" s="112">
        <v>1967</v>
      </c>
      <c r="C21" s="112">
        <v>9977</v>
      </c>
      <c r="D21" s="112">
        <v>9589</v>
      </c>
      <c r="E21" s="112">
        <v>635</v>
      </c>
      <c r="F21" s="112">
        <v>635</v>
      </c>
      <c r="G21" s="112">
        <v>0</v>
      </c>
      <c r="H21" s="112">
        <f>B21+E21</f>
        <v>2602</v>
      </c>
      <c r="I21" s="112">
        <f>C21+F21</f>
        <v>10612</v>
      </c>
      <c r="J21" s="112"/>
      <c r="K21" s="112">
        <f t="shared" si="7"/>
        <v>9589</v>
      </c>
    </row>
    <row r="22" spans="1:11" s="120" customFormat="1" ht="15.75">
      <c r="A22" s="43" t="s">
        <v>165</v>
      </c>
      <c r="B22" s="121">
        <v>0</v>
      </c>
      <c r="C22" s="121">
        <v>2598</v>
      </c>
      <c r="D22" s="121">
        <v>2598</v>
      </c>
      <c r="E22" s="121"/>
      <c r="F22" s="121"/>
      <c r="G22" s="121"/>
      <c r="H22" s="121">
        <f t="shared" si="6"/>
        <v>0</v>
      </c>
      <c r="I22" s="121">
        <f t="shared" si="6"/>
        <v>2598</v>
      </c>
      <c r="J22" s="121">
        <f t="shared" si="6"/>
        <v>2598</v>
      </c>
      <c r="K22" s="121">
        <f t="shared" si="7"/>
        <v>2598</v>
      </c>
    </row>
    <row r="23" spans="1:11" s="120" customFormat="1" ht="15.75">
      <c r="A23" s="43" t="s">
        <v>168</v>
      </c>
      <c r="B23" s="121">
        <f>600</f>
        <v>600</v>
      </c>
      <c r="C23" s="121">
        <v>5261</v>
      </c>
      <c r="D23" s="121">
        <v>4742</v>
      </c>
      <c r="E23" s="121"/>
      <c r="F23" s="121"/>
      <c r="G23" s="121"/>
      <c r="H23" s="121">
        <f t="shared" si="6"/>
        <v>600</v>
      </c>
      <c r="I23" s="121">
        <f t="shared" si="6"/>
        <v>5261</v>
      </c>
      <c r="J23" s="121">
        <f t="shared" si="6"/>
        <v>4742</v>
      </c>
      <c r="K23" s="121">
        <f t="shared" si="7"/>
        <v>4742</v>
      </c>
    </row>
    <row r="24" spans="1:11" ht="15.75">
      <c r="A24" s="36" t="s">
        <v>134</v>
      </c>
      <c r="B24" s="121">
        <v>0</v>
      </c>
      <c r="C24" s="121">
        <v>0</v>
      </c>
      <c r="D24" s="121">
        <v>0</v>
      </c>
      <c r="E24" s="121"/>
      <c r="F24" s="121"/>
      <c r="G24" s="121"/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7"/>
        <v>0</v>
      </c>
    </row>
    <row r="25" spans="1:11" ht="15.75">
      <c r="A25" s="131" t="s">
        <v>4</v>
      </c>
      <c r="B25" s="121">
        <f aca="true" t="shared" si="8" ref="B25:J25">B19+B22+B23+B24</f>
        <v>2567</v>
      </c>
      <c r="C25" s="121">
        <f t="shared" si="8"/>
        <v>49804</v>
      </c>
      <c r="D25" s="121">
        <f t="shared" si="8"/>
        <v>48897</v>
      </c>
      <c r="E25" s="121">
        <f>E19+E22+E23</f>
        <v>635</v>
      </c>
      <c r="F25" s="121">
        <f t="shared" si="8"/>
        <v>635</v>
      </c>
      <c r="G25" s="121">
        <f t="shared" si="8"/>
        <v>0</v>
      </c>
      <c r="H25" s="121">
        <f t="shared" si="8"/>
        <v>3202</v>
      </c>
      <c r="I25" s="121">
        <f t="shared" si="8"/>
        <v>50439</v>
      </c>
      <c r="J25" s="121">
        <f t="shared" si="8"/>
        <v>48897</v>
      </c>
      <c r="K25" s="121">
        <f>K19+K22+K23+K24</f>
        <v>48897</v>
      </c>
    </row>
    <row r="26" spans="1:11" ht="15.75">
      <c r="A26" s="131" t="s">
        <v>7</v>
      </c>
      <c r="B26" s="121">
        <f>'kiadások össz'!B25-'bevételek össz'!B25</f>
        <v>18278</v>
      </c>
      <c r="C26" s="121">
        <f>'kiadások össz'!C25-'bevételek össz'!C25</f>
        <v>18950</v>
      </c>
      <c r="D26" s="121">
        <f>'kiadások össz'!D25-'bevételek össz'!D25</f>
        <v>6749</v>
      </c>
      <c r="E26" s="112">
        <v>0</v>
      </c>
      <c r="F26" s="112">
        <f>F25-'kiadások össz'!F25</f>
        <v>0</v>
      </c>
      <c r="G26" s="112">
        <f>G25-'kiadások össz'!G25</f>
        <v>0</v>
      </c>
      <c r="H26" s="121">
        <f aca="true" t="shared" si="9" ref="H26:J29">B26+E26</f>
        <v>18278</v>
      </c>
      <c r="I26" s="121">
        <f>C26+F26</f>
        <v>18950</v>
      </c>
      <c r="J26" s="121">
        <f>D26+G26</f>
        <v>6749</v>
      </c>
      <c r="K26" s="121">
        <f>D26+G26</f>
        <v>6749</v>
      </c>
    </row>
    <row r="27" spans="1:11" ht="15.75">
      <c r="A27" s="131" t="s">
        <v>8</v>
      </c>
      <c r="B27" s="112"/>
      <c r="C27" s="112"/>
      <c r="D27" s="112"/>
      <c r="E27" s="112"/>
      <c r="F27" s="112"/>
      <c r="G27" s="112"/>
      <c r="H27" s="121">
        <f t="shared" si="9"/>
        <v>0</v>
      </c>
      <c r="I27" s="121">
        <f>C27+F27</f>
        <v>0</v>
      </c>
      <c r="J27" s="121">
        <f>D27+G27</f>
        <v>0</v>
      </c>
      <c r="K27" s="121">
        <f>D27+G27</f>
        <v>0</v>
      </c>
    </row>
    <row r="28" spans="1:11" s="120" customFormat="1" ht="20.25" customHeight="1">
      <c r="A28" s="138" t="s">
        <v>172</v>
      </c>
      <c r="B28" s="121">
        <v>0</v>
      </c>
      <c r="C28" s="121">
        <v>0</v>
      </c>
      <c r="D28" s="121">
        <v>0</v>
      </c>
      <c r="E28" s="121"/>
      <c r="F28" s="121"/>
      <c r="G28" s="121"/>
      <c r="H28" s="121">
        <f t="shared" si="9"/>
        <v>0</v>
      </c>
      <c r="I28" s="121">
        <f t="shared" si="9"/>
        <v>0</v>
      </c>
      <c r="J28" s="121">
        <f t="shared" si="9"/>
        <v>0</v>
      </c>
      <c r="K28" s="121">
        <f>D28+G28</f>
        <v>0</v>
      </c>
    </row>
    <row r="29" spans="1:11" ht="15.75">
      <c r="A29" s="36" t="s">
        <v>169</v>
      </c>
      <c r="B29" s="121">
        <v>0</v>
      </c>
      <c r="C29" s="121">
        <v>0</v>
      </c>
      <c r="D29" s="121">
        <v>0</v>
      </c>
      <c r="E29" s="121"/>
      <c r="F29" s="121"/>
      <c r="G29" s="121"/>
      <c r="H29" s="121">
        <f t="shared" si="9"/>
        <v>0</v>
      </c>
      <c r="I29" s="121">
        <f t="shared" si="9"/>
        <v>0</v>
      </c>
      <c r="J29" s="121">
        <f t="shared" si="9"/>
        <v>0</v>
      </c>
      <c r="K29" s="121">
        <f>D29+G29</f>
        <v>0</v>
      </c>
    </row>
    <row r="30" spans="1:11" ht="15.75">
      <c r="A30" s="36" t="s">
        <v>261</v>
      </c>
      <c r="B30" s="121"/>
      <c r="C30" s="121">
        <v>7990</v>
      </c>
      <c r="D30" s="121">
        <v>7990</v>
      </c>
      <c r="E30" s="121"/>
      <c r="F30" s="121"/>
      <c r="G30" s="121"/>
      <c r="H30" s="121">
        <f>B30+E30</f>
        <v>0</v>
      </c>
      <c r="I30" s="121">
        <f>C30+F30</f>
        <v>7990</v>
      </c>
      <c r="J30" s="121">
        <f>D30+G30</f>
        <v>7990</v>
      </c>
      <c r="K30" s="121">
        <f>D30+G30</f>
        <v>7990</v>
      </c>
    </row>
    <row r="31" spans="1:11" s="158" customFormat="1" ht="30" customHeight="1">
      <c r="A31" s="156" t="s">
        <v>1</v>
      </c>
      <c r="B31" s="157">
        <f aca="true" t="shared" si="10" ref="B31:J31">B25+B28+B29+B30</f>
        <v>2567</v>
      </c>
      <c r="C31" s="157">
        <f t="shared" si="10"/>
        <v>57794</v>
      </c>
      <c r="D31" s="157">
        <f t="shared" si="10"/>
        <v>56887</v>
      </c>
      <c r="E31" s="157">
        <f t="shared" si="10"/>
        <v>635</v>
      </c>
      <c r="F31" s="157">
        <f t="shared" si="10"/>
        <v>635</v>
      </c>
      <c r="G31" s="157">
        <f t="shared" si="10"/>
        <v>0</v>
      </c>
      <c r="H31" s="157">
        <f t="shared" si="10"/>
        <v>3202</v>
      </c>
      <c r="I31" s="157">
        <f t="shared" si="10"/>
        <v>58429</v>
      </c>
      <c r="J31" s="157">
        <f t="shared" si="10"/>
        <v>56887</v>
      </c>
      <c r="K31" s="157">
        <f>K25+K28+K29+K30</f>
        <v>56887</v>
      </c>
    </row>
    <row r="32" spans="1:11" s="158" customFormat="1" ht="30.75" customHeight="1">
      <c r="A32" s="159" t="s">
        <v>9</v>
      </c>
      <c r="B32" s="160">
        <f aca="true" t="shared" si="11" ref="B32:G32">SUM(B18,B31)</f>
        <v>126801</v>
      </c>
      <c r="C32" s="160">
        <f t="shared" si="11"/>
        <v>211249</v>
      </c>
      <c r="D32" s="160">
        <f t="shared" si="11"/>
        <v>183080</v>
      </c>
      <c r="E32" s="160">
        <f t="shared" si="11"/>
        <v>33382</v>
      </c>
      <c r="F32" s="160">
        <f t="shared" si="11"/>
        <v>35751</v>
      </c>
      <c r="G32" s="160">
        <f t="shared" si="11"/>
        <v>35115</v>
      </c>
      <c r="H32" s="157">
        <f>B32+E32-E32+E25</f>
        <v>127436</v>
      </c>
      <c r="I32" s="157">
        <f>C32+F32-F16</f>
        <v>212486</v>
      </c>
      <c r="J32" s="157">
        <f>D32+G32-G32+G12</f>
        <v>183281</v>
      </c>
      <c r="K32" s="157">
        <f>D32+G32-G16</f>
        <v>183681</v>
      </c>
    </row>
    <row r="33" spans="2:7" ht="15.75" hidden="1">
      <c r="B33" s="128">
        <v>102113</v>
      </c>
      <c r="C33" s="128">
        <v>110235</v>
      </c>
      <c r="D33" s="128">
        <v>58922</v>
      </c>
      <c r="F33" s="128">
        <v>1628</v>
      </c>
      <c r="G33" s="128">
        <v>1618</v>
      </c>
    </row>
    <row r="34" spans="2:7" ht="15.75" hidden="1">
      <c r="B34" s="128">
        <v>4238</v>
      </c>
      <c r="C34" s="128">
        <v>12238</v>
      </c>
      <c r="D34" s="128">
        <v>8000</v>
      </c>
      <c r="E34" s="128">
        <v>32976</v>
      </c>
      <c r="F34" s="128">
        <v>32976</v>
      </c>
      <c r="G34" s="128">
        <v>17833</v>
      </c>
    </row>
    <row r="36" spans="8:11" ht="15.75" hidden="1">
      <c r="H36" s="128">
        <v>102113</v>
      </c>
      <c r="I36" s="128">
        <v>123988</v>
      </c>
      <c r="K36" s="128">
        <v>116253</v>
      </c>
    </row>
    <row r="37" spans="8:11" ht="15.75" hidden="1">
      <c r="H37" s="128">
        <v>37214</v>
      </c>
      <c r="I37" s="128">
        <v>47078</v>
      </c>
      <c r="K37" s="128">
        <v>47078</v>
      </c>
    </row>
    <row r="38" spans="8:11" ht="15.75" hidden="1">
      <c r="H38" s="128">
        <f>SUM(H36:H37)</f>
        <v>139327</v>
      </c>
      <c r="I38" s="128">
        <f>SUM(I36:I37)</f>
        <v>171066</v>
      </c>
      <c r="J38" s="128">
        <f>SUM(J36:J37)</f>
        <v>0</v>
      </c>
      <c r="K38" s="128">
        <f>SUM(K36:K37)</f>
        <v>163331</v>
      </c>
    </row>
    <row r="39" spans="8:11" ht="15.75" hidden="1">
      <c r="H39" s="128">
        <v>-32976</v>
      </c>
      <c r="I39" s="128">
        <v>-33699</v>
      </c>
      <c r="K39" s="128">
        <v>-33699</v>
      </c>
    </row>
    <row r="40" spans="8:11" ht="15.75" hidden="1">
      <c r="H40" s="128">
        <f>SUM(H38:H39)</f>
        <v>106351</v>
      </c>
      <c r="I40" s="128">
        <f>SUM(I38:I39)</f>
        <v>137367</v>
      </c>
      <c r="J40" s="128">
        <f>SUM(J38:J39)</f>
        <v>0</v>
      </c>
      <c r="K40" s="128">
        <f>SUM(K38:K39)</f>
        <v>129632</v>
      </c>
    </row>
  </sheetData>
  <sheetProtection/>
  <mergeCells count="2">
    <mergeCell ref="A3:K3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&amp;C1. melléklet a 4/2016. (IV.18.) önkormányzati rendelethez&amp;X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C17" sqref="C17"/>
    </sheetView>
  </sheetViews>
  <sheetFormatPr defaultColWidth="9.140625" defaultRowHeight="12.75"/>
  <cols>
    <col min="1" max="1" width="50.421875" style="2" customWidth="1"/>
    <col min="2" max="4" width="18.7109375" style="3" customWidth="1"/>
    <col min="5" max="7" width="16.57421875" style="3" customWidth="1"/>
    <col min="8" max="9" width="17.57421875" style="3" customWidth="1"/>
    <col min="10" max="10" width="17.57421875" style="3" hidden="1" customWidth="1"/>
    <col min="11" max="11" width="17.57421875" style="3" customWidth="1"/>
    <col min="12" max="16384" width="9.140625" style="2" customWidth="1"/>
  </cols>
  <sheetData>
    <row r="1" spans="1:11" s="1" customFormat="1" ht="15.75">
      <c r="A1" s="403" t="s">
        <v>219</v>
      </c>
      <c r="B1" s="404"/>
      <c r="C1" s="404"/>
      <c r="D1" s="404"/>
      <c r="E1" s="404"/>
      <c r="F1" s="404"/>
      <c r="G1" s="404"/>
      <c r="H1" s="404"/>
      <c r="I1" s="402"/>
      <c r="J1" s="402"/>
      <c r="K1" s="402"/>
    </row>
    <row r="2" spans="1:11" ht="15.75">
      <c r="A2" s="403" t="s">
        <v>92</v>
      </c>
      <c r="B2" s="404"/>
      <c r="C2" s="404"/>
      <c r="D2" s="404"/>
      <c r="E2" s="404"/>
      <c r="F2" s="404"/>
      <c r="G2" s="404"/>
      <c r="H2" s="404"/>
      <c r="I2" s="402"/>
      <c r="J2" s="402"/>
      <c r="K2" s="402"/>
    </row>
    <row r="3" spans="1:11" ht="15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78.75">
      <c r="A5" s="4" t="s">
        <v>12</v>
      </c>
      <c r="B5" s="12" t="s">
        <v>253</v>
      </c>
      <c r="C5" s="12" t="s">
        <v>254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259</v>
      </c>
      <c r="J5" s="78" t="s">
        <v>260</v>
      </c>
      <c r="K5" s="78" t="s">
        <v>290</v>
      </c>
    </row>
    <row r="6" spans="1:11" s="1" customFormat="1" ht="31.5">
      <c r="A6" s="124" t="s">
        <v>655</v>
      </c>
      <c r="B6" s="10">
        <f aca="true" t="shared" si="0" ref="B6:J6">SUM(B7:B16)</f>
        <v>5717</v>
      </c>
      <c r="C6" s="10">
        <f t="shared" si="0"/>
        <v>6147</v>
      </c>
      <c r="D6" s="10">
        <f t="shared" si="0"/>
        <v>6147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5717</v>
      </c>
      <c r="I6" s="10">
        <f t="shared" si="0"/>
        <v>6147</v>
      </c>
      <c r="J6" s="10">
        <f t="shared" si="0"/>
        <v>6147</v>
      </c>
      <c r="K6" s="10">
        <f>SUM(K7:K16)</f>
        <v>6147</v>
      </c>
    </row>
    <row r="7" spans="1:11" ht="15.75">
      <c r="A7" s="8" t="s">
        <v>223</v>
      </c>
      <c r="B7" s="6"/>
      <c r="C7" s="6"/>
      <c r="D7" s="6"/>
      <c r="E7" s="6"/>
      <c r="F7" s="6"/>
      <c r="G7" s="6"/>
      <c r="H7" s="6">
        <f aca="true" t="shared" si="1" ref="H7:H16">B7+E7</f>
        <v>0</v>
      </c>
      <c r="I7" s="6">
        <f aca="true" t="shared" si="2" ref="I7:I16">C7+F7</f>
        <v>0</v>
      </c>
      <c r="J7" s="6">
        <f aca="true" t="shared" si="3" ref="J7:J16">D7+G7</f>
        <v>0</v>
      </c>
      <c r="K7" s="6">
        <f>D7+G7</f>
        <v>0</v>
      </c>
    </row>
    <row r="8" spans="1:11" ht="15.75">
      <c r="A8" s="8" t="s">
        <v>187</v>
      </c>
      <c r="B8" s="6"/>
      <c r="C8" s="6"/>
      <c r="D8" s="6"/>
      <c r="E8" s="6"/>
      <c r="F8" s="6"/>
      <c r="G8" s="6"/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aca="true" t="shared" si="4" ref="K8:K16">D8+G8</f>
        <v>0</v>
      </c>
    </row>
    <row r="9" spans="1:11" ht="31.5">
      <c r="A9" s="8" t="s">
        <v>188</v>
      </c>
      <c r="B9" s="6"/>
      <c r="C9" s="6"/>
      <c r="D9" s="6"/>
      <c r="E9" s="6"/>
      <c r="F9" s="6"/>
      <c r="G9" s="6"/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ht="15.75">
      <c r="A10" s="8" t="s">
        <v>189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ht="15.75">
      <c r="A11" s="8" t="s">
        <v>190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</row>
    <row r="12" spans="1:11" ht="15.75">
      <c r="A12" s="8" t="s">
        <v>191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</row>
    <row r="13" spans="1:11" ht="31.5">
      <c r="A13" s="8" t="s">
        <v>192</v>
      </c>
      <c r="B13" s="6"/>
      <c r="C13" s="6">
        <v>388</v>
      </c>
      <c r="D13" s="6">
        <v>388</v>
      </c>
      <c r="E13" s="6"/>
      <c r="F13" s="6"/>
      <c r="G13" s="6"/>
      <c r="H13" s="6">
        <f t="shared" si="1"/>
        <v>0</v>
      </c>
      <c r="I13" s="6">
        <f t="shared" si="2"/>
        <v>388</v>
      </c>
      <c r="J13" s="6">
        <f t="shared" si="3"/>
        <v>388</v>
      </c>
      <c r="K13" s="6">
        <f t="shared" si="4"/>
        <v>388</v>
      </c>
    </row>
    <row r="14" spans="1:11" ht="15.75">
      <c r="A14" s="8" t="s">
        <v>193</v>
      </c>
      <c r="B14" s="6">
        <v>5717</v>
      </c>
      <c r="C14" s="6">
        <v>5759</v>
      </c>
      <c r="D14" s="6">
        <v>5759</v>
      </c>
      <c r="E14" s="6"/>
      <c r="F14" s="6"/>
      <c r="G14" s="6"/>
      <c r="H14" s="6">
        <f t="shared" si="1"/>
        <v>5717</v>
      </c>
      <c r="I14" s="6">
        <f t="shared" si="2"/>
        <v>5759</v>
      </c>
      <c r="J14" s="6">
        <f t="shared" si="3"/>
        <v>5759</v>
      </c>
      <c r="K14" s="6">
        <f t="shared" si="4"/>
        <v>5759</v>
      </c>
    </row>
    <row r="15" spans="1:11" ht="31.5">
      <c r="A15" s="8" t="s">
        <v>194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195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17" spans="1:11" ht="30" customHeight="1">
      <c r="A17" s="142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30" customHeight="1">
      <c r="A18" s="142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78.75">
      <c r="A19" s="4" t="s">
        <v>12</v>
      </c>
      <c r="B19" s="12" t="s">
        <v>253</v>
      </c>
      <c r="C19" s="12" t="s">
        <v>254</v>
      </c>
      <c r="D19" s="12" t="s">
        <v>262</v>
      </c>
      <c r="E19" s="12" t="s">
        <v>255</v>
      </c>
      <c r="F19" s="12" t="s">
        <v>256</v>
      </c>
      <c r="G19" s="12" t="s">
        <v>257</v>
      </c>
      <c r="H19" s="78" t="s">
        <v>258</v>
      </c>
      <c r="I19" s="78" t="s">
        <v>259</v>
      </c>
      <c r="J19" s="78" t="s">
        <v>260</v>
      </c>
      <c r="K19" s="78" t="s">
        <v>290</v>
      </c>
    </row>
    <row r="20" spans="1:11" s="1" customFormat="1" ht="31.5">
      <c r="A20" s="124" t="s">
        <v>656</v>
      </c>
      <c r="B20" s="10">
        <f aca="true" t="shared" si="5" ref="B20:J20">SUM(B21:B30)</f>
        <v>1093</v>
      </c>
      <c r="C20" s="10">
        <f t="shared" si="5"/>
        <v>705</v>
      </c>
      <c r="D20" s="10">
        <f t="shared" si="5"/>
        <v>436</v>
      </c>
      <c r="E20" s="10">
        <f t="shared" si="5"/>
        <v>0</v>
      </c>
      <c r="F20" s="10">
        <f t="shared" si="5"/>
        <v>0</v>
      </c>
      <c r="G20" s="10">
        <f t="shared" si="5"/>
        <v>0</v>
      </c>
      <c r="H20" s="10">
        <f t="shared" si="5"/>
        <v>1093</v>
      </c>
      <c r="I20" s="10">
        <f t="shared" si="5"/>
        <v>705</v>
      </c>
      <c r="J20" s="10">
        <f t="shared" si="5"/>
        <v>436</v>
      </c>
      <c r="K20" s="10">
        <f>SUM(K21:K30)</f>
        <v>436</v>
      </c>
    </row>
    <row r="21" spans="1:11" ht="15.75">
      <c r="A21" s="8" t="s">
        <v>223</v>
      </c>
      <c r="B21" s="6"/>
      <c r="C21" s="6"/>
      <c r="D21" s="6"/>
      <c r="E21" s="6"/>
      <c r="F21" s="6"/>
      <c r="G21" s="6"/>
      <c r="H21" s="6">
        <f>B21+E21</f>
        <v>0</v>
      </c>
      <c r="I21" s="6">
        <f>C21+F21</f>
        <v>0</v>
      </c>
      <c r="J21" s="6">
        <f>D21+G21</f>
        <v>0</v>
      </c>
      <c r="K21" s="6">
        <f>D21+G21</f>
        <v>0</v>
      </c>
    </row>
    <row r="22" spans="1:11" ht="15.75">
      <c r="A22" s="8" t="s">
        <v>187</v>
      </c>
      <c r="B22" s="6"/>
      <c r="C22" s="6"/>
      <c r="D22" s="6"/>
      <c r="E22" s="6"/>
      <c r="F22" s="6"/>
      <c r="G22" s="6"/>
      <c r="H22" s="6"/>
      <c r="I22" s="6"/>
      <c r="J22" s="6"/>
      <c r="K22" s="6">
        <f aca="true" t="shared" si="6" ref="K22:K30">D22+G22</f>
        <v>0</v>
      </c>
    </row>
    <row r="23" spans="1:11" ht="31.5">
      <c r="A23" s="8" t="s">
        <v>188</v>
      </c>
      <c r="B23" s="6"/>
      <c r="C23" s="6"/>
      <c r="D23" s="6"/>
      <c r="E23" s="6"/>
      <c r="F23" s="6"/>
      <c r="G23" s="6"/>
      <c r="H23" s="6">
        <f aca="true" t="shared" si="7" ref="H23:H30">B23+E23</f>
        <v>0</v>
      </c>
      <c r="I23" s="6">
        <f aca="true" t="shared" si="8" ref="I23:I30">C23+F23</f>
        <v>0</v>
      </c>
      <c r="J23" s="6">
        <f aca="true" t="shared" si="9" ref="J23:J30">D23+G23</f>
        <v>0</v>
      </c>
      <c r="K23" s="6">
        <f t="shared" si="6"/>
        <v>0</v>
      </c>
    </row>
    <row r="24" spans="1:11" ht="15.75">
      <c r="A24" s="8" t="s">
        <v>189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8"/>
        <v>0</v>
      </c>
      <c r="J24" s="6">
        <f t="shared" si="9"/>
        <v>0</v>
      </c>
      <c r="K24" s="6">
        <f t="shared" si="6"/>
        <v>0</v>
      </c>
    </row>
    <row r="25" spans="1:11" ht="15.75">
      <c r="A25" s="8" t="s">
        <v>190</v>
      </c>
      <c r="B25" s="6"/>
      <c r="C25" s="6"/>
      <c r="D25" s="6"/>
      <c r="E25" s="6"/>
      <c r="F25" s="6"/>
      <c r="G25" s="6"/>
      <c r="H25" s="6">
        <f t="shared" si="7"/>
        <v>0</v>
      </c>
      <c r="I25" s="6">
        <f t="shared" si="8"/>
        <v>0</v>
      </c>
      <c r="J25" s="6">
        <f t="shared" si="9"/>
        <v>0</v>
      </c>
      <c r="K25" s="6">
        <f t="shared" si="6"/>
        <v>0</v>
      </c>
    </row>
    <row r="26" spans="1:11" ht="15.75">
      <c r="A26" s="8" t="s">
        <v>191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8"/>
        <v>0</v>
      </c>
      <c r="J26" s="6">
        <f t="shared" si="9"/>
        <v>0</v>
      </c>
      <c r="K26" s="6">
        <f t="shared" si="6"/>
        <v>0</v>
      </c>
    </row>
    <row r="27" spans="1:11" s="1" customFormat="1" ht="31.5">
      <c r="A27" s="8" t="s">
        <v>192</v>
      </c>
      <c r="B27" s="6">
        <v>657</v>
      </c>
      <c r="C27" s="6">
        <v>269</v>
      </c>
      <c r="D27" s="6"/>
      <c r="E27" s="10"/>
      <c r="F27" s="10"/>
      <c r="G27" s="10"/>
      <c r="H27" s="6">
        <f t="shared" si="7"/>
        <v>657</v>
      </c>
      <c r="I27" s="6">
        <f t="shared" si="8"/>
        <v>269</v>
      </c>
      <c r="J27" s="6">
        <f t="shared" si="9"/>
        <v>0</v>
      </c>
      <c r="K27" s="6">
        <f t="shared" si="6"/>
        <v>0</v>
      </c>
    </row>
    <row r="28" spans="1:11" ht="15.75">
      <c r="A28" s="8" t="s">
        <v>193</v>
      </c>
      <c r="B28" s="6">
        <v>436</v>
      </c>
      <c r="C28" s="6">
        <v>436</v>
      </c>
      <c r="D28" s="6">
        <v>436</v>
      </c>
      <c r="E28" s="6"/>
      <c r="F28" s="6"/>
      <c r="G28" s="6"/>
      <c r="H28" s="6">
        <f t="shared" si="7"/>
        <v>436</v>
      </c>
      <c r="I28" s="6">
        <f t="shared" si="8"/>
        <v>436</v>
      </c>
      <c r="J28" s="6">
        <f t="shared" si="9"/>
        <v>436</v>
      </c>
      <c r="K28" s="6">
        <f t="shared" si="6"/>
        <v>436</v>
      </c>
    </row>
    <row r="29" spans="1:11" ht="31.5">
      <c r="A29" s="8" t="s">
        <v>194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8"/>
        <v>0</v>
      </c>
      <c r="J29" s="6">
        <f t="shared" si="9"/>
        <v>0</v>
      </c>
      <c r="K29" s="6">
        <f t="shared" si="6"/>
        <v>0</v>
      </c>
    </row>
    <row r="30" spans="1:11" ht="31.5">
      <c r="A30" s="8" t="s">
        <v>195</v>
      </c>
      <c r="B30" s="6"/>
      <c r="C30" s="6"/>
      <c r="D30" s="6"/>
      <c r="E30" s="6"/>
      <c r="F30" s="6"/>
      <c r="G30" s="6"/>
      <c r="H30" s="6">
        <f t="shared" si="7"/>
        <v>0</v>
      </c>
      <c r="I30" s="6">
        <f t="shared" si="8"/>
        <v>0</v>
      </c>
      <c r="J30" s="6">
        <f t="shared" si="9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&amp;C10. melléklet a 4/2016. (IV.18.)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I30" sqref="A1:J30"/>
    </sheetView>
  </sheetViews>
  <sheetFormatPr defaultColWidth="9.140625" defaultRowHeight="12.75"/>
  <cols>
    <col min="1" max="1" width="46.28125" style="2" customWidth="1"/>
    <col min="2" max="4" width="18.8515625" style="3" customWidth="1"/>
    <col min="5" max="7" width="19.421875" style="3" customWidth="1"/>
    <col min="8" max="9" width="18.57421875" style="3" customWidth="1"/>
    <col min="10" max="10" width="18.57421875" style="3" hidden="1" customWidth="1"/>
    <col min="11" max="16384" width="9.140625" style="2" customWidth="1"/>
  </cols>
  <sheetData>
    <row r="1" spans="1:10" s="1" customFormat="1" ht="15.75">
      <c r="A1" s="403" t="s">
        <v>224</v>
      </c>
      <c r="B1" s="404"/>
      <c r="C1" s="404"/>
      <c r="D1" s="404"/>
      <c r="E1" s="404"/>
      <c r="F1" s="404"/>
      <c r="G1" s="404"/>
      <c r="H1" s="404"/>
      <c r="I1" s="402"/>
      <c r="J1" s="402"/>
    </row>
    <row r="2" spans="1:10" ht="15.75">
      <c r="A2" s="403" t="s">
        <v>92</v>
      </c>
      <c r="B2" s="404"/>
      <c r="C2" s="404"/>
      <c r="D2" s="404"/>
      <c r="E2" s="404"/>
      <c r="F2" s="404"/>
      <c r="G2" s="404"/>
      <c r="H2" s="404"/>
      <c r="I2" s="402"/>
      <c r="J2" s="402"/>
    </row>
    <row r="3" spans="1:10" ht="15.75">
      <c r="A3" s="123"/>
      <c r="B3" s="122"/>
      <c r="C3" s="122"/>
      <c r="D3" s="122"/>
      <c r="E3" s="122"/>
      <c r="F3" s="122"/>
      <c r="G3" s="122"/>
      <c r="H3" s="122"/>
      <c r="I3" s="122"/>
      <c r="J3" s="122"/>
    </row>
    <row r="5" spans="1:10" ht="63">
      <c r="A5" s="4" t="s">
        <v>12</v>
      </c>
      <c r="B5" s="12" t="s">
        <v>253</v>
      </c>
      <c r="C5" s="12" t="s">
        <v>254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260</v>
      </c>
      <c r="J5" s="78" t="s">
        <v>260</v>
      </c>
    </row>
    <row r="6" spans="1:10" s="1" customFormat="1" ht="31.5">
      <c r="A6" s="14" t="s">
        <v>225</v>
      </c>
      <c r="B6" s="136">
        <f>SUM(B7:B16)</f>
        <v>4416</v>
      </c>
      <c r="C6" s="136">
        <f aca="true" t="shared" si="0" ref="C6:J6">SUM(C7:C16)</f>
        <v>16868</v>
      </c>
      <c r="D6" s="136">
        <f t="shared" si="0"/>
        <v>16565</v>
      </c>
      <c r="E6" s="136">
        <f t="shared" si="0"/>
        <v>0</v>
      </c>
      <c r="F6" s="136">
        <f t="shared" si="0"/>
        <v>0</v>
      </c>
      <c r="G6" s="136">
        <f t="shared" si="0"/>
        <v>0</v>
      </c>
      <c r="H6" s="136">
        <f t="shared" si="0"/>
        <v>4416</v>
      </c>
      <c r="I6" s="136">
        <f t="shared" si="0"/>
        <v>16565</v>
      </c>
      <c r="J6" s="136">
        <f t="shared" si="0"/>
        <v>16565</v>
      </c>
    </row>
    <row r="7" spans="1:10" ht="15.75">
      <c r="A7" s="8" t="s">
        <v>196</v>
      </c>
      <c r="B7" s="6"/>
      <c r="C7" s="6"/>
      <c r="D7" s="6"/>
      <c r="E7" s="6"/>
      <c r="F7" s="6"/>
      <c r="G7" s="6"/>
      <c r="H7" s="6">
        <f>B7+E7</f>
        <v>0</v>
      </c>
      <c r="I7" s="6">
        <f>D7+G7</f>
        <v>0</v>
      </c>
      <c r="J7" s="6">
        <f>D7+G7</f>
        <v>0</v>
      </c>
    </row>
    <row r="8" spans="1:10" ht="15.75">
      <c r="A8" s="8" t="s">
        <v>197</v>
      </c>
      <c r="B8" s="6">
        <v>136</v>
      </c>
      <c r="C8" s="6">
        <v>136</v>
      </c>
      <c r="D8" s="6">
        <v>136</v>
      </c>
      <c r="E8" s="6"/>
      <c r="F8" s="6"/>
      <c r="G8" s="6"/>
      <c r="H8" s="6">
        <f aca="true" t="shared" si="1" ref="H8:J16">B8+E8</f>
        <v>136</v>
      </c>
      <c r="I8" s="6">
        <f aca="true" t="shared" si="2" ref="I8:I16">D8+G8</f>
        <v>136</v>
      </c>
      <c r="J8" s="6">
        <f t="shared" si="1"/>
        <v>136</v>
      </c>
    </row>
    <row r="9" spans="1:10" ht="15.75">
      <c r="A9" s="8" t="s">
        <v>198</v>
      </c>
      <c r="B9" s="6">
        <v>4280</v>
      </c>
      <c r="C9" s="6">
        <v>4280</v>
      </c>
      <c r="D9" s="6">
        <v>3977</v>
      </c>
      <c r="E9" s="6"/>
      <c r="F9" s="6"/>
      <c r="G9" s="6"/>
      <c r="H9" s="6">
        <f t="shared" si="1"/>
        <v>4280</v>
      </c>
      <c r="I9" s="6">
        <f t="shared" si="2"/>
        <v>3977</v>
      </c>
      <c r="J9" s="6">
        <f t="shared" si="1"/>
        <v>3977</v>
      </c>
    </row>
    <row r="10" spans="1:10" ht="15.75">
      <c r="A10" s="8" t="s">
        <v>199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1"/>
        <v>0</v>
      </c>
    </row>
    <row r="11" spans="1:10" ht="15.75">
      <c r="A11" s="8" t="s">
        <v>200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1"/>
        <v>0</v>
      </c>
    </row>
    <row r="12" spans="1:10" ht="31.5">
      <c r="A12" s="8" t="s">
        <v>201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2"/>
        <v>0</v>
      </c>
      <c r="J12" s="6">
        <f t="shared" si="1"/>
        <v>0</v>
      </c>
    </row>
    <row r="13" spans="1:10" ht="31.5">
      <c r="A13" s="8" t="s">
        <v>202</v>
      </c>
      <c r="B13" s="6"/>
      <c r="C13" s="6">
        <v>12442</v>
      </c>
      <c r="D13" s="6">
        <v>12442</v>
      </c>
      <c r="E13" s="6"/>
      <c r="F13" s="6"/>
      <c r="G13" s="6"/>
      <c r="H13" s="6">
        <f t="shared" si="1"/>
        <v>0</v>
      </c>
      <c r="I13" s="6">
        <f t="shared" si="2"/>
        <v>12442</v>
      </c>
      <c r="J13" s="6">
        <f t="shared" si="1"/>
        <v>12442</v>
      </c>
    </row>
    <row r="14" spans="1:10" s="1" customFormat="1" ht="15.75">
      <c r="A14" s="8" t="s">
        <v>203</v>
      </c>
      <c r="B14" s="10"/>
      <c r="C14" s="6">
        <v>10</v>
      </c>
      <c r="D14" s="6">
        <v>10</v>
      </c>
      <c r="E14" s="10"/>
      <c r="F14" s="10"/>
      <c r="G14" s="10"/>
      <c r="H14" s="6">
        <f t="shared" si="1"/>
        <v>0</v>
      </c>
      <c r="I14" s="6">
        <f t="shared" si="2"/>
        <v>10</v>
      </c>
      <c r="J14" s="6">
        <f t="shared" si="1"/>
        <v>10</v>
      </c>
    </row>
    <row r="15" spans="1:10" ht="15.75">
      <c r="A15" s="8" t="s">
        <v>205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1"/>
        <v>0</v>
      </c>
    </row>
    <row r="16" spans="1:10" ht="15.75">
      <c r="A16" s="8" t="s">
        <v>206</v>
      </c>
      <c r="B16" s="12"/>
      <c r="C16" s="12"/>
      <c r="D16" s="12"/>
      <c r="E16" s="12"/>
      <c r="F16" s="12"/>
      <c r="G16" s="12"/>
      <c r="H16" s="6">
        <f t="shared" si="1"/>
        <v>0</v>
      </c>
      <c r="I16" s="6">
        <f t="shared" si="2"/>
        <v>0</v>
      </c>
      <c r="J16" s="6">
        <f t="shared" si="1"/>
        <v>0</v>
      </c>
    </row>
    <row r="19" spans="1:10" ht="63">
      <c r="A19" s="4" t="s">
        <v>12</v>
      </c>
      <c r="B19" s="12" t="s">
        <v>253</v>
      </c>
      <c r="C19" s="12" t="s">
        <v>254</v>
      </c>
      <c r="D19" s="12" t="s">
        <v>262</v>
      </c>
      <c r="E19" s="12" t="s">
        <v>255</v>
      </c>
      <c r="F19" s="12" t="s">
        <v>256</v>
      </c>
      <c r="G19" s="12" t="s">
        <v>257</v>
      </c>
      <c r="H19" s="78" t="s">
        <v>258</v>
      </c>
      <c r="I19" s="78" t="s">
        <v>260</v>
      </c>
      <c r="J19" s="78" t="s">
        <v>260</v>
      </c>
    </row>
    <row r="20" spans="1:10" ht="31.5">
      <c r="A20" s="14" t="s">
        <v>226</v>
      </c>
      <c r="B20" s="136">
        <f aca="true" t="shared" si="3" ref="B20:J20">SUM(B21:B30)</f>
        <v>0</v>
      </c>
      <c r="C20" s="136">
        <f t="shared" si="3"/>
        <v>0</v>
      </c>
      <c r="D20" s="136">
        <f t="shared" si="3"/>
        <v>0</v>
      </c>
      <c r="E20" s="136">
        <f t="shared" si="3"/>
        <v>0</v>
      </c>
      <c r="F20" s="136">
        <f t="shared" si="3"/>
        <v>0</v>
      </c>
      <c r="G20" s="136">
        <f t="shared" si="3"/>
        <v>0</v>
      </c>
      <c r="H20" s="136">
        <f t="shared" si="3"/>
        <v>0</v>
      </c>
      <c r="I20" s="136">
        <f t="shared" si="3"/>
        <v>0</v>
      </c>
      <c r="J20" s="136">
        <f t="shared" si="3"/>
        <v>0</v>
      </c>
    </row>
    <row r="21" spans="1:10" ht="15.75">
      <c r="A21" s="8" t="s">
        <v>196</v>
      </c>
      <c r="B21" s="6"/>
      <c r="C21" s="6"/>
      <c r="D21" s="6"/>
      <c r="E21" s="6"/>
      <c r="F21" s="6"/>
      <c r="G21" s="6"/>
      <c r="H21" s="6">
        <f>B21+E21</f>
        <v>0</v>
      </c>
      <c r="I21" s="6">
        <f>D21+G21</f>
        <v>0</v>
      </c>
      <c r="J21" s="6">
        <f>D21+G21</f>
        <v>0</v>
      </c>
    </row>
    <row r="22" spans="1:10" ht="15.75">
      <c r="A22" s="8" t="s">
        <v>197</v>
      </c>
      <c r="B22" s="6"/>
      <c r="C22" s="6"/>
      <c r="D22" s="6"/>
      <c r="E22" s="6"/>
      <c r="F22" s="6"/>
      <c r="G22" s="6"/>
      <c r="H22" s="6">
        <f aca="true" t="shared" si="4" ref="H22:J30">B22+E22</f>
        <v>0</v>
      </c>
      <c r="I22" s="6">
        <f aca="true" t="shared" si="5" ref="I22:I30">D22+G22</f>
        <v>0</v>
      </c>
      <c r="J22" s="6">
        <f t="shared" si="4"/>
        <v>0</v>
      </c>
    </row>
    <row r="23" spans="1:10" ht="15.75">
      <c r="A23" s="8" t="s">
        <v>198</v>
      </c>
      <c r="B23" s="6"/>
      <c r="C23" s="6"/>
      <c r="D23" s="6"/>
      <c r="E23" s="6"/>
      <c r="F23" s="6"/>
      <c r="G23" s="6"/>
      <c r="H23" s="6">
        <f t="shared" si="4"/>
        <v>0</v>
      </c>
      <c r="I23" s="6">
        <f t="shared" si="5"/>
        <v>0</v>
      </c>
      <c r="J23" s="6">
        <f t="shared" si="4"/>
        <v>0</v>
      </c>
    </row>
    <row r="24" spans="1:10" ht="15.75">
      <c r="A24" s="8" t="s">
        <v>199</v>
      </c>
      <c r="B24" s="6"/>
      <c r="C24" s="6"/>
      <c r="D24" s="6"/>
      <c r="E24" s="6"/>
      <c r="F24" s="6"/>
      <c r="G24" s="6"/>
      <c r="H24" s="6">
        <f t="shared" si="4"/>
        <v>0</v>
      </c>
      <c r="I24" s="6">
        <f t="shared" si="5"/>
        <v>0</v>
      </c>
      <c r="J24" s="6">
        <f t="shared" si="4"/>
        <v>0</v>
      </c>
    </row>
    <row r="25" spans="1:10" ht="15.75">
      <c r="A25" s="8" t="s">
        <v>200</v>
      </c>
      <c r="B25" s="6"/>
      <c r="C25" s="6"/>
      <c r="D25" s="6"/>
      <c r="E25" s="6"/>
      <c r="F25" s="6"/>
      <c r="G25" s="6"/>
      <c r="H25" s="6">
        <f t="shared" si="4"/>
        <v>0</v>
      </c>
      <c r="I25" s="6">
        <f t="shared" si="5"/>
        <v>0</v>
      </c>
      <c r="J25" s="6">
        <f t="shared" si="4"/>
        <v>0</v>
      </c>
    </row>
    <row r="26" spans="1:10" ht="31.5">
      <c r="A26" s="8" t="s">
        <v>201</v>
      </c>
      <c r="B26" s="6"/>
      <c r="C26" s="6"/>
      <c r="D26" s="6"/>
      <c r="E26" s="6"/>
      <c r="F26" s="6"/>
      <c r="G26" s="6"/>
      <c r="H26" s="6">
        <f t="shared" si="4"/>
        <v>0</v>
      </c>
      <c r="I26" s="6">
        <f t="shared" si="5"/>
        <v>0</v>
      </c>
      <c r="J26" s="6">
        <f t="shared" si="4"/>
        <v>0</v>
      </c>
    </row>
    <row r="27" spans="1:10" ht="31.5">
      <c r="A27" s="8" t="s">
        <v>202</v>
      </c>
      <c r="B27" s="6"/>
      <c r="C27" s="6"/>
      <c r="D27" s="6"/>
      <c r="E27" s="6"/>
      <c r="F27" s="6"/>
      <c r="G27" s="6"/>
      <c r="H27" s="6">
        <f t="shared" si="4"/>
        <v>0</v>
      </c>
      <c r="I27" s="6">
        <f t="shared" si="5"/>
        <v>0</v>
      </c>
      <c r="J27" s="6">
        <f t="shared" si="4"/>
        <v>0</v>
      </c>
    </row>
    <row r="28" spans="1:10" ht="15.75">
      <c r="A28" s="8" t="s">
        <v>203</v>
      </c>
      <c r="B28" s="10"/>
      <c r="C28" s="10"/>
      <c r="D28" s="10"/>
      <c r="E28" s="10"/>
      <c r="F28" s="10"/>
      <c r="G28" s="10"/>
      <c r="H28" s="6">
        <f t="shared" si="4"/>
        <v>0</v>
      </c>
      <c r="I28" s="6">
        <f t="shared" si="5"/>
        <v>0</v>
      </c>
      <c r="J28" s="6">
        <f t="shared" si="4"/>
        <v>0</v>
      </c>
    </row>
    <row r="29" spans="1:10" ht="15.75">
      <c r="A29" s="8" t="s">
        <v>205</v>
      </c>
      <c r="B29" s="6"/>
      <c r="C29" s="6"/>
      <c r="D29" s="6"/>
      <c r="E29" s="6"/>
      <c r="F29" s="6"/>
      <c r="G29" s="6"/>
      <c r="H29" s="6">
        <f t="shared" si="4"/>
        <v>0</v>
      </c>
      <c r="I29" s="6">
        <f t="shared" si="5"/>
        <v>0</v>
      </c>
      <c r="J29" s="6">
        <f t="shared" si="4"/>
        <v>0</v>
      </c>
    </row>
    <row r="30" spans="1:10" ht="15.75">
      <c r="A30" s="8" t="s">
        <v>206</v>
      </c>
      <c r="B30" s="12"/>
      <c r="C30" s="12"/>
      <c r="D30" s="12"/>
      <c r="E30" s="12"/>
      <c r="F30" s="12"/>
      <c r="G30" s="12"/>
      <c r="H30" s="6">
        <f t="shared" si="4"/>
        <v>0</v>
      </c>
      <c r="I30" s="6">
        <f t="shared" si="5"/>
        <v>0</v>
      </c>
      <c r="J30" s="6">
        <f t="shared" si="4"/>
        <v>0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 xml:space="preserve">&amp;C11. melléklet a 4/2016. (IV.18.)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A42" sqref="A42:I42"/>
    </sheetView>
  </sheetViews>
  <sheetFormatPr defaultColWidth="9.140625" defaultRowHeight="12.75"/>
  <cols>
    <col min="1" max="1" width="46.28125" style="2" customWidth="1"/>
    <col min="2" max="4" width="18.00390625" style="3" customWidth="1"/>
    <col min="5" max="7" width="18.140625" style="3" customWidth="1"/>
    <col min="8" max="10" width="17.57421875" style="3" customWidth="1"/>
    <col min="11" max="11" width="18.28125" style="2" customWidth="1"/>
    <col min="12" max="12" width="20.7109375" style="2" customWidth="1"/>
    <col min="13" max="13" width="12.7109375" style="2" customWidth="1"/>
    <col min="14" max="16384" width="9.140625" style="2" customWidth="1"/>
  </cols>
  <sheetData>
    <row r="1" spans="1:10" ht="15.75">
      <c r="A1" s="403" t="s">
        <v>87</v>
      </c>
      <c r="B1" s="404"/>
      <c r="C1" s="404"/>
      <c r="D1" s="404"/>
      <c r="E1" s="404"/>
      <c r="F1" s="404"/>
      <c r="G1" s="404"/>
      <c r="H1" s="404"/>
      <c r="I1" s="402"/>
      <c r="J1" s="402"/>
    </row>
    <row r="2" spans="1:10" ht="15.75">
      <c r="A2" s="403" t="s">
        <v>92</v>
      </c>
      <c r="B2" s="404"/>
      <c r="C2" s="404"/>
      <c r="D2" s="404"/>
      <c r="E2" s="404"/>
      <c r="F2" s="404"/>
      <c r="G2" s="404"/>
      <c r="H2" s="404"/>
      <c r="I2" s="402"/>
      <c r="J2" s="402"/>
    </row>
    <row r="3" spans="1:10" ht="15.75">
      <c r="A3" s="123"/>
      <c r="B3" s="122"/>
      <c r="C3" s="122"/>
      <c r="D3" s="122"/>
      <c r="E3" s="122"/>
      <c r="F3" s="122"/>
      <c r="G3" s="122"/>
      <c r="H3" s="122"/>
      <c r="I3" s="122"/>
      <c r="J3" s="122"/>
    </row>
    <row r="5" spans="1:11" ht="78.75">
      <c r="A5" s="4" t="s">
        <v>12</v>
      </c>
      <c r="B5" s="12" t="s">
        <v>253</v>
      </c>
      <c r="C5" s="12" t="s">
        <v>292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259</v>
      </c>
      <c r="J5" s="78" t="s">
        <v>260</v>
      </c>
      <c r="K5" s="25"/>
    </row>
    <row r="6" spans="1:11" s="47" customFormat="1" ht="15.75">
      <c r="A6" s="30" t="s">
        <v>231</v>
      </c>
      <c r="B6" s="11">
        <v>0</v>
      </c>
      <c r="C6" s="11">
        <v>0</v>
      </c>
      <c r="D6" s="11">
        <v>0</v>
      </c>
      <c r="E6" s="11"/>
      <c r="F6" s="11"/>
      <c r="G6" s="11"/>
      <c r="H6" s="11">
        <f>B6+E6</f>
        <v>0</v>
      </c>
      <c r="I6" s="11">
        <f>C6+F6</f>
        <v>0</v>
      </c>
      <c r="J6" s="11">
        <f>D6+G6</f>
        <v>0</v>
      </c>
      <c r="K6" s="143"/>
    </row>
    <row r="7" spans="1:11" s="47" customFormat="1" ht="15.75">
      <c r="A7" s="30" t="s">
        <v>232</v>
      </c>
      <c r="B7" s="11">
        <f aca="true" t="shared" si="0" ref="B7:G7">B8+B9</f>
        <v>0</v>
      </c>
      <c r="C7" s="11">
        <f t="shared" si="0"/>
        <v>5908</v>
      </c>
      <c r="D7" s="11">
        <f t="shared" si="0"/>
        <v>25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aca="true" t="shared" si="1" ref="H7:H27">B7+E7</f>
        <v>0</v>
      </c>
      <c r="I7" s="11">
        <f aca="true" t="shared" si="2" ref="I7:I27">C7+F7</f>
        <v>5908</v>
      </c>
      <c r="J7" s="11">
        <f aca="true" t="shared" si="3" ref="J7:J27">D7+G7</f>
        <v>25</v>
      </c>
      <c r="K7" s="143"/>
    </row>
    <row r="8" spans="1:11" ht="15.75">
      <c r="A8" s="9" t="s">
        <v>657</v>
      </c>
      <c r="B8" s="6"/>
      <c r="C8" s="6">
        <v>25</v>
      </c>
      <c r="D8" s="6">
        <v>25</v>
      </c>
      <c r="E8" s="6"/>
      <c r="F8" s="6"/>
      <c r="G8" s="6"/>
      <c r="H8" s="11">
        <f t="shared" si="1"/>
        <v>0</v>
      </c>
      <c r="I8" s="11">
        <f t="shared" si="2"/>
        <v>25</v>
      </c>
      <c r="J8" s="11">
        <f t="shared" si="3"/>
        <v>25</v>
      </c>
      <c r="K8" s="25"/>
    </row>
    <row r="9" spans="1:11" ht="15.75">
      <c r="A9" s="63" t="s">
        <v>658</v>
      </c>
      <c r="B9" s="6"/>
      <c r="C9" s="6">
        <v>5883</v>
      </c>
      <c r="D9" s="6"/>
      <c r="E9" s="6"/>
      <c r="F9" s="6"/>
      <c r="G9" s="6"/>
      <c r="H9" s="11">
        <f t="shared" si="1"/>
        <v>0</v>
      </c>
      <c r="I9" s="11">
        <f t="shared" si="2"/>
        <v>5883</v>
      </c>
      <c r="J9" s="11">
        <f t="shared" si="3"/>
        <v>0</v>
      </c>
      <c r="K9" s="25"/>
    </row>
    <row r="10" spans="1:11" ht="15.75" hidden="1">
      <c r="A10" s="63"/>
      <c r="B10" s="6"/>
      <c r="C10" s="6"/>
      <c r="D10" s="6"/>
      <c r="E10" s="6"/>
      <c r="F10" s="6"/>
      <c r="G10" s="6"/>
      <c r="H10" s="11">
        <f t="shared" si="1"/>
        <v>0</v>
      </c>
      <c r="I10" s="11">
        <f t="shared" si="2"/>
        <v>0</v>
      </c>
      <c r="J10" s="11">
        <f t="shared" si="3"/>
        <v>0</v>
      </c>
      <c r="K10" s="25"/>
    </row>
    <row r="11" spans="1:11" ht="15.75" hidden="1">
      <c r="A11" s="63"/>
      <c r="B11" s="6"/>
      <c r="C11" s="6"/>
      <c r="D11" s="6"/>
      <c r="E11" s="6"/>
      <c r="F11" s="6"/>
      <c r="G11" s="6"/>
      <c r="H11" s="11">
        <f t="shared" si="1"/>
        <v>0</v>
      </c>
      <c r="I11" s="11">
        <f t="shared" si="2"/>
        <v>0</v>
      </c>
      <c r="J11" s="11">
        <f t="shared" si="3"/>
        <v>0</v>
      </c>
      <c r="K11" s="25"/>
    </row>
    <row r="12" spans="1:11" ht="15.75" hidden="1">
      <c r="A12" s="63"/>
      <c r="B12" s="6"/>
      <c r="C12" s="6"/>
      <c r="D12" s="6"/>
      <c r="E12" s="6"/>
      <c r="F12" s="6"/>
      <c r="G12" s="6"/>
      <c r="H12" s="11">
        <f t="shared" si="1"/>
        <v>0</v>
      </c>
      <c r="I12" s="11">
        <f t="shared" si="2"/>
        <v>0</v>
      </c>
      <c r="J12" s="11">
        <f t="shared" si="3"/>
        <v>0</v>
      </c>
      <c r="K12" s="25"/>
    </row>
    <row r="13" spans="1:11" ht="15.75" hidden="1">
      <c r="A13" s="63"/>
      <c r="B13" s="6"/>
      <c r="C13" s="6"/>
      <c r="D13" s="6"/>
      <c r="E13" s="6"/>
      <c r="F13" s="6"/>
      <c r="G13" s="6"/>
      <c r="H13" s="11">
        <f t="shared" si="1"/>
        <v>0</v>
      </c>
      <c r="I13" s="11">
        <f t="shared" si="2"/>
        <v>0</v>
      </c>
      <c r="J13" s="11">
        <f t="shared" si="3"/>
        <v>0</v>
      </c>
      <c r="K13" s="25"/>
    </row>
    <row r="14" spans="1:11" ht="15.75" hidden="1">
      <c r="A14" s="63"/>
      <c r="B14" s="6"/>
      <c r="C14" s="6"/>
      <c r="D14" s="6"/>
      <c r="E14" s="6"/>
      <c r="F14" s="6"/>
      <c r="G14" s="6"/>
      <c r="H14" s="11">
        <f t="shared" si="1"/>
        <v>0</v>
      </c>
      <c r="I14" s="11">
        <f t="shared" si="2"/>
        <v>0</v>
      </c>
      <c r="J14" s="11">
        <f t="shared" si="3"/>
        <v>0</v>
      </c>
      <c r="K14" s="25"/>
    </row>
    <row r="15" spans="1:11" s="47" customFormat="1" ht="15.75">
      <c r="A15" s="30" t="s">
        <v>233</v>
      </c>
      <c r="B15" s="11">
        <f>B16+B17</f>
        <v>5505</v>
      </c>
      <c r="C15" s="11">
        <f>C16+C17</f>
        <v>5845</v>
      </c>
      <c r="D15" s="11">
        <f>D16+D17</f>
        <v>5845</v>
      </c>
      <c r="E15" s="11">
        <v>400</v>
      </c>
      <c r="F15" s="11">
        <v>400</v>
      </c>
      <c r="G15" s="11">
        <f>G16+G17</f>
        <v>0</v>
      </c>
      <c r="H15" s="11">
        <f t="shared" si="1"/>
        <v>5905</v>
      </c>
      <c r="I15" s="11">
        <f t="shared" si="2"/>
        <v>6245</v>
      </c>
      <c r="J15" s="11">
        <f t="shared" si="3"/>
        <v>5845</v>
      </c>
      <c r="K15" s="143"/>
    </row>
    <row r="16" spans="1:11" ht="15.75">
      <c r="A16" s="63" t="s">
        <v>660</v>
      </c>
      <c r="B16" s="6"/>
      <c r="C16" s="6">
        <v>340</v>
      </c>
      <c r="D16" s="6">
        <v>340</v>
      </c>
      <c r="E16" s="6"/>
      <c r="F16" s="6"/>
      <c r="G16" s="6"/>
      <c r="H16" s="11">
        <f t="shared" si="1"/>
        <v>0</v>
      </c>
      <c r="I16" s="11">
        <f t="shared" si="2"/>
        <v>340</v>
      </c>
      <c r="J16" s="11">
        <f t="shared" si="3"/>
        <v>340</v>
      </c>
      <c r="K16" s="25"/>
    </row>
    <row r="17" spans="1:11" ht="15.75">
      <c r="A17" s="63" t="s">
        <v>659</v>
      </c>
      <c r="B17" s="6">
        <v>5505</v>
      </c>
      <c r="C17" s="6">
        <v>5505</v>
      </c>
      <c r="D17" s="6">
        <v>5505</v>
      </c>
      <c r="E17" s="6"/>
      <c r="F17" s="6"/>
      <c r="G17" s="6"/>
      <c r="H17" s="11">
        <f t="shared" si="1"/>
        <v>5505</v>
      </c>
      <c r="I17" s="11">
        <f t="shared" si="2"/>
        <v>5505</v>
      </c>
      <c r="J17" s="11">
        <f t="shared" si="3"/>
        <v>5505</v>
      </c>
      <c r="K17" s="25"/>
    </row>
    <row r="18" spans="1:11" s="47" customFormat="1" ht="15.75">
      <c r="A18" s="30" t="s">
        <v>234</v>
      </c>
      <c r="B18" s="11">
        <f>B19+B20+B21+B22</f>
        <v>0</v>
      </c>
      <c r="C18" s="11">
        <f>C19+C20+C21+C22</f>
        <v>9437</v>
      </c>
      <c r="D18" s="11">
        <f>D19+D20+D21+D22</f>
        <v>9437</v>
      </c>
      <c r="E18" s="11">
        <v>100</v>
      </c>
      <c r="F18" s="11">
        <v>100</v>
      </c>
      <c r="G18" s="11">
        <f>G19+G20+G21+G22</f>
        <v>0</v>
      </c>
      <c r="H18" s="11">
        <f t="shared" si="1"/>
        <v>100</v>
      </c>
      <c r="I18" s="11">
        <f t="shared" si="2"/>
        <v>9537</v>
      </c>
      <c r="J18" s="11">
        <f t="shared" si="3"/>
        <v>9437</v>
      </c>
      <c r="K18" s="143"/>
    </row>
    <row r="19" spans="1:11" ht="15.75">
      <c r="A19" s="63" t="s">
        <v>661</v>
      </c>
      <c r="B19" s="6"/>
      <c r="C19" s="6">
        <v>43</v>
      </c>
      <c r="D19" s="6">
        <v>43</v>
      </c>
      <c r="E19" s="6"/>
      <c r="F19" s="6"/>
      <c r="G19" s="6"/>
      <c r="H19" s="11">
        <f t="shared" si="1"/>
        <v>0</v>
      </c>
      <c r="I19" s="11">
        <f t="shared" si="2"/>
        <v>43</v>
      </c>
      <c r="J19" s="11">
        <f t="shared" si="3"/>
        <v>43</v>
      </c>
      <c r="K19" s="25"/>
    </row>
    <row r="20" spans="1:11" ht="15.75">
      <c r="A20" s="63" t="s">
        <v>662</v>
      </c>
      <c r="B20" s="6"/>
      <c r="C20" s="6">
        <v>29</v>
      </c>
      <c r="D20" s="6">
        <v>29</v>
      </c>
      <c r="E20" s="6"/>
      <c r="F20" s="6"/>
      <c r="G20" s="6"/>
      <c r="H20" s="11">
        <f t="shared" si="1"/>
        <v>0</v>
      </c>
      <c r="I20" s="11">
        <f t="shared" si="2"/>
        <v>29</v>
      </c>
      <c r="J20" s="11">
        <f t="shared" si="3"/>
        <v>29</v>
      </c>
      <c r="K20" s="25"/>
    </row>
    <row r="21" spans="1:11" ht="15.75">
      <c r="A21" s="63" t="s">
        <v>663</v>
      </c>
      <c r="B21" s="6"/>
      <c r="C21" s="6">
        <v>1375</v>
      </c>
      <c r="D21" s="6">
        <v>1375</v>
      </c>
      <c r="E21" s="6"/>
      <c r="F21" s="6"/>
      <c r="G21" s="6"/>
      <c r="H21" s="11">
        <f t="shared" si="1"/>
        <v>0</v>
      </c>
      <c r="I21" s="11">
        <f t="shared" si="2"/>
        <v>1375</v>
      </c>
      <c r="J21" s="11">
        <f t="shared" si="3"/>
        <v>1375</v>
      </c>
      <c r="K21" s="25"/>
    </row>
    <row r="22" spans="1:11" ht="15.75">
      <c r="A22" s="63" t="s">
        <v>664</v>
      </c>
      <c r="B22" s="6"/>
      <c r="C22" s="6">
        <v>7990</v>
      </c>
      <c r="D22" s="6">
        <v>7990</v>
      </c>
      <c r="E22" s="6"/>
      <c r="F22" s="6"/>
      <c r="G22" s="6"/>
      <c r="H22" s="11">
        <f t="shared" si="1"/>
        <v>0</v>
      </c>
      <c r="I22" s="11">
        <f t="shared" si="2"/>
        <v>7990</v>
      </c>
      <c r="J22" s="11">
        <f t="shared" si="3"/>
        <v>7990</v>
      </c>
      <c r="K22" s="25"/>
    </row>
    <row r="23" spans="1:11" ht="15.75" hidden="1">
      <c r="A23" s="63"/>
      <c r="B23" s="6"/>
      <c r="C23" s="6"/>
      <c r="D23" s="6"/>
      <c r="E23" s="6"/>
      <c r="F23" s="6"/>
      <c r="G23" s="6"/>
      <c r="H23" s="11">
        <f t="shared" si="1"/>
        <v>0</v>
      </c>
      <c r="I23" s="11">
        <f t="shared" si="2"/>
        <v>0</v>
      </c>
      <c r="J23" s="11">
        <f t="shared" si="3"/>
        <v>0</v>
      </c>
      <c r="K23" s="25"/>
    </row>
    <row r="24" spans="1:11" s="47" customFormat="1" ht="15.75">
      <c r="A24" s="30" t="s">
        <v>235</v>
      </c>
      <c r="B24" s="11">
        <v>0</v>
      </c>
      <c r="C24" s="11">
        <v>450</v>
      </c>
      <c r="D24" s="11">
        <v>450</v>
      </c>
      <c r="E24" s="11"/>
      <c r="F24" s="11"/>
      <c r="G24" s="11"/>
      <c r="H24" s="11">
        <f t="shared" si="1"/>
        <v>0</v>
      </c>
      <c r="I24" s="11">
        <f t="shared" si="2"/>
        <v>450</v>
      </c>
      <c r="J24" s="11">
        <f t="shared" si="3"/>
        <v>450</v>
      </c>
      <c r="K24" s="143"/>
    </row>
    <row r="25" spans="1:11" s="47" customFormat="1" ht="15.75">
      <c r="A25" s="30" t="s">
        <v>236</v>
      </c>
      <c r="B25" s="11">
        <v>0</v>
      </c>
      <c r="C25" s="11">
        <v>0</v>
      </c>
      <c r="D25" s="11">
        <v>0</v>
      </c>
      <c r="E25" s="11"/>
      <c r="F25" s="11"/>
      <c r="G25" s="11"/>
      <c r="H25" s="11">
        <f t="shared" si="1"/>
        <v>0</v>
      </c>
      <c r="I25" s="11">
        <f t="shared" si="2"/>
        <v>0</v>
      </c>
      <c r="J25" s="11">
        <f t="shared" si="3"/>
        <v>0</v>
      </c>
      <c r="K25" s="143"/>
    </row>
    <row r="26" spans="1:11" s="47" customFormat="1" ht="15.75">
      <c r="A26" s="30" t="s">
        <v>665</v>
      </c>
      <c r="B26" s="11">
        <v>1486</v>
      </c>
      <c r="C26" s="11">
        <v>5719</v>
      </c>
      <c r="D26" s="11">
        <v>4110</v>
      </c>
      <c r="E26" s="11">
        <v>135</v>
      </c>
      <c r="F26" s="11">
        <v>135</v>
      </c>
      <c r="G26" s="11">
        <v>0</v>
      </c>
      <c r="H26" s="11">
        <f t="shared" si="1"/>
        <v>1621</v>
      </c>
      <c r="I26" s="11">
        <f t="shared" si="2"/>
        <v>5854</v>
      </c>
      <c r="J26" s="11">
        <f t="shared" si="3"/>
        <v>4110</v>
      </c>
      <c r="K26" s="143"/>
    </row>
    <row r="27" spans="1:11" s="1" customFormat="1" ht="15.75">
      <c r="A27" s="37" t="s">
        <v>88</v>
      </c>
      <c r="B27" s="10">
        <f aca="true" t="shared" si="4" ref="B27:G27">B6+B7+B15+B18+B24+B25+B26</f>
        <v>6991</v>
      </c>
      <c r="C27" s="10">
        <f t="shared" si="4"/>
        <v>27359</v>
      </c>
      <c r="D27" s="10">
        <f t="shared" si="4"/>
        <v>19867</v>
      </c>
      <c r="E27" s="10">
        <f t="shared" si="4"/>
        <v>635</v>
      </c>
      <c r="F27" s="10">
        <f t="shared" si="4"/>
        <v>635</v>
      </c>
      <c r="G27" s="10">
        <f t="shared" si="4"/>
        <v>0</v>
      </c>
      <c r="H27" s="11">
        <f t="shared" si="1"/>
        <v>7626</v>
      </c>
      <c r="I27" s="11">
        <f t="shared" si="2"/>
        <v>27994</v>
      </c>
      <c r="J27" s="11">
        <f t="shared" si="3"/>
        <v>19867</v>
      </c>
      <c r="K27" s="125"/>
    </row>
    <row r="31" spans="1:11" ht="78.75">
      <c r="A31" s="4" t="s">
        <v>12</v>
      </c>
      <c r="B31" s="12" t="s">
        <v>253</v>
      </c>
      <c r="C31" s="12" t="s">
        <v>292</v>
      </c>
      <c r="D31" s="12" t="s">
        <v>262</v>
      </c>
      <c r="E31" s="12" t="s">
        <v>255</v>
      </c>
      <c r="F31" s="12" t="s">
        <v>256</v>
      </c>
      <c r="G31" s="12" t="s">
        <v>257</v>
      </c>
      <c r="H31" s="78" t="s">
        <v>258</v>
      </c>
      <c r="I31" s="78" t="s">
        <v>259</v>
      </c>
      <c r="J31" s="78" t="s">
        <v>260</v>
      </c>
      <c r="K31" s="25"/>
    </row>
    <row r="32" spans="1:11" s="47" customFormat="1" ht="15.75">
      <c r="A32" s="4" t="s">
        <v>227</v>
      </c>
      <c r="B32" s="144">
        <f>SUM(B33)</f>
        <v>9248</v>
      </c>
      <c r="C32" s="144">
        <f>SUM(C33:C35)</f>
        <v>30451</v>
      </c>
      <c r="D32" s="144">
        <f>SUM(D33)</f>
        <v>0</v>
      </c>
      <c r="E32" s="144">
        <f>SUM(E33)</f>
        <v>0</v>
      </c>
      <c r="F32" s="144">
        <f>SUM(F33)</f>
        <v>0</v>
      </c>
      <c r="G32" s="144">
        <f>SUM(G33)</f>
        <v>0</v>
      </c>
      <c r="H32" s="11">
        <f aca="true" t="shared" si="5" ref="H32:J39">B32+E32</f>
        <v>9248</v>
      </c>
      <c r="I32" s="11">
        <f t="shared" si="5"/>
        <v>30451</v>
      </c>
      <c r="J32" s="11">
        <f t="shared" si="5"/>
        <v>0</v>
      </c>
      <c r="K32" s="145"/>
    </row>
    <row r="33" spans="1:11" ht="15.75">
      <c r="A33" s="26" t="s">
        <v>666</v>
      </c>
      <c r="B33" s="6">
        <v>9248</v>
      </c>
      <c r="C33" s="6">
        <v>1776</v>
      </c>
      <c r="D33" s="6">
        <v>0</v>
      </c>
      <c r="E33" s="6"/>
      <c r="F33" s="6"/>
      <c r="G33" s="6"/>
      <c r="H33" s="11">
        <f t="shared" si="5"/>
        <v>9248</v>
      </c>
      <c r="I33" s="11">
        <f t="shared" si="5"/>
        <v>1776</v>
      </c>
      <c r="J33" s="11">
        <f t="shared" si="5"/>
        <v>0</v>
      </c>
      <c r="K33" s="25"/>
    </row>
    <row r="34" spans="1:11" ht="15.75">
      <c r="A34" s="26" t="s">
        <v>667</v>
      </c>
      <c r="B34" s="6">
        <v>800</v>
      </c>
      <c r="C34" s="6">
        <v>775</v>
      </c>
      <c r="D34" s="6">
        <v>0</v>
      </c>
      <c r="E34" s="6"/>
      <c r="F34" s="6"/>
      <c r="G34" s="6"/>
      <c r="H34" s="11">
        <f t="shared" si="5"/>
        <v>800</v>
      </c>
      <c r="I34" s="11">
        <f t="shared" si="5"/>
        <v>775</v>
      </c>
      <c r="J34" s="11">
        <f t="shared" si="5"/>
        <v>0</v>
      </c>
      <c r="K34" s="25"/>
    </row>
    <row r="35" spans="1:11" ht="15.75">
      <c r="A35" s="26" t="s">
        <v>668</v>
      </c>
      <c r="B35" s="6"/>
      <c r="C35" s="6">
        <v>27900</v>
      </c>
      <c r="D35" s="6">
        <v>27829</v>
      </c>
      <c r="E35" s="6"/>
      <c r="F35" s="6"/>
      <c r="G35" s="6"/>
      <c r="H35" s="11">
        <f t="shared" si="5"/>
        <v>0</v>
      </c>
      <c r="I35" s="11">
        <f t="shared" si="5"/>
        <v>27900</v>
      </c>
      <c r="J35" s="11">
        <f t="shared" si="5"/>
        <v>27829</v>
      </c>
      <c r="K35" s="25"/>
    </row>
    <row r="36" spans="1:11" s="47" customFormat="1" ht="15.75">
      <c r="A36" s="22" t="s">
        <v>228</v>
      </c>
      <c r="B36" s="11"/>
      <c r="C36" s="11"/>
      <c r="D36" s="11"/>
      <c r="E36" s="11"/>
      <c r="F36" s="11"/>
      <c r="G36" s="11"/>
      <c r="H36" s="11">
        <f t="shared" si="5"/>
        <v>0</v>
      </c>
      <c r="I36" s="11">
        <f t="shared" si="5"/>
        <v>0</v>
      </c>
      <c r="J36" s="11">
        <f t="shared" si="5"/>
        <v>0</v>
      </c>
      <c r="K36" s="143"/>
    </row>
    <row r="37" spans="1:11" s="47" customFormat="1" ht="15.75">
      <c r="A37" s="4" t="s">
        <v>229</v>
      </c>
      <c r="B37" s="11"/>
      <c r="C37" s="11"/>
      <c r="D37" s="11"/>
      <c r="E37" s="11"/>
      <c r="F37" s="11"/>
      <c r="G37" s="11"/>
      <c r="H37" s="11">
        <f t="shared" si="5"/>
        <v>0</v>
      </c>
      <c r="I37" s="11">
        <f t="shared" si="5"/>
        <v>0</v>
      </c>
      <c r="J37" s="11">
        <f t="shared" si="5"/>
        <v>0</v>
      </c>
      <c r="K37" s="143"/>
    </row>
    <row r="38" spans="1:11" s="47" customFormat="1" ht="15.75">
      <c r="A38" s="4" t="s">
        <v>230</v>
      </c>
      <c r="B38" s="11">
        <v>2713</v>
      </c>
      <c r="C38" s="11">
        <v>10239</v>
      </c>
      <c r="D38" s="11">
        <v>7514</v>
      </c>
      <c r="E38" s="11"/>
      <c r="F38" s="11"/>
      <c r="G38" s="11"/>
      <c r="H38" s="11">
        <f t="shared" si="5"/>
        <v>2713</v>
      </c>
      <c r="I38" s="11">
        <f t="shared" si="5"/>
        <v>10239</v>
      </c>
      <c r="J38" s="11">
        <f t="shared" si="5"/>
        <v>7514</v>
      </c>
      <c r="K38" s="143"/>
    </row>
    <row r="39" spans="1:11" s="1" customFormat="1" ht="15.75">
      <c r="A39" s="37" t="s">
        <v>16</v>
      </c>
      <c r="B39" s="10">
        <f aca="true" t="shared" si="6" ref="B39:G39">SUM(B33:B38)</f>
        <v>12761</v>
      </c>
      <c r="C39" s="10">
        <f>C32+C36+C37+C38</f>
        <v>40690</v>
      </c>
      <c r="D39" s="10">
        <f t="shared" si="6"/>
        <v>35343</v>
      </c>
      <c r="E39" s="10">
        <f t="shared" si="6"/>
        <v>0</v>
      </c>
      <c r="F39" s="10">
        <f t="shared" si="6"/>
        <v>0</v>
      </c>
      <c r="G39" s="10">
        <f t="shared" si="6"/>
        <v>0</v>
      </c>
      <c r="H39" s="11">
        <f t="shared" si="5"/>
        <v>12761</v>
      </c>
      <c r="I39" s="11">
        <f t="shared" si="5"/>
        <v>40690</v>
      </c>
      <c r="J39" s="11">
        <f t="shared" si="5"/>
        <v>35343</v>
      </c>
      <c r="K39" s="125"/>
    </row>
    <row r="42" spans="1:11" ht="86.25" customHeight="1">
      <c r="A42" s="408" t="s">
        <v>669</v>
      </c>
      <c r="B42" s="408"/>
      <c r="C42" s="408"/>
      <c r="D42" s="408"/>
      <c r="E42" s="408"/>
      <c r="F42" s="408"/>
      <c r="G42" s="408"/>
      <c r="H42" s="408"/>
      <c r="I42" s="408"/>
      <c r="J42" s="313"/>
      <c r="K42" s="313"/>
    </row>
    <row r="44" spans="1:13" s="85" customFormat="1" ht="93.75" customHeight="1">
      <c r="A44" s="132" t="s">
        <v>12</v>
      </c>
      <c r="B44" s="133" t="s">
        <v>17</v>
      </c>
      <c r="C44" s="133"/>
      <c r="D44" s="134"/>
      <c r="E44" s="162"/>
      <c r="F44" s="162"/>
      <c r="G44" s="162"/>
      <c r="H44" s="134"/>
      <c r="I44" s="134"/>
      <c r="J44" s="134"/>
      <c r="K44" s="162"/>
      <c r="L44" s="162"/>
      <c r="M44" s="163"/>
    </row>
    <row r="45" spans="1:13" ht="15.75">
      <c r="A45" s="109" t="s">
        <v>144</v>
      </c>
      <c r="B45" s="6">
        <v>7990</v>
      </c>
      <c r="C45" s="6">
        <v>0</v>
      </c>
      <c r="D45" s="83"/>
      <c r="E45" s="83"/>
      <c r="F45" s="83"/>
      <c r="G45" s="83"/>
      <c r="H45" s="83"/>
      <c r="I45" s="83"/>
      <c r="J45" s="83"/>
      <c r="K45" s="83"/>
      <c r="L45" s="25"/>
      <c r="M45" s="83"/>
    </row>
    <row r="46" spans="1:13" s="1" customFormat="1" ht="15.75">
      <c r="A46" s="22" t="s">
        <v>18</v>
      </c>
      <c r="B46" s="10">
        <f>SUM(B45)</f>
        <v>7990</v>
      </c>
      <c r="C46" s="10"/>
      <c r="D46" s="164"/>
      <c r="E46" s="164"/>
      <c r="F46" s="164"/>
      <c r="G46" s="164"/>
      <c r="H46" s="164"/>
      <c r="I46" s="164"/>
      <c r="J46" s="164"/>
      <c r="K46" s="164"/>
      <c r="L46" s="164"/>
      <c r="M46" s="164"/>
    </row>
    <row r="49" spans="1:7" ht="15.75">
      <c r="A49" s="2" t="s">
        <v>670</v>
      </c>
      <c r="B49" s="2"/>
      <c r="C49" s="2"/>
      <c r="D49" s="2"/>
      <c r="E49" s="2"/>
      <c r="F49" s="2"/>
      <c r="G49" s="2"/>
    </row>
    <row r="50" spans="1:7" ht="15.75">
      <c r="A50" s="2" t="s">
        <v>106</v>
      </c>
      <c r="B50" s="2"/>
      <c r="C50" s="2"/>
      <c r="D50" s="2"/>
      <c r="E50" s="2"/>
      <c r="F50" s="2"/>
      <c r="G50" s="2"/>
    </row>
    <row r="57" spans="1:7" ht="15.75">
      <c r="A57" s="146"/>
      <c r="B57" s="146"/>
      <c r="C57" s="146"/>
      <c r="D57" s="146"/>
      <c r="E57" s="23"/>
      <c r="F57" s="23"/>
      <c r="G57" s="23"/>
    </row>
    <row r="58" spans="1:7" ht="15.75">
      <c r="A58" s="25"/>
      <c r="B58" s="83"/>
      <c r="C58" s="83"/>
      <c r="D58" s="83"/>
      <c r="E58" s="83"/>
      <c r="F58" s="83"/>
      <c r="G58" s="83"/>
    </row>
  </sheetData>
  <sheetProtection/>
  <mergeCells count="3">
    <mergeCell ref="A2:J2"/>
    <mergeCell ref="A1:J1"/>
    <mergeCell ref="A42:I42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63" r:id="rId1"/>
  <headerFooter alignWithMargins="0">
    <oddHeader>&amp;C12. melléklet a 4/2016. (IV.18.)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3">
      <selection activeCell="C11" sqref="C11"/>
    </sheetView>
  </sheetViews>
  <sheetFormatPr defaultColWidth="9.140625" defaultRowHeight="12.75"/>
  <cols>
    <col min="1" max="1" width="40.28125" style="85" customWidth="1"/>
    <col min="2" max="2" width="17.7109375" style="105" customWidth="1"/>
    <col min="3" max="3" width="14.00390625" style="105" customWidth="1"/>
    <col min="4" max="4" width="12.28125" style="105" customWidth="1"/>
    <col min="5" max="5" width="17.8515625" style="105" customWidth="1"/>
    <col min="6" max="6" width="12.8515625" style="106" hidden="1" customWidth="1"/>
    <col min="7" max="7" width="13.57421875" style="85" customWidth="1"/>
    <col min="8" max="8" width="20.7109375" style="85" customWidth="1"/>
    <col min="9" max="9" width="18.00390625" style="85" customWidth="1"/>
    <col min="10" max="16384" width="9.140625" style="85" customWidth="1"/>
  </cols>
  <sheetData>
    <row r="1" spans="1:7" s="33" customFormat="1" ht="14.25">
      <c r="A1" s="410" t="s">
        <v>89</v>
      </c>
      <c r="B1" s="404"/>
      <c r="C1" s="404"/>
      <c r="D1" s="404"/>
      <c r="E1" s="404"/>
      <c r="F1" s="404"/>
      <c r="G1" s="126"/>
    </row>
    <row r="2" spans="1:7" s="33" customFormat="1" ht="14.25">
      <c r="A2" s="410" t="s">
        <v>90</v>
      </c>
      <c r="B2" s="404"/>
      <c r="C2" s="404"/>
      <c r="D2" s="404"/>
      <c r="E2" s="404"/>
      <c r="F2" s="404"/>
      <c r="G2" s="126"/>
    </row>
    <row r="3" spans="1:7" s="33" customFormat="1" ht="14.25">
      <c r="A3" s="410" t="s">
        <v>91</v>
      </c>
      <c r="B3" s="410"/>
      <c r="C3" s="410"/>
      <c r="D3" s="410"/>
      <c r="E3" s="410"/>
      <c r="F3" s="410"/>
      <c r="G3" s="126"/>
    </row>
    <row r="4" spans="1:6" ht="15">
      <c r="A4" s="84"/>
      <c r="B4" s="95"/>
      <c r="C4" s="95"/>
      <c r="D4" s="95"/>
      <c r="E4" s="95"/>
      <c r="F4" s="96"/>
    </row>
    <row r="5" spans="1:6" s="87" customFormat="1" ht="15">
      <c r="A5" s="86"/>
      <c r="B5" s="97"/>
      <c r="C5" s="97"/>
      <c r="D5" s="97"/>
      <c r="E5" s="97"/>
      <c r="F5" s="98"/>
    </row>
    <row r="6" spans="1:7" s="84" customFormat="1" ht="15">
      <c r="A6" s="411" t="s">
        <v>671</v>
      </c>
      <c r="B6" s="402"/>
      <c r="C6" s="402"/>
      <c r="D6" s="402"/>
      <c r="E6" s="402"/>
      <c r="F6" s="402"/>
      <c r="G6" s="127"/>
    </row>
    <row r="7" spans="1:8" s="84" customFormat="1" ht="15">
      <c r="A7" s="411" t="s">
        <v>672</v>
      </c>
      <c r="B7" s="402"/>
      <c r="C7" s="402"/>
      <c r="D7" s="402"/>
      <c r="E7" s="402"/>
      <c r="F7" s="402"/>
      <c r="G7" s="127"/>
      <c r="H7" s="127"/>
    </row>
    <row r="8" spans="1:8" s="84" customFormat="1" ht="15">
      <c r="A8" s="402"/>
      <c r="B8" s="402"/>
      <c r="C8" s="402"/>
      <c r="D8" s="402"/>
      <c r="E8" s="402"/>
      <c r="F8" s="402"/>
      <c r="G8" s="127"/>
      <c r="H8" s="127"/>
    </row>
    <row r="9" spans="1:8" s="84" customFormat="1" ht="15">
      <c r="A9" s="402"/>
      <c r="B9" s="402"/>
      <c r="C9" s="402"/>
      <c r="D9" s="402"/>
      <c r="E9" s="402"/>
      <c r="F9" s="402"/>
      <c r="G9" s="127"/>
      <c r="H9" s="127"/>
    </row>
    <row r="10" spans="1:8" s="84" customFormat="1" ht="15">
      <c r="A10" s="135"/>
      <c r="B10" s="135"/>
      <c r="C10" s="135"/>
      <c r="D10" s="135"/>
      <c r="E10" s="135"/>
      <c r="F10" s="135"/>
      <c r="G10" s="127"/>
      <c r="H10" s="127"/>
    </row>
    <row r="11" spans="1:8" s="84" customFormat="1" ht="15">
      <c r="A11" s="135"/>
      <c r="B11" s="135"/>
      <c r="C11" s="135"/>
      <c r="D11" s="135"/>
      <c r="E11" s="135"/>
      <c r="F11" s="135"/>
      <c r="G11" s="127"/>
      <c r="H11" s="127"/>
    </row>
    <row r="12" spans="1:6" ht="15">
      <c r="A12" s="88"/>
      <c r="B12" s="99"/>
      <c r="C12" s="99"/>
      <c r="D12" s="99"/>
      <c r="E12" s="99"/>
      <c r="F12" s="100"/>
    </row>
    <row r="13" spans="1:6" ht="30">
      <c r="A13" s="89" t="s">
        <v>19</v>
      </c>
      <c r="B13" s="169" t="s">
        <v>293</v>
      </c>
      <c r="C13" s="169" t="s">
        <v>294</v>
      </c>
      <c r="D13" s="170" t="s">
        <v>295</v>
      </c>
      <c r="E13" s="101" t="s">
        <v>20</v>
      </c>
      <c r="F13" s="101" t="s">
        <v>18</v>
      </c>
    </row>
    <row r="14" spans="1:6" ht="15">
      <c r="A14" s="28" t="s">
        <v>673</v>
      </c>
      <c r="B14" s="90"/>
      <c r="C14" s="90"/>
      <c r="D14" s="90"/>
      <c r="E14" s="90"/>
      <c r="F14" s="91">
        <f>SUM(B14:E14)</f>
        <v>0</v>
      </c>
    </row>
    <row r="15" spans="1:6" ht="15">
      <c r="A15" s="28" t="s">
        <v>674</v>
      </c>
      <c r="B15" s="90">
        <v>1150</v>
      </c>
      <c r="C15" s="90">
        <v>1170</v>
      </c>
      <c r="D15" s="90">
        <v>1170</v>
      </c>
      <c r="E15" s="90"/>
      <c r="F15" s="91">
        <f>SUM(B15:E15)</f>
        <v>3490</v>
      </c>
    </row>
    <row r="16" spans="1:6" ht="15">
      <c r="A16" s="28" t="s">
        <v>166</v>
      </c>
      <c r="B16" s="90"/>
      <c r="C16" s="90"/>
      <c r="D16" s="90"/>
      <c r="E16" s="90"/>
      <c r="F16" s="91"/>
    </row>
    <row r="17" spans="1:6" ht="15">
      <c r="A17" s="28" t="s">
        <v>168</v>
      </c>
      <c r="B17" s="90"/>
      <c r="C17" s="90"/>
      <c r="D17" s="90"/>
      <c r="E17" s="90"/>
      <c r="F17" s="91"/>
    </row>
    <row r="18" spans="1:6" ht="30">
      <c r="A18" s="314" t="s">
        <v>675</v>
      </c>
      <c r="B18" s="90"/>
      <c r="C18" s="90"/>
      <c r="D18" s="90"/>
      <c r="E18" s="90"/>
      <c r="F18" s="91">
        <f>SUM(B18:E18)</f>
        <v>0</v>
      </c>
    </row>
    <row r="19" spans="1:6" ht="15">
      <c r="A19" s="92" t="s">
        <v>18</v>
      </c>
      <c r="B19" s="93">
        <f>SUM(B14:B18)</f>
        <v>1150</v>
      </c>
      <c r="C19" s="93">
        <f>SUM(C14:C18)</f>
        <v>1170</v>
      </c>
      <c r="D19" s="93">
        <f>SUM(D14:D18)</f>
        <v>1170</v>
      </c>
      <c r="E19" s="93">
        <f>SUM(E14:E18)</f>
        <v>0</v>
      </c>
      <c r="F19" s="91">
        <f>SUM(B19:E19)</f>
        <v>3490</v>
      </c>
    </row>
    <row r="20" spans="1:6" ht="15">
      <c r="A20" s="409"/>
      <c r="B20" s="409"/>
      <c r="C20" s="409"/>
      <c r="D20" s="409"/>
      <c r="E20" s="409"/>
      <c r="F20" s="409"/>
    </row>
    <row r="21" spans="1:6" ht="30">
      <c r="A21" s="89" t="s">
        <v>21</v>
      </c>
      <c r="B21" s="169" t="s">
        <v>293</v>
      </c>
      <c r="C21" s="169" t="s">
        <v>294</v>
      </c>
      <c r="D21" s="170" t="s">
        <v>295</v>
      </c>
      <c r="E21" s="101" t="s">
        <v>20</v>
      </c>
      <c r="F21" s="101" t="s">
        <v>18</v>
      </c>
    </row>
    <row r="22" spans="1:6" ht="15" hidden="1">
      <c r="A22" s="28" t="s">
        <v>102</v>
      </c>
      <c r="B22" s="102">
        <v>0</v>
      </c>
      <c r="C22" s="102"/>
      <c r="D22" s="102"/>
      <c r="E22" s="102"/>
      <c r="F22" s="107">
        <f aca="true" t="shared" si="0" ref="F22:F33">SUM(B22:E22)</f>
        <v>0</v>
      </c>
    </row>
    <row r="23" spans="1:6" ht="15" hidden="1">
      <c r="A23" s="28" t="s">
        <v>3</v>
      </c>
      <c r="B23" s="90"/>
      <c r="C23" s="90"/>
      <c r="D23" s="90"/>
      <c r="E23" s="90"/>
      <c r="F23" s="91">
        <f t="shared" si="0"/>
        <v>0</v>
      </c>
    </row>
    <row r="24" spans="1:6" ht="15" hidden="1">
      <c r="A24" s="28" t="s">
        <v>22</v>
      </c>
      <c r="B24" s="90"/>
      <c r="C24" s="90"/>
      <c r="D24" s="90"/>
      <c r="E24" s="90"/>
      <c r="F24" s="91">
        <f t="shared" si="0"/>
        <v>0</v>
      </c>
    </row>
    <row r="25" spans="1:6" ht="15">
      <c r="A25" s="28" t="s">
        <v>148</v>
      </c>
      <c r="B25" s="90"/>
      <c r="C25" s="90"/>
      <c r="D25" s="90"/>
      <c r="E25" s="90"/>
      <c r="F25" s="91">
        <f t="shared" si="0"/>
        <v>0</v>
      </c>
    </row>
    <row r="26" spans="1:6" ht="15">
      <c r="A26" s="28" t="s">
        <v>676</v>
      </c>
      <c r="B26" s="90"/>
      <c r="C26" s="90"/>
      <c r="D26" s="90"/>
      <c r="E26" s="90"/>
      <c r="F26" s="91"/>
    </row>
    <row r="27" spans="1:6" ht="15">
      <c r="A27" s="28" t="s">
        <v>150</v>
      </c>
      <c r="B27" s="90"/>
      <c r="C27" s="90"/>
      <c r="D27" s="90"/>
      <c r="E27" s="90"/>
      <c r="F27" s="91">
        <f t="shared" si="0"/>
        <v>0</v>
      </c>
    </row>
    <row r="28" spans="1:6" ht="15">
      <c r="A28" s="28" t="s">
        <v>126</v>
      </c>
      <c r="B28" s="90"/>
      <c r="C28" s="90"/>
      <c r="D28" s="90"/>
      <c r="E28" s="90"/>
      <c r="F28" s="91"/>
    </row>
    <row r="29" spans="1:6" ht="15">
      <c r="A29" s="28" t="s">
        <v>151</v>
      </c>
      <c r="B29" s="90"/>
      <c r="C29" s="90"/>
      <c r="D29" s="90"/>
      <c r="E29" s="90"/>
      <c r="F29" s="91"/>
    </row>
    <row r="30" spans="1:6" ht="15">
      <c r="A30" s="28" t="s">
        <v>677</v>
      </c>
      <c r="B30" s="90"/>
      <c r="C30" s="90"/>
      <c r="D30" s="90"/>
      <c r="E30" s="90"/>
      <c r="F30" s="91"/>
    </row>
    <row r="31" spans="1:6" ht="15">
      <c r="A31" s="28" t="s">
        <v>156</v>
      </c>
      <c r="B31" s="90"/>
      <c r="C31" s="90"/>
      <c r="D31" s="90"/>
      <c r="E31" s="90"/>
      <c r="F31" s="91"/>
    </row>
    <row r="32" spans="1:6" ht="15">
      <c r="A32" s="28" t="s">
        <v>678</v>
      </c>
      <c r="B32" s="90"/>
      <c r="C32" s="90"/>
      <c r="D32" s="90"/>
      <c r="E32" s="90"/>
      <c r="F32" s="91"/>
    </row>
    <row r="33" spans="1:6" ht="15">
      <c r="A33" s="93" t="s">
        <v>18</v>
      </c>
      <c r="B33" s="93">
        <f>SUM(B25:B32)</f>
        <v>0</v>
      </c>
      <c r="C33" s="93">
        <f>SUM(C25:C32)</f>
        <v>0</v>
      </c>
      <c r="D33" s="93">
        <f>SUM(D25:D32)</f>
        <v>0</v>
      </c>
      <c r="E33" s="93">
        <f>SUM(E25:E32)</f>
        <v>0</v>
      </c>
      <c r="F33" s="91">
        <f t="shared" si="0"/>
        <v>0</v>
      </c>
    </row>
    <row r="34" spans="1:6" ht="15">
      <c r="A34" s="94"/>
      <c r="B34" s="103"/>
      <c r="C34" s="103"/>
      <c r="D34" s="103"/>
      <c r="E34" s="103"/>
      <c r="F34" s="104"/>
    </row>
    <row r="35" spans="1:6" ht="15">
      <c r="A35" s="94"/>
      <c r="B35" s="103"/>
      <c r="C35" s="103"/>
      <c r="D35" s="103"/>
      <c r="E35" s="103"/>
      <c r="F35" s="104"/>
    </row>
  </sheetData>
  <sheetProtection/>
  <mergeCells count="6">
    <mergeCell ref="A20:F20"/>
    <mergeCell ref="A1:F1"/>
    <mergeCell ref="A2:F2"/>
    <mergeCell ref="A3:F3"/>
    <mergeCell ref="A6:F6"/>
    <mergeCell ref="A7:F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&amp;C13. melléklet a 4/2016. (IV.18.)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Layout" workbookViewId="0" topLeftCell="A1">
      <selection activeCell="A1" sqref="A1:G1"/>
    </sheetView>
  </sheetViews>
  <sheetFormatPr defaultColWidth="9.140625" defaultRowHeight="12.75"/>
  <cols>
    <col min="1" max="1" width="51.0039062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9" width="21.7109375" style="2" customWidth="1"/>
    <col min="10" max="16384" width="9.140625" style="2" customWidth="1"/>
  </cols>
  <sheetData>
    <row r="1" spans="1:9" ht="127.5" customHeight="1">
      <c r="A1" s="415" t="s">
        <v>30</v>
      </c>
      <c r="B1" s="402"/>
      <c r="C1" s="402"/>
      <c r="D1" s="402"/>
      <c r="E1" s="402"/>
      <c r="F1" s="402"/>
      <c r="G1" s="402"/>
      <c r="H1" s="312"/>
      <c r="I1" s="312"/>
    </row>
    <row r="2" spans="1:9" ht="15.7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5.7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5.75">
      <c r="A4" s="310"/>
      <c r="B4" s="311"/>
      <c r="C4" s="311"/>
      <c r="D4" s="311"/>
      <c r="E4" s="311"/>
      <c r="F4" s="311"/>
      <c r="G4" s="311"/>
      <c r="H4" s="311"/>
      <c r="I4" s="311"/>
    </row>
    <row r="5" spans="1:9" ht="15.75">
      <c r="A5" s="403" t="s">
        <v>92</v>
      </c>
      <c r="B5" s="404"/>
      <c r="C5" s="404"/>
      <c r="D5" s="404"/>
      <c r="E5" s="404"/>
      <c r="F5" s="404"/>
      <c r="G5" s="404"/>
      <c r="H5" s="404"/>
      <c r="I5" s="404"/>
    </row>
    <row r="6" spans="1:9" ht="15.75">
      <c r="A6" s="1"/>
      <c r="B6" s="39"/>
      <c r="C6" s="39"/>
      <c r="D6" s="39"/>
      <c r="E6" s="39"/>
      <c r="F6" s="39"/>
      <c r="G6" s="39"/>
      <c r="H6" s="39"/>
      <c r="I6" s="39"/>
    </row>
    <row r="8" spans="1:9" ht="15.75">
      <c r="A8" s="412" t="s">
        <v>12</v>
      </c>
      <c r="B8" s="413"/>
      <c r="C8" s="40" t="s">
        <v>31</v>
      </c>
      <c r="D8" s="40" t="s">
        <v>32</v>
      </c>
      <c r="E8" s="40" t="s">
        <v>37</v>
      </c>
      <c r="F8" s="40" t="s">
        <v>38</v>
      </c>
      <c r="G8" s="40" t="s">
        <v>142</v>
      </c>
      <c r="H8" s="40" t="s">
        <v>679</v>
      </c>
      <c r="I8" s="40" t="s">
        <v>33</v>
      </c>
    </row>
    <row r="9" spans="1:9" ht="15.75">
      <c r="A9" s="414" t="s">
        <v>34</v>
      </c>
      <c r="B9" s="414"/>
      <c r="C9" s="9">
        <v>5634</v>
      </c>
      <c r="D9" s="9">
        <v>6000</v>
      </c>
      <c r="E9" s="9">
        <v>6000</v>
      </c>
      <c r="F9" s="9">
        <v>6000</v>
      </c>
      <c r="G9" s="9">
        <v>6000</v>
      </c>
      <c r="H9" s="9"/>
      <c r="I9" s="9"/>
    </row>
    <row r="10" spans="1:9" ht="15.75">
      <c r="A10" s="38"/>
      <c r="B10" s="38"/>
      <c r="C10" s="25"/>
      <c r="D10" s="25"/>
      <c r="E10" s="25"/>
      <c r="F10" s="25"/>
      <c r="G10" s="25"/>
      <c r="H10" s="25"/>
      <c r="I10" s="25"/>
    </row>
    <row r="12" spans="1:9" ht="31.5">
      <c r="A12" s="14" t="s">
        <v>35</v>
      </c>
      <c r="B12" s="21" t="s">
        <v>36</v>
      </c>
      <c r="C12" s="40" t="s">
        <v>31</v>
      </c>
      <c r="D12" s="40" t="s">
        <v>32</v>
      </c>
      <c r="E12" s="40" t="s">
        <v>37</v>
      </c>
      <c r="F12" s="40" t="s">
        <v>38</v>
      </c>
      <c r="G12" s="40" t="s">
        <v>142</v>
      </c>
      <c r="H12" s="40" t="s">
        <v>679</v>
      </c>
      <c r="I12" s="40" t="s">
        <v>33</v>
      </c>
    </row>
    <row r="13" spans="1:9" ht="15.75">
      <c r="A13" s="109" t="s">
        <v>144</v>
      </c>
      <c r="B13" s="110" t="s">
        <v>31</v>
      </c>
      <c r="C13" s="9">
        <v>7990</v>
      </c>
      <c r="D13" s="9">
        <v>0</v>
      </c>
      <c r="E13" s="9">
        <v>0</v>
      </c>
      <c r="F13" s="9">
        <v>0</v>
      </c>
      <c r="G13" s="9"/>
      <c r="H13" s="9"/>
      <c r="I13" s="9"/>
    </row>
    <row r="14" spans="1:9" ht="15.75">
      <c r="A14" s="4" t="s">
        <v>15</v>
      </c>
      <c r="B14" s="9"/>
      <c r="C14" s="9"/>
      <c r="D14" s="9"/>
      <c r="E14" s="9"/>
      <c r="F14" s="9"/>
      <c r="G14" s="9"/>
      <c r="H14" s="9"/>
      <c r="I14" s="9"/>
    </row>
    <row r="16" ht="15.75">
      <c r="A16" s="2" t="s">
        <v>680</v>
      </c>
    </row>
    <row r="17" ht="15.75">
      <c r="A17" s="2" t="s">
        <v>106</v>
      </c>
    </row>
    <row r="19" ht="15.75" hidden="1">
      <c r="A19" s="2" t="s">
        <v>107</v>
      </c>
    </row>
    <row r="20" spans="1:5" ht="15.75" hidden="1">
      <c r="A20" s="2" t="s">
        <v>105</v>
      </c>
      <c r="B20" s="2">
        <v>8965</v>
      </c>
      <c r="C20" s="2">
        <v>9000</v>
      </c>
      <c r="D20" s="2">
        <v>9000</v>
      </c>
      <c r="E20" s="2">
        <v>9000</v>
      </c>
    </row>
    <row r="21" spans="1:4" ht="15.75" hidden="1">
      <c r="A21" s="2" t="s">
        <v>108</v>
      </c>
      <c r="B21" s="2">
        <v>21317</v>
      </c>
      <c r="C21" s="2">
        <v>10000</v>
      </c>
      <c r="D21" s="2">
        <v>0</v>
      </c>
    </row>
    <row r="22" spans="1:5" ht="15.75" hidden="1">
      <c r="A22" s="2" t="s">
        <v>122</v>
      </c>
      <c r="B22" s="2">
        <v>4862</v>
      </c>
      <c r="C22" s="2">
        <v>5000</v>
      </c>
      <c r="D22" s="2">
        <v>6000</v>
      </c>
      <c r="E22" s="2">
        <v>6000</v>
      </c>
    </row>
    <row r="23" spans="1:2" ht="15.75" hidden="1">
      <c r="A23" s="2" t="s">
        <v>109</v>
      </c>
      <c r="B23" s="2">
        <v>0</v>
      </c>
    </row>
    <row r="24" spans="1:2" ht="15.75" hidden="1">
      <c r="A24" s="2" t="s">
        <v>110</v>
      </c>
      <c r="B24" s="2">
        <v>0</v>
      </c>
    </row>
    <row r="25" ht="15.75" hidden="1">
      <c r="B25" s="2">
        <f>SUM(B20:B24)</f>
        <v>35144</v>
      </c>
    </row>
    <row r="26" spans="2:5" ht="15.75" hidden="1">
      <c r="B26" s="2">
        <f>B25/2</f>
        <v>17572</v>
      </c>
      <c r="C26" s="2">
        <f>SUM(C20:C25)</f>
        <v>24000</v>
      </c>
      <c r="D26" s="2">
        <f>SUM(D20:D25)</f>
        <v>15000</v>
      </c>
      <c r="E26" s="2">
        <f>SUM(E20:E25)</f>
        <v>15000</v>
      </c>
    </row>
  </sheetData>
  <sheetProtection/>
  <mergeCells count="4">
    <mergeCell ref="A8:B8"/>
    <mergeCell ref="A9:B9"/>
    <mergeCell ref="A5:I5"/>
    <mergeCell ref="A1:G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&amp;C14. melléklet a  4/2016. (IV.18.)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Layout" workbookViewId="0" topLeftCell="A1">
      <selection activeCell="F20" sqref="F20"/>
    </sheetView>
  </sheetViews>
  <sheetFormatPr defaultColWidth="9.140625" defaultRowHeight="12.75"/>
  <cols>
    <col min="1" max="1" width="46.28125" style="2" customWidth="1"/>
    <col min="2" max="2" width="18.57421875" style="3" hidden="1" customWidth="1"/>
    <col min="3" max="3" width="18.57421875" style="3" customWidth="1"/>
    <col min="4" max="4" width="18.57421875" style="3" hidden="1" customWidth="1"/>
    <col min="5" max="5" width="18.7109375" style="3" hidden="1" customWidth="1"/>
    <col min="6" max="6" width="18.7109375" style="3" customWidth="1"/>
    <col min="7" max="7" width="18.7109375" style="3" hidden="1" customWidth="1"/>
    <col min="8" max="8" width="16.140625" style="3" hidden="1" customWidth="1"/>
    <col min="9" max="9" width="16.140625" style="3" customWidth="1"/>
    <col min="10" max="10" width="16.140625" style="3" hidden="1" customWidth="1"/>
    <col min="11" max="16384" width="9.140625" style="2" customWidth="1"/>
  </cols>
  <sheetData>
    <row r="1" spans="1:10" ht="15.75">
      <c r="A1" s="403" t="s">
        <v>237</v>
      </c>
      <c r="B1" s="404"/>
      <c r="C1" s="404"/>
      <c r="D1" s="404"/>
      <c r="E1" s="404"/>
      <c r="F1" s="404"/>
      <c r="G1" s="404"/>
      <c r="H1" s="404"/>
      <c r="I1" s="402"/>
      <c r="J1" s="2"/>
    </row>
    <row r="2" spans="1:10" ht="15.75">
      <c r="A2" s="403" t="s">
        <v>92</v>
      </c>
      <c r="B2" s="404"/>
      <c r="C2" s="404"/>
      <c r="D2" s="404"/>
      <c r="E2" s="404"/>
      <c r="F2" s="404"/>
      <c r="G2" s="404"/>
      <c r="H2" s="404"/>
      <c r="I2" s="402"/>
      <c r="J2" s="2"/>
    </row>
    <row r="3" spans="1:10" ht="15.75">
      <c r="A3" s="123"/>
      <c r="B3" s="122"/>
      <c r="C3" s="122"/>
      <c r="D3" s="122"/>
      <c r="E3" s="122"/>
      <c r="F3" s="122"/>
      <c r="G3" s="122"/>
      <c r="H3" s="122"/>
      <c r="I3" s="122"/>
      <c r="J3" s="122"/>
    </row>
    <row r="5" spans="1:10" ht="47.25">
      <c r="A5" s="4" t="s">
        <v>12</v>
      </c>
      <c r="B5" s="12" t="s">
        <v>82</v>
      </c>
      <c r="C5" s="12" t="s">
        <v>82</v>
      </c>
      <c r="D5" s="12" t="s">
        <v>129</v>
      </c>
      <c r="E5" s="12" t="s">
        <v>11</v>
      </c>
      <c r="F5" s="12" t="s">
        <v>11</v>
      </c>
      <c r="G5" s="12" t="s">
        <v>130</v>
      </c>
      <c r="H5" s="78" t="s">
        <v>83</v>
      </c>
      <c r="I5" s="78" t="s">
        <v>83</v>
      </c>
      <c r="J5" s="78" t="s">
        <v>131</v>
      </c>
    </row>
    <row r="6" spans="1:10" s="1" customFormat="1" ht="15.75">
      <c r="A6" s="34" t="s">
        <v>23</v>
      </c>
      <c r="B6" s="10"/>
      <c r="C6" s="10">
        <f>SUM(C7:C8)</f>
        <v>0</v>
      </c>
      <c r="D6" s="10"/>
      <c r="E6" s="10"/>
      <c r="F6" s="10">
        <f>SUM(F7:F8)</f>
        <v>0</v>
      </c>
      <c r="G6" s="10">
        <f>SUM(G7:G8)</f>
        <v>0</v>
      </c>
      <c r="H6" s="10">
        <f>SUM(H7:H8)</f>
        <v>0</v>
      </c>
      <c r="I6" s="10">
        <f>SUM(I7:I8)</f>
        <v>0</v>
      </c>
      <c r="J6" s="10"/>
    </row>
    <row r="7" spans="1:10" ht="15.75">
      <c r="A7" s="26" t="s">
        <v>24</v>
      </c>
      <c r="B7" s="6"/>
      <c r="C7" s="6">
        <v>0</v>
      </c>
      <c r="D7" s="6"/>
      <c r="E7" s="6"/>
      <c r="F7" s="6"/>
      <c r="G7" s="6"/>
      <c r="H7" s="6"/>
      <c r="I7" s="6">
        <f>C7+F7</f>
        <v>0</v>
      </c>
      <c r="J7" s="6"/>
    </row>
    <row r="8" spans="1:10" ht="15.75">
      <c r="A8" s="26" t="s">
        <v>25</v>
      </c>
      <c r="B8" s="6"/>
      <c r="C8" s="6">
        <v>0</v>
      </c>
      <c r="D8" s="6"/>
      <c r="E8" s="6"/>
      <c r="F8" s="6"/>
      <c r="G8" s="6"/>
      <c r="H8" s="6"/>
      <c r="I8" s="6">
        <f>C8+F8</f>
        <v>0</v>
      </c>
      <c r="J8" s="6"/>
    </row>
    <row r="9" ht="15.75">
      <c r="A9" s="23"/>
    </row>
    <row r="10" ht="15.75">
      <c r="A10" s="23"/>
    </row>
    <row r="11" spans="1:10" ht="47.25">
      <c r="A11" s="4" t="s">
        <v>12</v>
      </c>
      <c r="B11" s="12" t="s">
        <v>82</v>
      </c>
      <c r="C11" s="12" t="s">
        <v>82</v>
      </c>
      <c r="D11" s="12" t="s">
        <v>82</v>
      </c>
      <c r="E11" s="12" t="s">
        <v>11</v>
      </c>
      <c r="F11" s="12" t="s">
        <v>11</v>
      </c>
      <c r="G11" s="12" t="s">
        <v>11</v>
      </c>
      <c r="H11" s="78" t="s">
        <v>83</v>
      </c>
      <c r="I11" s="78" t="s">
        <v>83</v>
      </c>
      <c r="J11" s="78" t="s">
        <v>83</v>
      </c>
    </row>
    <row r="12" spans="1:10" s="1" customFormat="1" ht="15.75">
      <c r="A12" s="34" t="s">
        <v>26</v>
      </c>
      <c r="B12" s="10"/>
      <c r="C12" s="10">
        <f>SUM(C13:C14)</f>
        <v>0</v>
      </c>
      <c r="D12" s="10"/>
      <c r="E12" s="10"/>
      <c r="F12" s="10">
        <f>SUM(F13:F14)</f>
        <v>0</v>
      </c>
      <c r="G12" s="10"/>
      <c r="H12" s="10"/>
      <c r="I12" s="10">
        <f>C12+F12</f>
        <v>0</v>
      </c>
      <c r="J12" s="10"/>
    </row>
    <row r="13" spans="1:10" ht="15.75">
      <c r="A13" s="26" t="s">
        <v>24</v>
      </c>
      <c r="B13" s="6"/>
      <c r="C13" s="6">
        <v>0</v>
      </c>
      <c r="D13" s="6"/>
      <c r="E13" s="6"/>
      <c r="F13" s="6"/>
      <c r="G13" s="6"/>
      <c r="H13" s="6"/>
      <c r="I13" s="6">
        <f>C13+F13</f>
        <v>0</v>
      </c>
      <c r="J13" s="6"/>
    </row>
    <row r="14" spans="1:10" ht="15.75">
      <c r="A14" s="26" t="s">
        <v>25</v>
      </c>
      <c r="B14" s="6"/>
      <c r="C14" s="6">
        <v>0</v>
      </c>
      <c r="D14" s="6"/>
      <c r="E14" s="6"/>
      <c r="F14" s="6"/>
      <c r="G14" s="6"/>
      <c r="H14" s="6"/>
      <c r="I14" s="6">
        <f>C14+F14</f>
        <v>0</v>
      </c>
      <c r="J14" s="6"/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&amp;C15. melléklet a 4/2016.(IV.18.) önkormányzati rendelethez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K21" sqref="A1:K21"/>
    </sheetView>
  </sheetViews>
  <sheetFormatPr defaultColWidth="9.140625" defaultRowHeight="12.75"/>
  <cols>
    <col min="1" max="1" width="46.28125" style="2" customWidth="1"/>
    <col min="2" max="4" width="19.57421875" style="3" customWidth="1"/>
    <col min="5" max="7" width="15.8515625" style="3" customWidth="1"/>
    <col min="8" max="9" width="18.421875" style="3" customWidth="1"/>
    <col min="10" max="10" width="18.421875" style="3" hidden="1" customWidth="1"/>
    <col min="11" max="11" width="18.421875" style="3" customWidth="1"/>
    <col min="12" max="16384" width="9.140625" style="2" customWidth="1"/>
  </cols>
  <sheetData>
    <row r="1" spans="1:11" ht="15.75">
      <c r="A1" s="403" t="s">
        <v>126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5.75">
      <c r="A2" s="403" t="s">
        <v>92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ht="15.75">
      <c r="A3" s="1"/>
    </row>
    <row r="5" spans="1:11" ht="78.75">
      <c r="A5" s="4" t="s">
        <v>12</v>
      </c>
      <c r="B5" s="78" t="s">
        <v>253</v>
      </c>
      <c r="C5" s="78" t="s">
        <v>254</v>
      </c>
      <c r="D5" s="78" t="s">
        <v>262</v>
      </c>
      <c r="E5" s="12" t="s">
        <v>255</v>
      </c>
      <c r="F5" s="12" t="s">
        <v>284</v>
      </c>
      <c r="G5" s="12" t="s">
        <v>257</v>
      </c>
      <c r="H5" s="78" t="s">
        <v>258</v>
      </c>
      <c r="I5" s="78" t="s">
        <v>259</v>
      </c>
      <c r="J5" s="78" t="s">
        <v>260</v>
      </c>
      <c r="K5" s="78" t="s">
        <v>260</v>
      </c>
    </row>
    <row r="6" spans="1:11" ht="31.5">
      <c r="A6" s="22" t="s">
        <v>239</v>
      </c>
      <c r="B6" s="147">
        <f aca="true" t="shared" si="0" ref="B6:J6">SUM(B7:B7)</f>
        <v>669</v>
      </c>
      <c r="C6" s="147">
        <f t="shared" si="0"/>
        <v>663</v>
      </c>
      <c r="D6" s="147">
        <f t="shared" si="0"/>
        <v>663</v>
      </c>
      <c r="E6" s="147">
        <f t="shared" si="0"/>
        <v>0</v>
      </c>
      <c r="F6" s="147">
        <f t="shared" si="0"/>
        <v>0</v>
      </c>
      <c r="G6" s="147">
        <f t="shared" si="0"/>
        <v>0</v>
      </c>
      <c r="H6" s="147">
        <f t="shared" si="0"/>
        <v>669</v>
      </c>
      <c r="I6" s="147">
        <f t="shared" si="0"/>
        <v>663</v>
      </c>
      <c r="J6" s="147">
        <f t="shared" si="0"/>
        <v>663</v>
      </c>
      <c r="K6" s="147">
        <f>D6+G6</f>
        <v>663</v>
      </c>
    </row>
    <row r="7" spans="1:11" ht="15.75">
      <c r="A7" s="9" t="s">
        <v>104</v>
      </c>
      <c r="B7" s="6">
        <v>669</v>
      </c>
      <c r="C7" s="6">
        <v>663</v>
      </c>
      <c r="D7" s="6">
        <v>663</v>
      </c>
      <c r="E7" s="6"/>
      <c r="F7" s="6"/>
      <c r="G7" s="6"/>
      <c r="H7" s="6">
        <f>B7+E7</f>
        <v>669</v>
      </c>
      <c r="I7" s="6">
        <f>C7+F7</f>
        <v>663</v>
      </c>
      <c r="J7" s="6">
        <f>D7+G7</f>
        <v>663</v>
      </c>
      <c r="K7" s="171">
        <f aca="true" t="shared" si="1" ref="K7:K21">D7+G7</f>
        <v>663</v>
      </c>
    </row>
    <row r="8" spans="1:11" s="47" customFormat="1" ht="15.75">
      <c r="A8" s="4" t="s">
        <v>240</v>
      </c>
      <c r="B8" s="11">
        <f aca="true" t="shared" si="2" ref="B8:J8">SUM(B9)</f>
        <v>646</v>
      </c>
      <c r="C8" s="11">
        <f t="shared" si="2"/>
        <v>646</v>
      </c>
      <c r="D8" s="11">
        <f t="shared" si="2"/>
        <v>646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646</v>
      </c>
      <c r="I8" s="11">
        <f t="shared" si="2"/>
        <v>646</v>
      </c>
      <c r="J8" s="11">
        <f t="shared" si="2"/>
        <v>646</v>
      </c>
      <c r="K8" s="147">
        <f t="shared" si="1"/>
        <v>646</v>
      </c>
    </row>
    <row r="9" spans="1:11" ht="15.75">
      <c r="A9" s="9" t="s">
        <v>238</v>
      </c>
      <c r="B9" s="6">
        <v>646</v>
      </c>
      <c r="C9" s="6">
        <v>646</v>
      </c>
      <c r="D9" s="6">
        <v>646</v>
      </c>
      <c r="E9" s="6"/>
      <c r="F9" s="6"/>
      <c r="G9" s="6"/>
      <c r="H9" s="6">
        <f>B9+E9</f>
        <v>646</v>
      </c>
      <c r="I9" s="6">
        <f>C9+F9</f>
        <v>646</v>
      </c>
      <c r="J9" s="6">
        <f>D9+G9</f>
        <v>646</v>
      </c>
      <c r="K9" s="171">
        <f t="shared" si="1"/>
        <v>646</v>
      </c>
    </row>
    <row r="10" spans="1:11" s="47" customFormat="1" ht="15.75">
      <c r="A10" s="4" t="s">
        <v>241</v>
      </c>
      <c r="B10" s="11">
        <f>SUM(B11:B14)</f>
        <v>1703</v>
      </c>
      <c r="C10" s="11">
        <f aca="true" t="shared" si="3" ref="C10:J10">SUM(C11:C14)</f>
        <v>1703</v>
      </c>
      <c r="D10" s="11">
        <f t="shared" si="3"/>
        <v>720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1703</v>
      </c>
      <c r="I10" s="11">
        <f t="shared" si="3"/>
        <v>1703</v>
      </c>
      <c r="J10" s="11">
        <f t="shared" si="3"/>
        <v>720</v>
      </c>
      <c r="K10" s="147">
        <f t="shared" si="1"/>
        <v>720</v>
      </c>
    </row>
    <row r="11" spans="1:11" ht="15.75">
      <c r="A11" s="9" t="s">
        <v>103</v>
      </c>
      <c r="B11" s="6"/>
      <c r="C11" s="6">
        <v>102</v>
      </c>
      <c r="D11" s="6">
        <v>102</v>
      </c>
      <c r="E11" s="6"/>
      <c r="F11" s="6"/>
      <c r="G11" s="6"/>
      <c r="H11" s="6">
        <f aca="true" t="shared" si="4" ref="H11:J14">B11+E11</f>
        <v>0</v>
      </c>
      <c r="I11" s="6">
        <f t="shared" si="4"/>
        <v>102</v>
      </c>
      <c r="J11" s="6">
        <f t="shared" si="4"/>
        <v>102</v>
      </c>
      <c r="K11" s="171">
        <f t="shared" si="1"/>
        <v>102</v>
      </c>
    </row>
    <row r="12" spans="1:11" ht="15.75">
      <c r="A12" s="9" t="s">
        <v>681</v>
      </c>
      <c r="B12" s="6"/>
      <c r="C12" s="6">
        <v>10</v>
      </c>
      <c r="D12" s="6">
        <v>10</v>
      </c>
      <c r="E12" s="6"/>
      <c r="F12" s="6"/>
      <c r="G12" s="6"/>
      <c r="H12" s="6">
        <f t="shared" si="4"/>
        <v>0</v>
      </c>
      <c r="I12" s="6">
        <f t="shared" si="4"/>
        <v>10</v>
      </c>
      <c r="J12" s="6">
        <f t="shared" si="4"/>
        <v>10</v>
      </c>
      <c r="K12" s="171">
        <f t="shared" si="1"/>
        <v>10</v>
      </c>
    </row>
    <row r="13" spans="1:11" ht="15.75">
      <c r="A13" s="9" t="s">
        <v>683</v>
      </c>
      <c r="B13" s="6"/>
      <c r="C13" s="6">
        <v>1591</v>
      </c>
      <c r="D13" s="6">
        <v>608</v>
      </c>
      <c r="E13" s="6"/>
      <c r="F13" s="6"/>
      <c r="G13" s="6"/>
      <c r="H13" s="6">
        <f t="shared" si="4"/>
        <v>0</v>
      </c>
      <c r="I13" s="6">
        <f t="shared" si="4"/>
        <v>1591</v>
      </c>
      <c r="J13" s="6">
        <f t="shared" si="4"/>
        <v>608</v>
      </c>
      <c r="K13" s="171">
        <f t="shared" si="1"/>
        <v>608</v>
      </c>
    </row>
    <row r="14" spans="1:11" ht="15.75">
      <c r="A14" s="9" t="s">
        <v>682</v>
      </c>
      <c r="B14" s="6">
        <v>1703</v>
      </c>
      <c r="C14" s="6">
        <v>0</v>
      </c>
      <c r="D14" s="6">
        <v>0</v>
      </c>
      <c r="E14" s="6"/>
      <c r="F14" s="6"/>
      <c r="G14" s="6"/>
      <c r="H14" s="6">
        <f t="shared" si="4"/>
        <v>1703</v>
      </c>
      <c r="I14" s="6">
        <f t="shared" si="4"/>
        <v>0</v>
      </c>
      <c r="J14" s="6">
        <f t="shared" si="4"/>
        <v>0</v>
      </c>
      <c r="K14" s="171">
        <f t="shared" si="1"/>
        <v>0</v>
      </c>
    </row>
    <row r="15" spans="1:11" s="1" customFormat="1" ht="15.75" hidden="1">
      <c r="A15" s="37" t="s">
        <v>242</v>
      </c>
      <c r="B15" s="10">
        <f aca="true" t="shared" si="5" ref="B15:J15">SUM(B16)</f>
        <v>0</v>
      </c>
      <c r="C15" s="10">
        <f t="shared" si="5"/>
        <v>0</v>
      </c>
      <c r="D15" s="10">
        <f t="shared" si="5"/>
        <v>0</v>
      </c>
      <c r="E15" s="10">
        <f t="shared" si="5"/>
        <v>0</v>
      </c>
      <c r="F15" s="10">
        <f t="shared" si="5"/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47">
        <f t="shared" si="1"/>
        <v>0</v>
      </c>
    </row>
    <row r="16" spans="1:11" ht="15.75" hidden="1">
      <c r="A16" s="9"/>
      <c r="B16" s="6"/>
      <c r="C16" s="6"/>
      <c r="D16" s="6"/>
      <c r="E16" s="6"/>
      <c r="F16" s="6"/>
      <c r="G16" s="6"/>
      <c r="H16" s="6">
        <f>B16+E16</f>
        <v>0</v>
      </c>
      <c r="I16" s="6">
        <f>C16+F16</f>
        <v>0</v>
      </c>
      <c r="J16" s="6">
        <f>D16+G16</f>
        <v>0</v>
      </c>
      <c r="K16" s="171">
        <f t="shared" si="1"/>
        <v>0</v>
      </c>
    </row>
    <row r="17" spans="1:11" s="1" customFormat="1" ht="15.75">
      <c r="A17" s="37" t="s">
        <v>269</v>
      </c>
      <c r="B17" s="10">
        <f>SUM(B18)</f>
        <v>0</v>
      </c>
      <c r="C17" s="10">
        <f>SUM(C18:C19)</f>
        <v>793</v>
      </c>
      <c r="D17" s="10">
        <f>SUM(D18:D19)</f>
        <v>793</v>
      </c>
      <c r="E17" s="10">
        <f>SUM(E18)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10">
        <f>SUM(I18:I19)</f>
        <v>793</v>
      </c>
      <c r="J17" s="10">
        <f>SUM(J18)</f>
        <v>120</v>
      </c>
      <c r="K17" s="147">
        <f t="shared" si="1"/>
        <v>793</v>
      </c>
    </row>
    <row r="18" spans="1:11" ht="15.75">
      <c r="A18" s="9" t="s">
        <v>132</v>
      </c>
      <c r="B18" s="6">
        <v>0</v>
      </c>
      <c r="C18" s="6">
        <v>120</v>
      </c>
      <c r="D18" s="6">
        <v>120</v>
      </c>
      <c r="E18" s="6"/>
      <c r="F18" s="6"/>
      <c r="G18" s="6"/>
      <c r="H18" s="6">
        <f>B18+E18</f>
        <v>0</v>
      </c>
      <c r="I18" s="6">
        <f>C18+F18</f>
        <v>120</v>
      </c>
      <c r="J18" s="6">
        <f>D18+G18</f>
        <v>120</v>
      </c>
      <c r="K18" s="171">
        <f t="shared" si="1"/>
        <v>120</v>
      </c>
    </row>
    <row r="19" spans="1:11" ht="31.5">
      <c r="A19" s="26" t="s">
        <v>282</v>
      </c>
      <c r="B19" s="6">
        <v>0</v>
      </c>
      <c r="C19" s="6">
        <v>673</v>
      </c>
      <c r="D19" s="6">
        <v>673</v>
      </c>
      <c r="E19" s="6"/>
      <c r="F19" s="6"/>
      <c r="G19" s="6"/>
      <c r="H19" s="6"/>
      <c r="I19" s="6">
        <f>C19+F19</f>
        <v>673</v>
      </c>
      <c r="J19" s="6"/>
      <c r="K19" s="171">
        <f t="shared" si="1"/>
        <v>673</v>
      </c>
    </row>
    <row r="20" spans="1:11" ht="15.75">
      <c r="A20" s="9"/>
      <c r="B20" s="6"/>
      <c r="C20" s="6"/>
      <c r="D20" s="6"/>
      <c r="E20" s="6"/>
      <c r="F20" s="6"/>
      <c r="G20" s="6"/>
      <c r="H20" s="6"/>
      <c r="I20" s="6"/>
      <c r="J20" s="6"/>
      <c r="K20" s="147">
        <f t="shared" si="1"/>
        <v>0</v>
      </c>
    </row>
    <row r="21" spans="1:11" s="47" customFormat="1" ht="15.75">
      <c r="A21" s="4" t="s">
        <v>15</v>
      </c>
      <c r="B21" s="11">
        <f aca="true" t="shared" si="6" ref="B21:J21">B6+B8+B10+B15+B17</f>
        <v>3018</v>
      </c>
      <c r="C21" s="11">
        <f t="shared" si="6"/>
        <v>3805</v>
      </c>
      <c r="D21" s="11">
        <f t="shared" si="6"/>
        <v>2822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3018</v>
      </c>
      <c r="I21" s="11">
        <f t="shared" si="6"/>
        <v>3805</v>
      </c>
      <c r="J21" s="11">
        <f t="shared" si="6"/>
        <v>2149</v>
      </c>
      <c r="K21" s="147">
        <f t="shared" si="1"/>
        <v>2822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 xml:space="preserve">&amp;C16. melléklet a 4/2016. (IV.18.)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K20" sqref="A1:K20"/>
    </sheetView>
  </sheetViews>
  <sheetFormatPr defaultColWidth="9.140625" defaultRowHeight="12.75"/>
  <cols>
    <col min="1" max="1" width="63.57421875" style="2" customWidth="1"/>
    <col min="2" max="4" width="19.28125" style="3" customWidth="1"/>
    <col min="5" max="7" width="16.28125" style="3" customWidth="1"/>
    <col min="8" max="8" width="17.140625" style="3" customWidth="1"/>
    <col min="9" max="9" width="14.7109375" style="3" customWidth="1"/>
    <col min="10" max="10" width="15.421875" style="3" hidden="1" customWidth="1"/>
    <col min="11" max="11" width="14.7109375" style="3" customWidth="1"/>
    <col min="12" max="16384" width="9.140625" style="2" customWidth="1"/>
  </cols>
  <sheetData>
    <row r="1" spans="1:11" ht="15.75">
      <c r="A1" s="403" t="s">
        <v>95</v>
      </c>
      <c r="B1" s="404"/>
      <c r="C1" s="404"/>
      <c r="D1" s="404"/>
      <c r="E1" s="404"/>
      <c r="F1" s="404"/>
      <c r="G1" s="404"/>
      <c r="H1" s="402"/>
      <c r="I1" s="402"/>
      <c r="J1" s="402"/>
      <c r="K1" s="2"/>
    </row>
    <row r="2" spans="1:11" ht="15.75">
      <c r="A2" s="403" t="s">
        <v>92</v>
      </c>
      <c r="B2" s="404"/>
      <c r="C2" s="404"/>
      <c r="D2" s="404"/>
      <c r="E2" s="404"/>
      <c r="F2" s="404"/>
      <c r="G2" s="404"/>
      <c r="H2" s="402"/>
      <c r="I2" s="402"/>
      <c r="J2" s="402"/>
      <c r="K2" s="2"/>
    </row>
    <row r="4" spans="1:11" ht="78.75">
      <c r="A4" s="4" t="s">
        <v>12</v>
      </c>
      <c r="B4" s="12" t="s">
        <v>253</v>
      </c>
      <c r="C4" s="12" t="s">
        <v>254</v>
      </c>
      <c r="D4" s="12" t="s">
        <v>262</v>
      </c>
      <c r="E4" s="12" t="s">
        <v>255</v>
      </c>
      <c r="F4" s="12" t="s">
        <v>256</v>
      </c>
      <c r="G4" s="12" t="s">
        <v>257</v>
      </c>
      <c r="H4" s="12" t="s">
        <v>258</v>
      </c>
      <c r="I4" s="12" t="s">
        <v>259</v>
      </c>
      <c r="J4" s="12" t="s">
        <v>260</v>
      </c>
      <c r="K4" s="12" t="s">
        <v>260</v>
      </c>
    </row>
    <row r="5" spans="1:11" ht="15.75">
      <c r="A5" s="35" t="s">
        <v>127</v>
      </c>
      <c r="B5" s="6">
        <v>32747</v>
      </c>
      <c r="C5" s="6">
        <v>34514</v>
      </c>
      <c r="D5" s="6">
        <v>34514</v>
      </c>
      <c r="E5" s="6"/>
      <c r="F5" s="6"/>
      <c r="G5" s="6"/>
      <c r="H5" s="6">
        <f aca="true" t="shared" si="0" ref="H5:J6">B5+E5</f>
        <v>32747</v>
      </c>
      <c r="I5" s="6">
        <f t="shared" si="0"/>
        <v>34514</v>
      </c>
      <c r="J5" s="6">
        <f t="shared" si="0"/>
        <v>34514</v>
      </c>
      <c r="K5" s="6">
        <f>D5+G5</f>
        <v>34514</v>
      </c>
    </row>
    <row r="6" spans="1:11" ht="15.75">
      <c r="A6" s="35" t="s">
        <v>128</v>
      </c>
      <c r="B6" s="6"/>
      <c r="C6" s="6"/>
      <c r="D6" s="6"/>
      <c r="E6" s="6"/>
      <c r="F6" s="6"/>
      <c r="G6" s="6"/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33" customHeight="1">
      <c r="A7" s="37" t="s">
        <v>27</v>
      </c>
      <c r="B7" s="11">
        <f aca="true" t="shared" si="1" ref="B7:J7">SUM(B5:B6)</f>
        <v>32747</v>
      </c>
      <c r="C7" s="11">
        <f t="shared" si="1"/>
        <v>34514</v>
      </c>
      <c r="D7" s="11">
        <f t="shared" si="1"/>
        <v>34514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32747</v>
      </c>
      <c r="I7" s="11">
        <f t="shared" si="1"/>
        <v>34514</v>
      </c>
      <c r="J7" s="11">
        <f t="shared" si="1"/>
        <v>34514</v>
      </c>
      <c r="K7" s="10">
        <f>D7+G7</f>
        <v>34514</v>
      </c>
    </row>
    <row r="11" spans="1:11" ht="78.75">
      <c r="A11" s="4" t="s">
        <v>12</v>
      </c>
      <c r="B11" s="12" t="s">
        <v>253</v>
      </c>
      <c r="C11" s="12" t="s">
        <v>254</v>
      </c>
      <c r="D11" s="12" t="s">
        <v>262</v>
      </c>
      <c r="E11" s="12" t="s">
        <v>255</v>
      </c>
      <c r="F11" s="12" t="s">
        <v>256</v>
      </c>
      <c r="G11" s="12" t="s">
        <v>257</v>
      </c>
      <c r="H11" s="12" t="s">
        <v>258</v>
      </c>
      <c r="I11" s="12" t="s">
        <v>259</v>
      </c>
      <c r="J11" s="12" t="s">
        <v>260</v>
      </c>
      <c r="K11" s="12" t="s">
        <v>260</v>
      </c>
    </row>
    <row r="12" spans="1:11" ht="15.75">
      <c r="A12" s="35" t="s">
        <v>127</v>
      </c>
      <c r="B12" s="10">
        <f aca="true" t="shared" si="2" ref="B12:G12">SUM(B13:B15)</f>
        <v>32747</v>
      </c>
      <c r="C12" s="10">
        <f t="shared" si="2"/>
        <v>34514</v>
      </c>
      <c r="D12" s="10">
        <f t="shared" si="2"/>
        <v>34514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aca="true" t="shared" si="3" ref="H12:H20">B12+E12</f>
        <v>32747</v>
      </c>
      <c r="I12" s="10">
        <f aca="true" t="shared" si="4" ref="I12:I20">C12+F12</f>
        <v>34514</v>
      </c>
      <c r="J12" s="10">
        <f aca="true" t="shared" si="5" ref="J12:J20">D12+G12</f>
        <v>34514</v>
      </c>
      <c r="K12" s="10">
        <f aca="true" t="shared" si="6" ref="K12:K20">D12+G12</f>
        <v>34514</v>
      </c>
    </row>
    <row r="13" spans="1:11" ht="15.75">
      <c r="A13" s="35" t="s">
        <v>29</v>
      </c>
      <c r="B13" s="6">
        <v>32747</v>
      </c>
      <c r="C13" s="6">
        <v>34514</v>
      </c>
      <c r="D13" s="6">
        <v>34514</v>
      </c>
      <c r="E13" s="6"/>
      <c r="F13" s="6"/>
      <c r="G13" s="6"/>
      <c r="H13" s="10">
        <f t="shared" si="3"/>
        <v>32747</v>
      </c>
      <c r="I13" s="10">
        <f t="shared" si="4"/>
        <v>34514</v>
      </c>
      <c r="J13" s="10">
        <f t="shared" si="5"/>
        <v>34514</v>
      </c>
      <c r="K13" s="10">
        <f t="shared" si="6"/>
        <v>34514</v>
      </c>
    </row>
    <row r="14" spans="1:11" ht="15.75">
      <c r="A14" s="35" t="s">
        <v>93</v>
      </c>
      <c r="B14" s="6"/>
      <c r="C14" s="6"/>
      <c r="D14" s="6"/>
      <c r="E14" s="6"/>
      <c r="F14" s="6"/>
      <c r="G14" s="6"/>
      <c r="H14" s="10">
        <f t="shared" si="3"/>
        <v>0</v>
      </c>
      <c r="I14" s="10">
        <f t="shared" si="4"/>
        <v>0</v>
      </c>
      <c r="J14" s="10">
        <f t="shared" si="5"/>
        <v>0</v>
      </c>
      <c r="K14" s="10">
        <f t="shared" si="6"/>
        <v>0</v>
      </c>
    </row>
    <row r="15" spans="1:11" ht="15.75">
      <c r="A15" s="35" t="s">
        <v>94</v>
      </c>
      <c r="B15" s="6"/>
      <c r="C15" s="6"/>
      <c r="D15" s="6"/>
      <c r="E15" s="6"/>
      <c r="F15" s="6"/>
      <c r="G15" s="6"/>
      <c r="H15" s="10">
        <f t="shared" si="3"/>
        <v>0</v>
      </c>
      <c r="I15" s="10">
        <f t="shared" si="4"/>
        <v>0</v>
      </c>
      <c r="J15" s="10">
        <f t="shared" si="5"/>
        <v>0</v>
      </c>
      <c r="K15" s="10">
        <f t="shared" si="6"/>
        <v>0</v>
      </c>
    </row>
    <row r="16" spans="1:11" ht="15.75">
      <c r="A16" s="35" t="s">
        <v>128</v>
      </c>
      <c r="B16" s="10">
        <f aca="true" t="shared" si="7" ref="B16:G16">SUM(B17:B19)</f>
        <v>0</v>
      </c>
      <c r="C16" s="10">
        <f t="shared" si="7"/>
        <v>0</v>
      </c>
      <c r="D16" s="10">
        <f t="shared" si="7"/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  <c r="K16" s="10">
        <f t="shared" si="6"/>
        <v>0</v>
      </c>
    </row>
    <row r="17" spans="1:11" ht="15.75">
      <c r="A17" s="35" t="s">
        <v>29</v>
      </c>
      <c r="B17" s="6"/>
      <c r="C17" s="6"/>
      <c r="D17" s="6"/>
      <c r="E17" s="6"/>
      <c r="F17" s="6"/>
      <c r="G17" s="6"/>
      <c r="H17" s="10">
        <f t="shared" si="3"/>
        <v>0</v>
      </c>
      <c r="I17" s="10">
        <f t="shared" si="4"/>
        <v>0</v>
      </c>
      <c r="J17" s="10">
        <f t="shared" si="5"/>
        <v>0</v>
      </c>
      <c r="K17" s="10">
        <f t="shared" si="6"/>
        <v>0</v>
      </c>
    </row>
    <row r="18" spans="1:11" ht="15.75">
      <c r="A18" s="35" t="s">
        <v>93</v>
      </c>
      <c r="B18" s="6"/>
      <c r="C18" s="6"/>
      <c r="D18" s="6"/>
      <c r="E18" s="6"/>
      <c r="F18" s="6"/>
      <c r="G18" s="6"/>
      <c r="H18" s="10">
        <f t="shared" si="3"/>
        <v>0</v>
      </c>
      <c r="I18" s="10">
        <f t="shared" si="4"/>
        <v>0</v>
      </c>
      <c r="J18" s="10">
        <f t="shared" si="5"/>
        <v>0</v>
      </c>
      <c r="K18" s="10">
        <f t="shared" si="6"/>
        <v>0</v>
      </c>
    </row>
    <row r="19" spans="1:11" ht="15.75">
      <c r="A19" s="35" t="s">
        <v>94</v>
      </c>
      <c r="B19" s="6"/>
      <c r="C19" s="6"/>
      <c r="D19" s="6"/>
      <c r="E19" s="6"/>
      <c r="F19" s="6"/>
      <c r="G19" s="6"/>
      <c r="H19" s="10">
        <f t="shared" si="3"/>
        <v>0</v>
      </c>
      <c r="I19" s="10">
        <f t="shared" si="4"/>
        <v>0</v>
      </c>
      <c r="J19" s="10">
        <f t="shared" si="5"/>
        <v>0</v>
      </c>
      <c r="K19" s="10">
        <f t="shared" si="6"/>
        <v>0</v>
      </c>
    </row>
    <row r="20" spans="1:11" ht="31.5" customHeight="1">
      <c r="A20" s="37" t="s">
        <v>28</v>
      </c>
      <c r="B20" s="11">
        <f aca="true" t="shared" si="8" ref="B20:G20">SUM(B12,B16)</f>
        <v>32747</v>
      </c>
      <c r="C20" s="11">
        <f t="shared" si="8"/>
        <v>34514</v>
      </c>
      <c r="D20" s="11">
        <f t="shared" si="8"/>
        <v>34514</v>
      </c>
      <c r="E20" s="11">
        <f t="shared" si="8"/>
        <v>0</v>
      </c>
      <c r="F20" s="11">
        <f t="shared" si="8"/>
        <v>0</v>
      </c>
      <c r="G20" s="11">
        <f t="shared" si="8"/>
        <v>0</v>
      </c>
      <c r="H20" s="10">
        <f t="shared" si="3"/>
        <v>32747</v>
      </c>
      <c r="I20" s="10">
        <f t="shared" si="4"/>
        <v>34514</v>
      </c>
      <c r="J20" s="10">
        <f t="shared" si="5"/>
        <v>34514</v>
      </c>
      <c r="K20" s="10">
        <f t="shared" si="6"/>
        <v>34514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&amp;C17. melléklet a 4/2016. (IV.18.)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L55" sqref="A1:L55"/>
    </sheetView>
  </sheetViews>
  <sheetFormatPr defaultColWidth="9.140625" defaultRowHeight="12.75"/>
  <cols>
    <col min="1" max="1" width="73.421875" style="137" customWidth="1"/>
    <col min="2" max="2" width="20.57421875" style="128" customWidth="1"/>
    <col min="3" max="3" width="17.421875" style="128" customWidth="1"/>
    <col min="4" max="4" width="17.8515625" style="128" customWidth="1"/>
    <col min="5" max="5" width="18.421875" style="128" customWidth="1"/>
    <col min="6" max="6" width="14.00390625" style="128" customWidth="1"/>
    <col min="7" max="7" width="18.421875" style="128" customWidth="1"/>
    <col min="8" max="8" width="12.421875" style="128" customWidth="1"/>
    <col min="9" max="9" width="18.140625" style="128" customWidth="1"/>
    <col min="10" max="10" width="15.8515625" style="128" customWidth="1"/>
    <col min="11" max="11" width="18.140625" style="137" hidden="1" customWidth="1"/>
    <col min="12" max="12" width="15.8515625" style="128" customWidth="1"/>
    <col min="13" max="15" width="0" style="137" hidden="1" customWidth="1"/>
    <col min="16" max="16384" width="9.140625" style="137" customWidth="1"/>
  </cols>
  <sheetData>
    <row r="1" spans="1:12" s="120" customFormat="1" ht="15.75">
      <c r="A1" s="399" t="s">
        <v>1049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ht="15.75"/>
    <row r="3" spans="1:4" ht="15.75">
      <c r="A3" s="317" t="s">
        <v>118</v>
      </c>
      <c r="B3" s="315"/>
      <c r="C3" s="315"/>
      <c r="D3" s="315"/>
    </row>
    <row r="4" spans="1:12" s="120" customFormat="1" ht="47.25">
      <c r="A4" s="150"/>
      <c r="B4" s="78" t="s">
        <v>293</v>
      </c>
      <c r="C4" s="78" t="s">
        <v>294</v>
      </c>
      <c r="D4" s="176" t="s">
        <v>295</v>
      </c>
      <c r="E4" s="167" t="s">
        <v>293</v>
      </c>
      <c r="F4" s="78" t="s">
        <v>294</v>
      </c>
      <c r="G4" s="176" t="s">
        <v>295</v>
      </c>
      <c r="H4" s="121"/>
      <c r="I4" s="167" t="s">
        <v>293</v>
      </c>
      <c r="J4" s="78" t="s">
        <v>294</v>
      </c>
      <c r="K4" s="150"/>
      <c r="L4" s="78" t="s">
        <v>295</v>
      </c>
    </row>
    <row r="5" spans="1:12" ht="38.25">
      <c r="A5" s="318" t="s">
        <v>115</v>
      </c>
      <c r="B5" s="320" t="s">
        <v>78</v>
      </c>
      <c r="C5" s="316" t="s">
        <v>78</v>
      </c>
      <c r="D5" s="316" t="s">
        <v>296</v>
      </c>
      <c r="E5" s="316" t="s">
        <v>79</v>
      </c>
      <c r="F5" s="316" t="s">
        <v>79</v>
      </c>
      <c r="G5" s="316" t="s">
        <v>79</v>
      </c>
      <c r="H5" s="316" t="s">
        <v>116</v>
      </c>
      <c r="I5" s="319" t="s">
        <v>10</v>
      </c>
      <c r="J5" s="319" t="s">
        <v>10</v>
      </c>
      <c r="K5" s="167" t="s">
        <v>10</v>
      </c>
      <c r="L5" s="319" t="s">
        <v>10</v>
      </c>
    </row>
    <row r="6" spans="1:14" ht="15.75">
      <c r="A6" s="43" t="s">
        <v>148</v>
      </c>
      <c r="B6" s="112">
        <v>19911</v>
      </c>
      <c r="C6" s="112">
        <v>18690</v>
      </c>
      <c r="D6" s="112">
        <f>18937-1548</f>
        <v>17389</v>
      </c>
      <c r="E6" s="112">
        <v>1548</v>
      </c>
      <c r="F6" s="112">
        <v>1548</v>
      </c>
      <c r="G6" s="112">
        <v>1548</v>
      </c>
      <c r="H6" s="112"/>
      <c r="I6" s="121">
        <f>B6+E6</f>
        <v>21459</v>
      </c>
      <c r="J6" s="121">
        <f aca="true" t="shared" si="0" ref="J6:K16">C6+F6</f>
        <v>20238</v>
      </c>
      <c r="K6" s="150">
        <f t="shared" si="0"/>
        <v>18937</v>
      </c>
      <c r="L6" s="121">
        <f>D6+G6</f>
        <v>18937</v>
      </c>
      <c r="N6" s="137" t="s">
        <v>276</v>
      </c>
    </row>
    <row r="7" spans="1:12" ht="31.5">
      <c r="A7" s="43" t="s">
        <v>149</v>
      </c>
      <c r="B7" s="112">
        <v>4139</v>
      </c>
      <c r="C7" s="112">
        <v>4118</v>
      </c>
      <c r="D7" s="112">
        <f>4292-418</f>
        <v>3874</v>
      </c>
      <c r="E7" s="112">
        <v>418</v>
      </c>
      <c r="F7" s="112">
        <v>418</v>
      </c>
      <c r="G7" s="112">
        <v>418</v>
      </c>
      <c r="H7" s="112"/>
      <c r="I7" s="121">
        <f aca="true" t="shared" si="1" ref="I7:I25">B7+E7</f>
        <v>4557</v>
      </c>
      <c r="J7" s="121">
        <f t="shared" si="0"/>
        <v>4536</v>
      </c>
      <c r="K7" s="150">
        <f t="shared" si="0"/>
        <v>4292</v>
      </c>
      <c r="L7" s="121">
        <f aca="true" t="shared" si="2" ref="L7:L25">D7+G7</f>
        <v>4292</v>
      </c>
    </row>
    <row r="8" spans="1:12" ht="15.75">
      <c r="A8" s="43" t="s">
        <v>150</v>
      </c>
      <c r="B8" s="112">
        <v>33021</v>
      </c>
      <c r="C8" s="112">
        <v>35342</v>
      </c>
      <c r="D8" s="112">
        <f>29426-1014</f>
        <v>28412</v>
      </c>
      <c r="E8" s="112">
        <v>1021</v>
      </c>
      <c r="F8" s="112">
        <v>1021</v>
      </c>
      <c r="G8" s="112">
        <v>1014</v>
      </c>
      <c r="H8" s="112"/>
      <c r="I8" s="121">
        <f t="shared" si="1"/>
        <v>34042</v>
      </c>
      <c r="J8" s="121">
        <f t="shared" si="0"/>
        <v>36363</v>
      </c>
      <c r="K8" s="150">
        <f t="shared" si="0"/>
        <v>29426</v>
      </c>
      <c r="L8" s="121">
        <f t="shared" si="2"/>
        <v>29426</v>
      </c>
    </row>
    <row r="9" spans="1:12" ht="15.75">
      <c r="A9" s="43" t="s">
        <v>126</v>
      </c>
      <c r="B9" s="112">
        <v>3018</v>
      </c>
      <c r="C9" s="112">
        <v>3805</v>
      </c>
      <c r="D9" s="112">
        <v>2822</v>
      </c>
      <c r="E9" s="112">
        <v>0</v>
      </c>
      <c r="F9" s="112">
        <v>0</v>
      </c>
      <c r="G9" s="112">
        <v>0</v>
      </c>
      <c r="H9" s="112"/>
      <c r="I9" s="121">
        <f>B9+E9</f>
        <v>3018</v>
      </c>
      <c r="J9" s="121">
        <f>C9+F9</f>
        <v>3805</v>
      </c>
      <c r="K9" s="150">
        <f>D9+G9</f>
        <v>2822</v>
      </c>
      <c r="L9" s="121">
        <f t="shared" si="2"/>
        <v>2822</v>
      </c>
    </row>
    <row r="10" spans="1:14" ht="15.75">
      <c r="A10" s="43" t="s">
        <v>151</v>
      </c>
      <c r="B10" s="112">
        <f>SUM(B11:B12)</f>
        <v>9203</v>
      </c>
      <c r="C10" s="112">
        <f>SUM(C11:C14)</f>
        <v>22668</v>
      </c>
      <c r="D10" s="112">
        <f aca="true" t="shared" si="3" ref="D10:L10">SUM(D11:D14)</f>
        <v>22511</v>
      </c>
      <c r="E10" s="112">
        <f t="shared" si="3"/>
        <v>930</v>
      </c>
      <c r="F10" s="112">
        <f t="shared" si="3"/>
        <v>2170</v>
      </c>
      <c r="G10" s="112">
        <f t="shared" si="3"/>
        <v>2024</v>
      </c>
      <c r="H10" s="112">
        <f t="shared" si="3"/>
        <v>0</v>
      </c>
      <c r="I10" s="121">
        <f t="shared" si="3"/>
        <v>10133</v>
      </c>
      <c r="J10" s="121">
        <f t="shared" si="3"/>
        <v>24838</v>
      </c>
      <c r="K10" s="121">
        <f t="shared" si="3"/>
        <v>24535</v>
      </c>
      <c r="L10" s="121">
        <f t="shared" si="3"/>
        <v>24535</v>
      </c>
      <c r="N10" s="137" t="s">
        <v>277</v>
      </c>
    </row>
    <row r="11" spans="1:12" ht="31.5">
      <c r="A11" s="7" t="s">
        <v>246</v>
      </c>
      <c r="B11" s="112">
        <v>5717</v>
      </c>
      <c r="C11" s="112">
        <v>6147</v>
      </c>
      <c r="D11" s="112">
        <v>6147</v>
      </c>
      <c r="E11" s="112">
        <v>0</v>
      </c>
      <c r="F11" s="112">
        <v>0</v>
      </c>
      <c r="G11" s="112">
        <v>0</v>
      </c>
      <c r="H11" s="112"/>
      <c r="I11" s="121">
        <f t="shared" si="1"/>
        <v>5717</v>
      </c>
      <c r="J11" s="121">
        <f t="shared" si="0"/>
        <v>6147</v>
      </c>
      <c r="K11" s="150">
        <f t="shared" si="0"/>
        <v>6147</v>
      </c>
      <c r="L11" s="121">
        <f t="shared" si="2"/>
        <v>6147</v>
      </c>
    </row>
    <row r="12" spans="1:12" ht="31.5">
      <c r="A12" s="7" t="s">
        <v>247</v>
      </c>
      <c r="B12" s="112">
        <v>3486</v>
      </c>
      <c r="C12" s="112">
        <v>15938</v>
      </c>
      <c r="D12" s="112">
        <f>16565-784</f>
        <v>15781</v>
      </c>
      <c r="E12" s="112">
        <v>930</v>
      </c>
      <c r="F12" s="112">
        <f>2170-1240</f>
        <v>930</v>
      </c>
      <c r="G12" s="112">
        <f>264+520</f>
        <v>784</v>
      </c>
      <c r="H12" s="112"/>
      <c r="I12" s="121">
        <f t="shared" si="1"/>
        <v>4416</v>
      </c>
      <c r="J12" s="121">
        <f t="shared" si="0"/>
        <v>16868</v>
      </c>
      <c r="K12" s="150">
        <f t="shared" si="0"/>
        <v>16565</v>
      </c>
      <c r="L12" s="121">
        <f t="shared" si="2"/>
        <v>16565</v>
      </c>
    </row>
    <row r="13" spans="1:12" ht="15.75">
      <c r="A13" s="7" t="s">
        <v>684</v>
      </c>
      <c r="B13" s="112">
        <v>0</v>
      </c>
      <c r="C13" s="112">
        <v>0</v>
      </c>
      <c r="D13" s="112">
        <f>1240-1240</f>
        <v>0</v>
      </c>
      <c r="E13" s="112">
        <v>0</v>
      </c>
      <c r="F13" s="112">
        <v>1240</v>
      </c>
      <c r="G13" s="112">
        <v>1240</v>
      </c>
      <c r="H13" s="112"/>
      <c r="I13" s="112">
        <f t="shared" si="1"/>
        <v>0</v>
      </c>
      <c r="J13" s="121">
        <f t="shared" si="0"/>
        <v>1240</v>
      </c>
      <c r="K13" s="150">
        <f t="shared" si="0"/>
        <v>1240</v>
      </c>
      <c r="L13" s="121">
        <f t="shared" si="2"/>
        <v>1240</v>
      </c>
    </row>
    <row r="14" spans="1:12" ht="15.75">
      <c r="A14" s="7" t="s">
        <v>271</v>
      </c>
      <c r="B14" s="112">
        <v>0</v>
      </c>
      <c r="C14" s="112">
        <v>583</v>
      </c>
      <c r="D14" s="112">
        <v>583</v>
      </c>
      <c r="E14" s="112">
        <v>0</v>
      </c>
      <c r="F14" s="112">
        <v>0</v>
      </c>
      <c r="G14" s="112">
        <v>0</v>
      </c>
      <c r="H14" s="112"/>
      <c r="I14" s="112">
        <f t="shared" si="1"/>
        <v>0</v>
      </c>
      <c r="J14" s="121">
        <f t="shared" si="0"/>
        <v>583</v>
      </c>
      <c r="K14" s="150">
        <f t="shared" si="0"/>
        <v>583</v>
      </c>
      <c r="L14" s="121">
        <f t="shared" si="2"/>
        <v>583</v>
      </c>
    </row>
    <row r="15" spans="1:12" ht="31.5">
      <c r="A15" s="36" t="s">
        <v>243</v>
      </c>
      <c r="B15" s="112">
        <v>34747</v>
      </c>
      <c r="C15" s="112">
        <v>34514</v>
      </c>
      <c r="D15" s="112">
        <v>34514</v>
      </c>
      <c r="E15" s="112">
        <v>0</v>
      </c>
      <c r="F15" s="112">
        <v>0</v>
      </c>
      <c r="G15" s="112">
        <v>0</v>
      </c>
      <c r="H15" s="112">
        <v>0</v>
      </c>
      <c r="I15" s="121">
        <f t="shared" si="1"/>
        <v>34747</v>
      </c>
      <c r="J15" s="121">
        <f t="shared" si="0"/>
        <v>34514</v>
      </c>
      <c r="K15" s="150">
        <f t="shared" si="0"/>
        <v>34514</v>
      </c>
      <c r="L15" s="121">
        <f t="shared" si="2"/>
        <v>34514</v>
      </c>
    </row>
    <row r="16" spans="1:12" ht="15.75">
      <c r="A16" s="36" t="s">
        <v>133</v>
      </c>
      <c r="B16" s="112"/>
      <c r="C16" s="112">
        <v>5211</v>
      </c>
      <c r="D16" s="112">
        <f>2604-376</f>
        <v>2228</v>
      </c>
      <c r="E16" s="112">
        <v>0</v>
      </c>
      <c r="F16" s="112">
        <v>5000</v>
      </c>
      <c r="G16" s="112">
        <v>376</v>
      </c>
      <c r="H16" s="112"/>
      <c r="I16" s="121">
        <f t="shared" si="1"/>
        <v>0</v>
      </c>
      <c r="J16" s="121">
        <f t="shared" si="0"/>
        <v>10211</v>
      </c>
      <c r="K16" s="150">
        <f t="shared" si="0"/>
        <v>2604</v>
      </c>
      <c r="L16" s="121">
        <f t="shared" si="2"/>
        <v>2604</v>
      </c>
    </row>
    <row r="17" spans="1:12" ht="15.75">
      <c r="A17" s="150" t="s">
        <v>0</v>
      </c>
      <c r="B17" s="121">
        <f>B6+B7+B8+B10+B9+B15+B16</f>
        <v>104039</v>
      </c>
      <c r="C17" s="121">
        <f>C6+C7+C8+C9+C10+C15+C16</f>
        <v>124348</v>
      </c>
      <c r="D17" s="121">
        <f aca="true" t="shared" si="4" ref="D17:L17">D6+D7+D8+D9+D10+D15+D16</f>
        <v>111750</v>
      </c>
      <c r="E17" s="121">
        <f t="shared" si="4"/>
        <v>3917</v>
      </c>
      <c r="F17" s="121">
        <f t="shared" si="4"/>
        <v>10157</v>
      </c>
      <c r="G17" s="121">
        <f t="shared" si="4"/>
        <v>5380</v>
      </c>
      <c r="H17" s="121">
        <f t="shared" si="4"/>
        <v>0</v>
      </c>
      <c r="I17" s="121">
        <f t="shared" si="4"/>
        <v>107956</v>
      </c>
      <c r="J17" s="121">
        <f t="shared" si="4"/>
        <v>134505</v>
      </c>
      <c r="K17" s="121">
        <f t="shared" si="4"/>
        <v>117130</v>
      </c>
      <c r="L17" s="121">
        <f t="shared" si="4"/>
        <v>117130</v>
      </c>
    </row>
    <row r="18" spans="1:12" ht="15.75">
      <c r="A18" s="43" t="s">
        <v>155</v>
      </c>
      <c r="B18" s="112">
        <v>6991</v>
      </c>
      <c r="C18" s="112">
        <v>26909</v>
      </c>
      <c r="D18" s="112">
        <f>19867-450</f>
        <v>19417</v>
      </c>
      <c r="E18" s="112">
        <v>0</v>
      </c>
      <c r="F18" s="112">
        <v>450</v>
      </c>
      <c r="G18" s="112">
        <v>450</v>
      </c>
      <c r="H18" s="112"/>
      <c r="I18" s="121">
        <f t="shared" si="1"/>
        <v>6991</v>
      </c>
      <c r="J18" s="121">
        <f aca="true" t="shared" si="5" ref="J18:J25">C18+F18</f>
        <v>27359</v>
      </c>
      <c r="K18" s="150">
        <f aca="true" t="shared" si="6" ref="K18:K25">D18+G18</f>
        <v>19867</v>
      </c>
      <c r="L18" s="121">
        <f t="shared" si="2"/>
        <v>19867</v>
      </c>
    </row>
    <row r="19" spans="1:12" ht="15.75">
      <c r="A19" s="43" t="s">
        <v>156</v>
      </c>
      <c r="B19" s="112">
        <v>12761</v>
      </c>
      <c r="C19" s="112">
        <v>40690</v>
      </c>
      <c r="D19" s="112">
        <v>35343</v>
      </c>
      <c r="E19" s="112">
        <v>0</v>
      </c>
      <c r="F19" s="112">
        <v>0</v>
      </c>
      <c r="G19" s="112">
        <v>0</v>
      </c>
      <c r="H19" s="112"/>
      <c r="I19" s="121">
        <f t="shared" si="1"/>
        <v>12761</v>
      </c>
      <c r="J19" s="121">
        <f t="shared" si="5"/>
        <v>40690</v>
      </c>
      <c r="K19" s="150">
        <f t="shared" si="6"/>
        <v>35343</v>
      </c>
      <c r="L19" s="121">
        <f t="shared" si="2"/>
        <v>35343</v>
      </c>
    </row>
    <row r="20" spans="1:12" ht="15.75">
      <c r="A20" s="43" t="s">
        <v>244</v>
      </c>
      <c r="B20" s="121">
        <f aca="true" t="shared" si="7" ref="B20:G20">SUM(B21:B23)</f>
        <v>1093</v>
      </c>
      <c r="C20" s="121">
        <f t="shared" si="7"/>
        <v>705</v>
      </c>
      <c r="D20" s="121">
        <f t="shared" si="7"/>
        <v>436</v>
      </c>
      <c r="E20" s="121">
        <f t="shared" si="7"/>
        <v>0</v>
      </c>
      <c r="F20" s="121">
        <f t="shared" si="7"/>
        <v>0</v>
      </c>
      <c r="G20" s="121">
        <f t="shared" si="7"/>
        <v>0</v>
      </c>
      <c r="H20" s="121"/>
      <c r="I20" s="121">
        <f t="shared" si="1"/>
        <v>1093</v>
      </c>
      <c r="J20" s="121">
        <f t="shared" si="5"/>
        <v>705</v>
      </c>
      <c r="K20" s="150">
        <f>D20+G20</f>
        <v>436</v>
      </c>
      <c r="L20" s="121">
        <f t="shared" si="2"/>
        <v>436</v>
      </c>
    </row>
    <row r="21" spans="1:12" ht="15.75">
      <c r="A21" s="7" t="s">
        <v>249</v>
      </c>
      <c r="B21" s="112">
        <v>1093</v>
      </c>
      <c r="C21" s="112">
        <v>705</v>
      </c>
      <c r="D21" s="112">
        <v>436</v>
      </c>
      <c r="E21" s="112">
        <v>0</v>
      </c>
      <c r="F21" s="112">
        <v>0</v>
      </c>
      <c r="G21" s="112">
        <v>0</v>
      </c>
      <c r="H21" s="112"/>
      <c r="I21" s="121">
        <f>B21+E21</f>
        <v>1093</v>
      </c>
      <c r="J21" s="121">
        <f t="shared" si="5"/>
        <v>705</v>
      </c>
      <c r="K21" s="150">
        <f>D21+G21</f>
        <v>436</v>
      </c>
      <c r="L21" s="121">
        <f t="shared" si="2"/>
        <v>436</v>
      </c>
    </row>
    <row r="22" spans="1:12" ht="15.75">
      <c r="A22" s="7" t="s">
        <v>250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/>
      <c r="I22" s="121">
        <f>B22+E22</f>
        <v>0</v>
      </c>
      <c r="J22" s="121">
        <f t="shared" si="5"/>
        <v>0</v>
      </c>
      <c r="K22" s="150">
        <f>D22+G22</f>
        <v>0</v>
      </c>
      <c r="L22" s="121">
        <f t="shared" si="2"/>
        <v>0</v>
      </c>
    </row>
    <row r="23" spans="1:12" ht="15.75">
      <c r="A23" s="7" t="s">
        <v>248</v>
      </c>
      <c r="B23" s="112"/>
      <c r="C23" s="112">
        <v>0</v>
      </c>
      <c r="D23" s="112"/>
      <c r="E23" s="112"/>
      <c r="F23" s="112">
        <v>0</v>
      </c>
      <c r="G23" s="112"/>
      <c r="H23" s="112"/>
      <c r="I23" s="112"/>
      <c r="J23" s="121">
        <f t="shared" si="5"/>
        <v>0</v>
      </c>
      <c r="L23" s="121">
        <f t="shared" si="2"/>
        <v>0</v>
      </c>
    </row>
    <row r="24" spans="1:12" ht="31.5">
      <c r="A24" s="36" t="s">
        <v>245</v>
      </c>
      <c r="B24" s="112"/>
      <c r="C24" s="112"/>
      <c r="D24" s="112"/>
      <c r="E24" s="112"/>
      <c r="F24" s="112"/>
      <c r="G24" s="112"/>
      <c r="H24" s="112"/>
      <c r="I24" s="121">
        <f t="shared" si="1"/>
        <v>0</v>
      </c>
      <c r="J24" s="121">
        <f t="shared" si="5"/>
        <v>0</v>
      </c>
      <c r="K24" s="150">
        <f t="shared" si="6"/>
        <v>0</v>
      </c>
      <c r="L24" s="121">
        <f t="shared" si="2"/>
        <v>0</v>
      </c>
    </row>
    <row r="25" spans="1:12" ht="15.75">
      <c r="A25" s="36" t="s">
        <v>133</v>
      </c>
      <c r="B25" s="112"/>
      <c r="C25" s="112">
        <v>7990</v>
      </c>
      <c r="D25" s="112">
        <v>7990</v>
      </c>
      <c r="E25" s="112">
        <v>0</v>
      </c>
      <c r="F25" s="112">
        <v>0</v>
      </c>
      <c r="G25" s="112">
        <v>0</v>
      </c>
      <c r="H25" s="112"/>
      <c r="I25" s="121">
        <f t="shared" si="1"/>
        <v>0</v>
      </c>
      <c r="J25" s="121">
        <f t="shared" si="5"/>
        <v>7990</v>
      </c>
      <c r="K25" s="150">
        <f t="shared" si="6"/>
        <v>7990</v>
      </c>
      <c r="L25" s="121">
        <f t="shared" si="2"/>
        <v>7990</v>
      </c>
    </row>
    <row r="26" spans="1:12" ht="15.75">
      <c r="A26" s="150" t="s">
        <v>1</v>
      </c>
      <c r="B26" s="121">
        <f>SUM(B18,B19,B20,B25)</f>
        <v>20845</v>
      </c>
      <c r="C26" s="121">
        <f>C18+C19+C20+C24+C25</f>
        <v>76294</v>
      </c>
      <c r="D26" s="121">
        <f aca="true" t="shared" si="8" ref="D26:L26">D18+D19+D20+D24+D25</f>
        <v>63186</v>
      </c>
      <c r="E26" s="121">
        <f t="shared" si="8"/>
        <v>0</v>
      </c>
      <c r="F26" s="121">
        <f t="shared" si="8"/>
        <v>450</v>
      </c>
      <c r="G26" s="121">
        <f t="shared" si="8"/>
        <v>450</v>
      </c>
      <c r="H26" s="121">
        <f t="shared" si="8"/>
        <v>0</v>
      </c>
      <c r="I26" s="121">
        <f t="shared" si="8"/>
        <v>20845</v>
      </c>
      <c r="J26" s="121">
        <f t="shared" si="8"/>
        <v>76744</v>
      </c>
      <c r="K26" s="121">
        <f t="shared" si="8"/>
        <v>63636</v>
      </c>
      <c r="L26" s="121">
        <f t="shared" si="8"/>
        <v>63636</v>
      </c>
    </row>
    <row r="27" spans="1:12" ht="31.5" customHeight="1">
      <c r="A27" s="15" t="s">
        <v>2</v>
      </c>
      <c r="B27" s="51">
        <f aca="true" t="shared" si="9" ref="B27:L27">SUM(B17,B26)</f>
        <v>124884</v>
      </c>
      <c r="C27" s="51">
        <f t="shared" si="9"/>
        <v>200642</v>
      </c>
      <c r="D27" s="51">
        <f t="shared" si="9"/>
        <v>174936</v>
      </c>
      <c r="E27" s="51">
        <f t="shared" si="9"/>
        <v>3917</v>
      </c>
      <c r="F27" s="51">
        <f t="shared" si="9"/>
        <v>10607</v>
      </c>
      <c r="G27" s="51">
        <f t="shared" si="9"/>
        <v>5830</v>
      </c>
      <c r="H27" s="51">
        <f t="shared" si="9"/>
        <v>0</v>
      </c>
      <c r="I27" s="51">
        <f t="shared" si="9"/>
        <v>128801</v>
      </c>
      <c r="J27" s="51">
        <f t="shared" si="9"/>
        <v>211249</v>
      </c>
      <c r="K27" s="51">
        <f t="shared" si="9"/>
        <v>180766</v>
      </c>
      <c r="L27" s="51">
        <f t="shared" si="9"/>
        <v>180766</v>
      </c>
    </row>
    <row r="30" spans="1:12" s="120" customFormat="1" ht="31.5">
      <c r="A30" s="150"/>
      <c r="B30" s="78" t="s">
        <v>293</v>
      </c>
      <c r="C30" s="78" t="s">
        <v>294</v>
      </c>
      <c r="D30" s="176" t="s">
        <v>295</v>
      </c>
      <c r="E30" s="167" t="s">
        <v>293</v>
      </c>
      <c r="F30" s="78" t="s">
        <v>294</v>
      </c>
      <c r="G30" s="176" t="s">
        <v>295</v>
      </c>
      <c r="H30" s="121"/>
      <c r="I30" s="167" t="s">
        <v>293</v>
      </c>
      <c r="J30" s="78" t="s">
        <v>294</v>
      </c>
      <c r="K30" s="150"/>
      <c r="L30" s="78" t="s">
        <v>295</v>
      </c>
    </row>
    <row r="31" spans="1:12" ht="94.5">
      <c r="A31" s="318" t="s">
        <v>115</v>
      </c>
      <c r="B31" s="320" t="s">
        <v>80</v>
      </c>
      <c r="C31" s="316" t="s">
        <v>80</v>
      </c>
      <c r="D31" s="316" t="s">
        <v>80</v>
      </c>
      <c r="E31" s="316" t="s">
        <v>81</v>
      </c>
      <c r="F31" s="316" t="s">
        <v>81</v>
      </c>
      <c r="G31" s="316" t="s">
        <v>81</v>
      </c>
      <c r="H31" s="316" t="s">
        <v>116</v>
      </c>
      <c r="I31" s="319" t="s">
        <v>10</v>
      </c>
      <c r="J31" s="319" t="s">
        <v>10</v>
      </c>
      <c r="K31" s="167" t="s">
        <v>10</v>
      </c>
      <c r="L31" s="319" t="s">
        <v>10</v>
      </c>
    </row>
    <row r="32" spans="1:12" ht="15.75">
      <c r="A32" s="43" t="s">
        <v>160</v>
      </c>
      <c r="B32" s="155">
        <f>SUM(B33:B34)</f>
        <v>75683</v>
      </c>
      <c r="C32" s="155">
        <f>SUM(C33:C34)</f>
        <v>93138</v>
      </c>
      <c r="D32" s="155">
        <f aca="true" t="shared" si="10" ref="D32:L32">SUM(D33:D34)</f>
        <v>93131</v>
      </c>
      <c r="E32" s="155">
        <f t="shared" si="10"/>
        <v>0</v>
      </c>
      <c r="F32" s="155">
        <f t="shared" si="10"/>
        <v>0</v>
      </c>
      <c r="G32" s="155">
        <f t="shared" si="10"/>
        <v>0</v>
      </c>
      <c r="H32" s="155">
        <f t="shared" si="10"/>
        <v>0</v>
      </c>
      <c r="I32" s="155">
        <f t="shared" si="10"/>
        <v>75683</v>
      </c>
      <c r="J32" s="155">
        <f t="shared" si="10"/>
        <v>93138</v>
      </c>
      <c r="K32" s="155">
        <f t="shared" si="10"/>
        <v>93131</v>
      </c>
      <c r="L32" s="155">
        <f t="shared" si="10"/>
        <v>93131</v>
      </c>
    </row>
    <row r="33" spans="1:12" ht="15.75">
      <c r="A33" s="63" t="s">
        <v>161</v>
      </c>
      <c r="B33" s="112">
        <v>60941</v>
      </c>
      <c r="C33" s="112">
        <v>75739</v>
      </c>
      <c r="D33" s="112">
        <v>75739</v>
      </c>
      <c r="E33" s="112"/>
      <c r="F33" s="112">
        <v>0</v>
      </c>
      <c r="G33" s="112">
        <v>0</v>
      </c>
      <c r="H33" s="112"/>
      <c r="I33" s="121">
        <f aca="true" t="shared" si="11" ref="I33:I53">B33+E33</f>
        <v>60941</v>
      </c>
      <c r="J33" s="121">
        <f aca="true" t="shared" si="12" ref="J33:J53">C33+F33</f>
        <v>75739</v>
      </c>
      <c r="K33" s="150">
        <f aca="true" t="shared" si="13" ref="K33:K48">D33+G33</f>
        <v>75739</v>
      </c>
      <c r="L33" s="121">
        <f aca="true" t="shared" si="14" ref="L33:L53">D33+G33</f>
        <v>75739</v>
      </c>
    </row>
    <row r="34" spans="1:12" ht="15.75">
      <c r="A34" s="63" t="s">
        <v>162</v>
      </c>
      <c r="B34" s="112">
        <v>14742</v>
      </c>
      <c r="C34" s="112">
        <v>17399</v>
      </c>
      <c r="D34" s="112">
        <v>17392</v>
      </c>
      <c r="E34" s="112"/>
      <c r="F34" s="112">
        <v>0</v>
      </c>
      <c r="G34" s="112">
        <v>0</v>
      </c>
      <c r="H34" s="112"/>
      <c r="I34" s="121">
        <f t="shared" si="11"/>
        <v>14742</v>
      </c>
      <c r="J34" s="121">
        <f t="shared" si="12"/>
        <v>17399</v>
      </c>
      <c r="K34" s="150">
        <f t="shared" si="13"/>
        <v>17392</v>
      </c>
      <c r="L34" s="121">
        <f t="shared" si="14"/>
        <v>17392</v>
      </c>
    </row>
    <row r="35" spans="1:12" ht="15.75">
      <c r="A35" s="150" t="s">
        <v>166</v>
      </c>
      <c r="B35" s="112">
        <v>0</v>
      </c>
      <c r="C35" s="121">
        <v>0</v>
      </c>
      <c r="D35" s="121">
        <f>1240-1240</f>
        <v>0</v>
      </c>
      <c r="E35" s="121"/>
      <c r="F35" s="121">
        <v>1240</v>
      </c>
      <c r="G35" s="121">
        <v>1240</v>
      </c>
      <c r="H35" s="121"/>
      <c r="I35" s="121">
        <f t="shared" si="11"/>
        <v>0</v>
      </c>
      <c r="J35" s="121">
        <f t="shared" si="12"/>
        <v>1240</v>
      </c>
      <c r="K35" s="150">
        <f t="shared" si="13"/>
        <v>1240</v>
      </c>
      <c r="L35" s="121">
        <f t="shared" si="14"/>
        <v>1240</v>
      </c>
    </row>
    <row r="36" spans="1:12" ht="15.75">
      <c r="A36" s="150" t="s">
        <v>163</v>
      </c>
      <c r="B36" s="121">
        <v>7400</v>
      </c>
      <c r="C36" s="121">
        <v>10470</v>
      </c>
      <c r="D36" s="121">
        <f>10308-1595</f>
        <v>8713</v>
      </c>
      <c r="E36" s="121">
        <v>1500</v>
      </c>
      <c r="F36" s="121">
        <v>1743</v>
      </c>
      <c r="G36" s="121">
        <v>1595</v>
      </c>
      <c r="H36" s="121"/>
      <c r="I36" s="121">
        <f t="shared" si="11"/>
        <v>8900</v>
      </c>
      <c r="J36" s="121">
        <f t="shared" si="12"/>
        <v>12213</v>
      </c>
      <c r="K36" s="150">
        <f t="shared" si="13"/>
        <v>10308</v>
      </c>
      <c r="L36" s="121">
        <f t="shared" si="14"/>
        <v>10308</v>
      </c>
    </row>
    <row r="37" spans="1:13" ht="15.75">
      <c r="A37" s="150" t="s">
        <v>164</v>
      </c>
      <c r="B37" s="121">
        <v>27255</v>
      </c>
      <c r="C37" s="121">
        <v>27587</v>
      </c>
      <c r="D37" s="121">
        <f>12990-4769</f>
        <v>8221</v>
      </c>
      <c r="E37" s="121">
        <v>6149</v>
      </c>
      <c r="F37" s="121">
        <v>6129</v>
      </c>
      <c r="G37" s="121">
        <f>3755+1014</f>
        <v>4769</v>
      </c>
      <c r="H37" s="121"/>
      <c r="I37" s="121">
        <f t="shared" si="11"/>
        <v>33404</v>
      </c>
      <c r="J37" s="121">
        <f t="shared" si="12"/>
        <v>33716</v>
      </c>
      <c r="K37" s="150">
        <f t="shared" si="13"/>
        <v>12990</v>
      </c>
      <c r="L37" s="121">
        <f t="shared" si="14"/>
        <v>12990</v>
      </c>
      <c r="M37" s="137" t="s">
        <v>278</v>
      </c>
    </row>
    <row r="38" spans="1:12" ht="15.75">
      <c r="A38" s="131" t="s">
        <v>125</v>
      </c>
      <c r="B38" s="121">
        <f>B32+B35+B36+B37</f>
        <v>110338</v>
      </c>
      <c r="C38" s="121">
        <f>C32+C35+C36+C37</f>
        <v>131195</v>
      </c>
      <c r="D38" s="121">
        <f aca="true" t="shared" si="15" ref="D38:L38">D32+D35+D36+D37</f>
        <v>110065</v>
      </c>
      <c r="E38" s="121">
        <f t="shared" si="15"/>
        <v>7649</v>
      </c>
      <c r="F38" s="121">
        <f t="shared" si="15"/>
        <v>9112</v>
      </c>
      <c r="G38" s="121">
        <f t="shared" si="15"/>
        <v>7604</v>
      </c>
      <c r="H38" s="121">
        <f t="shared" si="15"/>
        <v>0</v>
      </c>
      <c r="I38" s="121">
        <f t="shared" si="15"/>
        <v>117987</v>
      </c>
      <c r="J38" s="121">
        <f t="shared" si="15"/>
        <v>140307</v>
      </c>
      <c r="K38" s="121">
        <f t="shared" si="15"/>
        <v>117669</v>
      </c>
      <c r="L38" s="121">
        <f t="shared" si="15"/>
        <v>117669</v>
      </c>
    </row>
    <row r="39" spans="1:12" ht="15.75">
      <c r="A39" s="131" t="s">
        <v>5</v>
      </c>
      <c r="B39" s="112"/>
      <c r="C39" s="112"/>
      <c r="D39" s="112">
        <f>D38-D17</f>
        <v>-1685</v>
      </c>
      <c r="E39" s="112"/>
      <c r="F39" s="112">
        <f>F38-F17</f>
        <v>-1045</v>
      </c>
      <c r="G39" s="112"/>
      <c r="H39" s="112">
        <f>H38-H17</f>
        <v>0</v>
      </c>
      <c r="I39" s="112"/>
      <c r="J39" s="112"/>
      <c r="K39" s="121">
        <f>K38-K17</f>
        <v>539</v>
      </c>
      <c r="L39" s="112"/>
    </row>
    <row r="40" spans="1:12" ht="15.75">
      <c r="A40" s="131" t="s">
        <v>6</v>
      </c>
      <c r="B40" s="112">
        <f>B38-B17</f>
        <v>6299</v>
      </c>
      <c r="C40" s="112">
        <f>C38-C17</f>
        <v>6847</v>
      </c>
      <c r="D40" s="112"/>
      <c r="E40" s="112">
        <f>E38-E17</f>
        <v>3732</v>
      </c>
      <c r="F40" s="112"/>
      <c r="G40" s="112">
        <f>G38-G17</f>
        <v>2224</v>
      </c>
      <c r="H40" s="112"/>
      <c r="I40" s="121">
        <f>I38-I17</f>
        <v>10031</v>
      </c>
      <c r="J40" s="121">
        <f>J38-J17</f>
        <v>5802</v>
      </c>
      <c r="K40" s="150">
        <f>D40+G40</f>
        <v>2224</v>
      </c>
      <c r="L40" s="121">
        <f>L38-L17</f>
        <v>539</v>
      </c>
    </row>
    <row r="41" spans="1:12" ht="31.5">
      <c r="A41" s="131" t="s">
        <v>171</v>
      </c>
      <c r="B41" s="112">
        <v>767</v>
      </c>
      <c r="C41" s="112">
        <v>5165</v>
      </c>
      <c r="D41" s="112">
        <v>5165</v>
      </c>
      <c r="E41" s="112">
        <v>0</v>
      </c>
      <c r="F41" s="112">
        <v>0</v>
      </c>
      <c r="G41" s="112">
        <v>0</v>
      </c>
      <c r="H41" s="112">
        <v>0</v>
      </c>
      <c r="I41" s="121">
        <f t="shared" si="11"/>
        <v>767</v>
      </c>
      <c r="J41" s="121">
        <f t="shared" si="12"/>
        <v>5165</v>
      </c>
      <c r="K41" s="150">
        <f t="shared" si="13"/>
        <v>5165</v>
      </c>
      <c r="L41" s="121">
        <f t="shared" si="14"/>
        <v>5165</v>
      </c>
    </row>
    <row r="42" spans="1:12" ht="15.75">
      <c r="A42" s="36" t="s">
        <v>169</v>
      </c>
      <c r="B42" s="112">
        <v>0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/>
      <c r="I42" s="121">
        <f t="shared" si="11"/>
        <v>0</v>
      </c>
      <c r="J42" s="121">
        <f t="shared" si="12"/>
        <v>0</v>
      </c>
      <c r="K42" s="150">
        <f t="shared" si="13"/>
        <v>0</v>
      </c>
      <c r="L42" s="121">
        <f t="shared" si="14"/>
        <v>0</v>
      </c>
    </row>
    <row r="43" spans="1:12" ht="15.75">
      <c r="A43" s="36" t="s">
        <v>134</v>
      </c>
      <c r="B43" s="121">
        <v>0</v>
      </c>
      <c r="C43" s="121">
        <v>2983</v>
      </c>
      <c r="D43" s="121">
        <f>3359-376</f>
        <v>2983</v>
      </c>
      <c r="E43" s="121">
        <v>0</v>
      </c>
      <c r="F43" s="121">
        <v>5000</v>
      </c>
      <c r="G43" s="121">
        <v>376</v>
      </c>
      <c r="H43" s="121">
        <f>SUM(H33:H42)</f>
        <v>0</v>
      </c>
      <c r="I43" s="121">
        <f t="shared" si="11"/>
        <v>0</v>
      </c>
      <c r="J43" s="121">
        <f t="shared" si="12"/>
        <v>7983</v>
      </c>
      <c r="K43" s="150">
        <f t="shared" si="13"/>
        <v>3359</v>
      </c>
      <c r="L43" s="121">
        <f t="shared" si="14"/>
        <v>3359</v>
      </c>
    </row>
    <row r="44" spans="1:12" ht="15.75">
      <c r="A44" s="150" t="s">
        <v>0</v>
      </c>
      <c r="B44" s="121">
        <f>B38+B41+B42+B43</f>
        <v>111105</v>
      </c>
      <c r="C44" s="121">
        <f>C38+C41+C42+C43</f>
        <v>139343</v>
      </c>
      <c r="D44" s="121">
        <f aca="true" t="shared" si="16" ref="D44:L44">D38+D41+D42+D43</f>
        <v>118213</v>
      </c>
      <c r="E44" s="121">
        <f t="shared" si="16"/>
        <v>7649</v>
      </c>
      <c r="F44" s="121">
        <f t="shared" si="16"/>
        <v>14112</v>
      </c>
      <c r="G44" s="121">
        <f t="shared" si="16"/>
        <v>7980</v>
      </c>
      <c r="H44" s="121">
        <v>0</v>
      </c>
      <c r="I44" s="121">
        <f t="shared" si="16"/>
        <v>118754</v>
      </c>
      <c r="J44" s="121">
        <f t="shared" si="16"/>
        <v>153455</v>
      </c>
      <c r="K44" s="121">
        <f t="shared" si="16"/>
        <v>126193</v>
      </c>
      <c r="L44" s="121">
        <f t="shared" si="16"/>
        <v>126193</v>
      </c>
    </row>
    <row r="45" spans="1:12" ht="15.75">
      <c r="A45" s="43" t="s">
        <v>167</v>
      </c>
      <c r="B45" s="112">
        <v>388</v>
      </c>
      <c r="C45" s="128">
        <v>41945</v>
      </c>
      <c r="D45" s="112">
        <v>41557</v>
      </c>
      <c r="E45" s="112">
        <v>1579</v>
      </c>
      <c r="F45" s="121">
        <v>0</v>
      </c>
      <c r="G45" s="112">
        <v>0</v>
      </c>
      <c r="H45" s="112"/>
      <c r="I45" s="121">
        <f t="shared" si="11"/>
        <v>1967</v>
      </c>
      <c r="J45" s="121">
        <f t="shared" si="12"/>
        <v>41945</v>
      </c>
      <c r="K45" s="150">
        <f t="shared" si="13"/>
        <v>41557</v>
      </c>
      <c r="L45" s="121">
        <f t="shared" si="14"/>
        <v>41557</v>
      </c>
    </row>
    <row r="46" spans="1:12" ht="15.75">
      <c r="A46" s="43" t="s">
        <v>165</v>
      </c>
      <c r="B46" s="112">
        <v>0</v>
      </c>
      <c r="C46" s="112">
        <v>2598</v>
      </c>
      <c r="D46" s="112">
        <v>2598</v>
      </c>
      <c r="E46" s="112">
        <v>0</v>
      </c>
      <c r="F46" s="112">
        <v>0</v>
      </c>
      <c r="G46" s="112">
        <v>0</v>
      </c>
      <c r="H46" s="112">
        <v>0</v>
      </c>
      <c r="I46" s="121">
        <f t="shared" si="11"/>
        <v>0</v>
      </c>
      <c r="J46" s="121">
        <f t="shared" si="12"/>
        <v>2598</v>
      </c>
      <c r="K46" s="150">
        <f t="shared" si="13"/>
        <v>2598</v>
      </c>
      <c r="L46" s="121">
        <f t="shared" si="14"/>
        <v>2598</v>
      </c>
    </row>
    <row r="47" spans="1:12" ht="15.75">
      <c r="A47" s="43" t="s">
        <v>168</v>
      </c>
      <c r="B47" s="112">
        <v>0</v>
      </c>
      <c r="C47" s="112">
        <v>4661</v>
      </c>
      <c r="D47" s="112">
        <f>4742-600</f>
        <v>4142</v>
      </c>
      <c r="E47" s="112">
        <v>600</v>
      </c>
      <c r="F47" s="112">
        <v>600</v>
      </c>
      <c r="G47" s="112">
        <v>600</v>
      </c>
      <c r="H47" s="112">
        <v>0</v>
      </c>
      <c r="I47" s="121">
        <f>B47+E47</f>
        <v>600</v>
      </c>
      <c r="J47" s="121">
        <f t="shared" si="12"/>
        <v>5261</v>
      </c>
      <c r="K47" s="150">
        <f>D47+G47</f>
        <v>4742</v>
      </c>
      <c r="L47" s="121">
        <f t="shared" si="14"/>
        <v>4742</v>
      </c>
    </row>
    <row r="48" spans="1:12" ht="15.75">
      <c r="A48" s="36" t="s">
        <v>134</v>
      </c>
      <c r="B48" s="112">
        <v>0</v>
      </c>
      <c r="C48" s="112">
        <v>7990</v>
      </c>
      <c r="D48" s="112">
        <v>7990</v>
      </c>
      <c r="E48" s="112">
        <v>0</v>
      </c>
      <c r="F48" s="112">
        <v>0</v>
      </c>
      <c r="G48" s="112">
        <v>0</v>
      </c>
      <c r="H48" s="112"/>
      <c r="I48" s="121">
        <f t="shared" si="11"/>
        <v>0</v>
      </c>
      <c r="J48" s="121">
        <f t="shared" si="12"/>
        <v>7990</v>
      </c>
      <c r="K48" s="150">
        <f t="shared" si="13"/>
        <v>7990</v>
      </c>
      <c r="L48" s="121">
        <f t="shared" si="14"/>
        <v>7990</v>
      </c>
    </row>
    <row r="49" spans="1:12" ht="15.75">
      <c r="A49" s="131" t="s">
        <v>4</v>
      </c>
      <c r="B49" s="121">
        <f aca="true" t="shared" si="17" ref="B49:L49">B45+B46+B47+B48</f>
        <v>388</v>
      </c>
      <c r="C49" s="121">
        <f>C45+C46+C47+C48</f>
        <v>57194</v>
      </c>
      <c r="D49" s="121">
        <f t="shared" si="17"/>
        <v>56287</v>
      </c>
      <c r="E49" s="121">
        <f t="shared" si="17"/>
        <v>2179</v>
      </c>
      <c r="F49" s="121">
        <f t="shared" si="17"/>
        <v>600</v>
      </c>
      <c r="G49" s="121">
        <f t="shared" si="17"/>
        <v>600</v>
      </c>
      <c r="H49" s="121">
        <f t="shared" si="17"/>
        <v>0</v>
      </c>
      <c r="I49" s="121">
        <f t="shared" si="17"/>
        <v>2567</v>
      </c>
      <c r="J49" s="121">
        <f t="shared" si="17"/>
        <v>57794</v>
      </c>
      <c r="K49" s="121">
        <f t="shared" si="17"/>
        <v>56887</v>
      </c>
      <c r="L49" s="121">
        <f t="shared" si="17"/>
        <v>56887</v>
      </c>
    </row>
    <row r="50" spans="1:12" ht="15.75">
      <c r="A50" s="131" t="s">
        <v>7</v>
      </c>
      <c r="B50" s="112">
        <f>B49-B26</f>
        <v>-20457</v>
      </c>
      <c r="C50" s="112">
        <f>C49-C26</f>
        <v>-19100</v>
      </c>
      <c r="D50" s="112">
        <f>D49-D26</f>
        <v>-6899</v>
      </c>
      <c r="E50" s="128">
        <f>E49-E26</f>
        <v>2179</v>
      </c>
      <c r="F50" s="112"/>
      <c r="H50" s="112">
        <f>H49-H26</f>
        <v>0</v>
      </c>
      <c r="I50" s="112">
        <f>I49-I26</f>
        <v>-18278</v>
      </c>
      <c r="J50" s="112">
        <f>J49-J26</f>
        <v>-18950</v>
      </c>
      <c r="K50" s="112">
        <f>K49-K26</f>
        <v>-6749</v>
      </c>
      <c r="L50" s="121">
        <f>D50+G51</f>
        <v>-6749</v>
      </c>
    </row>
    <row r="51" spans="1:12" ht="15.75">
      <c r="A51" s="131" t="s">
        <v>8</v>
      </c>
      <c r="B51" s="112"/>
      <c r="C51" s="112"/>
      <c r="D51" s="128">
        <v>0</v>
      </c>
      <c r="E51" s="112"/>
      <c r="F51" s="112">
        <f>F49-F26</f>
        <v>150</v>
      </c>
      <c r="G51" s="112">
        <f>G49-G26</f>
        <v>150</v>
      </c>
      <c r="H51" s="112"/>
      <c r="I51" s="121"/>
      <c r="K51" s="150">
        <v>0</v>
      </c>
      <c r="L51" s="112">
        <v>0</v>
      </c>
    </row>
    <row r="52" spans="1:12" ht="31.5">
      <c r="A52" s="131" t="s">
        <v>172</v>
      </c>
      <c r="B52" s="112">
        <v>5480</v>
      </c>
      <c r="C52" s="112"/>
      <c r="D52" s="112"/>
      <c r="E52" s="112">
        <v>0</v>
      </c>
      <c r="F52" s="112">
        <v>0</v>
      </c>
      <c r="G52" s="112">
        <v>0</v>
      </c>
      <c r="H52" s="112"/>
      <c r="I52" s="121">
        <f t="shared" si="11"/>
        <v>5480</v>
      </c>
      <c r="J52" s="121">
        <f t="shared" si="12"/>
        <v>0</v>
      </c>
      <c r="K52" s="150">
        <f>D52+G52</f>
        <v>0</v>
      </c>
      <c r="L52" s="121">
        <f t="shared" si="14"/>
        <v>0</v>
      </c>
    </row>
    <row r="53" spans="1:12" ht="15.75">
      <c r="A53" s="36" t="s">
        <v>169</v>
      </c>
      <c r="B53" s="112"/>
      <c r="C53" s="112"/>
      <c r="D53" s="112"/>
      <c r="E53" s="112"/>
      <c r="F53" s="112"/>
      <c r="G53" s="112"/>
      <c r="H53" s="112"/>
      <c r="I53" s="121">
        <f t="shared" si="11"/>
        <v>0</v>
      </c>
      <c r="J53" s="121">
        <f t="shared" si="12"/>
        <v>0</v>
      </c>
      <c r="K53" s="150">
        <f>D53+G53</f>
        <v>0</v>
      </c>
      <c r="L53" s="121">
        <f t="shared" si="14"/>
        <v>0</v>
      </c>
    </row>
    <row r="54" spans="1:12" ht="15.75">
      <c r="A54" s="150" t="s">
        <v>1</v>
      </c>
      <c r="B54" s="112">
        <f aca="true" t="shared" si="18" ref="B54:L54">B49+B52+B53</f>
        <v>5868</v>
      </c>
      <c r="C54" s="112">
        <f>C49+C52+C53</f>
        <v>57194</v>
      </c>
      <c r="D54" s="112">
        <f t="shared" si="18"/>
        <v>56287</v>
      </c>
      <c r="E54" s="112">
        <f t="shared" si="18"/>
        <v>2179</v>
      </c>
      <c r="F54" s="112">
        <f t="shared" si="18"/>
        <v>600</v>
      </c>
      <c r="G54" s="112">
        <f t="shared" si="18"/>
        <v>600</v>
      </c>
      <c r="H54" s="112">
        <f t="shared" si="18"/>
        <v>0</v>
      </c>
      <c r="I54" s="112">
        <f t="shared" si="18"/>
        <v>8047</v>
      </c>
      <c r="J54" s="112">
        <f t="shared" si="18"/>
        <v>57794</v>
      </c>
      <c r="K54" s="112">
        <f t="shared" si="18"/>
        <v>56887</v>
      </c>
      <c r="L54" s="112">
        <f t="shared" si="18"/>
        <v>56887</v>
      </c>
    </row>
    <row r="55" spans="1:12" s="120" customFormat="1" ht="15.75">
      <c r="A55" s="30" t="s">
        <v>9</v>
      </c>
      <c r="B55" s="121">
        <f aca="true" t="shared" si="19" ref="B55:L55">B54+B44</f>
        <v>116973</v>
      </c>
      <c r="C55" s="121">
        <f>C54+C44</f>
        <v>196537</v>
      </c>
      <c r="D55" s="121">
        <f t="shared" si="19"/>
        <v>174500</v>
      </c>
      <c r="E55" s="121">
        <f t="shared" si="19"/>
        <v>9828</v>
      </c>
      <c r="F55" s="121">
        <f t="shared" si="19"/>
        <v>14712</v>
      </c>
      <c r="G55" s="121">
        <f t="shared" si="19"/>
        <v>8580</v>
      </c>
      <c r="H55" s="121">
        <f t="shared" si="19"/>
        <v>0</v>
      </c>
      <c r="I55" s="121">
        <f t="shared" si="19"/>
        <v>126801</v>
      </c>
      <c r="J55" s="121">
        <f t="shared" si="19"/>
        <v>211249</v>
      </c>
      <c r="K55" s="121">
        <f t="shared" si="19"/>
        <v>183080</v>
      </c>
      <c r="L55" s="121">
        <f t="shared" si="19"/>
        <v>183080</v>
      </c>
    </row>
    <row r="57" spans="1:12" ht="15.75" hidden="1">
      <c r="A57" s="137" t="s">
        <v>145</v>
      </c>
      <c r="B57" s="128">
        <f>B44-B17</f>
        <v>7066</v>
      </c>
      <c r="C57" s="128">
        <f>C44-C17</f>
        <v>14995</v>
      </c>
      <c r="D57" s="128">
        <f aca="true" t="shared" si="20" ref="D57:L57">D44-D17</f>
        <v>6463</v>
      </c>
      <c r="E57" s="128">
        <f t="shared" si="20"/>
        <v>3732</v>
      </c>
      <c r="F57" s="128">
        <f t="shared" si="20"/>
        <v>3955</v>
      </c>
      <c r="G57" s="128">
        <f t="shared" si="20"/>
        <v>2600</v>
      </c>
      <c r="H57" s="128">
        <f t="shared" si="20"/>
        <v>0</v>
      </c>
      <c r="I57" s="128">
        <f t="shared" si="20"/>
        <v>10798</v>
      </c>
      <c r="J57" s="128">
        <f t="shared" si="20"/>
        <v>18950</v>
      </c>
      <c r="K57" s="128">
        <f t="shared" si="20"/>
        <v>9063</v>
      </c>
      <c r="L57" s="128">
        <f t="shared" si="20"/>
        <v>9063</v>
      </c>
    </row>
    <row r="58" spans="1:12" ht="15.75" hidden="1">
      <c r="A58" s="137" t="s">
        <v>146</v>
      </c>
      <c r="B58" s="128">
        <f>B54-B26</f>
        <v>-14977</v>
      </c>
      <c r="C58" s="128">
        <f>C54-C26</f>
        <v>-19100</v>
      </c>
      <c r="D58" s="128">
        <f aca="true" t="shared" si="21" ref="D58:L58">D54-D26</f>
        <v>-6899</v>
      </c>
      <c r="E58" s="128">
        <f t="shared" si="21"/>
        <v>2179</v>
      </c>
      <c r="F58" s="128">
        <f t="shared" si="21"/>
        <v>150</v>
      </c>
      <c r="G58" s="128">
        <f t="shared" si="21"/>
        <v>150</v>
      </c>
      <c r="H58" s="128">
        <f t="shared" si="21"/>
        <v>0</v>
      </c>
      <c r="I58" s="128">
        <f t="shared" si="21"/>
        <v>-12798</v>
      </c>
      <c r="J58" s="128">
        <f t="shared" si="21"/>
        <v>-18950</v>
      </c>
      <c r="K58" s="128">
        <f t="shared" si="21"/>
        <v>-6749</v>
      </c>
      <c r="L58" s="128">
        <f t="shared" si="21"/>
        <v>-6749</v>
      </c>
    </row>
    <row r="59" spans="1:12" ht="15.75" hidden="1">
      <c r="A59" s="137" t="s">
        <v>147</v>
      </c>
      <c r="B59" s="128">
        <f>SUM(B57:B58)</f>
        <v>-7911</v>
      </c>
      <c r="C59" s="128">
        <f>SUM(C57:C58)</f>
        <v>-4105</v>
      </c>
      <c r="D59" s="128">
        <f aca="true" t="shared" si="22" ref="D59:L59">SUM(D57:D58)</f>
        <v>-436</v>
      </c>
      <c r="E59" s="128">
        <f t="shared" si="22"/>
        <v>5911</v>
      </c>
      <c r="F59" s="128">
        <f t="shared" si="22"/>
        <v>4105</v>
      </c>
      <c r="G59" s="128">
        <f t="shared" si="22"/>
        <v>2750</v>
      </c>
      <c r="H59" s="128">
        <f t="shared" si="22"/>
        <v>0</v>
      </c>
      <c r="I59" s="128">
        <f t="shared" si="22"/>
        <v>-2000</v>
      </c>
      <c r="J59" s="128">
        <f t="shared" si="22"/>
        <v>0</v>
      </c>
      <c r="K59" s="128">
        <f t="shared" si="22"/>
        <v>2314</v>
      </c>
      <c r="L59" s="128">
        <f t="shared" si="22"/>
        <v>2314</v>
      </c>
    </row>
  </sheetData>
  <sheetProtection/>
  <mergeCells count="1">
    <mergeCell ref="A1:L1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landscape" paperSize="9" scale="76" r:id="rId3"/>
  <headerFooter alignWithMargins="0">
    <oddHeader xml:space="preserve">&amp;C18. melléklet a 4/2016. (IV.18.) önkormányzati rendelethez 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B25" sqref="B25"/>
    </sheetView>
  </sheetViews>
  <sheetFormatPr defaultColWidth="9.140625" defaultRowHeight="12.75"/>
  <cols>
    <col min="1" max="1" width="73.421875" style="2" customWidth="1"/>
    <col min="2" max="2" width="20.57421875" style="3" customWidth="1"/>
    <col min="3" max="3" width="17.421875" style="3" customWidth="1"/>
    <col min="4" max="4" width="20.57421875" style="3" customWidth="1"/>
    <col min="5" max="5" width="18.421875" style="3" customWidth="1"/>
    <col min="6" max="6" width="14.00390625" style="3" customWidth="1"/>
    <col min="7" max="7" width="18.421875" style="3" customWidth="1"/>
    <col min="8" max="8" width="10.140625" style="3" customWidth="1"/>
    <col min="9" max="9" width="18.140625" style="3" customWidth="1"/>
    <col min="10" max="10" width="15.8515625" style="3" customWidth="1"/>
    <col min="11" max="11" width="18.140625" style="2" hidden="1" customWidth="1"/>
    <col min="12" max="12" width="15.8515625" style="3" customWidth="1"/>
    <col min="13" max="16384" width="9.140625" style="2" customWidth="1"/>
  </cols>
  <sheetData>
    <row r="1" spans="1:12" ht="15.75">
      <c r="A1" s="399" t="s">
        <v>1049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ht="15.75">
      <c r="A2" s="35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" ht="15.75">
      <c r="A3" s="24" t="s">
        <v>119</v>
      </c>
      <c r="B3" s="151"/>
      <c r="C3" s="151"/>
      <c r="D3" s="151"/>
    </row>
    <row r="4" spans="1:4" ht="15.75">
      <c r="A4" s="24"/>
      <c r="B4" s="151"/>
      <c r="C4" s="151"/>
      <c r="D4" s="151"/>
    </row>
    <row r="5" spans="1:12" ht="31.5">
      <c r="A5" s="9"/>
      <c r="B5" s="177" t="s">
        <v>293</v>
      </c>
      <c r="C5" s="177" t="s">
        <v>294</v>
      </c>
      <c r="D5" s="177" t="s">
        <v>295</v>
      </c>
      <c r="E5" s="149" t="s">
        <v>293</v>
      </c>
      <c r="F5" s="177" t="s">
        <v>294</v>
      </c>
      <c r="G5" s="177" t="s">
        <v>295</v>
      </c>
      <c r="H5" s="6"/>
      <c r="I5" s="149" t="s">
        <v>293</v>
      </c>
      <c r="J5" s="177" t="s">
        <v>294</v>
      </c>
      <c r="K5" s="177" t="s">
        <v>295</v>
      </c>
      <c r="L5" s="177" t="s">
        <v>295</v>
      </c>
    </row>
    <row r="6" spans="1:12" ht="39">
      <c r="A6" s="148" t="s">
        <v>115</v>
      </c>
      <c r="B6" s="177" t="s">
        <v>78</v>
      </c>
      <c r="C6" s="152" t="s">
        <v>78</v>
      </c>
      <c r="D6" s="152" t="s">
        <v>78</v>
      </c>
      <c r="E6" s="152" t="s">
        <v>79</v>
      </c>
      <c r="F6" s="152" t="s">
        <v>79</v>
      </c>
      <c r="G6" s="152" t="s">
        <v>79</v>
      </c>
      <c r="H6" s="152" t="s">
        <v>116</v>
      </c>
      <c r="I6" s="114" t="s">
        <v>10</v>
      </c>
      <c r="J6" s="114" t="s">
        <v>10</v>
      </c>
      <c r="K6" s="21" t="s">
        <v>10</v>
      </c>
      <c r="L6" s="114" t="s">
        <v>10</v>
      </c>
    </row>
    <row r="7" spans="1:12" ht="15.75">
      <c r="A7" s="13" t="s">
        <v>148</v>
      </c>
      <c r="B7" s="6">
        <v>20565</v>
      </c>
      <c r="C7" s="6">
        <v>22139</v>
      </c>
      <c r="D7" s="6">
        <v>22030</v>
      </c>
      <c r="E7" s="6"/>
      <c r="F7" s="6"/>
      <c r="G7" s="6"/>
      <c r="H7" s="6"/>
      <c r="I7" s="10">
        <f aca="true" t="shared" si="0" ref="I7:I13">B7+E7</f>
        <v>20565</v>
      </c>
      <c r="J7" s="10">
        <f aca="true" t="shared" si="1" ref="J7:K17">C7+F7</f>
        <v>22139</v>
      </c>
      <c r="K7" s="37">
        <f t="shared" si="1"/>
        <v>22030</v>
      </c>
      <c r="L7" s="10">
        <f>D7+G7</f>
        <v>22030</v>
      </c>
    </row>
    <row r="8" spans="1:12" ht="15.75">
      <c r="A8" s="13" t="s">
        <v>149</v>
      </c>
      <c r="B8" s="6">
        <v>5122</v>
      </c>
      <c r="C8" s="6">
        <v>5429</v>
      </c>
      <c r="D8" s="6">
        <v>5405</v>
      </c>
      <c r="E8" s="6"/>
      <c r="F8" s="6"/>
      <c r="G8" s="6"/>
      <c r="H8" s="6"/>
      <c r="I8" s="10">
        <f t="shared" si="0"/>
        <v>5122</v>
      </c>
      <c r="J8" s="10">
        <f t="shared" si="1"/>
        <v>5429</v>
      </c>
      <c r="K8" s="37">
        <f t="shared" si="1"/>
        <v>5405</v>
      </c>
      <c r="L8" s="10">
        <f aca="true" t="shared" si="2" ref="L8:L28">D8+G8</f>
        <v>5405</v>
      </c>
    </row>
    <row r="9" spans="1:12" ht="15.75">
      <c r="A9" s="13" t="s">
        <v>150</v>
      </c>
      <c r="B9" s="6">
        <v>7060</v>
      </c>
      <c r="C9" s="6">
        <v>7548</v>
      </c>
      <c r="D9" s="6">
        <v>7529</v>
      </c>
      <c r="E9" s="6"/>
      <c r="F9" s="6"/>
      <c r="G9" s="6"/>
      <c r="H9" s="6"/>
      <c r="I9" s="10">
        <f t="shared" si="0"/>
        <v>7060</v>
      </c>
      <c r="J9" s="10">
        <f t="shared" si="1"/>
        <v>7548</v>
      </c>
      <c r="K9" s="37">
        <f t="shared" si="1"/>
        <v>7529</v>
      </c>
      <c r="L9" s="10">
        <f t="shared" si="2"/>
        <v>7529</v>
      </c>
    </row>
    <row r="10" spans="1:12" ht="15.75">
      <c r="A10" s="13" t="s">
        <v>126</v>
      </c>
      <c r="B10" s="6">
        <v>0</v>
      </c>
      <c r="C10" s="6">
        <v>0</v>
      </c>
      <c r="D10" s="6">
        <v>0</v>
      </c>
      <c r="E10" s="6"/>
      <c r="F10" s="6"/>
      <c r="G10" s="6"/>
      <c r="H10" s="6"/>
      <c r="I10" s="10">
        <f t="shared" si="0"/>
        <v>0</v>
      </c>
      <c r="J10" s="10">
        <f>C10+F10</f>
        <v>0</v>
      </c>
      <c r="K10" s="37">
        <f>D10+G10</f>
        <v>0</v>
      </c>
      <c r="L10" s="10">
        <f t="shared" si="2"/>
        <v>0</v>
      </c>
    </row>
    <row r="11" spans="1:12" ht="15.75">
      <c r="A11" s="13" t="s">
        <v>151</v>
      </c>
      <c r="B11" s="10">
        <f>SUM(B12:B13)</f>
        <v>0</v>
      </c>
      <c r="C11" s="6">
        <f>SUM(C12:C15)</f>
        <v>0</v>
      </c>
      <c r="D11" s="6">
        <f aca="true" t="shared" si="3" ref="D11:K11">SUM(D12:D15)</f>
        <v>0</v>
      </c>
      <c r="E11" s="6">
        <f t="shared" si="3"/>
        <v>0</v>
      </c>
      <c r="F11" s="6">
        <f t="shared" si="3"/>
        <v>0</v>
      </c>
      <c r="G11" s="6">
        <f t="shared" si="3"/>
        <v>0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10">
        <f t="shared" si="2"/>
        <v>0</v>
      </c>
    </row>
    <row r="12" spans="1:12" ht="15.75">
      <c r="A12" s="5" t="s">
        <v>246</v>
      </c>
      <c r="B12" s="6">
        <v>0</v>
      </c>
      <c r="C12" s="6">
        <v>0</v>
      </c>
      <c r="D12" s="6"/>
      <c r="E12" s="6"/>
      <c r="F12" s="6"/>
      <c r="G12" s="6"/>
      <c r="H12" s="6"/>
      <c r="I12" s="10">
        <f t="shared" si="0"/>
        <v>0</v>
      </c>
      <c r="J12" s="10">
        <f t="shared" si="1"/>
        <v>0</v>
      </c>
      <c r="K12" s="37">
        <f t="shared" si="1"/>
        <v>0</v>
      </c>
      <c r="L12" s="10">
        <f t="shared" si="2"/>
        <v>0</v>
      </c>
    </row>
    <row r="13" spans="1:12" ht="15.75">
      <c r="A13" s="5" t="s">
        <v>247</v>
      </c>
      <c r="B13" s="6">
        <v>0</v>
      </c>
      <c r="C13" s="6">
        <v>0</v>
      </c>
      <c r="D13" s="6"/>
      <c r="E13" s="6"/>
      <c r="F13" s="6"/>
      <c r="G13" s="6"/>
      <c r="H13" s="6"/>
      <c r="I13" s="10">
        <f t="shared" si="0"/>
        <v>0</v>
      </c>
      <c r="J13" s="10">
        <f t="shared" si="1"/>
        <v>0</v>
      </c>
      <c r="K13" s="37">
        <f t="shared" si="1"/>
        <v>0</v>
      </c>
      <c r="L13" s="10">
        <f t="shared" si="2"/>
        <v>0</v>
      </c>
    </row>
    <row r="14" spans="1:12" ht="15.75">
      <c r="A14" s="5" t="s">
        <v>248</v>
      </c>
      <c r="B14" s="6"/>
      <c r="C14" s="6">
        <v>0</v>
      </c>
      <c r="D14" s="6"/>
      <c r="E14" s="6"/>
      <c r="F14" s="6"/>
      <c r="G14" s="6"/>
      <c r="H14" s="6"/>
      <c r="I14" s="6"/>
      <c r="J14" s="10">
        <f t="shared" si="1"/>
        <v>0</v>
      </c>
      <c r="L14" s="10">
        <f t="shared" si="2"/>
        <v>0</v>
      </c>
    </row>
    <row r="15" spans="1:12" ht="15.75">
      <c r="A15" s="5" t="s">
        <v>271</v>
      </c>
      <c r="B15" s="6"/>
      <c r="C15" s="6">
        <v>0</v>
      </c>
      <c r="D15" s="6">
        <v>0</v>
      </c>
      <c r="E15" s="6"/>
      <c r="F15" s="6"/>
      <c r="G15" s="6"/>
      <c r="H15" s="6"/>
      <c r="I15" s="6"/>
      <c r="J15" s="10">
        <f t="shared" si="1"/>
        <v>0</v>
      </c>
      <c r="L15" s="10">
        <f t="shared" si="2"/>
        <v>0</v>
      </c>
    </row>
    <row r="16" spans="1:12" s="137" customFormat="1" ht="31.5">
      <c r="A16" s="36" t="s">
        <v>243</v>
      </c>
      <c r="B16" s="112">
        <v>0</v>
      </c>
      <c r="C16" s="112">
        <v>0</v>
      </c>
      <c r="D16" s="112"/>
      <c r="E16" s="112"/>
      <c r="F16" s="112"/>
      <c r="G16" s="112"/>
      <c r="H16" s="112"/>
      <c r="I16" s="121">
        <f>B16+E16</f>
        <v>0</v>
      </c>
      <c r="J16" s="121">
        <f t="shared" si="1"/>
        <v>0</v>
      </c>
      <c r="K16" s="150">
        <f t="shared" si="1"/>
        <v>0</v>
      </c>
      <c r="L16" s="10">
        <f t="shared" si="2"/>
        <v>0</v>
      </c>
    </row>
    <row r="17" spans="1:12" s="137" customFormat="1" ht="15.75">
      <c r="A17" s="36" t="s">
        <v>133</v>
      </c>
      <c r="B17" s="112"/>
      <c r="C17" s="112">
        <v>0</v>
      </c>
      <c r="D17" s="112"/>
      <c r="E17" s="112"/>
      <c r="F17" s="112"/>
      <c r="G17" s="112"/>
      <c r="H17" s="112"/>
      <c r="I17" s="121">
        <f>B17+E17</f>
        <v>0</v>
      </c>
      <c r="J17" s="121">
        <f t="shared" si="1"/>
        <v>0</v>
      </c>
      <c r="K17" s="150">
        <f t="shared" si="1"/>
        <v>0</v>
      </c>
      <c r="L17" s="10">
        <f t="shared" si="2"/>
        <v>0</v>
      </c>
    </row>
    <row r="18" spans="1:12" s="178" customFormat="1" ht="15.75">
      <c r="A18" s="172" t="s">
        <v>0</v>
      </c>
      <c r="B18" s="173">
        <f>B7+B8+B9+B10+B11+B16+B17</f>
        <v>32747</v>
      </c>
      <c r="C18" s="173">
        <f>C7+C8+C9+C10+C11+C16+C17</f>
        <v>35116</v>
      </c>
      <c r="D18" s="173">
        <f aca="true" t="shared" si="4" ref="D18:K18">D7+D8+D9+D10+D11+D16+D17</f>
        <v>34964</v>
      </c>
      <c r="E18" s="173">
        <f t="shared" si="4"/>
        <v>0</v>
      </c>
      <c r="F18" s="173">
        <f t="shared" si="4"/>
        <v>0</v>
      </c>
      <c r="G18" s="173">
        <f t="shared" si="4"/>
        <v>0</v>
      </c>
      <c r="H18" s="173">
        <f t="shared" si="4"/>
        <v>0</v>
      </c>
      <c r="I18" s="173">
        <f t="shared" si="4"/>
        <v>32747</v>
      </c>
      <c r="J18" s="173">
        <f t="shared" si="4"/>
        <v>35116</v>
      </c>
      <c r="K18" s="173">
        <f t="shared" si="4"/>
        <v>34964</v>
      </c>
      <c r="L18" s="173">
        <f t="shared" si="2"/>
        <v>34964</v>
      </c>
    </row>
    <row r="19" spans="1:12" ht="15.75">
      <c r="A19" s="13" t="s">
        <v>155</v>
      </c>
      <c r="B19" s="6">
        <v>635</v>
      </c>
      <c r="C19" s="6">
        <v>635</v>
      </c>
      <c r="D19" s="6">
        <v>0</v>
      </c>
      <c r="E19" s="6"/>
      <c r="F19" s="6"/>
      <c r="G19" s="6"/>
      <c r="H19" s="6"/>
      <c r="I19" s="10">
        <f aca="true" t="shared" si="5" ref="I19:K23">B19+E19</f>
        <v>635</v>
      </c>
      <c r="J19" s="10">
        <f t="shared" si="5"/>
        <v>635</v>
      </c>
      <c r="K19" s="37">
        <f t="shared" si="5"/>
        <v>0</v>
      </c>
      <c r="L19" s="10">
        <f t="shared" si="2"/>
        <v>0</v>
      </c>
    </row>
    <row r="20" spans="1:12" ht="15.75">
      <c r="A20" s="13" t="s">
        <v>156</v>
      </c>
      <c r="B20" s="6">
        <v>0</v>
      </c>
      <c r="C20" s="6">
        <v>0</v>
      </c>
      <c r="D20" s="6"/>
      <c r="E20" s="6"/>
      <c r="F20" s="6"/>
      <c r="G20" s="6"/>
      <c r="H20" s="6"/>
      <c r="I20" s="10">
        <f t="shared" si="5"/>
        <v>0</v>
      </c>
      <c r="J20" s="10">
        <f t="shared" si="5"/>
        <v>0</v>
      </c>
      <c r="K20" s="37">
        <f t="shared" si="5"/>
        <v>0</v>
      </c>
      <c r="L20" s="10">
        <f t="shared" si="2"/>
        <v>0</v>
      </c>
    </row>
    <row r="21" spans="1:12" ht="15.75">
      <c r="A21" s="13" t="s">
        <v>244</v>
      </c>
      <c r="B21" s="10">
        <f>SUM(B22:B24)</f>
        <v>0</v>
      </c>
      <c r="C21" s="10">
        <f>SUM(C22:C23)</f>
        <v>0</v>
      </c>
      <c r="D21" s="10">
        <f aca="true" t="shared" si="6" ref="D21:K21">SUM(D22:D23)</f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2"/>
        <v>0</v>
      </c>
    </row>
    <row r="22" spans="1:12" ht="15.75">
      <c r="A22" s="5" t="s">
        <v>249</v>
      </c>
      <c r="B22" s="6">
        <v>0</v>
      </c>
      <c r="C22" s="6">
        <v>0</v>
      </c>
      <c r="D22" s="6"/>
      <c r="E22" s="6"/>
      <c r="F22" s="6"/>
      <c r="G22" s="6"/>
      <c r="H22" s="6"/>
      <c r="I22" s="10">
        <f t="shared" si="5"/>
        <v>0</v>
      </c>
      <c r="J22" s="10">
        <f t="shared" si="5"/>
        <v>0</v>
      </c>
      <c r="K22" s="37">
        <f t="shared" si="5"/>
        <v>0</v>
      </c>
      <c r="L22" s="10">
        <f t="shared" si="2"/>
        <v>0</v>
      </c>
    </row>
    <row r="23" spans="1:12" ht="15.75">
      <c r="A23" s="5" t="s">
        <v>250</v>
      </c>
      <c r="B23" s="6">
        <v>0</v>
      </c>
      <c r="C23" s="6">
        <v>0</v>
      </c>
      <c r="D23" s="6"/>
      <c r="E23" s="6"/>
      <c r="F23" s="6"/>
      <c r="G23" s="6"/>
      <c r="H23" s="6"/>
      <c r="I23" s="10">
        <f t="shared" si="5"/>
        <v>0</v>
      </c>
      <c r="J23" s="10">
        <f t="shared" si="5"/>
        <v>0</v>
      </c>
      <c r="K23" s="37">
        <f t="shared" si="5"/>
        <v>0</v>
      </c>
      <c r="L23" s="10">
        <f t="shared" si="2"/>
        <v>0</v>
      </c>
    </row>
    <row r="24" spans="1:12" ht="15.75">
      <c r="A24" s="5" t="s">
        <v>248</v>
      </c>
      <c r="B24" s="6"/>
      <c r="C24" s="6">
        <v>0</v>
      </c>
      <c r="D24" s="6"/>
      <c r="E24" s="6"/>
      <c r="F24" s="6"/>
      <c r="G24" s="6"/>
      <c r="H24" s="6"/>
      <c r="I24" s="6"/>
      <c r="J24" s="10">
        <f>C24+F24</f>
        <v>0</v>
      </c>
      <c r="L24" s="10">
        <f t="shared" si="2"/>
        <v>0</v>
      </c>
    </row>
    <row r="25" spans="1:12" s="137" customFormat="1" ht="31.5">
      <c r="A25" s="36" t="s">
        <v>245</v>
      </c>
      <c r="B25" s="112"/>
      <c r="C25" s="112">
        <v>0</v>
      </c>
      <c r="D25" s="112"/>
      <c r="E25" s="112"/>
      <c r="F25" s="112"/>
      <c r="G25" s="112"/>
      <c r="H25" s="112"/>
      <c r="I25" s="121">
        <f>B25+E25</f>
        <v>0</v>
      </c>
      <c r="J25" s="121">
        <f>C25+F25</f>
        <v>0</v>
      </c>
      <c r="K25" s="150">
        <f>D25+G25</f>
        <v>0</v>
      </c>
      <c r="L25" s="10">
        <f t="shared" si="2"/>
        <v>0</v>
      </c>
    </row>
    <row r="26" spans="1:12" s="137" customFormat="1" ht="15.75">
      <c r="A26" s="36" t="s">
        <v>133</v>
      </c>
      <c r="B26" s="112"/>
      <c r="C26" s="112">
        <v>0</v>
      </c>
      <c r="D26" s="112"/>
      <c r="E26" s="112"/>
      <c r="F26" s="112"/>
      <c r="G26" s="112"/>
      <c r="H26" s="112"/>
      <c r="I26" s="121">
        <f>B26+E26</f>
        <v>0</v>
      </c>
      <c r="J26" s="121">
        <f>C26+F26</f>
        <v>0</v>
      </c>
      <c r="K26" s="150">
        <f>D26+G26</f>
        <v>0</v>
      </c>
      <c r="L26" s="10">
        <f t="shared" si="2"/>
        <v>0</v>
      </c>
    </row>
    <row r="27" spans="1:12" s="178" customFormat="1" ht="15.75">
      <c r="A27" s="172" t="s">
        <v>1</v>
      </c>
      <c r="B27" s="173">
        <f>B19+B20+B21+B25+B26</f>
        <v>635</v>
      </c>
      <c r="C27" s="173">
        <f>C19+C20+C21+C25+C26</f>
        <v>635</v>
      </c>
      <c r="D27" s="173">
        <f aca="true" t="shared" si="7" ref="D27:K27">D19+D20+D21+D25+D26</f>
        <v>0</v>
      </c>
      <c r="E27" s="173">
        <f t="shared" si="7"/>
        <v>0</v>
      </c>
      <c r="F27" s="173">
        <f t="shared" si="7"/>
        <v>0</v>
      </c>
      <c r="G27" s="173">
        <f t="shared" si="7"/>
        <v>0</v>
      </c>
      <c r="H27" s="173">
        <f t="shared" si="7"/>
        <v>0</v>
      </c>
      <c r="I27" s="173">
        <f t="shared" si="7"/>
        <v>635</v>
      </c>
      <c r="J27" s="173">
        <f t="shared" si="7"/>
        <v>635</v>
      </c>
      <c r="K27" s="173">
        <f t="shared" si="7"/>
        <v>0</v>
      </c>
      <c r="L27" s="173">
        <f t="shared" si="2"/>
        <v>0</v>
      </c>
    </row>
    <row r="28" spans="1:12" ht="31.5" customHeight="1">
      <c r="A28" s="15" t="s">
        <v>2</v>
      </c>
      <c r="B28" s="11">
        <f aca="true" t="shared" si="8" ref="B28:K28">SUM(B18,B27)</f>
        <v>33382</v>
      </c>
      <c r="C28" s="11">
        <f t="shared" si="8"/>
        <v>35751</v>
      </c>
      <c r="D28" s="11">
        <f t="shared" si="8"/>
        <v>34964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33382</v>
      </c>
      <c r="J28" s="11">
        <f t="shared" si="8"/>
        <v>35751</v>
      </c>
      <c r="K28" s="11">
        <f t="shared" si="8"/>
        <v>34964</v>
      </c>
      <c r="L28" s="10">
        <f t="shared" si="2"/>
        <v>34964</v>
      </c>
    </row>
    <row r="31" spans="1:12" ht="31.5">
      <c r="A31" s="9"/>
      <c r="B31" s="177" t="s">
        <v>293</v>
      </c>
      <c r="C31" s="177" t="s">
        <v>294</v>
      </c>
      <c r="D31" s="177" t="s">
        <v>295</v>
      </c>
      <c r="E31" s="149" t="s">
        <v>293</v>
      </c>
      <c r="F31" s="177" t="s">
        <v>294</v>
      </c>
      <c r="G31" s="177" t="s">
        <v>295</v>
      </c>
      <c r="H31" s="6"/>
      <c r="I31" s="149" t="s">
        <v>293</v>
      </c>
      <c r="J31" s="177" t="s">
        <v>294</v>
      </c>
      <c r="K31" s="177" t="s">
        <v>295</v>
      </c>
      <c r="L31" s="177" t="s">
        <v>295</v>
      </c>
    </row>
    <row r="32" spans="1:12" ht="94.5">
      <c r="A32" s="148" t="s">
        <v>115</v>
      </c>
      <c r="B32" s="177" t="s">
        <v>80</v>
      </c>
      <c r="C32" s="152" t="s">
        <v>80</v>
      </c>
      <c r="D32" s="152" t="s">
        <v>80</v>
      </c>
      <c r="E32" s="152" t="s">
        <v>81</v>
      </c>
      <c r="F32" s="152" t="s">
        <v>81</v>
      </c>
      <c r="G32" s="152" t="s">
        <v>81</v>
      </c>
      <c r="H32" s="152" t="s">
        <v>116</v>
      </c>
      <c r="I32" s="114" t="s">
        <v>10</v>
      </c>
      <c r="J32" s="114" t="s">
        <v>10</v>
      </c>
      <c r="K32" s="21" t="s">
        <v>10</v>
      </c>
      <c r="L32" s="114" t="s">
        <v>10</v>
      </c>
    </row>
    <row r="33" spans="1:12" ht="15.75">
      <c r="A33" s="43" t="s">
        <v>160</v>
      </c>
      <c r="B33" s="177"/>
      <c r="C33" s="136">
        <f>SUM(C34:C35)</f>
        <v>192</v>
      </c>
      <c r="D33" s="136">
        <f aca="true" t="shared" si="9" ref="D33:K33">SUM(D34:D35)</f>
        <v>192</v>
      </c>
      <c r="E33" s="136">
        <f t="shared" si="9"/>
        <v>0</v>
      </c>
      <c r="F33" s="136">
        <f t="shared" si="9"/>
        <v>0</v>
      </c>
      <c r="G33" s="136">
        <f t="shared" si="9"/>
        <v>0</v>
      </c>
      <c r="H33" s="136">
        <f t="shared" si="9"/>
        <v>0</v>
      </c>
      <c r="I33" s="136">
        <f t="shared" si="9"/>
        <v>0</v>
      </c>
      <c r="J33" s="136">
        <f t="shared" si="9"/>
        <v>192</v>
      </c>
      <c r="K33" s="136">
        <f t="shared" si="9"/>
        <v>192</v>
      </c>
      <c r="L33" s="10">
        <f aca="true" t="shared" si="10" ref="L33:L56">D33+G33</f>
        <v>192</v>
      </c>
    </row>
    <row r="34" spans="1:12" ht="15.75">
      <c r="A34" s="9" t="s">
        <v>161</v>
      </c>
      <c r="B34" s="6"/>
      <c r="C34" s="6"/>
      <c r="D34" s="6"/>
      <c r="E34" s="6"/>
      <c r="F34" s="6"/>
      <c r="G34" s="6"/>
      <c r="H34" s="6"/>
      <c r="I34" s="10">
        <f aca="true" t="shared" si="11" ref="I34:K54">B34+E34</f>
        <v>0</v>
      </c>
      <c r="J34" s="10">
        <f t="shared" si="11"/>
        <v>0</v>
      </c>
      <c r="K34" s="37">
        <f t="shared" si="11"/>
        <v>0</v>
      </c>
      <c r="L34" s="10">
        <f t="shared" si="10"/>
        <v>0</v>
      </c>
    </row>
    <row r="35" spans="1:12" ht="15.75">
      <c r="A35" s="9" t="s">
        <v>162</v>
      </c>
      <c r="B35" s="6">
        <v>0</v>
      </c>
      <c r="C35" s="6">
        <v>192</v>
      </c>
      <c r="D35" s="6">
        <v>192</v>
      </c>
      <c r="E35" s="6"/>
      <c r="F35" s="6"/>
      <c r="G35" s="6"/>
      <c r="H35" s="6"/>
      <c r="I35" s="10">
        <f t="shared" si="11"/>
        <v>0</v>
      </c>
      <c r="J35" s="10">
        <f t="shared" si="11"/>
        <v>192</v>
      </c>
      <c r="K35" s="37">
        <f t="shared" si="11"/>
        <v>192</v>
      </c>
      <c r="L35" s="10">
        <f t="shared" si="10"/>
        <v>192</v>
      </c>
    </row>
    <row r="36" spans="1:12" ht="15.75">
      <c r="A36" s="37" t="s">
        <v>166</v>
      </c>
      <c r="B36" s="6">
        <v>0</v>
      </c>
      <c r="C36" s="10"/>
      <c r="D36" s="10"/>
      <c r="E36" s="10"/>
      <c r="F36" s="10"/>
      <c r="G36" s="10"/>
      <c r="H36" s="10"/>
      <c r="I36" s="10">
        <f t="shared" si="11"/>
        <v>0</v>
      </c>
      <c r="J36" s="10">
        <f t="shared" si="11"/>
        <v>0</v>
      </c>
      <c r="K36" s="37">
        <f t="shared" si="11"/>
        <v>0</v>
      </c>
      <c r="L36" s="10">
        <f t="shared" si="10"/>
        <v>0</v>
      </c>
    </row>
    <row r="37" spans="1:12" ht="15.75">
      <c r="A37" s="37" t="s">
        <v>163</v>
      </c>
      <c r="B37" s="6">
        <v>0</v>
      </c>
      <c r="C37" s="10">
        <v>10</v>
      </c>
      <c r="D37" s="10">
        <v>9</v>
      </c>
      <c r="E37" s="10"/>
      <c r="F37" s="10"/>
      <c r="G37" s="10"/>
      <c r="H37" s="10"/>
      <c r="I37" s="10">
        <f t="shared" si="11"/>
        <v>0</v>
      </c>
      <c r="J37" s="10">
        <f t="shared" si="11"/>
        <v>10</v>
      </c>
      <c r="K37" s="37">
        <f t="shared" si="11"/>
        <v>9</v>
      </c>
      <c r="L37" s="10">
        <f t="shared" si="10"/>
        <v>9</v>
      </c>
    </row>
    <row r="38" spans="1:12" ht="15.75">
      <c r="A38" s="37" t="s">
        <v>164</v>
      </c>
      <c r="B38" s="6">
        <v>0</v>
      </c>
      <c r="C38" s="10">
        <v>0</v>
      </c>
      <c r="D38" s="10">
        <v>0</v>
      </c>
      <c r="E38" s="10"/>
      <c r="F38" s="10"/>
      <c r="G38" s="10"/>
      <c r="H38" s="10"/>
      <c r="I38" s="10">
        <f t="shared" si="11"/>
        <v>0</v>
      </c>
      <c r="J38" s="10">
        <f t="shared" si="11"/>
        <v>0</v>
      </c>
      <c r="K38" s="37">
        <f t="shared" si="11"/>
        <v>0</v>
      </c>
      <c r="L38" s="10">
        <f t="shared" si="10"/>
        <v>0</v>
      </c>
    </row>
    <row r="39" spans="1:12" s="178" customFormat="1" ht="15.75">
      <c r="A39" s="174" t="s">
        <v>125</v>
      </c>
      <c r="B39" s="175">
        <v>0</v>
      </c>
      <c r="C39" s="173">
        <f>C33+C36+C37+C38</f>
        <v>202</v>
      </c>
      <c r="D39" s="173">
        <f aca="true" t="shared" si="12" ref="D39:K39">D33+D36+D37+D38</f>
        <v>201</v>
      </c>
      <c r="E39" s="173">
        <f t="shared" si="12"/>
        <v>0</v>
      </c>
      <c r="F39" s="173">
        <f t="shared" si="12"/>
        <v>0</v>
      </c>
      <c r="G39" s="173">
        <f t="shared" si="12"/>
        <v>0</v>
      </c>
      <c r="H39" s="173">
        <f t="shared" si="12"/>
        <v>0</v>
      </c>
      <c r="I39" s="173">
        <f t="shared" si="12"/>
        <v>0</v>
      </c>
      <c r="J39" s="173">
        <f t="shared" si="12"/>
        <v>202</v>
      </c>
      <c r="K39" s="173">
        <f t="shared" si="12"/>
        <v>201</v>
      </c>
      <c r="L39" s="173">
        <f t="shared" si="10"/>
        <v>201</v>
      </c>
    </row>
    <row r="40" spans="1:12" s="178" customFormat="1" ht="15.75">
      <c r="A40" s="174" t="s">
        <v>5</v>
      </c>
      <c r="B40" s="175">
        <f aca="true" t="shared" si="13" ref="B40:K40">B39-B18</f>
        <v>-32747</v>
      </c>
      <c r="C40" s="175">
        <f t="shared" si="13"/>
        <v>-34914</v>
      </c>
      <c r="D40" s="175">
        <f t="shared" si="13"/>
        <v>-34763</v>
      </c>
      <c r="E40" s="175">
        <f t="shared" si="13"/>
        <v>0</v>
      </c>
      <c r="F40" s="175">
        <f t="shared" si="13"/>
        <v>0</v>
      </c>
      <c r="G40" s="175">
        <f t="shared" si="13"/>
        <v>0</v>
      </c>
      <c r="H40" s="175">
        <f t="shared" si="13"/>
        <v>0</v>
      </c>
      <c r="I40" s="175">
        <f t="shared" si="13"/>
        <v>-32747</v>
      </c>
      <c r="J40" s="175">
        <f t="shared" si="13"/>
        <v>-34914</v>
      </c>
      <c r="K40" s="175">
        <f t="shared" si="13"/>
        <v>-34763</v>
      </c>
      <c r="L40" s="173">
        <f t="shared" si="10"/>
        <v>-34763</v>
      </c>
    </row>
    <row r="41" spans="1:12" s="178" customFormat="1" ht="15.75">
      <c r="A41" s="174" t="s">
        <v>6</v>
      </c>
      <c r="B41" s="175">
        <v>0</v>
      </c>
      <c r="C41" s="175"/>
      <c r="D41" s="175"/>
      <c r="E41" s="175"/>
      <c r="F41" s="175">
        <f>F39-F18</f>
        <v>0</v>
      </c>
      <c r="G41" s="175"/>
      <c r="H41" s="175"/>
      <c r="I41" s="173">
        <f t="shared" si="11"/>
        <v>0</v>
      </c>
      <c r="J41" s="173"/>
      <c r="K41" s="172">
        <f t="shared" si="11"/>
        <v>0</v>
      </c>
      <c r="L41" s="173">
        <f t="shared" si="10"/>
        <v>0</v>
      </c>
    </row>
    <row r="42" spans="1:12" ht="31.5">
      <c r="A42" s="131" t="s">
        <v>171</v>
      </c>
      <c r="B42" s="6"/>
      <c r="C42" s="6">
        <v>400</v>
      </c>
      <c r="D42" s="6">
        <v>400</v>
      </c>
      <c r="E42" s="6"/>
      <c r="F42" s="6"/>
      <c r="G42" s="6"/>
      <c r="H42" s="6"/>
      <c r="I42" s="10">
        <f t="shared" si="11"/>
        <v>0</v>
      </c>
      <c r="J42" s="10">
        <f t="shared" si="11"/>
        <v>400</v>
      </c>
      <c r="K42" s="37">
        <f t="shared" si="11"/>
        <v>400</v>
      </c>
      <c r="L42" s="10">
        <f t="shared" si="10"/>
        <v>400</v>
      </c>
    </row>
    <row r="43" spans="1:12" ht="15.75">
      <c r="A43" s="36" t="s">
        <v>169</v>
      </c>
      <c r="B43" s="6">
        <v>32747</v>
      </c>
      <c r="C43" s="6">
        <v>34514</v>
      </c>
      <c r="D43" s="6">
        <v>34514</v>
      </c>
      <c r="E43" s="6"/>
      <c r="F43" s="6"/>
      <c r="G43" s="6"/>
      <c r="H43" s="6"/>
      <c r="I43" s="10">
        <f t="shared" si="11"/>
        <v>32747</v>
      </c>
      <c r="J43" s="10">
        <f t="shared" si="11"/>
        <v>34514</v>
      </c>
      <c r="K43" s="37">
        <f t="shared" si="11"/>
        <v>34514</v>
      </c>
      <c r="L43" s="10">
        <f t="shared" si="10"/>
        <v>34514</v>
      </c>
    </row>
    <row r="44" spans="1:12" ht="15.75">
      <c r="A44" s="36" t="s">
        <v>134</v>
      </c>
      <c r="B44" s="10">
        <f>SUM(B34:B43)</f>
        <v>0</v>
      </c>
      <c r="C44" s="10">
        <v>0</v>
      </c>
      <c r="D44" s="10">
        <v>0</v>
      </c>
      <c r="E44" s="10"/>
      <c r="F44" s="10"/>
      <c r="G44" s="10"/>
      <c r="H44" s="10"/>
      <c r="I44" s="10">
        <f t="shared" si="11"/>
        <v>0</v>
      </c>
      <c r="J44" s="10">
        <f t="shared" si="11"/>
        <v>0</v>
      </c>
      <c r="K44" s="37">
        <f t="shared" si="11"/>
        <v>0</v>
      </c>
      <c r="L44" s="10">
        <f t="shared" si="10"/>
        <v>0</v>
      </c>
    </row>
    <row r="45" spans="1:12" s="178" customFormat="1" ht="15.75">
      <c r="A45" s="172" t="s">
        <v>0</v>
      </c>
      <c r="B45" s="173">
        <f>B39+B42+B43+B44</f>
        <v>32747</v>
      </c>
      <c r="C45" s="173">
        <f>C39+C42+C43+C44</f>
        <v>35116</v>
      </c>
      <c r="D45" s="173">
        <f aca="true" t="shared" si="14" ref="D45:K45">D39+D42+D43+D44</f>
        <v>35115</v>
      </c>
      <c r="E45" s="173">
        <f t="shared" si="14"/>
        <v>0</v>
      </c>
      <c r="F45" s="173">
        <f t="shared" si="14"/>
        <v>0</v>
      </c>
      <c r="G45" s="173">
        <f t="shared" si="14"/>
        <v>0</v>
      </c>
      <c r="H45" s="173">
        <f t="shared" si="14"/>
        <v>0</v>
      </c>
      <c r="I45" s="173">
        <f t="shared" si="14"/>
        <v>32747</v>
      </c>
      <c r="J45" s="173">
        <f t="shared" si="14"/>
        <v>35116</v>
      </c>
      <c r="K45" s="173">
        <f t="shared" si="14"/>
        <v>35115</v>
      </c>
      <c r="L45" s="173">
        <f t="shared" si="10"/>
        <v>35115</v>
      </c>
    </row>
    <row r="46" spans="1:12" ht="15.75">
      <c r="A46" s="43" t="s">
        <v>167</v>
      </c>
      <c r="B46" s="6">
        <v>635</v>
      </c>
      <c r="C46" s="3">
        <v>635</v>
      </c>
      <c r="D46" s="6">
        <v>0</v>
      </c>
      <c r="E46" s="6"/>
      <c r="F46" s="10"/>
      <c r="G46" s="6"/>
      <c r="H46" s="6"/>
      <c r="I46" s="10">
        <f t="shared" si="11"/>
        <v>635</v>
      </c>
      <c r="J46" s="10">
        <f t="shared" si="11"/>
        <v>635</v>
      </c>
      <c r="K46" s="37">
        <f t="shared" si="11"/>
        <v>0</v>
      </c>
      <c r="L46" s="10">
        <f t="shared" si="10"/>
        <v>0</v>
      </c>
    </row>
    <row r="47" spans="1:12" ht="15.75">
      <c r="A47" s="43" t="s">
        <v>165</v>
      </c>
      <c r="B47" s="6">
        <v>0</v>
      </c>
      <c r="C47" s="6"/>
      <c r="D47" s="6"/>
      <c r="E47" s="6"/>
      <c r="F47" s="6"/>
      <c r="G47" s="6"/>
      <c r="H47" s="6"/>
      <c r="I47" s="10">
        <f t="shared" si="11"/>
        <v>0</v>
      </c>
      <c r="J47" s="10">
        <f t="shared" si="11"/>
        <v>0</v>
      </c>
      <c r="K47" s="37">
        <f t="shared" si="11"/>
        <v>0</v>
      </c>
      <c r="L47" s="10">
        <f t="shared" si="10"/>
        <v>0</v>
      </c>
    </row>
    <row r="48" spans="1:12" ht="15.75">
      <c r="A48" s="43" t="s">
        <v>168</v>
      </c>
      <c r="B48" s="6">
        <v>0</v>
      </c>
      <c r="C48" s="6"/>
      <c r="D48" s="6"/>
      <c r="E48" s="6"/>
      <c r="F48" s="6"/>
      <c r="G48" s="6"/>
      <c r="H48" s="6"/>
      <c r="I48" s="10">
        <f>B48+E48</f>
        <v>0</v>
      </c>
      <c r="J48" s="10">
        <f t="shared" si="11"/>
        <v>0</v>
      </c>
      <c r="K48" s="37">
        <f>D48+G48</f>
        <v>0</v>
      </c>
      <c r="L48" s="10">
        <f t="shared" si="10"/>
        <v>0</v>
      </c>
    </row>
    <row r="49" spans="1:12" ht="15.75">
      <c r="A49" s="36" t="s">
        <v>134</v>
      </c>
      <c r="B49" s="6">
        <v>0</v>
      </c>
      <c r="C49" s="6"/>
      <c r="D49" s="6"/>
      <c r="E49" s="6"/>
      <c r="F49" s="6"/>
      <c r="G49" s="6"/>
      <c r="H49" s="6"/>
      <c r="I49" s="10">
        <f t="shared" si="11"/>
        <v>0</v>
      </c>
      <c r="J49" s="10">
        <f t="shared" si="11"/>
        <v>0</v>
      </c>
      <c r="K49" s="37">
        <f t="shared" si="11"/>
        <v>0</v>
      </c>
      <c r="L49" s="10">
        <f t="shared" si="10"/>
        <v>0</v>
      </c>
    </row>
    <row r="50" spans="1:12" s="178" customFormat="1" ht="15.75">
      <c r="A50" s="174" t="s">
        <v>4</v>
      </c>
      <c r="B50" s="173">
        <f>B46+B47+B48+B49</f>
        <v>635</v>
      </c>
      <c r="C50" s="173">
        <f>C46+C47+C48+C49</f>
        <v>635</v>
      </c>
      <c r="D50" s="173">
        <f aca="true" t="shared" si="15" ref="D50:K50">D46+D47+D48+D49</f>
        <v>0</v>
      </c>
      <c r="E50" s="173">
        <f t="shared" si="15"/>
        <v>0</v>
      </c>
      <c r="F50" s="173">
        <f t="shared" si="15"/>
        <v>0</v>
      </c>
      <c r="G50" s="173">
        <f t="shared" si="15"/>
        <v>0</v>
      </c>
      <c r="H50" s="173">
        <f t="shared" si="15"/>
        <v>0</v>
      </c>
      <c r="I50" s="173">
        <f t="shared" si="15"/>
        <v>635</v>
      </c>
      <c r="J50" s="173">
        <f t="shared" si="15"/>
        <v>635</v>
      </c>
      <c r="K50" s="173">
        <f t="shared" si="15"/>
        <v>0</v>
      </c>
      <c r="L50" s="173">
        <f t="shared" si="10"/>
        <v>0</v>
      </c>
    </row>
    <row r="51" spans="1:12" s="178" customFormat="1" ht="15.75">
      <c r="A51" s="174" t="s">
        <v>7</v>
      </c>
      <c r="B51" s="175">
        <v>0</v>
      </c>
      <c r="C51" s="175">
        <f>C50-C27</f>
        <v>0</v>
      </c>
      <c r="E51" s="175">
        <f aca="true" t="shared" si="16" ref="E51:K51">E50-E27</f>
        <v>0</v>
      </c>
      <c r="F51" s="175">
        <f t="shared" si="16"/>
        <v>0</v>
      </c>
      <c r="G51" s="175">
        <f t="shared" si="16"/>
        <v>0</v>
      </c>
      <c r="H51" s="175">
        <f t="shared" si="16"/>
        <v>0</v>
      </c>
      <c r="I51" s="175">
        <f t="shared" si="16"/>
        <v>0</v>
      </c>
      <c r="J51" s="175">
        <f t="shared" si="16"/>
        <v>0</v>
      </c>
      <c r="K51" s="175">
        <f t="shared" si="16"/>
        <v>0</v>
      </c>
      <c r="L51" s="173">
        <f t="shared" si="10"/>
        <v>0</v>
      </c>
    </row>
    <row r="52" spans="1:12" s="178" customFormat="1" ht="15.75">
      <c r="A52" s="174" t="s">
        <v>8</v>
      </c>
      <c r="B52" s="175"/>
      <c r="C52" s="175"/>
      <c r="D52" s="175">
        <f>D50-D27</f>
        <v>0</v>
      </c>
      <c r="E52" s="175"/>
      <c r="F52" s="175">
        <f>F50-F27</f>
        <v>0</v>
      </c>
      <c r="G52" s="175">
        <v>0</v>
      </c>
      <c r="H52" s="175"/>
      <c r="I52" s="173">
        <f t="shared" si="11"/>
        <v>0</v>
      </c>
      <c r="J52" s="173"/>
      <c r="K52" s="172" t="e">
        <f>#REF!+G52</f>
        <v>#REF!</v>
      </c>
      <c r="L52" s="173">
        <f t="shared" si="10"/>
        <v>0</v>
      </c>
    </row>
    <row r="53" spans="1:12" ht="31.5">
      <c r="A53" s="131" t="s">
        <v>172</v>
      </c>
      <c r="B53" s="6"/>
      <c r="C53" s="6"/>
      <c r="D53" s="6"/>
      <c r="E53" s="6"/>
      <c r="F53" s="6"/>
      <c r="G53" s="6"/>
      <c r="H53" s="6"/>
      <c r="I53" s="10">
        <f t="shared" si="11"/>
        <v>0</v>
      </c>
      <c r="J53" s="10">
        <f t="shared" si="11"/>
        <v>0</v>
      </c>
      <c r="K53" s="37">
        <f>D53+G53</f>
        <v>0</v>
      </c>
      <c r="L53" s="10">
        <f t="shared" si="10"/>
        <v>0</v>
      </c>
    </row>
    <row r="54" spans="1:12" ht="15.75">
      <c r="A54" s="36" t="s">
        <v>169</v>
      </c>
      <c r="B54" s="6"/>
      <c r="C54" s="6"/>
      <c r="D54" s="6"/>
      <c r="E54" s="6"/>
      <c r="F54" s="6"/>
      <c r="G54" s="6"/>
      <c r="H54" s="6"/>
      <c r="I54" s="10">
        <f t="shared" si="11"/>
        <v>0</v>
      </c>
      <c r="J54" s="10">
        <f t="shared" si="11"/>
        <v>0</v>
      </c>
      <c r="K54" s="37">
        <f>D54+G54</f>
        <v>0</v>
      </c>
      <c r="L54" s="10">
        <f t="shared" si="10"/>
        <v>0</v>
      </c>
    </row>
    <row r="55" spans="1:12" s="178" customFormat="1" ht="15.75">
      <c r="A55" s="172" t="s">
        <v>1</v>
      </c>
      <c r="B55" s="175">
        <f>B50+B53+B54</f>
        <v>635</v>
      </c>
      <c r="C55" s="175">
        <f>C50+C53+C54</f>
        <v>635</v>
      </c>
      <c r="D55" s="175">
        <f aca="true" t="shared" si="17" ref="D55:K55">D50+D53+D54</f>
        <v>0</v>
      </c>
      <c r="E55" s="175">
        <f t="shared" si="17"/>
        <v>0</v>
      </c>
      <c r="F55" s="175">
        <f t="shared" si="17"/>
        <v>0</v>
      </c>
      <c r="G55" s="175">
        <f t="shared" si="17"/>
        <v>0</v>
      </c>
      <c r="H55" s="175">
        <f t="shared" si="17"/>
        <v>0</v>
      </c>
      <c r="I55" s="175">
        <f t="shared" si="17"/>
        <v>635</v>
      </c>
      <c r="J55" s="175">
        <f t="shared" si="17"/>
        <v>635</v>
      </c>
      <c r="K55" s="175">
        <f t="shared" si="17"/>
        <v>0</v>
      </c>
      <c r="L55" s="173">
        <f t="shared" si="10"/>
        <v>0</v>
      </c>
    </row>
    <row r="56" spans="1:12" s="1" customFormat="1" ht="15.75">
      <c r="A56" s="4" t="s">
        <v>9</v>
      </c>
      <c r="B56" s="10">
        <f>B55+B45</f>
        <v>33382</v>
      </c>
      <c r="C56" s="10">
        <f>C55+C45</f>
        <v>35751</v>
      </c>
      <c r="D56" s="10">
        <f aca="true" t="shared" si="18" ref="D56:K56">D55+D45</f>
        <v>35115</v>
      </c>
      <c r="E56" s="10">
        <f t="shared" si="18"/>
        <v>0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33382</v>
      </c>
      <c r="J56" s="10">
        <f t="shared" si="18"/>
        <v>35751</v>
      </c>
      <c r="K56" s="10">
        <f t="shared" si="18"/>
        <v>35115</v>
      </c>
      <c r="L56" s="10">
        <f t="shared" si="10"/>
        <v>35115</v>
      </c>
    </row>
    <row r="58" spans="1:12" ht="15.75" hidden="1">
      <c r="A58" s="2" t="s">
        <v>145</v>
      </c>
      <c r="B58" s="3">
        <f>B45-B18</f>
        <v>0</v>
      </c>
      <c r="C58" s="3">
        <f>C45-C18</f>
        <v>0</v>
      </c>
      <c r="D58" s="3">
        <f aca="true" t="shared" si="19" ref="D58:L58">D45-D18</f>
        <v>151</v>
      </c>
      <c r="E58" s="3">
        <f t="shared" si="19"/>
        <v>0</v>
      </c>
      <c r="F58" s="3">
        <f t="shared" si="19"/>
        <v>0</v>
      </c>
      <c r="G58" s="3">
        <f t="shared" si="19"/>
        <v>0</v>
      </c>
      <c r="H58" s="3">
        <f t="shared" si="19"/>
        <v>0</v>
      </c>
      <c r="I58" s="3">
        <f t="shared" si="19"/>
        <v>0</v>
      </c>
      <c r="J58" s="3">
        <f t="shared" si="19"/>
        <v>0</v>
      </c>
      <c r="K58" s="3">
        <f t="shared" si="19"/>
        <v>151</v>
      </c>
      <c r="L58" s="3">
        <f t="shared" si="19"/>
        <v>151</v>
      </c>
    </row>
    <row r="59" spans="1:12" ht="15.75" hidden="1">
      <c r="A59" s="2" t="s">
        <v>146</v>
      </c>
      <c r="B59" s="3">
        <f>B55-B27</f>
        <v>0</v>
      </c>
      <c r="C59" s="3">
        <f>C55-C27</f>
        <v>0</v>
      </c>
      <c r="D59" s="3">
        <f aca="true" t="shared" si="20" ref="D59:L59">D55-D27</f>
        <v>0</v>
      </c>
      <c r="E59" s="3">
        <f t="shared" si="20"/>
        <v>0</v>
      </c>
      <c r="F59" s="3">
        <f t="shared" si="20"/>
        <v>0</v>
      </c>
      <c r="G59" s="3">
        <f t="shared" si="20"/>
        <v>0</v>
      </c>
      <c r="H59" s="3">
        <f t="shared" si="20"/>
        <v>0</v>
      </c>
      <c r="I59" s="3">
        <f t="shared" si="20"/>
        <v>0</v>
      </c>
      <c r="J59" s="3">
        <f t="shared" si="20"/>
        <v>0</v>
      </c>
      <c r="K59" s="3">
        <f t="shared" si="20"/>
        <v>0</v>
      </c>
      <c r="L59" s="3">
        <f t="shared" si="20"/>
        <v>0</v>
      </c>
    </row>
    <row r="60" spans="1:12" ht="15.75" hidden="1">
      <c r="A60" s="2" t="s">
        <v>147</v>
      </c>
      <c r="B60" s="3">
        <f>SUM(B58:B59)</f>
        <v>0</v>
      </c>
      <c r="C60" s="3">
        <f>SUM(C58:C59)</f>
        <v>0</v>
      </c>
      <c r="D60" s="3">
        <f aca="true" t="shared" si="21" ref="D60:L60">SUM(D58:D59)</f>
        <v>151</v>
      </c>
      <c r="E60" s="3">
        <f t="shared" si="21"/>
        <v>0</v>
      </c>
      <c r="F60" s="3">
        <f t="shared" si="21"/>
        <v>0</v>
      </c>
      <c r="G60" s="3">
        <f t="shared" si="21"/>
        <v>0</v>
      </c>
      <c r="H60" s="3">
        <f t="shared" si="21"/>
        <v>0</v>
      </c>
      <c r="I60" s="3">
        <f t="shared" si="21"/>
        <v>0</v>
      </c>
      <c r="J60" s="3">
        <f t="shared" si="21"/>
        <v>0</v>
      </c>
      <c r="K60" s="3">
        <f t="shared" si="21"/>
        <v>151</v>
      </c>
      <c r="L60" s="3">
        <f t="shared" si="21"/>
        <v>151</v>
      </c>
    </row>
    <row r="61" ht="15.75" hidden="1"/>
  </sheetData>
  <sheetProtection/>
  <mergeCells count="1">
    <mergeCell ref="A1:L1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58" r:id="rId1"/>
  <headerFooter alignWithMargins="0">
    <oddHeader xml:space="preserve">&amp;C19. melléklet a 4/2016. (IV.18.)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K28" sqref="A1:K28"/>
    </sheetView>
  </sheetViews>
  <sheetFormatPr defaultColWidth="9.140625" defaultRowHeight="12.75"/>
  <cols>
    <col min="1" max="1" width="72.8515625" style="137" customWidth="1"/>
    <col min="2" max="4" width="18.57421875" style="128" customWidth="1"/>
    <col min="5" max="7" width="18.140625" style="128" customWidth="1"/>
    <col min="8" max="9" width="20.8515625" style="128" customWidth="1"/>
    <col min="10" max="10" width="20.8515625" style="128" hidden="1" customWidth="1"/>
    <col min="11" max="11" width="20.8515625" style="128" customWidth="1"/>
    <col min="12" max="16384" width="9.140625" style="137" customWidth="1"/>
  </cols>
  <sheetData>
    <row r="1" spans="1:11" s="120" customFormat="1" ht="15.75">
      <c r="A1" s="399" t="s">
        <v>86</v>
      </c>
      <c r="B1" s="400"/>
      <c r="C1" s="400"/>
      <c r="D1" s="400"/>
      <c r="E1" s="400"/>
      <c r="F1" s="400"/>
      <c r="G1" s="400"/>
      <c r="H1" s="401"/>
      <c r="I1" s="402"/>
      <c r="J1" s="402"/>
      <c r="K1" s="402"/>
    </row>
    <row r="2" spans="1:11" ht="15.75">
      <c r="A2" s="399" t="s">
        <v>92</v>
      </c>
      <c r="B2" s="400"/>
      <c r="C2" s="400"/>
      <c r="D2" s="400"/>
      <c r="E2" s="400"/>
      <c r="F2" s="400"/>
      <c r="G2" s="400"/>
      <c r="H2" s="401"/>
      <c r="I2" s="402"/>
      <c r="J2" s="402"/>
      <c r="K2" s="402"/>
    </row>
    <row r="4" spans="1:11" ht="78.75">
      <c r="A4" s="30" t="s">
        <v>12</v>
      </c>
      <c r="B4" s="78" t="s">
        <v>253</v>
      </c>
      <c r="C4" s="78" t="s">
        <v>254</v>
      </c>
      <c r="D4" s="78" t="s">
        <v>262</v>
      </c>
      <c r="E4" s="78" t="s">
        <v>255</v>
      </c>
      <c r="F4" s="78" t="s">
        <v>284</v>
      </c>
      <c r="G4" s="78" t="s">
        <v>257</v>
      </c>
      <c r="H4" s="78" t="s">
        <v>258</v>
      </c>
      <c r="I4" s="78" t="s">
        <v>259</v>
      </c>
      <c r="J4" s="78" t="s">
        <v>260</v>
      </c>
      <c r="K4" s="78" t="s">
        <v>260</v>
      </c>
    </row>
    <row r="5" spans="1:11" ht="15.75">
      <c r="A5" s="43" t="s">
        <v>148</v>
      </c>
      <c r="B5" s="121">
        <v>21459</v>
      </c>
      <c r="C5" s="121">
        <v>20238</v>
      </c>
      <c r="D5" s="121">
        <v>18937</v>
      </c>
      <c r="E5" s="121">
        <v>20565</v>
      </c>
      <c r="F5" s="121">
        <v>22139</v>
      </c>
      <c r="G5" s="121">
        <v>22030</v>
      </c>
      <c r="H5" s="121">
        <f aca="true" t="shared" si="0" ref="H5:H16">B5+E5</f>
        <v>42024</v>
      </c>
      <c r="I5" s="121">
        <f aca="true" t="shared" si="1" ref="I5:I16">C5+F5</f>
        <v>42377</v>
      </c>
      <c r="J5" s="121">
        <f aca="true" t="shared" si="2" ref="J5:J16">D5+G5</f>
        <v>40967</v>
      </c>
      <c r="K5" s="121">
        <f>D5+G5</f>
        <v>40967</v>
      </c>
    </row>
    <row r="6" spans="1:11" ht="15.75">
      <c r="A6" s="43" t="s">
        <v>149</v>
      </c>
      <c r="B6" s="121">
        <v>4557</v>
      </c>
      <c r="C6" s="121">
        <v>4536</v>
      </c>
      <c r="D6" s="121">
        <v>4292</v>
      </c>
      <c r="E6" s="121">
        <v>5122</v>
      </c>
      <c r="F6" s="121">
        <v>5429</v>
      </c>
      <c r="G6" s="121">
        <v>5405</v>
      </c>
      <c r="H6" s="121">
        <f t="shared" si="0"/>
        <v>9679</v>
      </c>
      <c r="I6" s="121">
        <f t="shared" si="1"/>
        <v>9965</v>
      </c>
      <c r="J6" s="121">
        <f t="shared" si="2"/>
        <v>9697</v>
      </c>
      <c r="K6" s="121">
        <f aca="true" t="shared" si="3" ref="K6:K28">D6+G6</f>
        <v>9697</v>
      </c>
    </row>
    <row r="7" spans="1:11" ht="15.75">
      <c r="A7" s="43" t="s">
        <v>150</v>
      </c>
      <c r="B7" s="121">
        <v>34042</v>
      </c>
      <c r="C7" s="121">
        <v>36363</v>
      </c>
      <c r="D7" s="121">
        <v>29426</v>
      </c>
      <c r="E7" s="121">
        <v>7060</v>
      </c>
      <c r="F7" s="121">
        <v>7548</v>
      </c>
      <c r="G7" s="121">
        <v>7529</v>
      </c>
      <c r="H7" s="121">
        <f t="shared" si="0"/>
        <v>41102</v>
      </c>
      <c r="I7" s="121">
        <f t="shared" si="1"/>
        <v>43911</v>
      </c>
      <c r="J7" s="121">
        <f t="shared" si="2"/>
        <v>36955</v>
      </c>
      <c r="K7" s="121">
        <f t="shared" si="3"/>
        <v>36955</v>
      </c>
    </row>
    <row r="8" spans="1:11" ht="15.75">
      <c r="A8" s="43" t="s">
        <v>126</v>
      </c>
      <c r="B8" s="121">
        <v>3018</v>
      </c>
      <c r="C8" s="121">
        <v>3805</v>
      </c>
      <c r="D8" s="121">
        <v>2822</v>
      </c>
      <c r="E8" s="112"/>
      <c r="F8" s="112"/>
      <c r="G8" s="112"/>
      <c r="H8" s="121">
        <f t="shared" si="0"/>
        <v>3018</v>
      </c>
      <c r="I8" s="121">
        <f t="shared" si="1"/>
        <v>3805</v>
      </c>
      <c r="J8" s="121">
        <f t="shared" si="2"/>
        <v>2822</v>
      </c>
      <c r="K8" s="121">
        <f t="shared" si="3"/>
        <v>2822</v>
      </c>
    </row>
    <row r="9" spans="1:11" ht="15.75">
      <c r="A9" s="43" t="s">
        <v>151</v>
      </c>
      <c r="B9" s="121">
        <f aca="true" t="shared" si="4" ref="B9:G9">SUM(B10:B13)</f>
        <v>10133</v>
      </c>
      <c r="C9" s="121">
        <f t="shared" si="4"/>
        <v>24838</v>
      </c>
      <c r="D9" s="121">
        <f t="shared" si="4"/>
        <v>24535</v>
      </c>
      <c r="E9" s="121">
        <f t="shared" si="4"/>
        <v>0</v>
      </c>
      <c r="F9" s="121">
        <f t="shared" si="4"/>
        <v>0</v>
      </c>
      <c r="G9" s="121">
        <f t="shared" si="4"/>
        <v>0</v>
      </c>
      <c r="H9" s="121">
        <f t="shared" si="0"/>
        <v>10133</v>
      </c>
      <c r="I9" s="121">
        <f t="shared" si="1"/>
        <v>24838</v>
      </c>
      <c r="J9" s="121">
        <f t="shared" si="2"/>
        <v>24535</v>
      </c>
      <c r="K9" s="121">
        <f t="shared" si="3"/>
        <v>24535</v>
      </c>
    </row>
    <row r="10" spans="1:11" ht="15.75">
      <c r="A10" s="7" t="s">
        <v>152</v>
      </c>
      <c r="B10" s="112">
        <v>5717</v>
      </c>
      <c r="C10" s="112">
        <v>6147</v>
      </c>
      <c r="D10" s="112">
        <v>6147</v>
      </c>
      <c r="E10" s="112"/>
      <c r="F10" s="112"/>
      <c r="G10" s="112"/>
      <c r="H10" s="112">
        <f t="shared" si="0"/>
        <v>5717</v>
      </c>
      <c r="I10" s="112">
        <f t="shared" si="1"/>
        <v>6147</v>
      </c>
      <c r="J10" s="112">
        <f t="shared" si="2"/>
        <v>6147</v>
      </c>
      <c r="K10" s="112">
        <f t="shared" si="3"/>
        <v>6147</v>
      </c>
    </row>
    <row r="11" spans="1:11" ht="15.75">
      <c r="A11" s="7" t="s">
        <v>153</v>
      </c>
      <c r="B11" s="112">
        <v>4416</v>
      </c>
      <c r="C11" s="112">
        <v>16868</v>
      </c>
      <c r="D11" s="112">
        <v>16565</v>
      </c>
      <c r="E11" s="112"/>
      <c r="F11" s="112"/>
      <c r="G11" s="112"/>
      <c r="H11" s="112">
        <f t="shared" si="0"/>
        <v>4416</v>
      </c>
      <c r="I11" s="112">
        <f t="shared" si="1"/>
        <v>16868</v>
      </c>
      <c r="J11" s="112">
        <f t="shared" si="2"/>
        <v>16565</v>
      </c>
      <c r="K11" s="112">
        <f t="shared" si="3"/>
        <v>16565</v>
      </c>
    </row>
    <row r="12" spans="1:11" ht="15.75">
      <c r="A12" s="7" t="s">
        <v>263</v>
      </c>
      <c r="B12" s="112">
        <v>0</v>
      </c>
      <c r="C12" s="112">
        <v>583</v>
      </c>
      <c r="D12" s="112">
        <v>583</v>
      </c>
      <c r="E12" s="112">
        <v>0</v>
      </c>
      <c r="F12" s="112">
        <v>0</v>
      </c>
      <c r="G12" s="112">
        <v>0</v>
      </c>
      <c r="H12" s="112">
        <f t="shared" si="0"/>
        <v>0</v>
      </c>
      <c r="I12" s="112">
        <f t="shared" si="1"/>
        <v>583</v>
      </c>
      <c r="J12" s="112">
        <f t="shared" si="2"/>
        <v>583</v>
      </c>
      <c r="K12" s="112">
        <f t="shared" si="3"/>
        <v>583</v>
      </c>
    </row>
    <row r="13" spans="1:11" ht="15.75">
      <c r="A13" s="7" t="s">
        <v>645</v>
      </c>
      <c r="B13" s="112">
        <v>0</v>
      </c>
      <c r="C13" s="112">
        <v>1240</v>
      </c>
      <c r="D13" s="112">
        <v>1240</v>
      </c>
      <c r="E13" s="112"/>
      <c r="F13" s="112"/>
      <c r="G13" s="112"/>
      <c r="H13" s="112">
        <f t="shared" si="0"/>
        <v>0</v>
      </c>
      <c r="I13" s="112">
        <f t="shared" si="1"/>
        <v>1240</v>
      </c>
      <c r="J13" s="112">
        <f t="shared" si="2"/>
        <v>1240</v>
      </c>
      <c r="K13" s="121">
        <f t="shared" si="3"/>
        <v>1240</v>
      </c>
    </row>
    <row r="14" spans="1:11" s="120" customFormat="1" ht="15.75">
      <c r="A14" s="36" t="s">
        <v>123</v>
      </c>
      <c r="B14" s="121">
        <f aca="true" t="shared" si="5" ref="B14:G14">B5+B6+B7+B9+B8</f>
        <v>73209</v>
      </c>
      <c r="C14" s="121">
        <f t="shared" si="5"/>
        <v>89780</v>
      </c>
      <c r="D14" s="121">
        <f t="shared" si="5"/>
        <v>80012</v>
      </c>
      <c r="E14" s="121">
        <f t="shared" si="5"/>
        <v>32747</v>
      </c>
      <c r="F14" s="121">
        <f>F5+F6+F7+F9+F8</f>
        <v>35116</v>
      </c>
      <c r="G14" s="121">
        <f t="shared" si="5"/>
        <v>34964</v>
      </c>
      <c r="H14" s="121">
        <f t="shared" si="0"/>
        <v>105956</v>
      </c>
      <c r="I14" s="121">
        <f t="shared" si="1"/>
        <v>124896</v>
      </c>
      <c r="J14" s="121">
        <f t="shared" si="2"/>
        <v>114976</v>
      </c>
      <c r="K14" s="121">
        <f t="shared" si="3"/>
        <v>114976</v>
      </c>
    </row>
    <row r="15" spans="1:11" s="120" customFormat="1" ht="15.75">
      <c r="A15" s="36" t="s">
        <v>170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0"/>
        <v>0</v>
      </c>
      <c r="I15" s="121">
        <f t="shared" si="1"/>
        <v>0</v>
      </c>
      <c r="J15" s="121">
        <f t="shared" si="2"/>
        <v>0</v>
      </c>
      <c r="K15" s="121">
        <f t="shared" si="3"/>
        <v>0</v>
      </c>
    </row>
    <row r="16" spans="1:11" s="120" customFormat="1" ht="15.75">
      <c r="A16" s="36" t="s">
        <v>530</v>
      </c>
      <c r="B16" s="121">
        <v>0</v>
      </c>
      <c r="C16" s="121">
        <f>5000+5211</f>
        <v>10211</v>
      </c>
      <c r="D16" s="121">
        <f>376+2228</f>
        <v>2604</v>
      </c>
      <c r="E16" s="121"/>
      <c r="F16" s="121"/>
      <c r="G16" s="121"/>
      <c r="H16" s="121">
        <f t="shared" si="0"/>
        <v>0</v>
      </c>
      <c r="I16" s="121">
        <f t="shared" si="1"/>
        <v>10211</v>
      </c>
      <c r="J16" s="121">
        <f t="shared" si="2"/>
        <v>2604</v>
      </c>
      <c r="K16" s="121">
        <f t="shared" si="3"/>
        <v>2604</v>
      </c>
    </row>
    <row r="17" spans="1:11" s="158" customFormat="1" ht="24.75" customHeight="1">
      <c r="A17" s="156" t="s">
        <v>0</v>
      </c>
      <c r="B17" s="157">
        <f aca="true" t="shared" si="6" ref="B17:J17">B14+B15+B16</f>
        <v>73209</v>
      </c>
      <c r="C17" s="157">
        <f t="shared" si="6"/>
        <v>99991</v>
      </c>
      <c r="D17" s="157">
        <f t="shared" si="6"/>
        <v>82616</v>
      </c>
      <c r="E17" s="157">
        <f t="shared" si="6"/>
        <v>32747</v>
      </c>
      <c r="F17" s="157">
        <f t="shared" si="6"/>
        <v>35116</v>
      </c>
      <c r="G17" s="157">
        <f t="shared" si="6"/>
        <v>34964</v>
      </c>
      <c r="H17" s="157">
        <f t="shared" si="6"/>
        <v>105956</v>
      </c>
      <c r="I17" s="157">
        <f t="shared" si="6"/>
        <v>135107</v>
      </c>
      <c r="J17" s="157">
        <f t="shared" si="6"/>
        <v>117580</v>
      </c>
      <c r="K17" s="165">
        <f t="shared" si="3"/>
        <v>117580</v>
      </c>
    </row>
    <row r="18" spans="1:11" ht="20.25" customHeight="1">
      <c r="A18" s="43" t="s">
        <v>155</v>
      </c>
      <c r="B18" s="121">
        <v>6991</v>
      </c>
      <c r="C18" s="121">
        <v>27359</v>
      </c>
      <c r="D18" s="121">
        <v>19867</v>
      </c>
      <c r="E18" s="112">
        <v>635</v>
      </c>
      <c r="F18" s="112">
        <v>635</v>
      </c>
      <c r="G18" s="112">
        <v>0</v>
      </c>
      <c r="H18" s="121">
        <f aca="true" t="shared" si="7" ref="H18:J19">B18+E18</f>
        <v>7626</v>
      </c>
      <c r="I18" s="121">
        <f t="shared" si="7"/>
        <v>27994</v>
      </c>
      <c r="J18" s="121">
        <f t="shared" si="7"/>
        <v>19867</v>
      </c>
      <c r="K18" s="121">
        <f t="shared" si="3"/>
        <v>19867</v>
      </c>
    </row>
    <row r="19" spans="1:11" ht="15.75">
      <c r="A19" s="43" t="s">
        <v>156</v>
      </c>
      <c r="B19" s="121">
        <v>12761</v>
      </c>
      <c r="C19" s="121">
        <v>40690</v>
      </c>
      <c r="D19" s="121">
        <v>35343</v>
      </c>
      <c r="E19" s="121"/>
      <c r="F19" s="121"/>
      <c r="G19" s="121"/>
      <c r="H19" s="121">
        <f t="shared" si="7"/>
        <v>12761</v>
      </c>
      <c r="I19" s="121">
        <f t="shared" si="7"/>
        <v>40690</v>
      </c>
      <c r="J19" s="121">
        <f t="shared" si="7"/>
        <v>35343</v>
      </c>
      <c r="K19" s="121">
        <f t="shared" si="3"/>
        <v>35343</v>
      </c>
    </row>
    <row r="20" spans="1:11" ht="15.75">
      <c r="A20" s="43" t="s">
        <v>157</v>
      </c>
      <c r="B20" s="121">
        <f aca="true" t="shared" si="8" ref="B20:J20">SUM(B21:B24)</f>
        <v>1093</v>
      </c>
      <c r="C20" s="121">
        <f t="shared" si="8"/>
        <v>705</v>
      </c>
      <c r="D20" s="121">
        <f t="shared" si="8"/>
        <v>436</v>
      </c>
      <c r="E20" s="121">
        <f t="shared" si="8"/>
        <v>0</v>
      </c>
      <c r="F20" s="121">
        <f t="shared" si="8"/>
        <v>0</v>
      </c>
      <c r="G20" s="121">
        <f t="shared" si="8"/>
        <v>0</v>
      </c>
      <c r="H20" s="121">
        <f t="shared" si="8"/>
        <v>1093</v>
      </c>
      <c r="I20" s="121">
        <f t="shared" si="8"/>
        <v>705</v>
      </c>
      <c r="J20" s="121">
        <f t="shared" si="8"/>
        <v>436</v>
      </c>
      <c r="K20" s="121">
        <f t="shared" si="3"/>
        <v>436</v>
      </c>
    </row>
    <row r="21" spans="1:11" ht="15.75">
      <c r="A21" s="7" t="s">
        <v>158</v>
      </c>
      <c r="B21" s="112">
        <v>1093</v>
      </c>
      <c r="C21" s="112">
        <v>705</v>
      </c>
      <c r="D21" s="112">
        <v>436</v>
      </c>
      <c r="E21" s="112"/>
      <c r="F21" s="112"/>
      <c r="G21" s="112"/>
      <c r="H21" s="112">
        <f aca="true" t="shared" si="9" ref="H21:J24">B21+E21</f>
        <v>1093</v>
      </c>
      <c r="I21" s="112">
        <f t="shared" si="9"/>
        <v>705</v>
      </c>
      <c r="J21" s="112">
        <f t="shared" si="9"/>
        <v>436</v>
      </c>
      <c r="K21" s="112">
        <f t="shared" si="3"/>
        <v>436</v>
      </c>
    </row>
    <row r="22" spans="1:11" ht="15.75">
      <c r="A22" s="7" t="s">
        <v>159</v>
      </c>
      <c r="B22" s="112">
        <v>0</v>
      </c>
      <c r="C22" s="112">
        <v>0</v>
      </c>
      <c r="D22" s="112">
        <v>0</v>
      </c>
      <c r="E22" s="112"/>
      <c r="F22" s="112"/>
      <c r="G22" s="112"/>
      <c r="H22" s="112">
        <f t="shared" si="9"/>
        <v>0</v>
      </c>
      <c r="I22" s="112">
        <f t="shared" si="9"/>
        <v>0</v>
      </c>
      <c r="J22" s="112">
        <f t="shared" si="9"/>
        <v>0</v>
      </c>
      <c r="K22" s="112">
        <f t="shared" si="3"/>
        <v>0</v>
      </c>
    </row>
    <row r="23" spans="1:11" ht="15.75">
      <c r="A23" s="7" t="s">
        <v>154</v>
      </c>
      <c r="B23" s="112">
        <v>0</v>
      </c>
      <c r="C23" s="112">
        <v>0</v>
      </c>
      <c r="D23" s="112">
        <v>0</v>
      </c>
      <c r="E23" s="112"/>
      <c r="F23" s="112"/>
      <c r="G23" s="112"/>
      <c r="H23" s="112">
        <f t="shared" si="9"/>
        <v>0</v>
      </c>
      <c r="I23" s="112">
        <f t="shared" si="9"/>
        <v>0</v>
      </c>
      <c r="J23" s="112">
        <f t="shared" si="9"/>
        <v>0</v>
      </c>
      <c r="K23" s="112">
        <f t="shared" si="3"/>
        <v>0</v>
      </c>
    </row>
    <row r="24" spans="1:11" ht="47.25" hidden="1">
      <c r="A24" s="7" t="s">
        <v>84</v>
      </c>
      <c r="B24" s="112"/>
      <c r="C24" s="112"/>
      <c r="D24" s="112"/>
      <c r="E24" s="112"/>
      <c r="F24" s="112"/>
      <c r="G24" s="112"/>
      <c r="H24" s="112">
        <f t="shared" si="9"/>
        <v>0</v>
      </c>
      <c r="I24" s="112">
        <f t="shared" si="9"/>
        <v>0</v>
      </c>
      <c r="J24" s="112">
        <f t="shared" si="9"/>
        <v>0</v>
      </c>
      <c r="K24" s="121">
        <f t="shared" si="3"/>
        <v>0</v>
      </c>
    </row>
    <row r="25" spans="1:11" s="120" customFormat="1" ht="15.75">
      <c r="A25" s="36" t="s">
        <v>124</v>
      </c>
      <c r="B25" s="121">
        <f aca="true" t="shared" si="10" ref="B25:J25">B18+B19+B20</f>
        <v>20845</v>
      </c>
      <c r="C25" s="121">
        <f t="shared" si="10"/>
        <v>68754</v>
      </c>
      <c r="D25" s="121">
        <f t="shared" si="10"/>
        <v>55646</v>
      </c>
      <c r="E25" s="121">
        <f t="shared" si="10"/>
        <v>635</v>
      </c>
      <c r="F25" s="121">
        <f t="shared" si="10"/>
        <v>635</v>
      </c>
      <c r="G25" s="121">
        <f t="shared" si="10"/>
        <v>0</v>
      </c>
      <c r="H25" s="121">
        <f t="shared" si="10"/>
        <v>21480</v>
      </c>
      <c r="I25" s="121">
        <f t="shared" si="10"/>
        <v>69389</v>
      </c>
      <c r="J25" s="121">
        <f t="shared" si="10"/>
        <v>55646</v>
      </c>
      <c r="K25" s="121">
        <f t="shared" si="3"/>
        <v>55646</v>
      </c>
    </row>
    <row r="26" spans="1:11" s="120" customFormat="1" ht="15.75">
      <c r="A26" s="36" t="s">
        <v>266</v>
      </c>
      <c r="B26" s="121">
        <v>0</v>
      </c>
      <c r="C26" s="121">
        <v>7990</v>
      </c>
      <c r="D26" s="121">
        <v>7990</v>
      </c>
      <c r="E26" s="121"/>
      <c r="F26" s="121"/>
      <c r="G26" s="121"/>
      <c r="H26" s="121">
        <f>B26+E26</f>
        <v>0</v>
      </c>
      <c r="I26" s="121">
        <f>C26+F26</f>
        <v>7990</v>
      </c>
      <c r="J26" s="121">
        <f>D26+G26</f>
        <v>7990</v>
      </c>
      <c r="K26" s="121">
        <f t="shared" si="3"/>
        <v>7990</v>
      </c>
    </row>
    <row r="27" spans="1:11" s="158" customFormat="1" ht="24" customHeight="1">
      <c r="A27" s="156" t="s">
        <v>1</v>
      </c>
      <c r="B27" s="157">
        <f aca="true" t="shared" si="11" ref="B27:J27">B25+B26</f>
        <v>20845</v>
      </c>
      <c r="C27" s="157">
        <f t="shared" si="11"/>
        <v>76744</v>
      </c>
      <c r="D27" s="157">
        <f t="shared" si="11"/>
        <v>63636</v>
      </c>
      <c r="E27" s="157">
        <f t="shared" si="11"/>
        <v>635</v>
      </c>
      <c r="F27" s="157">
        <f t="shared" si="11"/>
        <v>635</v>
      </c>
      <c r="G27" s="157">
        <f t="shared" si="11"/>
        <v>0</v>
      </c>
      <c r="H27" s="157">
        <f t="shared" si="11"/>
        <v>21480</v>
      </c>
      <c r="I27" s="157">
        <f t="shared" si="11"/>
        <v>77379</v>
      </c>
      <c r="J27" s="157">
        <f t="shared" si="11"/>
        <v>63636</v>
      </c>
      <c r="K27" s="165">
        <f t="shared" si="3"/>
        <v>63636</v>
      </c>
    </row>
    <row r="28" spans="1:11" s="158" customFormat="1" ht="36" customHeight="1">
      <c r="A28" s="161" t="s">
        <v>2</v>
      </c>
      <c r="B28" s="160">
        <f aca="true" t="shared" si="12" ref="B28:G28">SUM(B17,B27)</f>
        <v>94054</v>
      </c>
      <c r="C28" s="160">
        <f t="shared" si="12"/>
        <v>176735</v>
      </c>
      <c r="D28" s="160">
        <f t="shared" si="12"/>
        <v>146252</v>
      </c>
      <c r="E28" s="160">
        <f>SUM(E17,E27)</f>
        <v>33382</v>
      </c>
      <c r="F28" s="160">
        <f t="shared" si="12"/>
        <v>35751</v>
      </c>
      <c r="G28" s="160">
        <f t="shared" si="12"/>
        <v>34964</v>
      </c>
      <c r="H28" s="160">
        <f>B28+E28</f>
        <v>127436</v>
      </c>
      <c r="I28" s="160">
        <f>C28+F28</f>
        <v>212486</v>
      </c>
      <c r="J28" s="160">
        <f>D28+G28</f>
        <v>181216</v>
      </c>
      <c r="K28" s="165">
        <f t="shared" si="3"/>
        <v>181216</v>
      </c>
    </row>
    <row r="29" spans="2:7" ht="15.75" hidden="1">
      <c r="B29" s="128">
        <v>73375</v>
      </c>
      <c r="C29" s="128">
        <v>81497</v>
      </c>
      <c r="D29" s="128">
        <v>42923</v>
      </c>
      <c r="E29" s="128">
        <v>32976</v>
      </c>
      <c r="F29" s="128">
        <v>34604</v>
      </c>
      <c r="G29" s="128">
        <v>18584</v>
      </c>
    </row>
    <row r="30" spans="2:4" ht="15.75" hidden="1">
      <c r="B30" s="128">
        <v>32976</v>
      </c>
      <c r="C30" s="128">
        <v>8000</v>
      </c>
      <c r="D30" s="128">
        <v>3805</v>
      </c>
    </row>
    <row r="31" spans="3:4" ht="15.75" hidden="1">
      <c r="C31" s="128">
        <v>32976</v>
      </c>
      <c r="D31" s="128">
        <v>17833</v>
      </c>
    </row>
    <row r="33" spans="2:11" ht="15.75" hidden="1">
      <c r="B33" s="128">
        <v>32976</v>
      </c>
      <c r="C33" s="128">
        <v>33699</v>
      </c>
      <c r="D33" s="128">
        <v>33699</v>
      </c>
      <c r="H33" s="128">
        <v>106351</v>
      </c>
      <c r="I33" s="128">
        <v>127139</v>
      </c>
      <c r="K33" s="128">
        <v>116067</v>
      </c>
    </row>
    <row r="34" spans="2:11" ht="15.75" hidden="1">
      <c r="B34" s="128">
        <f>B28+B33</f>
        <v>127030</v>
      </c>
      <c r="C34" s="128">
        <f>C28+C33</f>
        <v>210434</v>
      </c>
      <c r="D34" s="128">
        <f>D28+D33</f>
        <v>179951</v>
      </c>
      <c r="H34" s="128">
        <v>32976</v>
      </c>
      <c r="I34" s="128">
        <v>43927</v>
      </c>
      <c r="K34" s="128">
        <v>41699</v>
      </c>
    </row>
    <row r="35" spans="8:11" ht="15.75" hidden="1">
      <c r="H35" s="128">
        <f>SUM(H33:H34)</f>
        <v>139327</v>
      </c>
      <c r="I35" s="128">
        <f>SUM(I33:I34)</f>
        <v>171066</v>
      </c>
      <c r="J35" s="128">
        <f>SUM(J33:J34)</f>
        <v>0</v>
      </c>
      <c r="K35" s="128">
        <f>SUM(K33:K34)</f>
        <v>157766</v>
      </c>
    </row>
    <row r="36" spans="8:11" ht="15.75" hidden="1">
      <c r="H36" s="128">
        <v>-32976</v>
      </c>
      <c r="I36" s="128">
        <v>-33699</v>
      </c>
      <c r="K36" s="128">
        <v>-33699</v>
      </c>
    </row>
    <row r="37" spans="8:11" ht="15.75" hidden="1">
      <c r="H37" s="128">
        <f>SUM(H35:H36)</f>
        <v>106351</v>
      </c>
      <c r="I37" s="128">
        <f>SUM(I35:I36)</f>
        <v>137367</v>
      </c>
      <c r="J37" s="128">
        <f>SUM(J35:J36)</f>
        <v>0</v>
      </c>
      <c r="K37" s="128">
        <f>SUM(K35:K36)</f>
        <v>124067</v>
      </c>
    </row>
    <row r="38" ht="15.75" hidden="1"/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 xml:space="preserve">&amp;C2. melléklet a 4/2016. (IV.18.)&amp;X &amp;Xönkormányzati rendelethez&amp;X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workbookViewId="0" topLeftCell="A3">
      <selection activeCell="B33" sqref="B33"/>
    </sheetView>
  </sheetViews>
  <sheetFormatPr defaultColWidth="9.140625" defaultRowHeight="12.75"/>
  <cols>
    <col min="1" max="1" width="67.140625" style="85" customWidth="1"/>
    <col min="2" max="2" width="16.8515625" style="105" customWidth="1"/>
    <col min="3" max="3" width="15.8515625" style="105" customWidth="1"/>
    <col min="4" max="4" width="14.7109375" style="105" customWidth="1"/>
    <col min="5" max="16384" width="9.140625" style="85" customWidth="1"/>
  </cols>
  <sheetData>
    <row r="1" spans="1:4" ht="23.25" customHeight="1">
      <c r="A1" s="416" t="s">
        <v>685</v>
      </c>
      <c r="B1" s="417"/>
      <c r="C1" s="417"/>
      <c r="D1" s="418"/>
    </row>
    <row r="4" spans="1:5" ht="43.5">
      <c r="A4" s="188" t="s">
        <v>115</v>
      </c>
      <c r="B4" s="197" t="s">
        <v>82</v>
      </c>
      <c r="C4" s="197" t="s">
        <v>11</v>
      </c>
      <c r="D4" s="197" t="s">
        <v>18</v>
      </c>
      <c r="E4" s="185"/>
    </row>
    <row r="5" spans="1:5" ht="15">
      <c r="A5" s="189" t="s">
        <v>299</v>
      </c>
      <c r="B5" s="190">
        <v>166566</v>
      </c>
      <c r="C5" s="196">
        <v>201</v>
      </c>
      <c r="D5" s="196">
        <f>B5+C5</f>
        <v>166767</v>
      </c>
      <c r="E5" s="185"/>
    </row>
    <row r="6" spans="1:5" ht="15">
      <c r="A6" s="189" t="s">
        <v>300</v>
      </c>
      <c r="B6" s="190">
        <v>135657</v>
      </c>
      <c r="C6" s="196">
        <v>34964</v>
      </c>
      <c r="D6" s="196">
        <f>B6+C6</f>
        <v>170621</v>
      </c>
      <c r="E6" s="185"/>
    </row>
    <row r="7" spans="1:5" ht="15">
      <c r="A7" s="191" t="s">
        <v>301</v>
      </c>
      <c r="B7" s="192">
        <f>B5-B6</f>
        <v>30909</v>
      </c>
      <c r="C7" s="192">
        <f>C5-C6</f>
        <v>-34763</v>
      </c>
      <c r="D7" s="192">
        <f>D5-D6</f>
        <v>-3854</v>
      </c>
      <c r="E7" s="185"/>
    </row>
    <row r="8" spans="1:5" ht="15">
      <c r="A8" s="189" t="s">
        <v>302</v>
      </c>
      <c r="B8" s="190">
        <v>16513</v>
      </c>
      <c r="C8" s="196">
        <v>34914</v>
      </c>
      <c r="D8" s="196">
        <f>B8+C8</f>
        <v>51427</v>
      </c>
      <c r="E8" s="185"/>
    </row>
    <row r="9" spans="1:5" ht="15">
      <c r="A9" s="189" t="s">
        <v>303</v>
      </c>
      <c r="B9" s="190">
        <v>45108</v>
      </c>
      <c r="C9" s="196"/>
      <c r="D9" s="196">
        <f>B9+C9</f>
        <v>45108</v>
      </c>
      <c r="E9" s="185"/>
    </row>
    <row r="10" spans="1:5" ht="15">
      <c r="A10" s="191" t="s">
        <v>304</v>
      </c>
      <c r="B10" s="192">
        <f>B8-B9</f>
        <v>-28595</v>
      </c>
      <c r="C10" s="192">
        <f>C8-C9</f>
        <v>34914</v>
      </c>
      <c r="D10" s="192">
        <f>D8-D9</f>
        <v>6319</v>
      </c>
      <c r="E10" s="185"/>
    </row>
    <row r="11" spans="1:5" ht="15">
      <c r="A11" s="186" t="s">
        <v>305</v>
      </c>
      <c r="B11" s="193">
        <f>B7+B10</f>
        <v>2314</v>
      </c>
      <c r="C11" s="193">
        <f>C7+C10</f>
        <v>151</v>
      </c>
      <c r="D11" s="193">
        <f>D7+D10</f>
        <v>2465</v>
      </c>
      <c r="E11" s="185"/>
    </row>
    <row r="12" spans="1:5" ht="15">
      <c r="A12" s="189" t="s">
        <v>306</v>
      </c>
      <c r="B12" s="190"/>
      <c r="C12" s="196"/>
      <c r="D12" s="196">
        <f>B12+C12</f>
        <v>0</v>
      </c>
      <c r="E12" s="185"/>
    </row>
    <row r="13" spans="1:5" ht="15">
      <c r="A13" s="189" t="s">
        <v>307</v>
      </c>
      <c r="B13" s="190"/>
      <c r="C13" s="196"/>
      <c r="D13" s="196">
        <f>B13+C13</f>
        <v>0</v>
      </c>
      <c r="E13" s="185"/>
    </row>
    <row r="14" spans="1:5" ht="15">
      <c r="A14" s="191" t="s">
        <v>308</v>
      </c>
      <c r="B14" s="192">
        <f>SUM(B12:B13)</f>
        <v>0</v>
      </c>
      <c r="C14" s="192">
        <f>SUM(C12:C13)</f>
        <v>0</v>
      </c>
      <c r="D14" s="192">
        <f>SUM(D12:D13)</f>
        <v>0</v>
      </c>
      <c r="E14" s="185"/>
    </row>
    <row r="15" spans="1:5" ht="15">
      <c r="A15" s="189" t="s">
        <v>309</v>
      </c>
      <c r="B15" s="190"/>
      <c r="C15" s="196"/>
      <c r="D15" s="196">
        <f>B15+C15</f>
        <v>0</v>
      </c>
      <c r="E15" s="185"/>
    </row>
    <row r="16" spans="1:5" ht="15">
      <c r="A16" s="189" t="s">
        <v>310</v>
      </c>
      <c r="B16" s="190"/>
      <c r="C16" s="196"/>
      <c r="D16" s="196">
        <f>B16+C16</f>
        <v>0</v>
      </c>
      <c r="E16" s="185"/>
    </row>
    <row r="17" spans="1:5" ht="15">
      <c r="A17" s="191" t="s">
        <v>311</v>
      </c>
      <c r="B17" s="192">
        <f>SUM(B15:B16)</f>
        <v>0</v>
      </c>
      <c r="C17" s="192">
        <f>SUM(C15:C16)</f>
        <v>0</v>
      </c>
      <c r="D17" s="192">
        <f>SUM(D15:D16)</f>
        <v>0</v>
      </c>
      <c r="E17" s="185"/>
    </row>
    <row r="18" spans="1:5" ht="15">
      <c r="A18" s="194" t="s">
        <v>312</v>
      </c>
      <c r="B18" s="195">
        <f>B14+B17</f>
        <v>0</v>
      </c>
      <c r="C18" s="195">
        <f>C14+C17</f>
        <v>0</v>
      </c>
      <c r="D18" s="195">
        <f>D14+D17</f>
        <v>0</v>
      </c>
      <c r="E18" s="185"/>
    </row>
    <row r="19" spans="1:5" ht="15">
      <c r="A19" s="191" t="s">
        <v>313</v>
      </c>
      <c r="B19" s="192">
        <f>B11+B18</f>
        <v>2314</v>
      </c>
      <c r="C19" s="192">
        <f>C11+C18</f>
        <v>151</v>
      </c>
      <c r="D19" s="192">
        <f>D11+D18</f>
        <v>2465</v>
      </c>
      <c r="E19" s="185"/>
    </row>
    <row r="20" spans="1:5" ht="28.5">
      <c r="A20" s="186" t="s">
        <v>314</v>
      </c>
      <c r="B20" s="193">
        <v>2314</v>
      </c>
      <c r="C20" s="198"/>
      <c r="D20" s="201">
        <f>B20+C20</f>
        <v>2314</v>
      </c>
      <c r="E20" s="185"/>
    </row>
    <row r="21" spans="1:5" ht="15">
      <c r="A21" s="186" t="s">
        <v>315</v>
      </c>
      <c r="B21" s="193">
        <v>0</v>
      </c>
      <c r="C21" s="201">
        <v>151</v>
      </c>
      <c r="D21" s="201">
        <f>B21+C21</f>
        <v>151</v>
      </c>
      <c r="E21" s="185"/>
    </row>
    <row r="22" spans="1:5" ht="28.5">
      <c r="A22" s="194" t="s">
        <v>316</v>
      </c>
      <c r="B22" s="195"/>
      <c r="C22" s="199"/>
      <c r="D22" s="199"/>
      <c r="E22" s="185"/>
    </row>
    <row r="23" spans="1:5" ht="15">
      <c r="A23" s="194" t="s">
        <v>317</v>
      </c>
      <c r="B23" s="195"/>
      <c r="C23" s="199"/>
      <c r="D23" s="199"/>
      <c r="E23" s="185"/>
    </row>
    <row r="24" spans="1:5" ht="27" customHeight="1" hidden="1">
      <c r="A24" s="186" t="s">
        <v>318</v>
      </c>
      <c r="B24" s="198"/>
      <c r="C24" s="198"/>
      <c r="D24" s="198"/>
      <c r="E24" s="185"/>
    </row>
    <row r="25" spans="1:5" ht="15">
      <c r="A25" s="185"/>
      <c r="B25" s="200"/>
      <c r="C25" s="200"/>
      <c r="D25" s="200"/>
      <c r="E25" s="185"/>
    </row>
    <row r="26" spans="1:5" ht="15">
      <c r="A26" s="185"/>
      <c r="B26" s="200"/>
      <c r="C26" s="200"/>
      <c r="D26" s="200"/>
      <c r="E26" s="185"/>
    </row>
    <row r="27" spans="1:5" ht="15">
      <c r="A27" s="185"/>
      <c r="B27" s="200"/>
      <c r="C27" s="200"/>
      <c r="D27" s="200"/>
      <c r="E27" s="185"/>
    </row>
    <row r="28" spans="1:5" ht="15">
      <c r="A28" s="185"/>
      <c r="B28" s="200"/>
      <c r="C28" s="200"/>
      <c r="D28" s="200"/>
      <c r="E28" s="185"/>
    </row>
    <row r="29" spans="1:5" ht="15">
      <c r="A29" s="185"/>
      <c r="B29" s="200"/>
      <c r="C29" s="200"/>
      <c r="D29" s="200"/>
      <c r="E29" s="185"/>
    </row>
    <row r="30" spans="1:5" ht="15">
      <c r="A30" s="185"/>
      <c r="B30" s="200"/>
      <c r="C30" s="200"/>
      <c r="D30" s="200"/>
      <c r="E30" s="185"/>
    </row>
    <row r="31" spans="1:5" ht="15">
      <c r="A31" s="185"/>
      <c r="B31" s="200"/>
      <c r="C31" s="200"/>
      <c r="D31" s="200"/>
      <c r="E31" s="185"/>
    </row>
    <row r="32" spans="1:5" ht="15">
      <c r="A32" s="185"/>
      <c r="B32" s="200"/>
      <c r="C32" s="200"/>
      <c r="D32" s="200"/>
      <c r="E32" s="185"/>
    </row>
    <row r="33" spans="1:5" ht="15">
      <c r="A33" s="185"/>
      <c r="B33" s="200"/>
      <c r="C33" s="200"/>
      <c r="D33" s="200"/>
      <c r="E33" s="185"/>
    </row>
    <row r="34" spans="1:5" ht="15">
      <c r="A34" s="185"/>
      <c r="B34" s="200"/>
      <c r="C34" s="200"/>
      <c r="D34" s="200"/>
      <c r="E34" s="185"/>
    </row>
    <row r="35" spans="1:5" ht="15">
      <c r="A35" s="185"/>
      <c r="B35" s="200"/>
      <c r="C35" s="200"/>
      <c r="D35" s="200"/>
      <c r="E35" s="185"/>
    </row>
    <row r="36" spans="1:5" ht="15">
      <c r="A36" s="185"/>
      <c r="B36" s="200"/>
      <c r="C36" s="200"/>
      <c r="D36" s="200"/>
      <c r="E36" s="185"/>
    </row>
    <row r="37" spans="1:5" ht="15">
      <c r="A37" s="185"/>
      <c r="B37" s="200"/>
      <c r="C37" s="200"/>
      <c r="D37" s="200"/>
      <c r="E37" s="185"/>
    </row>
    <row r="38" spans="1:5" ht="15">
      <c r="A38" s="185"/>
      <c r="B38" s="200"/>
      <c r="C38" s="200"/>
      <c r="D38" s="200"/>
      <c r="E38" s="185"/>
    </row>
    <row r="39" spans="1:5" ht="15">
      <c r="A39" s="185"/>
      <c r="B39" s="200"/>
      <c r="C39" s="200"/>
      <c r="D39" s="200"/>
      <c r="E39" s="185"/>
    </row>
    <row r="40" spans="1:5" ht="15">
      <c r="A40" s="185"/>
      <c r="B40" s="200"/>
      <c r="C40" s="200"/>
      <c r="D40" s="200"/>
      <c r="E40" s="185"/>
    </row>
    <row r="41" spans="1:5" ht="15">
      <c r="A41" s="185"/>
      <c r="B41" s="200"/>
      <c r="C41" s="200"/>
      <c r="D41" s="200"/>
      <c r="E41" s="185"/>
    </row>
    <row r="42" spans="1:5" ht="15">
      <c r="A42" s="185"/>
      <c r="B42" s="200"/>
      <c r="C42" s="200"/>
      <c r="D42" s="200"/>
      <c r="E42" s="185"/>
    </row>
    <row r="43" spans="1:5" ht="15">
      <c r="A43" s="185"/>
      <c r="B43" s="200"/>
      <c r="C43" s="200"/>
      <c r="D43" s="200"/>
      <c r="E43" s="185"/>
    </row>
    <row r="44" spans="1:5" ht="15">
      <c r="A44" s="185"/>
      <c r="B44" s="200"/>
      <c r="C44" s="200"/>
      <c r="D44" s="200"/>
      <c r="E44" s="185"/>
    </row>
    <row r="45" spans="1:5" ht="15">
      <c r="A45" s="185"/>
      <c r="B45" s="200"/>
      <c r="C45" s="200"/>
      <c r="D45" s="200"/>
      <c r="E45" s="185"/>
    </row>
    <row r="46" spans="1:5" ht="15">
      <c r="A46" s="185"/>
      <c r="B46" s="200"/>
      <c r="C46" s="200"/>
      <c r="D46" s="200"/>
      <c r="E46" s="185"/>
    </row>
    <row r="47" spans="1:5" ht="15">
      <c r="A47" s="185"/>
      <c r="B47" s="200"/>
      <c r="C47" s="200"/>
      <c r="D47" s="200"/>
      <c r="E47" s="185"/>
    </row>
    <row r="48" spans="1:5" ht="15">
      <c r="A48" s="185"/>
      <c r="B48" s="200"/>
      <c r="C48" s="200"/>
      <c r="D48" s="200"/>
      <c r="E48" s="185"/>
    </row>
    <row r="49" spans="1:5" ht="15">
      <c r="A49" s="185"/>
      <c r="B49" s="200"/>
      <c r="C49" s="200"/>
      <c r="D49" s="200"/>
      <c r="E49" s="185"/>
    </row>
    <row r="50" spans="1:5" ht="15">
      <c r="A50" s="185"/>
      <c r="B50" s="200"/>
      <c r="C50" s="200"/>
      <c r="D50" s="200"/>
      <c r="E50" s="185"/>
    </row>
    <row r="51" spans="1:5" ht="15">
      <c r="A51" s="185"/>
      <c r="B51" s="200"/>
      <c r="C51" s="200"/>
      <c r="D51" s="200"/>
      <c r="E51" s="185"/>
    </row>
    <row r="52" spans="1:5" ht="15">
      <c r="A52" s="185"/>
      <c r="B52" s="200"/>
      <c r="C52" s="200"/>
      <c r="D52" s="200"/>
      <c r="E52" s="185"/>
    </row>
    <row r="53" spans="1:5" ht="15">
      <c r="A53" s="185"/>
      <c r="B53" s="200"/>
      <c r="C53" s="200"/>
      <c r="D53" s="200"/>
      <c r="E53" s="185"/>
    </row>
    <row r="54" spans="1:5" ht="15">
      <c r="A54" s="185"/>
      <c r="B54" s="200"/>
      <c r="C54" s="200"/>
      <c r="D54" s="200"/>
      <c r="E54" s="185"/>
    </row>
    <row r="55" spans="1:5" ht="15">
      <c r="A55" s="185"/>
      <c r="B55" s="200"/>
      <c r="C55" s="200"/>
      <c r="D55" s="200"/>
      <c r="E55" s="185"/>
    </row>
    <row r="56" spans="1:5" ht="15">
      <c r="A56" s="185"/>
      <c r="B56" s="200"/>
      <c r="C56" s="200"/>
      <c r="D56" s="200"/>
      <c r="E56" s="185"/>
    </row>
    <row r="57" spans="1:5" ht="15">
      <c r="A57" s="185"/>
      <c r="B57" s="200"/>
      <c r="C57" s="200"/>
      <c r="D57" s="200"/>
      <c r="E57" s="185"/>
    </row>
    <row r="58" spans="1:5" ht="15">
      <c r="A58" s="185"/>
      <c r="B58" s="200"/>
      <c r="C58" s="200"/>
      <c r="D58" s="200"/>
      <c r="E58" s="185"/>
    </row>
    <row r="59" spans="1:5" ht="15">
      <c r="A59" s="185"/>
      <c r="B59" s="200"/>
      <c r="C59" s="200"/>
      <c r="D59" s="200"/>
      <c r="E59" s="185"/>
    </row>
    <row r="60" spans="1:5" ht="15">
      <c r="A60" s="185"/>
      <c r="B60" s="200"/>
      <c r="C60" s="200"/>
      <c r="D60" s="200"/>
      <c r="E60" s="185"/>
    </row>
    <row r="61" spans="1:5" ht="15">
      <c r="A61" s="185"/>
      <c r="B61" s="200"/>
      <c r="C61" s="200"/>
      <c r="D61" s="200"/>
      <c r="E61" s="185"/>
    </row>
    <row r="62" spans="1:5" ht="15">
      <c r="A62" s="185"/>
      <c r="B62" s="200"/>
      <c r="C62" s="200"/>
      <c r="D62" s="200"/>
      <c r="E62" s="185"/>
    </row>
    <row r="63" spans="1:5" ht="15">
      <c r="A63" s="185"/>
      <c r="B63" s="200"/>
      <c r="C63" s="200"/>
      <c r="D63" s="200"/>
      <c r="E63" s="185"/>
    </row>
    <row r="64" spans="1:5" ht="15">
      <c r="A64" s="185"/>
      <c r="B64" s="200"/>
      <c r="C64" s="200"/>
      <c r="D64" s="200"/>
      <c r="E64" s="185"/>
    </row>
    <row r="65" spans="1:5" ht="15">
      <c r="A65" s="185"/>
      <c r="B65" s="200"/>
      <c r="C65" s="200"/>
      <c r="D65" s="200"/>
      <c r="E65" s="185"/>
    </row>
    <row r="66" spans="1:5" ht="15">
      <c r="A66" s="185"/>
      <c r="B66" s="200"/>
      <c r="C66" s="200"/>
      <c r="D66" s="200"/>
      <c r="E66" s="185"/>
    </row>
    <row r="67" spans="1:5" ht="15">
      <c r="A67" s="185"/>
      <c r="B67" s="200"/>
      <c r="C67" s="200"/>
      <c r="D67" s="200"/>
      <c r="E67" s="185"/>
    </row>
    <row r="68" spans="1:5" ht="15">
      <c r="A68" s="185"/>
      <c r="B68" s="200"/>
      <c r="C68" s="200"/>
      <c r="D68" s="200"/>
      <c r="E68" s="185"/>
    </row>
    <row r="69" spans="1:5" ht="15">
      <c r="A69" s="185"/>
      <c r="B69" s="200"/>
      <c r="C69" s="200"/>
      <c r="D69" s="200"/>
      <c r="E69" s="185"/>
    </row>
    <row r="70" spans="1:5" ht="15">
      <c r="A70" s="185"/>
      <c r="B70" s="200"/>
      <c r="C70" s="200"/>
      <c r="D70" s="200"/>
      <c r="E70" s="185"/>
    </row>
    <row r="71" spans="1:5" ht="15">
      <c r="A71" s="185"/>
      <c r="B71" s="200"/>
      <c r="C71" s="200"/>
      <c r="D71" s="200"/>
      <c r="E71" s="185"/>
    </row>
    <row r="72" spans="1:5" ht="15">
      <c r="A72" s="185"/>
      <c r="B72" s="200"/>
      <c r="C72" s="200"/>
      <c r="D72" s="200"/>
      <c r="E72" s="185"/>
    </row>
    <row r="73" spans="1:5" ht="15">
      <c r="A73" s="185"/>
      <c r="B73" s="200"/>
      <c r="C73" s="200"/>
      <c r="D73" s="200"/>
      <c r="E73" s="185"/>
    </row>
    <row r="74" spans="1:5" ht="15">
      <c r="A74" s="185"/>
      <c r="B74" s="200"/>
      <c r="C74" s="200"/>
      <c r="D74" s="200"/>
      <c r="E74" s="185"/>
    </row>
    <row r="75" spans="1:5" ht="15">
      <c r="A75" s="185"/>
      <c r="B75" s="200"/>
      <c r="C75" s="200"/>
      <c r="D75" s="200"/>
      <c r="E75" s="185"/>
    </row>
    <row r="76" spans="1:5" ht="15">
      <c r="A76" s="185"/>
      <c r="B76" s="200"/>
      <c r="C76" s="200"/>
      <c r="D76" s="200"/>
      <c r="E76" s="185"/>
    </row>
    <row r="77" spans="1:5" ht="15">
      <c r="A77" s="185"/>
      <c r="B77" s="200"/>
      <c r="C77" s="200"/>
      <c r="D77" s="200"/>
      <c r="E77" s="185"/>
    </row>
    <row r="78" spans="1:5" ht="15">
      <c r="A78" s="185"/>
      <c r="B78" s="200"/>
      <c r="C78" s="200"/>
      <c r="D78" s="200"/>
      <c r="E78" s="185"/>
    </row>
    <row r="79" spans="1:5" ht="15">
      <c r="A79" s="185"/>
      <c r="B79" s="200"/>
      <c r="C79" s="200"/>
      <c r="D79" s="200"/>
      <c r="E79" s="185"/>
    </row>
  </sheetData>
  <sheetProtection/>
  <mergeCells count="1">
    <mergeCell ref="A1:D1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&amp;C20. melléklet a  4/2016. (IV.18.)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J46" sqref="A1:J46"/>
    </sheetView>
  </sheetViews>
  <sheetFormatPr defaultColWidth="9.140625" defaultRowHeight="12.75"/>
  <cols>
    <col min="1" max="1" width="65.00390625" style="2" customWidth="1"/>
    <col min="2" max="2" width="12.28125" style="2" customWidth="1"/>
    <col min="3" max="3" width="14.421875" style="2" customWidth="1"/>
    <col min="4" max="4" width="14.28125" style="2" customWidth="1"/>
    <col min="5" max="5" width="12.28125" style="2" customWidth="1"/>
    <col min="6" max="6" width="14.421875" style="2" customWidth="1"/>
    <col min="7" max="7" width="14.28125" style="2" customWidth="1"/>
    <col min="8" max="8" width="12.28125" style="2" customWidth="1"/>
    <col min="9" max="9" width="14.421875" style="2" customWidth="1"/>
    <col min="10" max="10" width="14.28125" style="2" customWidth="1"/>
    <col min="11" max="16384" width="9.140625" style="2" customWidth="1"/>
  </cols>
  <sheetData>
    <row r="1" spans="1:7" ht="21" customHeight="1">
      <c r="A1" s="420"/>
      <c r="B1" s="421"/>
      <c r="C1" s="421"/>
      <c r="D1" s="421"/>
      <c r="E1" s="422"/>
      <c r="F1" s="422"/>
      <c r="G1" s="422"/>
    </row>
    <row r="2" spans="1:10" ht="21" customHeight="1">
      <c r="A2" s="423" t="s">
        <v>361</v>
      </c>
      <c r="B2" s="421"/>
      <c r="C2" s="421"/>
      <c r="D2" s="421"/>
      <c r="E2" s="422"/>
      <c r="F2" s="422"/>
      <c r="G2" s="422"/>
      <c r="H2" s="402"/>
      <c r="I2" s="402"/>
      <c r="J2" s="402"/>
    </row>
    <row r="3" spans="1:10" ht="15.75">
      <c r="A3" s="204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>
      <c r="A4" s="205"/>
      <c r="B4" s="419" t="s">
        <v>82</v>
      </c>
      <c r="C4" s="419"/>
      <c r="D4" s="419"/>
      <c r="E4" s="419" t="s">
        <v>11</v>
      </c>
      <c r="F4" s="419"/>
      <c r="G4" s="419"/>
      <c r="H4" s="419" t="s">
        <v>18</v>
      </c>
      <c r="I4" s="419"/>
      <c r="J4" s="419"/>
    </row>
    <row r="5" spans="1:10" ht="31.5">
      <c r="A5" s="205" t="s">
        <v>115</v>
      </c>
      <c r="B5" s="206" t="s">
        <v>686</v>
      </c>
      <c r="C5" s="206" t="s">
        <v>319</v>
      </c>
      <c r="D5" s="206" t="s">
        <v>687</v>
      </c>
      <c r="E5" s="206" t="s">
        <v>688</v>
      </c>
      <c r="F5" s="206" t="s">
        <v>319</v>
      </c>
      <c r="G5" s="206" t="s">
        <v>689</v>
      </c>
      <c r="H5" s="206" t="s">
        <v>688</v>
      </c>
      <c r="I5" s="206" t="s">
        <v>319</v>
      </c>
      <c r="J5" s="206" t="s">
        <v>687</v>
      </c>
    </row>
    <row r="6" spans="1:10" ht="15.75">
      <c r="A6" s="207" t="s">
        <v>320</v>
      </c>
      <c r="B6" s="208">
        <v>8910</v>
      </c>
      <c r="C6" s="208"/>
      <c r="D6" s="208">
        <v>17236</v>
      </c>
      <c r="E6" s="208"/>
      <c r="F6" s="208"/>
      <c r="G6" s="208"/>
      <c r="H6" s="208">
        <f>B6+E6</f>
        <v>8910</v>
      </c>
      <c r="I6" s="208">
        <f>C6+F6</f>
        <v>0</v>
      </c>
      <c r="J6" s="208">
        <f>D6+G6</f>
        <v>17236</v>
      </c>
    </row>
    <row r="7" spans="1:10" ht="31.5">
      <c r="A7" s="207" t="s">
        <v>321</v>
      </c>
      <c r="B7" s="208">
        <v>10760</v>
      </c>
      <c r="C7" s="208"/>
      <c r="D7" s="208">
        <v>7900</v>
      </c>
      <c r="E7" s="208">
        <v>191</v>
      </c>
      <c r="F7" s="208"/>
      <c r="G7" s="208">
        <v>9</v>
      </c>
      <c r="H7" s="208">
        <f aca="true" t="shared" si="0" ref="H7:H37">B7+E7</f>
        <v>10951</v>
      </c>
      <c r="I7" s="208">
        <f aca="true" t="shared" si="1" ref="I7:I37">C7+F7</f>
        <v>0</v>
      </c>
      <c r="J7" s="208">
        <f aca="true" t="shared" si="2" ref="J7:J37">D7+G7</f>
        <v>7909</v>
      </c>
    </row>
    <row r="8" spans="1:10" ht="15.75">
      <c r="A8" s="207" t="s">
        <v>322</v>
      </c>
      <c r="B8" s="208">
        <v>1133</v>
      </c>
      <c r="C8" s="208"/>
      <c r="D8" s="208">
        <v>959</v>
      </c>
      <c r="E8" s="208"/>
      <c r="F8" s="208"/>
      <c r="G8" s="208"/>
      <c r="H8" s="208">
        <f t="shared" si="0"/>
        <v>1133</v>
      </c>
      <c r="I8" s="208">
        <f t="shared" si="1"/>
        <v>0</v>
      </c>
      <c r="J8" s="208">
        <f t="shared" si="2"/>
        <v>959</v>
      </c>
    </row>
    <row r="9" spans="1:10" ht="31.5">
      <c r="A9" s="209" t="s">
        <v>323</v>
      </c>
      <c r="B9" s="210">
        <f aca="true" t="shared" si="3" ref="B9:J9">SUM(B6:B8)</f>
        <v>20803</v>
      </c>
      <c r="C9" s="210">
        <f t="shared" si="3"/>
        <v>0</v>
      </c>
      <c r="D9" s="210">
        <f t="shared" si="3"/>
        <v>26095</v>
      </c>
      <c r="E9" s="210">
        <f t="shared" si="3"/>
        <v>191</v>
      </c>
      <c r="F9" s="210">
        <f t="shared" si="3"/>
        <v>0</v>
      </c>
      <c r="G9" s="210">
        <f t="shared" si="3"/>
        <v>9</v>
      </c>
      <c r="H9" s="210">
        <f t="shared" si="3"/>
        <v>20994</v>
      </c>
      <c r="I9" s="210">
        <f t="shared" si="3"/>
        <v>0</v>
      </c>
      <c r="J9" s="210">
        <f t="shared" si="3"/>
        <v>26104</v>
      </c>
    </row>
    <row r="10" spans="1:10" ht="15.75">
      <c r="A10" s="207" t="s">
        <v>324</v>
      </c>
      <c r="B10" s="208"/>
      <c r="C10" s="208"/>
      <c r="D10" s="208"/>
      <c r="E10" s="208"/>
      <c r="F10" s="208"/>
      <c r="G10" s="208"/>
      <c r="H10" s="208">
        <f t="shared" si="0"/>
        <v>0</v>
      </c>
      <c r="I10" s="208">
        <f t="shared" si="1"/>
        <v>0</v>
      </c>
      <c r="J10" s="208">
        <f t="shared" si="2"/>
        <v>0</v>
      </c>
    </row>
    <row r="11" spans="1:10" ht="15.75">
      <c r="A11" s="207" t="s">
        <v>325</v>
      </c>
      <c r="B11" s="208"/>
      <c r="C11" s="208"/>
      <c r="D11" s="208"/>
      <c r="E11" s="208"/>
      <c r="F11" s="208"/>
      <c r="G11" s="208"/>
      <c r="H11" s="208">
        <f t="shared" si="0"/>
        <v>0</v>
      </c>
      <c r="I11" s="208">
        <f t="shared" si="1"/>
        <v>0</v>
      </c>
      <c r="J11" s="208">
        <f t="shared" si="2"/>
        <v>0</v>
      </c>
    </row>
    <row r="12" spans="1:10" ht="31.5">
      <c r="A12" s="209" t="s">
        <v>326</v>
      </c>
      <c r="B12" s="210">
        <f aca="true" t="shared" si="4" ref="B12:J12">SUM(B10:B11)</f>
        <v>0</v>
      </c>
      <c r="C12" s="210">
        <f t="shared" si="4"/>
        <v>0</v>
      </c>
      <c r="D12" s="210">
        <f t="shared" si="4"/>
        <v>0</v>
      </c>
      <c r="E12" s="210">
        <f t="shared" si="4"/>
        <v>0</v>
      </c>
      <c r="F12" s="210">
        <f t="shared" si="4"/>
        <v>0</v>
      </c>
      <c r="G12" s="210">
        <f t="shared" si="4"/>
        <v>0</v>
      </c>
      <c r="H12" s="210">
        <f t="shared" si="4"/>
        <v>0</v>
      </c>
      <c r="I12" s="210">
        <f t="shared" si="4"/>
        <v>0</v>
      </c>
      <c r="J12" s="210">
        <f t="shared" si="4"/>
        <v>0</v>
      </c>
    </row>
    <row r="13" spans="1:10" ht="31.5">
      <c r="A13" s="207" t="s">
        <v>327</v>
      </c>
      <c r="B13" s="208">
        <v>59288</v>
      </c>
      <c r="C13" s="208"/>
      <c r="D13" s="208">
        <v>75739</v>
      </c>
      <c r="E13" s="208">
        <v>33699</v>
      </c>
      <c r="F13" s="208"/>
      <c r="G13" s="208">
        <v>34514</v>
      </c>
      <c r="H13" s="208">
        <f t="shared" si="0"/>
        <v>92987</v>
      </c>
      <c r="I13" s="208">
        <f t="shared" si="1"/>
        <v>0</v>
      </c>
      <c r="J13" s="208">
        <f t="shared" si="2"/>
        <v>110253</v>
      </c>
    </row>
    <row r="14" spans="1:10" ht="31.5">
      <c r="A14" s="207" t="s">
        <v>328</v>
      </c>
      <c r="B14" s="208">
        <v>11663</v>
      </c>
      <c r="C14" s="208"/>
      <c r="D14" s="208">
        <v>17392</v>
      </c>
      <c r="E14" s="208">
        <v>3328</v>
      </c>
      <c r="F14" s="208"/>
      <c r="G14" s="208">
        <v>192</v>
      </c>
      <c r="H14" s="208">
        <f t="shared" si="0"/>
        <v>14991</v>
      </c>
      <c r="I14" s="208">
        <f t="shared" si="1"/>
        <v>0</v>
      </c>
      <c r="J14" s="208">
        <f t="shared" si="2"/>
        <v>17584</v>
      </c>
    </row>
    <row r="15" spans="1:10" ht="15.75">
      <c r="A15" s="207" t="s">
        <v>329</v>
      </c>
      <c r="B15" s="208">
        <v>4431</v>
      </c>
      <c r="C15" s="208"/>
      <c r="D15" s="208">
        <v>6673</v>
      </c>
      <c r="E15" s="208"/>
      <c r="F15" s="208"/>
      <c r="G15" s="208"/>
      <c r="H15" s="208">
        <f t="shared" si="0"/>
        <v>4431</v>
      </c>
      <c r="I15" s="208">
        <f t="shared" si="1"/>
        <v>0</v>
      </c>
      <c r="J15" s="208">
        <f t="shared" si="2"/>
        <v>6673</v>
      </c>
    </row>
    <row r="16" spans="1:10" ht="31.5">
      <c r="A16" s="209" t="s">
        <v>330</v>
      </c>
      <c r="B16" s="210">
        <f aca="true" t="shared" si="5" ref="B16:J16">SUM(B13:B15)</f>
        <v>75382</v>
      </c>
      <c r="C16" s="210">
        <f t="shared" si="5"/>
        <v>0</v>
      </c>
      <c r="D16" s="210">
        <f>SUM(D13:D15)</f>
        <v>99804</v>
      </c>
      <c r="E16" s="210">
        <f t="shared" si="5"/>
        <v>37027</v>
      </c>
      <c r="F16" s="210">
        <f t="shared" si="5"/>
        <v>0</v>
      </c>
      <c r="G16" s="210">
        <f t="shared" si="5"/>
        <v>34706</v>
      </c>
      <c r="H16" s="210">
        <f t="shared" si="5"/>
        <v>112409</v>
      </c>
      <c r="I16" s="210">
        <f t="shared" si="5"/>
        <v>0</v>
      </c>
      <c r="J16" s="210">
        <f t="shared" si="5"/>
        <v>134510</v>
      </c>
    </row>
    <row r="17" spans="1:10" ht="15.75">
      <c r="A17" s="207" t="s">
        <v>331</v>
      </c>
      <c r="B17" s="208">
        <v>8394</v>
      </c>
      <c r="C17" s="208"/>
      <c r="D17" s="208">
        <v>2076</v>
      </c>
      <c r="E17" s="208">
        <v>1409</v>
      </c>
      <c r="F17" s="208"/>
      <c r="G17" s="208">
        <v>1860</v>
      </c>
      <c r="H17" s="208">
        <f t="shared" si="0"/>
        <v>9803</v>
      </c>
      <c r="I17" s="208">
        <f t="shared" si="1"/>
        <v>0</v>
      </c>
      <c r="J17" s="208">
        <f t="shared" si="2"/>
        <v>3936</v>
      </c>
    </row>
    <row r="18" spans="1:10" ht="15.75">
      <c r="A18" s="207" t="s">
        <v>332</v>
      </c>
      <c r="B18" s="208">
        <v>14283</v>
      </c>
      <c r="C18" s="208"/>
      <c r="D18" s="208">
        <v>12032</v>
      </c>
      <c r="E18" s="208">
        <v>4154</v>
      </c>
      <c r="F18" s="208"/>
      <c r="G18" s="208">
        <v>4394</v>
      </c>
      <c r="H18" s="208">
        <f t="shared" si="0"/>
        <v>18437</v>
      </c>
      <c r="I18" s="208">
        <f t="shared" si="1"/>
        <v>0</v>
      </c>
      <c r="J18" s="208">
        <f t="shared" si="2"/>
        <v>16426</v>
      </c>
    </row>
    <row r="19" spans="1:10" ht="15.75">
      <c r="A19" s="207" t="s">
        <v>333</v>
      </c>
      <c r="B19" s="208">
        <v>0</v>
      </c>
      <c r="C19" s="208"/>
      <c r="D19" s="208">
        <v>0</v>
      </c>
      <c r="E19" s="208"/>
      <c r="F19" s="208"/>
      <c r="G19" s="208"/>
      <c r="H19" s="208">
        <f t="shared" si="0"/>
        <v>0</v>
      </c>
      <c r="I19" s="208">
        <f t="shared" si="1"/>
        <v>0</v>
      </c>
      <c r="J19" s="208">
        <f t="shared" si="2"/>
        <v>0</v>
      </c>
    </row>
    <row r="20" spans="1:10" ht="15.75">
      <c r="A20" s="207" t="s">
        <v>334</v>
      </c>
      <c r="B20" s="208">
        <v>0</v>
      </c>
      <c r="C20" s="208"/>
      <c r="D20" s="208">
        <v>1249</v>
      </c>
      <c r="E20" s="208"/>
      <c r="F20" s="208"/>
      <c r="G20" s="208"/>
      <c r="H20" s="208">
        <f t="shared" si="0"/>
        <v>0</v>
      </c>
      <c r="I20" s="208">
        <f t="shared" si="1"/>
        <v>0</v>
      </c>
      <c r="J20" s="208">
        <f t="shared" si="2"/>
        <v>1249</v>
      </c>
    </row>
    <row r="21" spans="1:10" ht="31.5">
      <c r="A21" s="209" t="s">
        <v>335</v>
      </c>
      <c r="B21" s="210">
        <f aca="true" t="shared" si="6" ref="B21:J21">SUM(B17:B20)</f>
        <v>22677</v>
      </c>
      <c r="C21" s="210">
        <f t="shared" si="6"/>
        <v>0</v>
      </c>
      <c r="D21" s="210">
        <f t="shared" si="6"/>
        <v>15357</v>
      </c>
      <c r="E21" s="210">
        <f t="shared" si="6"/>
        <v>5563</v>
      </c>
      <c r="F21" s="210">
        <f t="shared" si="6"/>
        <v>0</v>
      </c>
      <c r="G21" s="210">
        <f t="shared" si="6"/>
        <v>6254</v>
      </c>
      <c r="H21" s="210">
        <f t="shared" si="6"/>
        <v>28240</v>
      </c>
      <c r="I21" s="210">
        <f t="shared" si="6"/>
        <v>0</v>
      </c>
      <c r="J21" s="210">
        <f t="shared" si="6"/>
        <v>21611</v>
      </c>
    </row>
    <row r="22" spans="1:10" ht="15.75">
      <c r="A22" s="207" t="s">
        <v>336</v>
      </c>
      <c r="B22" s="208">
        <v>12054</v>
      </c>
      <c r="C22" s="208"/>
      <c r="D22" s="208">
        <v>10490</v>
      </c>
      <c r="E22" s="208">
        <v>20471</v>
      </c>
      <c r="F22" s="208"/>
      <c r="G22" s="208">
        <v>18684</v>
      </c>
      <c r="H22" s="208">
        <f t="shared" si="0"/>
        <v>32525</v>
      </c>
      <c r="I22" s="208">
        <f t="shared" si="1"/>
        <v>0</v>
      </c>
      <c r="J22" s="208">
        <f t="shared" si="2"/>
        <v>29174</v>
      </c>
    </row>
    <row r="23" spans="1:10" ht="15.75">
      <c r="A23" s="207" t="s">
        <v>337</v>
      </c>
      <c r="B23" s="208">
        <v>6965</v>
      </c>
      <c r="C23" s="208"/>
      <c r="D23" s="208">
        <v>8480</v>
      </c>
      <c r="E23" s="208">
        <v>5317</v>
      </c>
      <c r="F23" s="208"/>
      <c r="G23" s="208">
        <v>3238</v>
      </c>
      <c r="H23" s="208">
        <f t="shared" si="0"/>
        <v>12282</v>
      </c>
      <c r="I23" s="208">
        <f t="shared" si="1"/>
        <v>0</v>
      </c>
      <c r="J23" s="208">
        <f t="shared" si="2"/>
        <v>11718</v>
      </c>
    </row>
    <row r="24" spans="1:10" ht="15.75">
      <c r="A24" s="207" t="s">
        <v>338</v>
      </c>
      <c r="B24" s="208">
        <v>4045</v>
      </c>
      <c r="C24" s="208"/>
      <c r="D24" s="208">
        <v>4295</v>
      </c>
      <c r="E24" s="208">
        <v>6332</v>
      </c>
      <c r="F24" s="208"/>
      <c r="G24" s="208">
        <v>5417</v>
      </c>
      <c r="H24" s="208">
        <f t="shared" si="0"/>
        <v>10377</v>
      </c>
      <c r="I24" s="208">
        <f t="shared" si="1"/>
        <v>0</v>
      </c>
      <c r="J24" s="208">
        <f t="shared" si="2"/>
        <v>9712</v>
      </c>
    </row>
    <row r="25" spans="1:10" ht="15.75">
      <c r="A25" s="209" t="s">
        <v>339</v>
      </c>
      <c r="B25" s="210">
        <f aca="true" t="shared" si="7" ref="B25:J25">SUM(B22:B24)</f>
        <v>23064</v>
      </c>
      <c r="C25" s="210">
        <f t="shared" si="7"/>
        <v>0</v>
      </c>
      <c r="D25" s="210">
        <f t="shared" si="7"/>
        <v>23265</v>
      </c>
      <c r="E25" s="210">
        <f t="shared" si="7"/>
        <v>32120</v>
      </c>
      <c r="F25" s="210">
        <f t="shared" si="7"/>
        <v>0</v>
      </c>
      <c r="G25" s="210">
        <f t="shared" si="7"/>
        <v>27339</v>
      </c>
      <c r="H25" s="210">
        <f t="shared" si="7"/>
        <v>55184</v>
      </c>
      <c r="I25" s="210">
        <f t="shared" si="7"/>
        <v>0</v>
      </c>
      <c r="J25" s="210">
        <f t="shared" si="7"/>
        <v>50604</v>
      </c>
    </row>
    <row r="26" spans="1:10" ht="15.75">
      <c r="A26" s="209" t="s">
        <v>340</v>
      </c>
      <c r="B26" s="210">
        <v>90614</v>
      </c>
      <c r="C26" s="210"/>
      <c r="D26" s="210">
        <v>92416</v>
      </c>
      <c r="E26" s="210">
        <v>914</v>
      </c>
      <c r="F26" s="210"/>
      <c r="G26" s="210">
        <v>152</v>
      </c>
      <c r="H26" s="208">
        <f t="shared" si="0"/>
        <v>91528</v>
      </c>
      <c r="I26" s="208">
        <f t="shared" si="1"/>
        <v>0</v>
      </c>
      <c r="J26" s="208">
        <f t="shared" si="2"/>
        <v>92568</v>
      </c>
    </row>
    <row r="27" spans="1:10" ht="15.75">
      <c r="A27" s="209" t="s">
        <v>341</v>
      </c>
      <c r="B27" s="210">
        <v>63374</v>
      </c>
      <c r="C27" s="210"/>
      <c r="D27" s="210">
        <v>82162</v>
      </c>
      <c r="E27" s="210">
        <v>1384</v>
      </c>
      <c r="F27" s="210"/>
      <c r="G27" s="210">
        <v>1275</v>
      </c>
      <c r="H27" s="208">
        <f t="shared" si="0"/>
        <v>64758</v>
      </c>
      <c r="I27" s="208">
        <f t="shared" si="1"/>
        <v>0</v>
      </c>
      <c r="J27" s="208">
        <f t="shared" si="2"/>
        <v>83437</v>
      </c>
    </row>
    <row r="28" spans="1:10" ht="31.5">
      <c r="A28" s="209" t="s">
        <v>342</v>
      </c>
      <c r="B28" s="210">
        <f aca="true" t="shared" si="8" ref="B28:J28">B9+B12+B16+-B21-B25-B26-B27</f>
        <v>-103544</v>
      </c>
      <c r="C28" s="210">
        <f t="shared" si="8"/>
        <v>0</v>
      </c>
      <c r="D28" s="210">
        <f t="shared" si="8"/>
        <v>-87301</v>
      </c>
      <c r="E28" s="210">
        <f t="shared" si="8"/>
        <v>-2763</v>
      </c>
      <c r="F28" s="210">
        <f t="shared" si="8"/>
        <v>0</v>
      </c>
      <c r="G28" s="210">
        <f t="shared" si="8"/>
        <v>-305</v>
      </c>
      <c r="H28" s="210">
        <f t="shared" si="8"/>
        <v>-106307</v>
      </c>
      <c r="I28" s="210">
        <f t="shared" si="8"/>
        <v>0</v>
      </c>
      <c r="J28" s="210">
        <f t="shared" si="8"/>
        <v>-87606</v>
      </c>
    </row>
    <row r="29" spans="1:10" ht="15.75">
      <c r="A29" s="207" t="s">
        <v>343</v>
      </c>
      <c r="B29" s="208"/>
      <c r="C29" s="208"/>
      <c r="D29" s="208"/>
      <c r="E29" s="208"/>
      <c r="F29" s="208"/>
      <c r="G29" s="208"/>
      <c r="H29" s="208">
        <f t="shared" si="0"/>
        <v>0</v>
      </c>
      <c r="I29" s="208">
        <f t="shared" si="1"/>
        <v>0</v>
      </c>
      <c r="J29" s="208">
        <f t="shared" si="2"/>
        <v>0</v>
      </c>
    </row>
    <row r="30" spans="1:10" ht="31.5">
      <c r="A30" s="207" t="s">
        <v>344</v>
      </c>
      <c r="B30" s="208"/>
      <c r="C30" s="208"/>
      <c r="D30" s="208">
        <v>100</v>
      </c>
      <c r="E30" s="208">
        <v>1</v>
      </c>
      <c r="F30" s="208"/>
      <c r="G30" s="208"/>
      <c r="H30" s="208">
        <f t="shared" si="0"/>
        <v>1</v>
      </c>
      <c r="I30" s="208">
        <f t="shared" si="1"/>
        <v>0</v>
      </c>
      <c r="J30" s="208">
        <f t="shared" si="2"/>
        <v>100</v>
      </c>
    </row>
    <row r="31" spans="1:10" ht="31.5">
      <c r="A31" s="207" t="s">
        <v>345</v>
      </c>
      <c r="B31" s="208">
        <v>199</v>
      </c>
      <c r="C31" s="208"/>
      <c r="D31" s="208"/>
      <c r="E31" s="208"/>
      <c r="F31" s="208"/>
      <c r="G31" s="208"/>
      <c r="H31" s="208">
        <f t="shared" si="0"/>
        <v>199</v>
      </c>
      <c r="I31" s="208">
        <f t="shared" si="1"/>
        <v>0</v>
      </c>
      <c r="J31" s="208">
        <f t="shared" si="2"/>
        <v>0</v>
      </c>
    </row>
    <row r="32" spans="1:10" ht="15.75">
      <c r="A32" s="207" t="s">
        <v>346</v>
      </c>
      <c r="B32" s="208"/>
      <c r="C32" s="208"/>
      <c r="D32" s="208"/>
      <c r="E32" s="208"/>
      <c r="F32" s="208"/>
      <c r="G32" s="208"/>
      <c r="H32" s="208">
        <f t="shared" si="0"/>
        <v>0</v>
      </c>
      <c r="I32" s="208">
        <f t="shared" si="1"/>
        <v>0</v>
      </c>
      <c r="J32" s="208">
        <f t="shared" si="2"/>
        <v>0</v>
      </c>
    </row>
    <row r="33" spans="1:10" ht="31.5">
      <c r="A33" s="209" t="s">
        <v>347</v>
      </c>
      <c r="B33" s="210">
        <f aca="true" t="shared" si="9" ref="B33:J33">SUM(B29:B31)</f>
        <v>199</v>
      </c>
      <c r="C33" s="210">
        <f t="shared" si="9"/>
        <v>0</v>
      </c>
      <c r="D33" s="210">
        <f t="shared" si="9"/>
        <v>100</v>
      </c>
      <c r="E33" s="210">
        <f t="shared" si="9"/>
        <v>1</v>
      </c>
      <c r="F33" s="210">
        <f t="shared" si="9"/>
        <v>0</v>
      </c>
      <c r="G33" s="210">
        <f t="shared" si="9"/>
        <v>0</v>
      </c>
      <c r="H33" s="210">
        <f t="shared" si="9"/>
        <v>200</v>
      </c>
      <c r="I33" s="210">
        <f t="shared" si="9"/>
        <v>0</v>
      </c>
      <c r="J33" s="210">
        <f t="shared" si="9"/>
        <v>100</v>
      </c>
    </row>
    <row r="34" spans="1:10" ht="15.75">
      <c r="A34" s="207" t="s">
        <v>348</v>
      </c>
      <c r="B34" s="208"/>
      <c r="C34" s="208"/>
      <c r="D34" s="208"/>
      <c r="E34" s="208"/>
      <c r="F34" s="208"/>
      <c r="G34" s="208"/>
      <c r="H34" s="208">
        <f t="shared" si="0"/>
        <v>0</v>
      </c>
      <c r="I34" s="208">
        <f t="shared" si="1"/>
        <v>0</v>
      </c>
      <c r="J34" s="208">
        <f t="shared" si="2"/>
        <v>0</v>
      </c>
    </row>
    <row r="35" spans="1:10" ht="15.75">
      <c r="A35" s="207" t="s">
        <v>349</v>
      </c>
      <c r="B35" s="208"/>
      <c r="C35" s="208"/>
      <c r="D35" s="208"/>
      <c r="E35" s="208"/>
      <c r="F35" s="208"/>
      <c r="G35" s="208"/>
      <c r="H35" s="208">
        <f t="shared" si="0"/>
        <v>0</v>
      </c>
      <c r="I35" s="208">
        <f t="shared" si="1"/>
        <v>0</v>
      </c>
      <c r="J35" s="208">
        <f t="shared" si="2"/>
        <v>0</v>
      </c>
    </row>
    <row r="36" spans="1:10" ht="15.75">
      <c r="A36" s="207" t="s">
        <v>350</v>
      </c>
      <c r="B36" s="208">
        <v>168</v>
      </c>
      <c r="C36" s="208"/>
      <c r="D36" s="208"/>
      <c r="E36" s="208"/>
      <c r="F36" s="208"/>
      <c r="G36" s="208"/>
      <c r="H36" s="208">
        <f t="shared" si="0"/>
        <v>168</v>
      </c>
      <c r="I36" s="208">
        <f t="shared" si="1"/>
        <v>0</v>
      </c>
      <c r="J36" s="208">
        <f t="shared" si="2"/>
        <v>0</v>
      </c>
    </row>
    <row r="37" spans="1:10" ht="15.75">
      <c r="A37" s="207" t="s">
        <v>351</v>
      </c>
      <c r="B37" s="208"/>
      <c r="C37" s="208"/>
      <c r="D37" s="208"/>
      <c r="E37" s="208"/>
      <c r="F37" s="208"/>
      <c r="G37" s="208"/>
      <c r="H37" s="208">
        <f t="shared" si="0"/>
        <v>0</v>
      </c>
      <c r="I37" s="208">
        <f t="shared" si="1"/>
        <v>0</v>
      </c>
      <c r="J37" s="208">
        <f t="shared" si="2"/>
        <v>0</v>
      </c>
    </row>
    <row r="38" spans="1:10" ht="31.5">
      <c r="A38" s="209" t="s">
        <v>352</v>
      </c>
      <c r="B38" s="210">
        <f aca="true" t="shared" si="10" ref="B38:J38">SUM(B34:B37)</f>
        <v>168</v>
      </c>
      <c r="C38" s="210">
        <f t="shared" si="10"/>
        <v>0</v>
      </c>
      <c r="D38" s="210">
        <f t="shared" si="10"/>
        <v>0</v>
      </c>
      <c r="E38" s="210">
        <f t="shared" si="10"/>
        <v>0</v>
      </c>
      <c r="F38" s="210">
        <f t="shared" si="10"/>
        <v>0</v>
      </c>
      <c r="G38" s="210">
        <f t="shared" si="10"/>
        <v>0</v>
      </c>
      <c r="H38" s="210">
        <f t="shared" si="10"/>
        <v>168</v>
      </c>
      <c r="I38" s="210">
        <f t="shared" si="10"/>
        <v>0</v>
      </c>
      <c r="J38" s="210">
        <f t="shared" si="10"/>
        <v>0</v>
      </c>
    </row>
    <row r="39" spans="1:10" ht="31.5">
      <c r="A39" s="209" t="s">
        <v>353</v>
      </c>
      <c r="B39" s="210">
        <f aca="true" t="shared" si="11" ref="B39:J39">B33-B38</f>
        <v>31</v>
      </c>
      <c r="C39" s="210">
        <f t="shared" si="11"/>
        <v>0</v>
      </c>
      <c r="D39" s="210">
        <f t="shared" si="11"/>
        <v>100</v>
      </c>
      <c r="E39" s="210">
        <f t="shared" si="11"/>
        <v>1</v>
      </c>
      <c r="F39" s="210">
        <f t="shared" si="11"/>
        <v>0</v>
      </c>
      <c r="G39" s="210">
        <f t="shared" si="11"/>
        <v>0</v>
      </c>
      <c r="H39" s="210">
        <f t="shared" si="11"/>
        <v>32</v>
      </c>
      <c r="I39" s="210">
        <f t="shared" si="11"/>
        <v>0</v>
      </c>
      <c r="J39" s="210">
        <f t="shared" si="11"/>
        <v>100</v>
      </c>
    </row>
    <row r="40" spans="1:10" ht="15.75">
      <c r="A40" s="209" t="s">
        <v>354</v>
      </c>
      <c r="B40" s="210">
        <f aca="true" t="shared" si="12" ref="B40:J40">B28+B39</f>
        <v>-103513</v>
      </c>
      <c r="C40" s="210">
        <f t="shared" si="12"/>
        <v>0</v>
      </c>
      <c r="D40" s="210">
        <f t="shared" si="12"/>
        <v>-87201</v>
      </c>
      <c r="E40" s="210">
        <f t="shared" si="12"/>
        <v>-2762</v>
      </c>
      <c r="F40" s="210">
        <f t="shared" si="12"/>
        <v>0</v>
      </c>
      <c r="G40" s="210">
        <f t="shared" si="12"/>
        <v>-305</v>
      </c>
      <c r="H40" s="210">
        <f t="shared" si="12"/>
        <v>-106275</v>
      </c>
      <c r="I40" s="210">
        <f t="shared" si="12"/>
        <v>0</v>
      </c>
      <c r="J40" s="210">
        <f t="shared" si="12"/>
        <v>-87506</v>
      </c>
    </row>
    <row r="41" spans="1:10" ht="15.75">
      <c r="A41" s="207" t="s">
        <v>355</v>
      </c>
      <c r="B41" s="208">
        <v>16298</v>
      </c>
      <c r="C41" s="208"/>
      <c r="D41" s="208">
        <v>14331</v>
      </c>
      <c r="E41" s="208">
        <v>837</v>
      </c>
      <c r="F41" s="208"/>
      <c r="G41" s="208"/>
      <c r="H41" s="208">
        <f aca="true" t="shared" si="13" ref="H41:I44">B41+E41</f>
        <v>17135</v>
      </c>
      <c r="I41" s="208">
        <f t="shared" si="13"/>
        <v>0</v>
      </c>
      <c r="J41" s="208">
        <f>D41+G41</f>
        <v>14331</v>
      </c>
    </row>
    <row r="42" spans="1:10" ht="15.75">
      <c r="A42" s="207" t="s">
        <v>356</v>
      </c>
      <c r="B42" s="208">
        <v>347</v>
      </c>
      <c r="C42" s="208"/>
      <c r="D42" s="208">
        <v>31968</v>
      </c>
      <c r="E42" s="208"/>
      <c r="F42" s="208"/>
      <c r="G42" s="208"/>
      <c r="H42" s="208">
        <f t="shared" si="13"/>
        <v>347</v>
      </c>
      <c r="I42" s="208">
        <f t="shared" si="13"/>
        <v>0</v>
      </c>
      <c r="J42" s="208">
        <f>D42+G42</f>
        <v>31968</v>
      </c>
    </row>
    <row r="43" spans="1:10" ht="31.5">
      <c r="A43" s="209" t="s">
        <v>357</v>
      </c>
      <c r="B43" s="210">
        <f aca="true" t="shared" si="14" ref="B43:J43">SUM(B41:B42)</f>
        <v>16645</v>
      </c>
      <c r="C43" s="210">
        <f t="shared" si="14"/>
        <v>0</v>
      </c>
      <c r="D43" s="210">
        <f t="shared" si="14"/>
        <v>46299</v>
      </c>
      <c r="E43" s="210">
        <f t="shared" si="14"/>
        <v>837</v>
      </c>
      <c r="F43" s="210">
        <f t="shared" si="14"/>
        <v>0</v>
      </c>
      <c r="G43" s="210">
        <f t="shared" si="14"/>
        <v>0</v>
      </c>
      <c r="H43" s="210">
        <f t="shared" si="14"/>
        <v>17482</v>
      </c>
      <c r="I43" s="210">
        <f t="shared" si="14"/>
        <v>0</v>
      </c>
      <c r="J43" s="210">
        <f t="shared" si="14"/>
        <v>46299</v>
      </c>
    </row>
    <row r="44" spans="1:10" ht="15.75">
      <c r="A44" s="209" t="s">
        <v>358</v>
      </c>
      <c r="B44" s="210">
        <v>119</v>
      </c>
      <c r="C44" s="210"/>
      <c r="D44" s="210">
        <v>7051</v>
      </c>
      <c r="E44" s="210"/>
      <c r="F44" s="210"/>
      <c r="G44" s="210"/>
      <c r="H44" s="208">
        <f t="shared" si="13"/>
        <v>119</v>
      </c>
      <c r="I44" s="210"/>
      <c r="J44" s="208">
        <f>D44+G44</f>
        <v>7051</v>
      </c>
    </row>
    <row r="45" spans="1:10" ht="15.75">
      <c r="A45" s="209" t="s">
        <v>359</v>
      </c>
      <c r="B45" s="210">
        <f aca="true" t="shared" si="15" ref="B45:J45">B43-B44</f>
        <v>16526</v>
      </c>
      <c r="C45" s="210">
        <f t="shared" si="15"/>
        <v>0</v>
      </c>
      <c r="D45" s="210">
        <f t="shared" si="15"/>
        <v>39248</v>
      </c>
      <c r="E45" s="210">
        <f t="shared" si="15"/>
        <v>837</v>
      </c>
      <c r="F45" s="210">
        <f t="shared" si="15"/>
        <v>0</v>
      </c>
      <c r="G45" s="210">
        <f t="shared" si="15"/>
        <v>0</v>
      </c>
      <c r="H45" s="210">
        <f t="shared" si="15"/>
        <v>17363</v>
      </c>
      <c r="I45" s="210">
        <f t="shared" si="15"/>
        <v>0</v>
      </c>
      <c r="J45" s="210">
        <f t="shared" si="15"/>
        <v>39248</v>
      </c>
    </row>
    <row r="46" spans="1:10" ht="31.5">
      <c r="A46" s="209" t="s">
        <v>360</v>
      </c>
      <c r="B46" s="210">
        <f aca="true" t="shared" si="16" ref="B46:J46">B40+B45</f>
        <v>-86987</v>
      </c>
      <c r="C46" s="210">
        <f t="shared" si="16"/>
        <v>0</v>
      </c>
      <c r="D46" s="210">
        <f t="shared" si="16"/>
        <v>-47953</v>
      </c>
      <c r="E46" s="210">
        <f t="shared" si="16"/>
        <v>-1925</v>
      </c>
      <c r="F46" s="210">
        <f t="shared" si="16"/>
        <v>0</v>
      </c>
      <c r="G46" s="210">
        <f t="shared" si="16"/>
        <v>-305</v>
      </c>
      <c r="H46" s="210">
        <f t="shared" si="16"/>
        <v>-88912</v>
      </c>
      <c r="I46" s="210">
        <f t="shared" si="16"/>
        <v>0</v>
      </c>
      <c r="J46" s="210">
        <f t="shared" si="16"/>
        <v>-48258</v>
      </c>
    </row>
    <row r="47" spans="1:10" ht="15.75">
      <c r="A47" s="211"/>
      <c r="B47" s="211"/>
      <c r="C47" s="211"/>
      <c r="D47" s="211"/>
      <c r="E47" s="211"/>
      <c r="F47" s="211"/>
      <c r="G47" s="211"/>
      <c r="H47" s="211"/>
      <c r="I47" s="211"/>
      <c r="J47" s="211"/>
    </row>
  </sheetData>
  <sheetProtection/>
  <mergeCells count="5">
    <mergeCell ref="B4:D4"/>
    <mergeCell ref="E4:G4"/>
    <mergeCell ref="A1:G1"/>
    <mergeCell ref="H4:J4"/>
    <mergeCell ref="A2:J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Header>&amp;C21. melléklet a  4/2016. (IV.18.)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35"/>
  <sheetViews>
    <sheetView workbookViewId="0" topLeftCell="A1">
      <selection activeCell="J127" sqref="A1:J127"/>
    </sheetView>
  </sheetViews>
  <sheetFormatPr defaultColWidth="9.140625" defaultRowHeight="12.75"/>
  <cols>
    <col min="1" max="1" width="73.140625" style="2" customWidth="1"/>
    <col min="2" max="2" width="13.140625" style="2" customWidth="1"/>
    <col min="3" max="3" width="15.00390625" style="2" customWidth="1"/>
    <col min="4" max="5" width="13.140625" style="2" customWidth="1"/>
    <col min="6" max="6" width="14.8515625" style="2" customWidth="1"/>
    <col min="7" max="7" width="13.140625" style="2" customWidth="1"/>
    <col min="8" max="8" width="13.140625" style="3" customWidth="1"/>
    <col min="9" max="9" width="15.7109375" style="3" customWidth="1"/>
    <col min="10" max="10" width="13.140625" style="3" customWidth="1"/>
    <col min="11" max="16384" width="9.140625" style="2" customWidth="1"/>
  </cols>
  <sheetData>
    <row r="1" spans="1:10" ht="25.5" customHeight="1">
      <c r="A1" s="416" t="s">
        <v>362</v>
      </c>
      <c r="B1" s="426"/>
      <c r="C1" s="426"/>
      <c r="D1" s="426"/>
      <c r="E1" s="427"/>
      <c r="F1" s="427"/>
      <c r="G1" s="427"/>
      <c r="H1" s="427"/>
      <c r="I1" s="427"/>
      <c r="J1" s="427"/>
    </row>
    <row r="2" spans="1:10" ht="25.5" customHeight="1">
      <c r="A2" s="187"/>
      <c r="B2" s="215"/>
      <c r="C2" s="215"/>
      <c r="D2" s="215"/>
      <c r="E2" s="216"/>
      <c r="F2" s="216"/>
      <c r="G2" s="216"/>
      <c r="H2" s="217"/>
      <c r="I2" s="217"/>
      <c r="J2" s="217"/>
    </row>
    <row r="3" spans="1:10" ht="15.75">
      <c r="A3" s="85"/>
      <c r="B3" s="85"/>
      <c r="C3" s="85"/>
      <c r="D3" s="85"/>
      <c r="E3" s="85"/>
      <c r="F3" s="85"/>
      <c r="G3" s="85"/>
      <c r="H3" s="105"/>
      <c r="I3" s="105"/>
      <c r="J3" s="105"/>
    </row>
    <row r="4" spans="1:10" s="1" customFormat="1" ht="15.75">
      <c r="A4" s="188"/>
      <c r="B4" s="424" t="s">
        <v>82</v>
      </c>
      <c r="C4" s="424"/>
      <c r="D4" s="424"/>
      <c r="E4" s="424" t="s">
        <v>272</v>
      </c>
      <c r="F4" s="424"/>
      <c r="G4" s="424"/>
      <c r="H4" s="425" t="s">
        <v>18</v>
      </c>
      <c r="I4" s="425"/>
      <c r="J4" s="425"/>
    </row>
    <row r="5" spans="1:10" ht="28.5">
      <c r="A5" s="188" t="s">
        <v>115</v>
      </c>
      <c r="B5" s="218" t="s">
        <v>686</v>
      </c>
      <c r="C5" s="218" t="s">
        <v>319</v>
      </c>
      <c r="D5" s="218" t="s">
        <v>687</v>
      </c>
      <c r="E5" s="218" t="s">
        <v>686</v>
      </c>
      <c r="F5" s="218" t="s">
        <v>319</v>
      </c>
      <c r="G5" s="218" t="s">
        <v>687</v>
      </c>
      <c r="H5" s="219" t="s">
        <v>686</v>
      </c>
      <c r="I5" s="219" t="s">
        <v>319</v>
      </c>
      <c r="J5" s="219" t="s">
        <v>689</v>
      </c>
    </row>
    <row r="6" spans="1:10" ht="15.75">
      <c r="A6" s="191" t="s">
        <v>363</v>
      </c>
      <c r="B6" s="213"/>
      <c r="C6" s="213"/>
      <c r="D6" s="213"/>
      <c r="E6" s="213"/>
      <c r="F6" s="213"/>
      <c r="G6" s="213"/>
      <c r="H6" s="196">
        <f>B6+E6</f>
        <v>0</v>
      </c>
      <c r="I6" s="196">
        <f>C6+F6</f>
        <v>0</v>
      </c>
      <c r="J6" s="196">
        <f>D6+G6</f>
        <v>0</v>
      </c>
    </row>
    <row r="7" spans="1:10" ht="15.75">
      <c r="A7" s="189" t="s">
        <v>364</v>
      </c>
      <c r="B7" s="190"/>
      <c r="C7" s="190"/>
      <c r="D7" s="190"/>
      <c r="E7" s="190"/>
      <c r="F7" s="190"/>
      <c r="G7" s="190"/>
      <c r="H7" s="196">
        <f aca="true" t="shared" si="0" ref="H7:H22">B7+E7</f>
        <v>0</v>
      </c>
      <c r="I7" s="196">
        <f aca="true" t="shared" si="1" ref="I7:I22">C7+F7</f>
        <v>0</v>
      </c>
      <c r="J7" s="196">
        <f aca="true" t="shared" si="2" ref="J7:J22">D7+G7</f>
        <v>0</v>
      </c>
    </row>
    <row r="8" spans="1:10" ht="15.75">
      <c r="A8" s="189" t="s">
        <v>365</v>
      </c>
      <c r="B8" s="190"/>
      <c r="C8" s="190"/>
      <c r="D8" s="190"/>
      <c r="E8" s="190">
        <v>175</v>
      </c>
      <c r="F8" s="190"/>
      <c r="G8" s="190">
        <v>106</v>
      </c>
      <c r="H8" s="196">
        <f t="shared" si="0"/>
        <v>175</v>
      </c>
      <c r="I8" s="196">
        <f t="shared" si="1"/>
        <v>0</v>
      </c>
      <c r="J8" s="196">
        <f t="shared" si="2"/>
        <v>106</v>
      </c>
    </row>
    <row r="9" spans="1:10" ht="15.75">
      <c r="A9" s="189" t="s">
        <v>366</v>
      </c>
      <c r="B9" s="190"/>
      <c r="C9" s="190"/>
      <c r="D9" s="190"/>
      <c r="E9" s="190"/>
      <c r="F9" s="190"/>
      <c r="G9" s="190"/>
      <c r="H9" s="196">
        <f t="shared" si="0"/>
        <v>0</v>
      </c>
      <c r="I9" s="196">
        <f t="shared" si="1"/>
        <v>0</v>
      </c>
      <c r="J9" s="196">
        <f t="shared" si="2"/>
        <v>0</v>
      </c>
    </row>
    <row r="10" spans="1:10" ht="15.75">
      <c r="A10" s="191" t="s">
        <v>367</v>
      </c>
      <c r="B10" s="192">
        <f aca="true" t="shared" si="3" ref="B10:J10">SUM(B6:B9)</f>
        <v>0</v>
      </c>
      <c r="C10" s="192">
        <f t="shared" si="3"/>
        <v>0</v>
      </c>
      <c r="D10" s="192">
        <f t="shared" si="3"/>
        <v>0</v>
      </c>
      <c r="E10" s="192">
        <f t="shared" si="3"/>
        <v>175</v>
      </c>
      <c r="F10" s="192">
        <f t="shared" si="3"/>
        <v>0</v>
      </c>
      <c r="G10" s="192">
        <f t="shared" si="3"/>
        <v>106</v>
      </c>
      <c r="H10" s="192">
        <f t="shared" si="3"/>
        <v>175</v>
      </c>
      <c r="I10" s="192">
        <f t="shared" si="3"/>
        <v>0</v>
      </c>
      <c r="J10" s="192">
        <f t="shared" si="3"/>
        <v>106</v>
      </c>
    </row>
    <row r="11" spans="1:10" ht="15.75">
      <c r="A11" s="189" t="s">
        <v>368</v>
      </c>
      <c r="B11" s="190">
        <v>2459288</v>
      </c>
      <c r="C11" s="190"/>
      <c r="D11" s="190">
        <v>2409589</v>
      </c>
      <c r="E11" s="190"/>
      <c r="F11" s="190"/>
      <c r="G11" s="190"/>
      <c r="H11" s="196">
        <f t="shared" si="0"/>
        <v>2459288</v>
      </c>
      <c r="I11" s="196">
        <f t="shared" si="1"/>
        <v>0</v>
      </c>
      <c r="J11" s="196">
        <f t="shared" si="2"/>
        <v>2409589</v>
      </c>
    </row>
    <row r="12" spans="1:10" ht="15.75">
      <c r="A12" s="189" t="s">
        <v>369</v>
      </c>
      <c r="B12" s="190">
        <v>29928</v>
      </c>
      <c r="C12" s="190"/>
      <c r="D12" s="190">
        <v>36420</v>
      </c>
      <c r="E12" s="190">
        <v>84</v>
      </c>
      <c r="F12" s="190"/>
      <c r="G12" s="190">
        <v>1</v>
      </c>
      <c r="H12" s="196">
        <f t="shared" si="0"/>
        <v>30012</v>
      </c>
      <c r="I12" s="196">
        <f t="shared" si="1"/>
        <v>0</v>
      </c>
      <c r="J12" s="196">
        <f t="shared" si="2"/>
        <v>36421</v>
      </c>
    </row>
    <row r="13" spans="1:10" ht="15.75">
      <c r="A13" s="189" t="s">
        <v>370</v>
      </c>
      <c r="B13" s="190"/>
      <c r="C13" s="190"/>
      <c r="D13" s="190"/>
      <c r="E13" s="190"/>
      <c r="F13" s="190"/>
      <c r="G13" s="190"/>
      <c r="H13" s="196">
        <f t="shared" si="0"/>
        <v>0</v>
      </c>
      <c r="I13" s="196">
        <f t="shared" si="1"/>
        <v>0</v>
      </c>
      <c r="J13" s="196">
        <f t="shared" si="2"/>
        <v>0</v>
      </c>
    </row>
    <row r="14" spans="1:10" ht="15.75">
      <c r="A14" s="189" t="s">
        <v>371</v>
      </c>
      <c r="B14" s="190">
        <v>190</v>
      </c>
      <c r="C14" s="190"/>
      <c r="D14" s="190"/>
      <c r="E14" s="190"/>
      <c r="F14" s="190"/>
      <c r="G14" s="190"/>
      <c r="H14" s="196">
        <f t="shared" si="0"/>
        <v>190</v>
      </c>
      <c r="I14" s="196">
        <f t="shared" si="1"/>
        <v>0</v>
      </c>
      <c r="J14" s="196">
        <f t="shared" si="2"/>
        <v>0</v>
      </c>
    </row>
    <row r="15" spans="1:10" ht="15.75">
      <c r="A15" s="189" t="s">
        <v>372</v>
      </c>
      <c r="B15" s="190"/>
      <c r="C15" s="190"/>
      <c r="D15" s="190"/>
      <c r="E15" s="190"/>
      <c r="F15" s="190"/>
      <c r="G15" s="190"/>
      <c r="H15" s="196">
        <f t="shared" si="0"/>
        <v>0</v>
      </c>
      <c r="I15" s="196">
        <f t="shared" si="1"/>
        <v>0</v>
      </c>
      <c r="J15" s="196">
        <f t="shared" si="2"/>
        <v>0</v>
      </c>
    </row>
    <row r="16" spans="1:10" ht="15.75">
      <c r="A16" s="191" t="s">
        <v>373</v>
      </c>
      <c r="B16" s="192">
        <f aca="true" t="shared" si="4" ref="B16:J16">SUM(B11:B15)</f>
        <v>2489406</v>
      </c>
      <c r="C16" s="192">
        <f t="shared" si="4"/>
        <v>0</v>
      </c>
      <c r="D16" s="192">
        <f t="shared" si="4"/>
        <v>2446009</v>
      </c>
      <c r="E16" s="192">
        <f t="shared" si="4"/>
        <v>84</v>
      </c>
      <c r="F16" s="192">
        <f t="shared" si="4"/>
        <v>0</v>
      </c>
      <c r="G16" s="192">
        <f t="shared" si="4"/>
        <v>1</v>
      </c>
      <c r="H16" s="192">
        <f t="shared" si="4"/>
        <v>2489490</v>
      </c>
      <c r="I16" s="192">
        <f t="shared" si="4"/>
        <v>0</v>
      </c>
      <c r="J16" s="192">
        <f t="shared" si="4"/>
        <v>2446010</v>
      </c>
    </row>
    <row r="17" spans="1:10" ht="15.75">
      <c r="A17" s="189" t="s">
        <v>374</v>
      </c>
      <c r="B17" s="190">
        <v>3366</v>
      </c>
      <c r="C17" s="190"/>
      <c r="D17" s="190">
        <v>3816</v>
      </c>
      <c r="E17" s="190"/>
      <c r="F17" s="190"/>
      <c r="G17" s="190"/>
      <c r="H17" s="196">
        <f t="shared" si="0"/>
        <v>3366</v>
      </c>
      <c r="I17" s="196">
        <f t="shared" si="1"/>
        <v>0</v>
      </c>
      <c r="J17" s="196">
        <f t="shared" si="2"/>
        <v>3816</v>
      </c>
    </row>
    <row r="18" spans="1:10" ht="15.75">
      <c r="A18" s="189" t="s">
        <v>375</v>
      </c>
      <c r="B18" s="190"/>
      <c r="C18" s="190"/>
      <c r="D18" s="190"/>
      <c r="E18" s="190"/>
      <c r="F18" s="190"/>
      <c r="G18" s="190"/>
      <c r="H18" s="196">
        <f t="shared" si="0"/>
        <v>0</v>
      </c>
      <c r="I18" s="196">
        <f t="shared" si="1"/>
        <v>0</v>
      </c>
      <c r="J18" s="196">
        <f t="shared" si="2"/>
        <v>0</v>
      </c>
    </row>
    <row r="19" spans="1:10" ht="15.75">
      <c r="A19" s="189" t="s">
        <v>376</v>
      </c>
      <c r="B19" s="190"/>
      <c r="C19" s="190"/>
      <c r="D19" s="190"/>
      <c r="E19" s="190"/>
      <c r="F19" s="190"/>
      <c r="G19" s="190"/>
      <c r="H19" s="196">
        <f t="shared" si="0"/>
        <v>0</v>
      </c>
      <c r="I19" s="196">
        <f t="shared" si="1"/>
        <v>0</v>
      </c>
      <c r="J19" s="196">
        <f t="shared" si="2"/>
        <v>0</v>
      </c>
    </row>
    <row r="20" spans="1:10" ht="15.75">
      <c r="A20" s="191" t="s">
        <v>377</v>
      </c>
      <c r="B20" s="192">
        <f aca="true" t="shared" si="5" ref="B20:J20">SUM(B17:B19)</f>
        <v>3366</v>
      </c>
      <c r="C20" s="192">
        <f t="shared" si="5"/>
        <v>0</v>
      </c>
      <c r="D20" s="192">
        <f t="shared" si="5"/>
        <v>3816</v>
      </c>
      <c r="E20" s="192">
        <f t="shared" si="5"/>
        <v>0</v>
      </c>
      <c r="F20" s="192">
        <f t="shared" si="5"/>
        <v>0</v>
      </c>
      <c r="G20" s="192">
        <f t="shared" si="5"/>
        <v>0</v>
      </c>
      <c r="H20" s="192">
        <f t="shared" si="5"/>
        <v>3366</v>
      </c>
      <c r="I20" s="192">
        <f t="shared" si="5"/>
        <v>0</v>
      </c>
      <c r="J20" s="192">
        <f t="shared" si="5"/>
        <v>3816</v>
      </c>
    </row>
    <row r="21" spans="1:10" ht="15.75">
      <c r="A21" s="189" t="s">
        <v>378</v>
      </c>
      <c r="B21" s="190"/>
      <c r="C21" s="190"/>
      <c r="D21" s="190"/>
      <c r="E21" s="190"/>
      <c r="F21" s="190"/>
      <c r="G21" s="190"/>
      <c r="H21" s="196">
        <f t="shared" si="0"/>
        <v>0</v>
      </c>
      <c r="I21" s="196">
        <f t="shared" si="1"/>
        <v>0</v>
      </c>
      <c r="J21" s="196">
        <f t="shared" si="2"/>
        <v>0</v>
      </c>
    </row>
    <row r="22" spans="1:10" ht="15.75">
      <c r="A22" s="189" t="s">
        <v>379</v>
      </c>
      <c r="B22" s="190"/>
      <c r="C22" s="190"/>
      <c r="D22" s="190"/>
      <c r="E22" s="190"/>
      <c r="F22" s="190"/>
      <c r="G22" s="190"/>
      <c r="H22" s="196">
        <f t="shared" si="0"/>
        <v>0</v>
      </c>
      <c r="I22" s="196">
        <f t="shared" si="1"/>
        <v>0</v>
      </c>
      <c r="J22" s="196">
        <f t="shared" si="2"/>
        <v>0</v>
      </c>
    </row>
    <row r="23" spans="1:10" ht="15.75">
      <c r="A23" s="191" t="s">
        <v>380</v>
      </c>
      <c r="B23" s="192">
        <f aca="true" t="shared" si="6" ref="B23:J23">SUM(B21:B22)</f>
        <v>0</v>
      </c>
      <c r="C23" s="192">
        <f t="shared" si="6"/>
        <v>0</v>
      </c>
      <c r="D23" s="192">
        <f t="shared" si="6"/>
        <v>0</v>
      </c>
      <c r="E23" s="192">
        <f t="shared" si="6"/>
        <v>0</v>
      </c>
      <c r="F23" s="192">
        <f t="shared" si="6"/>
        <v>0</v>
      </c>
      <c r="G23" s="192">
        <f t="shared" si="6"/>
        <v>0</v>
      </c>
      <c r="H23" s="192">
        <f t="shared" si="6"/>
        <v>0</v>
      </c>
      <c r="I23" s="192">
        <f t="shared" si="6"/>
        <v>0</v>
      </c>
      <c r="J23" s="192">
        <f t="shared" si="6"/>
        <v>0</v>
      </c>
    </row>
    <row r="24" spans="1:10" ht="28.5">
      <c r="A24" s="191" t="s">
        <v>381</v>
      </c>
      <c r="B24" s="192">
        <f aca="true" t="shared" si="7" ref="B24:J24">B10+B16+B20+B23</f>
        <v>2492772</v>
      </c>
      <c r="C24" s="192">
        <f t="shared" si="7"/>
        <v>0</v>
      </c>
      <c r="D24" s="192">
        <f t="shared" si="7"/>
        <v>2449825</v>
      </c>
      <c r="E24" s="192">
        <f t="shared" si="7"/>
        <v>259</v>
      </c>
      <c r="F24" s="192">
        <f t="shared" si="7"/>
        <v>0</v>
      </c>
      <c r="G24" s="192">
        <f t="shared" si="7"/>
        <v>107</v>
      </c>
      <c r="H24" s="192">
        <f t="shared" si="7"/>
        <v>2493031</v>
      </c>
      <c r="I24" s="192">
        <f t="shared" si="7"/>
        <v>0</v>
      </c>
      <c r="J24" s="192">
        <f t="shared" si="7"/>
        <v>2449932</v>
      </c>
    </row>
    <row r="25" spans="1:10" ht="15.75">
      <c r="A25" s="189" t="s">
        <v>382</v>
      </c>
      <c r="B25" s="190"/>
      <c r="C25" s="190"/>
      <c r="D25" s="190"/>
      <c r="E25" s="190"/>
      <c r="F25" s="190"/>
      <c r="G25" s="190"/>
      <c r="H25" s="196">
        <f aca="true" t="shared" si="8" ref="H25:J37">B25+E25</f>
        <v>0</v>
      </c>
      <c r="I25" s="196">
        <f t="shared" si="8"/>
        <v>0</v>
      </c>
      <c r="J25" s="196">
        <f t="shared" si="8"/>
        <v>0</v>
      </c>
    </row>
    <row r="26" spans="1:10" ht="15.75">
      <c r="A26" s="189" t="s">
        <v>383</v>
      </c>
      <c r="B26" s="190"/>
      <c r="C26" s="190"/>
      <c r="D26" s="190"/>
      <c r="E26" s="190"/>
      <c r="F26" s="190"/>
      <c r="G26" s="190"/>
      <c r="H26" s="196">
        <f t="shared" si="8"/>
        <v>0</v>
      </c>
      <c r="I26" s="196">
        <f t="shared" si="8"/>
        <v>0</v>
      </c>
      <c r="J26" s="196">
        <f t="shared" si="8"/>
        <v>0</v>
      </c>
    </row>
    <row r="27" spans="1:10" ht="15.75">
      <c r="A27" s="189" t="s">
        <v>384</v>
      </c>
      <c r="B27" s="190"/>
      <c r="C27" s="190"/>
      <c r="D27" s="190"/>
      <c r="E27" s="190"/>
      <c r="F27" s="190"/>
      <c r="G27" s="190"/>
      <c r="H27" s="196">
        <f t="shared" si="8"/>
        <v>0</v>
      </c>
      <c r="I27" s="196">
        <f t="shared" si="8"/>
        <v>0</v>
      </c>
      <c r="J27" s="196">
        <f t="shared" si="8"/>
        <v>0</v>
      </c>
    </row>
    <row r="28" spans="1:10" ht="15.75">
      <c r="A28" s="189" t="s">
        <v>385</v>
      </c>
      <c r="B28" s="190"/>
      <c r="C28" s="190"/>
      <c r="D28" s="190"/>
      <c r="E28" s="190"/>
      <c r="F28" s="190"/>
      <c r="G28" s="190"/>
      <c r="H28" s="196">
        <f t="shared" si="8"/>
        <v>0</v>
      </c>
      <c r="I28" s="196">
        <f t="shared" si="8"/>
        <v>0</v>
      </c>
      <c r="J28" s="196">
        <f t="shared" si="8"/>
        <v>0</v>
      </c>
    </row>
    <row r="29" spans="1:10" ht="15.75">
      <c r="A29" s="189" t="s">
        <v>386</v>
      </c>
      <c r="B29" s="190"/>
      <c r="C29" s="190"/>
      <c r="D29" s="190"/>
      <c r="E29" s="190"/>
      <c r="F29" s="190"/>
      <c r="G29" s="190"/>
      <c r="H29" s="196">
        <f t="shared" si="8"/>
        <v>0</v>
      </c>
      <c r="I29" s="196">
        <f t="shared" si="8"/>
        <v>0</v>
      </c>
      <c r="J29" s="196">
        <f t="shared" si="8"/>
        <v>0</v>
      </c>
    </row>
    <row r="30" spans="1:10" ht="15.75">
      <c r="A30" s="191" t="s">
        <v>387</v>
      </c>
      <c r="B30" s="192">
        <f aca="true" t="shared" si="9" ref="B30:J30">SUM(B25:B29)</f>
        <v>0</v>
      </c>
      <c r="C30" s="192">
        <f t="shared" si="9"/>
        <v>0</v>
      </c>
      <c r="D30" s="192">
        <f t="shared" si="9"/>
        <v>0</v>
      </c>
      <c r="E30" s="192">
        <f t="shared" si="9"/>
        <v>0</v>
      </c>
      <c r="F30" s="192">
        <f t="shared" si="9"/>
        <v>0</v>
      </c>
      <c r="G30" s="192">
        <f t="shared" si="9"/>
        <v>0</v>
      </c>
      <c r="H30" s="192">
        <f t="shared" si="9"/>
        <v>0</v>
      </c>
      <c r="I30" s="192">
        <f t="shared" si="9"/>
        <v>0</v>
      </c>
      <c r="J30" s="192">
        <f t="shared" si="9"/>
        <v>0</v>
      </c>
    </row>
    <row r="31" spans="1:10" ht="15.75">
      <c r="A31" s="189" t="s">
        <v>388</v>
      </c>
      <c r="B31" s="190"/>
      <c r="C31" s="190"/>
      <c r="D31" s="190"/>
      <c r="E31" s="190"/>
      <c r="F31" s="190"/>
      <c r="G31" s="190"/>
      <c r="H31" s="196">
        <f t="shared" si="8"/>
        <v>0</v>
      </c>
      <c r="I31" s="196">
        <f t="shared" si="8"/>
        <v>0</v>
      </c>
      <c r="J31" s="196">
        <f t="shared" si="8"/>
        <v>0</v>
      </c>
    </row>
    <row r="32" spans="1:10" ht="15.75">
      <c r="A32" s="189" t="s">
        <v>389</v>
      </c>
      <c r="B32" s="190">
        <v>1441</v>
      </c>
      <c r="C32" s="190"/>
      <c r="D32" s="190">
        <v>1441</v>
      </c>
      <c r="E32" s="190"/>
      <c r="F32" s="190"/>
      <c r="G32" s="190"/>
      <c r="H32" s="196">
        <f t="shared" si="8"/>
        <v>1441</v>
      </c>
      <c r="I32" s="196">
        <f t="shared" si="8"/>
        <v>0</v>
      </c>
      <c r="J32" s="196">
        <f t="shared" si="8"/>
        <v>1441</v>
      </c>
    </row>
    <row r="33" spans="1:10" ht="15.75">
      <c r="A33" s="189" t="s">
        <v>390</v>
      </c>
      <c r="B33" s="190"/>
      <c r="C33" s="190"/>
      <c r="D33" s="190"/>
      <c r="E33" s="190"/>
      <c r="F33" s="190"/>
      <c r="G33" s="190"/>
      <c r="H33" s="196">
        <f t="shared" si="8"/>
        <v>0</v>
      </c>
      <c r="I33" s="196">
        <f t="shared" si="8"/>
        <v>0</v>
      </c>
      <c r="J33" s="196">
        <f t="shared" si="8"/>
        <v>0</v>
      </c>
    </row>
    <row r="34" spans="1:10" ht="15.75">
      <c r="A34" s="189" t="s">
        <v>391</v>
      </c>
      <c r="B34" s="190"/>
      <c r="C34" s="190"/>
      <c r="D34" s="190"/>
      <c r="E34" s="190"/>
      <c r="F34" s="190"/>
      <c r="G34" s="190"/>
      <c r="H34" s="196">
        <f t="shared" si="8"/>
        <v>0</v>
      </c>
      <c r="I34" s="196">
        <f t="shared" si="8"/>
        <v>0</v>
      </c>
      <c r="J34" s="196">
        <f t="shared" si="8"/>
        <v>0</v>
      </c>
    </row>
    <row r="35" spans="1:10" ht="15.75">
      <c r="A35" s="189" t="s">
        <v>392</v>
      </c>
      <c r="B35" s="190"/>
      <c r="C35" s="190"/>
      <c r="D35" s="190"/>
      <c r="E35" s="190"/>
      <c r="F35" s="190"/>
      <c r="G35" s="190"/>
      <c r="H35" s="196">
        <f t="shared" si="8"/>
        <v>0</v>
      </c>
      <c r="I35" s="196">
        <f t="shared" si="8"/>
        <v>0</v>
      </c>
      <c r="J35" s="196">
        <f t="shared" si="8"/>
        <v>0</v>
      </c>
    </row>
    <row r="36" spans="1:10" ht="15.75">
      <c r="A36" s="189" t="s">
        <v>393</v>
      </c>
      <c r="B36" s="190"/>
      <c r="C36" s="190"/>
      <c r="D36" s="190"/>
      <c r="E36" s="190"/>
      <c r="F36" s="190"/>
      <c r="G36" s="190"/>
      <c r="H36" s="196">
        <f t="shared" si="8"/>
        <v>0</v>
      </c>
      <c r="I36" s="196">
        <f t="shared" si="8"/>
        <v>0</v>
      </c>
      <c r="J36" s="196">
        <f t="shared" si="8"/>
        <v>0</v>
      </c>
    </row>
    <row r="37" spans="1:10" ht="15.75">
      <c r="A37" s="189" t="s">
        <v>394</v>
      </c>
      <c r="B37" s="190">
        <v>1441</v>
      </c>
      <c r="C37" s="190"/>
      <c r="D37" s="190">
        <v>1441</v>
      </c>
      <c r="E37" s="190"/>
      <c r="F37" s="190"/>
      <c r="G37" s="190"/>
      <c r="H37" s="196">
        <f t="shared" si="8"/>
        <v>1441</v>
      </c>
      <c r="I37" s="196">
        <f t="shared" si="8"/>
        <v>0</v>
      </c>
      <c r="J37" s="196">
        <f t="shared" si="8"/>
        <v>1441</v>
      </c>
    </row>
    <row r="38" spans="1:10" ht="15.75">
      <c r="A38" s="191" t="s">
        <v>395</v>
      </c>
      <c r="B38" s="192">
        <f>B31+B32</f>
        <v>1441</v>
      </c>
      <c r="C38" s="192">
        <f aca="true" t="shared" si="10" ref="C38:J38">C31+C32</f>
        <v>0</v>
      </c>
      <c r="D38" s="192">
        <f t="shared" si="10"/>
        <v>1441</v>
      </c>
      <c r="E38" s="192">
        <f t="shared" si="10"/>
        <v>0</v>
      </c>
      <c r="F38" s="192">
        <f t="shared" si="10"/>
        <v>0</v>
      </c>
      <c r="G38" s="192">
        <f t="shared" si="10"/>
        <v>0</v>
      </c>
      <c r="H38" s="192">
        <f t="shared" si="10"/>
        <v>1441</v>
      </c>
      <c r="I38" s="192">
        <f t="shared" si="10"/>
        <v>0</v>
      </c>
      <c r="J38" s="192">
        <f t="shared" si="10"/>
        <v>1441</v>
      </c>
    </row>
    <row r="39" spans="1:10" ht="15.75">
      <c r="A39" s="191" t="s">
        <v>396</v>
      </c>
      <c r="B39" s="192">
        <f aca="true" t="shared" si="11" ref="B39:J39">B30+B38</f>
        <v>1441</v>
      </c>
      <c r="C39" s="192">
        <f t="shared" si="11"/>
        <v>0</v>
      </c>
      <c r="D39" s="192">
        <f t="shared" si="11"/>
        <v>1441</v>
      </c>
      <c r="E39" s="192">
        <f t="shared" si="11"/>
        <v>0</v>
      </c>
      <c r="F39" s="192">
        <f t="shared" si="11"/>
        <v>0</v>
      </c>
      <c r="G39" s="192">
        <f t="shared" si="11"/>
        <v>0</v>
      </c>
      <c r="H39" s="192">
        <f t="shared" si="11"/>
        <v>1441</v>
      </c>
      <c r="I39" s="192">
        <f t="shared" si="11"/>
        <v>0</v>
      </c>
      <c r="J39" s="192">
        <f t="shared" si="11"/>
        <v>1441</v>
      </c>
    </row>
    <row r="40" spans="1:10" ht="15.75">
      <c r="A40" s="189" t="s">
        <v>397</v>
      </c>
      <c r="B40" s="190"/>
      <c r="C40" s="190"/>
      <c r="D40" s="190"/>
      <c r="E40" s="190"/>
      <c r="F40" s="190"/>
      <c r="G40" s="190"/>
      <c r="H40" s="196">
        <f aca="true" t="shared" si="12" ref="H40:J75">B40+E40</f>
        <v>0</v>
      </c>
      <c r="I40" s="196">
        <f t="shared" si="12"/>
        <v>0</v>
      </c>
      <c r="J40" s="196">
        <f t="shared" si="12"/>
        <v>0</v>
      </c>
    </row>
    <row r="41" spans="1:10" ht="15.75">
      <c r="A41" s="189" t="s">
        <v>398</v>
      </c>
      <c r="B41" s="190">
        <v>200</v>
      </c>
      <c r="C41" s="190"/>
      <c r="D41" s="190">
        <v>98</v>
      </c>
      <c r="E41" s="190">
        <v>104</v>
      </c>
      <c r="F41" s="190"/>
      <c r="G41" s="190">
        <v>49</v>
      </c>
      <c r="H41" s="196">
        <f t="shared" si="12"/>
        <v>304</v>
      </c>
      <c r="I41" s="196">
        <f t="shared" si="12"/>
        <v>0</v>
      </c>
      <c r="J41" s="196">
        <f t="shared" si="12"/>
        <v>147</v>
      </c>
    </row>
    <row r="42" spans="1:10" ht="15.75">
      <c r="A42" s="189" t="s">
        <v>399</v>
      </c>
      <c r="B42" s="190">
        <v>24928</v>
      </c>
      <c r="C42" s="190"/>
      <c r="D42" s="190">
        <v>20853</v>
      </c>
      <c r="E42" s="190">
        <v>191</v>
      </c>
      <c r="F42" s="190"/>
      <c r="G42" s="190">
        <v>89</v>
      </c>
      <c r="H42" s="196">
        <f t="shared" si="12"/>
        <v>25119</v>
      </c>
      <c r="I42" s="196">
        <f t="shared" si="12"/>
        <v>0</v>
      </c>
      <c r="J42" s="196">
        <f t="shared" si="12"/>
        <v>20942</v>
      </c>
    </row>
    <row r="43" spans="1:10" ht="15.75">
      <c r="A43" s="189" t="s">
        <v>400</v>
      </c>
      <c r="B43" s="190"/>
      <c r="C43" s="190"/>
      <c r="D43" s="190"/>
      <c r="E43" s="190"/>
      <c r="F43" s="190"/>
      <c r="G43" s="190"/>
      <c r="H43" s="196">
        <f t="shared" si="12"/>
        <v>0</v>
      </c>
      <c r="I43" s="196">
        <f t="shared" si="12"/>
        <v>0</v>
      </c>
      <c r="J43" s="196">
        <f t="shared" si="12"/>
        <v>0</v>
      </c>
    </row>
    <row r="44" spans="1:10" ht="15.75">
      <c r="A44" s="189" t="s">
        <v>401</v>
      </c>
      <c r="B44" s="190"/>
      <c r="C44" s="190"/>
      <c r="D44" s="190"/>
      <c r="E44" s="190"/>
      <c r="F44" s="190"/>
      <c r="G44" s="190"/>
      <c r="H44" s="196">
        <f t="shared" si="12"/>
        <v>0</v>
      </c>
      <c r="I44" s="196">
        <f t="shared" si="12"/>
        <v>0</v>
      </c>
      <c r="J44" s="196">
        <f t="shared" si="12"/>
        <v>0</v>
      </c>
    </row>
    <row r="45" spans="1:10" ht="15.75">
      <c r="A45" s="191" t="s">
        <v>402</v>
      </c>
      <c r="B45" s="192">
        <f aca="true" t="shared" si="13" ref="B45:J45">SUM(B40:B44)</f>
        <v>25128</v>
      </c>
      <c r="C45" s="192">
        <f t="shared" si="13"/>
        <v>0</v>
      </c>
      <c r="D45" s="192">
        <f t="shared" si="13"/>
        <v>20951</v>
      </c>
      <c r="E45" s="192">
        <f t="shared" si="13"/>
        <v>295</v>
      </c>
      <c r="F45" s="192">
        <f t="shared" si="13"/>
        <v>0</v>
      </c>
      <c r="G45" s="192">
        <f t="shared" si="13"/>
        <v>138</v>
      </c>
      <c r="H45" s="192">
        <f t="shared" si="13"/>
        <v>25423</v>
      </c>
      <c r="I45" s="192">
        <f t="shared" si="13"/>
        <v>0</v>
      </c>
      <c r="J45" s="192">
        <f t="shared" si="13"/>
        <v>21089</v>
      </c>
    </row>
    <row r="46" spans="1:10" ht="30">
      <c r="A46" s="189" t="s">
        <v>403</v>
      </c>
      <c r="B46" s="190"/>
      <c r="C46" s="190"/>
      <c r="D46" s="190"/>
      <c r="E46" s="190"/>
      <c r="F46" s="190"/>
      <c r="G46" s="190"/>
      <c r="H46" s="196">
        <f t="shared" si="12"/>
        <v>0</v>
      </c>
      <c r="I46" s="196">
        <f t="shared" si="12"/>
        <v>0</v>
      </c>
      <c r="J46" s="196">
        <f t="shared" si="12"/>
        <v>0</v>
      </c>
    </row>
    <row r="47" spans="1:10" ht="30">
      <c r="A47" s="189" t="s">
        <v>404</v>
      </c>
      <c r="B47" s="190"/>
      <c r="C47" s="190"/>
      <c r="D47" s="190"/>
      <c r="E47" s="190"/>
      <c r="F47" s="190"/>
      <c r="G47" s="190"/>
      <c r="H47" s="196">
        <f t="shared" si="12"/>
        <v>0</v>
      </c>
      <c r="I47" s="196">
        <f t="shared" si="12"/>
        <v>0</v>
      </c>
      <c r="J47" s="196">
        <f t="shared" si="12"/>
        <v>0</v>
      </c>
    </row>
    <row r="48" spans="1:10" ht="15.75">
      <c r="A48" s="189" t="s">
        <v>405</v>
      </c>
      <c r="B48" s="190">
        <v>2541</v>
      </c>
      <c r="C48" s="190"/>
      <c r="D48" s="190">
        <v>1905</v>
      </c>
      <c r="E48" s="190"/>
      <c r="F48" s="190"/>
      <c r="G48" s="190"/>
      <c r="H48" s="196">
        <f t="shared" si="12"/>
        <v>2541</v>
      </c>
      <c r="I48" s="196">
        <f t="shared" si="12"/>
        <v>0</v>
      </c>
      <c r="J48" s="196">
        <f t="shared" si="12"/>
        <v>1905</v>
      </c>
    </row>
    <row r="49" spans="1:10" ht="15.75">
      <c r="A49" s="189" t="s">
        <v>406</v>
      </c>
      <c r="B49" s="190"/>
      <c r="C49" s="190"/>
      <c r="D49" s="190"/>
      <c r="E49" s="190"/>
      <c r="F49" s="190"/>
      <c r="G49" s="190"/>
      <c r="H49" s="196">
        <f t="shared" si="12"/>
        <v>0</v>
      </c>
      <c r="I49" s="196">
        <f t="shared" si="12"/>
        <v>0</v>
      </c>
      <c r="J49" s="196">
        <f t="shared" si="12"/>
        <v>0</v>
      </c>
    </row>
    <row r="50" spans="1:10" ht="15.75">
      <c r="A50" s="189" t="s">
        <v>407</v>
      </c>
      <c r="B50" s="190"/>
      <c r="C50" s="190"/>
      <c r="D50" s="190"/>
      <c r="E50" s="190"/>
      <c r="F50" s="190"/>
      <c r="G50" s="190"/>
      <c r="H50" s="196">
        <f t="shared" si="12"/>
        <v>0</v>
      </c>
      <c r="I50" s="196">
        <f t="shared" si="12"/>
        <v>0</v>
      </c>
      <c r="J50" s="196">
        <f t="shared" si="12"/>
        <v>0</v>
      </c>
    </row>
    <row r="51" spans="1:10" ht="30">
      <c r="A51" s="189" t="s">
        <v>408</v>
      </c>
      <c r="B51" s="190"/>
      <c r="C51" s="190"/>
      <c r="D51" s="190"/>
      <c r="E51" s="190"/>
      <c r="F51" s="190"/>
      <c r="G51" s="190"/>
      <c r="H51" s="196">
        <f t="shared" si="12"/>
        <v>0</v>
      </c>
      <c r="I51" s="196">
        <f t="shared" si="12"/>
        <v>0</v>
      </c>
      <c r="J51" s="196">
        <f t="shared" si="12"/>
        <v>0</v>
      </c>
    </row>
    <row r="52" spans="1:10" ht="30">
      <c r="A52" s="189" t="s">
        <v>409</v>
      </c>
      <c r="B52" s="190"/>
      <c r="C52" s="190"/>
      <c r="D52" s="190"/>
      <c r="E52" s="190"/>
      <c r="F52" s="190"/>
      <c r="G52" s="190"/>
      <c r="H52" s="196">
        <f t="shared" si="12"/>
        <v>0</v>
      </c>
      <c r="I52" s="196">
        <f t="shared" si="12"/>
        <v>0</v>
      </c>
      <c r="J52" s="196">
        <f t="shared" si="12"/>
        <v>0</v>
      </c>
    </row>
    <row r="53" spans="1:10" ht="15.75">
      <c r="A53" s="189" t="s">
        <v>410</v>
      </c>
      <c r="B53" s="190"/>
      <c r="C53" s="190"/>
      <c r="D53" s="190"/>
      <c r="E53" s="190"/>
      <c r="F53" s="190"/>
      <c r="G53" s="190"/>
      <c r="H53" s="196">
        <f t="shared" si="12"/>
        <v>0</v>
      </c>
      <c r="I53" s="196">
        <f t="shared" si="12"/>
        <v>0</v>
      </c>
      <c r="J53" s="196">
        <f t="shared" si="12"/>
        <v>0</v>
      </c>
    </row>
    <row r="54" spans="1:10" ht="15.75">
      <c r="A54" s="191" t="s">
        <v>411</v>
      </c>
      <c r="B54" s="192">
        <f aca="true" t="shared" si="14" ref="B54:J54">SUM(B46:B53)</f>
        <v>2541</v>
      </c>
      <c r="C54" s="192">
        <f t="shared" si="14"/>
        <v>0</v>
      </c>
      <c r="D54" s="192">
        <f t="shared" si="14"/>
        <v>1905</v>
      </c>
      <c r="E54" s="192">
        <f t="shared" si="14"/>
        <v>0</v>
      </c>
      <c r="F54" s="192">
        <f t="shared" si="14"/>
        <v>0</v>
      </c>
      <c r="G54" s="192">
        <f t="shared" si="14"/>
        <v>0</v>
      </c>
      <c r="H54" s="192">
        <f t="shared" si="14"/>
        <v>2541</v>
      </c>
      <c r="I54" s="192">
        <f t="shared" si="14"/>
        <v>0</v>
      </c>
      <c r="J54" s="192">
        <f t="shared" si="14"/>
        <v>1905</v>
      </c>
    </row>
    <row r="55" spans="1:10" ht="30">
      <c r="A55" s="189" t="s">
        <v>412</v>
      </c>
      <c r="B55" s="190"/>
      <c r="C55" s="190"/>
      <c r="D55" s="190"/>
      <c r="E55" s="190"/>
      <c r="F55" s="190"/>
      <c r="G55" s="190"/>
      <c r="H55" s="196">
        <f t="shared" si="12"/>
        <v>0</v>
      </c>
      <c r="I55" s="196">
        <f t="shared" si="12"/>
        <v>0</v>
      </c>
      <c r="J55" s="196">
        <f t="shared" si="12"/>
        <v>0</v>
      </c>
    </row>
    <row r="56" spans="1:10" ht="30">
      <c r="A56" s="189" t="s">
        <v>413</v>
      </c>
      <c r="B56" s="190"/>
      <c r="C56" s="190"/>
      <c r="D56" s="190"/>
      <c r="E56" s="190"/>
      <c r="F56" s="190"/>
      <c r="G56" s="190"/>
      <c r="H56" s="196">
        <f t="shared" si="12"/>
        <v>0</v>
      </c>
      <c r="I56" s="196">
        <f t="shared" si="12"/>
        <v>0</v>
      </c>
      <c r="J56" s="196">
        <f t="shared" si="12"/>
        <v>0</v>
      </c>
    </row>
    <row r="57" spans="1:10" ht="15.75">
      <c r="A57" s="189" t="s">
        <v>414</v>
      </c>
      <c r="B57" s="190"/>
      <c r="C57" s="190"/>
      <c r="D57" s="190"/>
      <c r="E57" s="190"/>
      <c r="F57" s="190"/>
      <c r="G57" s="190"/>
      <c r="H57" s="196">
        <f t="shared" si="12"/>
        <v>0</v>
      </c>
      <c r="I57" s="196">
        <f t="shared" si="12"/>
        <v>0</v>
      </c>
      <c r="J57" s="196">
        <f t="shared" si="12"/>
        <v>0</v>
      </c>
    </row>
    <row r="58" spans="1:10" ht="15.75">
      <c r="A58" s="189" t="s">
        <v>415</v>
      </c>
      <c r="B58" s="190"/>
      <c r="C58" s="190"/>
      <c r="D58" s="190"/>
      <c r="E58" s="190"/>
      <c r="F58" s="190"/>
      <c r="G58" s="190"/>
      <c r="H58" s="196">
        <f t="shared" si="12"/>
        <v>0</v>
      </c>
      <c r="I58" s="196">
        <f t="shared" si="12"/>
        <v>0</v>
      </c>
      <c r="J58" s="196">
        <f t="shared" si="12"/>
        <v>0</v>
      </c>
    </row>
    <row r="59" spans="1:10" ht="30">
      <c r="A59" s="189" t="s">
        <v>416</v>
      </c>
      <c r="B59" s="190"/>
      <c r="C59" s="190"/>
      <c r="D59" s="190"/>
      <c r="E59" s="190"/>
      <c r="F59" s="190"/>
      <c r="G59" s="190"/>
      <c r="H59" s="196">
        <f t="shared" si="12"/>
        <v>0</v>
      </c>
      <c r="I59" s="196">
        <f t="shared" si="12"/>
        <v>0</v>
      </c>
      <c r="J59" s="196">
        <f t="shared" si="12"/>
        <v>0</v>
      </c>
    </row>
    <row r="60" spans="1:10" ht="30">
      <c r="A60" s="189" t="s">
        <v>417</v>
      </c>
      <c r="B60" s="190"/>
      <c r="C60" s="190"/>
      <c r="D60" s="190"/>
      <c r="E60" s="190"/>
      <c r="F60" s="190"/>
      <c r="G60" s="190"/>
      <c r="H60" s="196">
        <f t="shared" si="12"/>
        <v>0</v>
      </c>
      <c r="I60" s="196">
        <f t="shared" si="12"/>
        <v>0</v>
      </c>
      <c r="J60" s="196">
        <f t="shared" si="12"/>
        <v>0</v>
      </c>
    </row>
    <row r="61" spans="1:10" ht="30">
      <c r="A61" s="189" t="s">
        <v>418</v>
      </c>
      <c r="B61" s="190"/>
      <c r="C61" s="190"/>
      <c r="D61" s="190"/>
      <c r="E61" s="190"/>
      <c r="F61" s="190"/>
      <c r="G61" s="190"/>
      <c r="H61" s="196">
        <f t="shared" si="12"/>
        <v>0</v>
      </c>
      <c r="I61" s="196">
        <f t="shared" si="12"/>
        <v>0</v>
      </c>
      <c r="J61" s="196">
        <f t="shared" si="12"/>
        <v>0</v>
      </c>
    </row>
    <row r="62" spans="1:10" ht="30">
      <c r="A62" s="189" t="s">
        <v>419</v>
      </c>
      <c r="B62" s="190"/>
      <c r="C62" s="190"/>
      <c r="D62" s="190"/>
      <c r="E62" s="190"/>
      <c r="F62" s="190"/>
      <c r="G62" s="190"/>
      <c r="H62" s="196">
        <f t="shared" si="12"/>
        <v>0</v>
      </c>
      <c r="I62" s="196">
        <f t="shared" si="12"/>
        <v>0</v>
      </c>
      <c r="J62" s="196">
        <f t="shared" si="12"/>
        <v>0</v>
      </c>
    </row>
    <row r="63" spans="1:10" ht="15.75">
      <c r="A63" s="191" t="s">
        <v>420</v>
      </c>
      <c r="B63" s="192">
        <f aca="true" t="shared" si="15" ref="B63:J63">SUM(B55:B62)</f>
        <v>0</v>
      </c>
      <c r="C63" s="192">
        <f t="shared" si="15"/>
        <v>0</v>
      </c>
      <c r="D63" s="192">
        <f t="shared" si="15"/>
        <v>0</v>
      </c>
      <c r="E63" s="192">
        <f t="shared" si="15"/>
        <v>0</v>
      </c>
      <c r="F63" s="192">
        <f t="shared" si="15"/>
        <v>0</v>
      </c>
      <c r="G63" s="192">
        <f t="shared" si="15"/>
        <v>0</v>
      </c>
      <c r="H63" s="192">
        <f t="shared" si="15"/>
        <v>0</v>
      </c>
      <c r="I63" s="192">
        <f t="shared" si="15"/>
        <v>0</v>
      </c>
      <c r="J63" s="192">
        <f t="shared" si="15"/>
        <v>0</v>
      </c>
    </row>
    <row r="64" spans="1:10" ht="15.75">
      <c r="A64" s="189" t="s">
        <v>421</v>
      </c>
      <c r="B64" s="190">
        <f>SUM(B65:B69)</f>
        <v>0</v>
      </c>
      <c r="C64" s="190">
        <f aca="true" t="shared" si="16" ref="C64:J64">SUM(C65:C69)</f>
        <v>0</v>
      </c>
      <c r="D64" s="190">
        <f t="shared" si="16"/>
        <v>0</v>
      </c>
      <c r="E64" s="190">
        <f t="shared" si="16"/>
        <v>0</v>
      </c>
      <c r="F64" s="190">
        <f t="shared" si="16"/>
        <v>0</v>
      </c>
      <c r="G64" s="190">
        <f t="shared" si="16"/>
        <v>0</v>
      </c>
      <c r="H64" s="190">
        <f t="shared" si="16"/>
        <v>0</v>
      </c>
      <c r="I64" s="190">
        <f t="shared" si="16"/>
        <v>0</v>
      </c>
      <c r="J64" s="190">
        <f t="shared" si="16"/>
        <v>0</v>
      </c>
    </row>
    <row r="65" spans="1:10" ht="15.75">
      <c r="A65" s="189" t="s">
        <v>422</v>
      </c>
      <c r="B65" s="190"/>
      <c r="C65" s="190"/>
      <c r="D65" s="190"/>
      <c r="E65" s="190"/>
      <c r="F65" s="190"/>
      <c r="G65" s="190"/>
      <c r="H65" s="196">
        <f t="shared" si="12"/>
        <v>0</v>
      </c>
      <c r="I65" s="196">
        <f t="shared" si="12"/>
        <v>0</v>
      </c>
      <c r="J65" s="196">
        <f t="shared" si="12"/>
        <v>0</v>
      </c>
    </row>
    <row r="66" spans="1:10" ht="15.75">
      <c r="A66" s="189" t="s">
        <v>423</v>
      </c>
      <c r="B66" s="190"/>
      <c r="C66" s="190"/>
      <c r="D66" s="190"/>
      <c r="E66" s="190"/>
      <c r="F66" s="190"/>
      <c r="G66" s="190"/>
      <c r="H66" s="196">
        <f t="shared" si="12"/>
        <v>0</v>
      </c>
      <c r="I66" s="196">
        <f t="shared" si="12"/>
        <v>0</v>
      </c>
      <c r="J66" s="196">
        <f t="shared" si="12"/>
        <v>0</v>
      </c>
    </row>
    <row r="67" spans="1:10" ht="15.75">
      <c r="A67" s="189" t="s">
        <v>424</v>
      </c>
      <c r="B67" s="190"/>
      <c r="C67" s="190"/>
      <c r="D67" s="190"/>
      <c r="E67" s="190"/>
      <c r="F67" s="190"/>
      <c r="G67" s="190"/>
      <c r="H67" s="196">
        <f t="shared" si="12"/>
        <v>0</v>
      </c>
      <c r="I67" s="196">
        <f t="shared" si="12"/>
        <v>0</v>
      </c>
      <c r="J67" s="196">
        <f t="shared" si="12"/>
        <v>0</v>
      </c>
    </row>
    <row r="68" spans="1:10" ht="15.75">
      <c r="A68" s="189" t="s">
        <v>425</v>
      </c>
      <c r="B68" s="190"/>
      <c r="C68" s="190"/>
      <c r="D68" s="190"/>
      <c r="E68" s="190"/>
      <c r="F68" s="190"/>
      <c r="G68" s="190"/>
      <c r="H68" s="196">
        <f t="shared" si="12"/>
        <v>0</v>
      </c>
      <c r="I68" s="196">
        <f t="shared" si="12"/>
        <v>0</v>
      </c>
      <c r="J68" s="196">
        <f t="shared" si="12"/>
        <v>0</v>
      </c>
    </row>
    <row r="69" spans="1:10" ht="15.75">
      <c r="A69" s="189" t="s">
        <v>426</v>
      </c>
      <c r="B69" s="190">
        <v>0</v>
      </c>
      <c r="C69" s="190"/>
      <c r="D69" s="190"/>
      <c r="E69" s="190"/>
      <c r="F69" s="190"/>
      <c r="G69" s="190"/>
      <c r="H69" s="196">
        <f t="shared" si="12"/>
        <v>0</v>
      </c>
      <c r="I69" s="196">
        <f t="shared" si="12"/>
        <v>0</v>
      </c>
      <c r="J69" s="196">
        <f t="shared" si="12"/>
        <v>0</v>
      </c>
    </row>
    <row r="70" spans="1:10" ht="15.75">
      <c r="A70" s="189" t="s">
        <v>427</v>
      </c>
      <c r="B70" s="190"/>
      <c r="C70" s="190"/>
      <c r="D70" s="190"/>
      <c r="E70" s="190"/>
      <c r="F70" s="190"/>
      <c r="G70" s="190"/>
      <c r="H70" s="196">
        <f t="shared" si="12"/>
        <v>0</v>
      </c>
      <c r="I70" s="196">
        <f t="shared" si="12"/>
        <v>0</v>
      </c>
      <c r="J70" s="196">
        <f t="shared" si="12"/>
        <v>0</v>
      </c>
    </row>
    <row r="71" spans="1:10" ht="15.75">
      <c r="A71" s="189" t="s">
        <v>428</v>
      </c>
      <c r="B71" s="190"/>
      <c r="C71" s="190"/>
      <c r="D71" s="190"/>
      <c r="E71" s="190"/>
      <c r="F71" s="190"/>
      <c r="G71" s="190"/>
      <c r="H71" s="196">
        <f t="shared" si="12"/>
        <v>0</v>
      </c>
      <c r="I71" s="196">
        <f t="shared" si="12"/>
        <v>0</v>
      </c>
      <c r="J71" s="196">
        <f t="shared" si="12"/>
        <v>0</v>
      </c>
    </row>
    <row r="72" spans="1:10" ht="15.75">
      <c r="A72" s="189" t="s">
        <v>429</v>
      </c>
      <c r="B72" s="190">
        <v>15</v>
      </c>
      <c r="C72" s="190"/>
      <c r="D72" s="190">
        <v>15</v>
      </c>
      <c r="E72" s="190"/>
      <c r="F72" s="190"/>
      <c r="G72" s="190"/>
      <c r="H72" s="196">
        <f t="shared" si="12"/>
        <v>15</v>
      </c>
      <c r="I72" s="196">
        <f t="shared" si="12"/>
        <v>0</v>
      </c>
      <c r="J72" s="196">
        <f t="shared" si="12"/>
        <v>15</v>
      </c>
    </row>
    <row r="73" spans="1:10" ht="30">
      <c r="A73" s="189" t="s">
        <v>430</v>
      </c>
      <c r="B73" s="190"/>
      <c r="C73" s="190"/>
      <c r="D73" s="190"/>
      <c r="E73" s="190"/>
      <c r="F73" s="190"/>
      <c r="G73" s="190"/>
      <c r="H73" s="196">
        <f t="shared" si="12"/>
        <v>0</v>
      </c>
      <c r="I73" s="196">
        <f t="shared" si="12"/>
        <v>0</v>
      </c>
      <c r="J73" s="196">
        <f t="shared" si="12"/>
        <v>0</v>
      </c>
    </row>
    <row r="74" spans="1:10" ht="30">
      <c r="A74" s="189" t="s">
        <v>431</v>
      </c>
      <c r="B74" s="190"/>
      <c r="C74" s="190"/>
      <c r="D74" s="190"/>
      <c r="E74" s="190"/>
      <c r="F74" s="190"/>
      <c r="G74" s="190"/>
      <c r="H74" s="196">
        <f t="shared" si="12"/>
        <v>0</v>
      </c>
      <c r="I74" s="196">
        <f t="shared" si="12"/>
        <v>0</v>
      </c>
      <c r="J74" s="196">
        <f t="shared" si="12"/>
        <v>0</v>
      </c>
    </row>
    <row r="75" spans="1:10" ht="30">
      <c r="A75" s="189" t="s">
        <v>432</v>
      </c>
      <c r="B75" s="190"/>
      <c r="C75" s="190"/>
      <c r="D75" s="190"/>
      <c r="E75" s="190"/>
      <c r="F75" s="190"/>
      <c r="G75" s="190"/>
      <c r="H75" s="196">
        <f t="shared" si="12"/>
        <v>0</v>
      </c>
      <c r="I75" s="196">
        <f t="shared" si="12"/>
        <v>0</v>
      </c>
      <c r="J75" s="196">
        <f t="shared" si="12"/>
        <v>0</v>
      </c>
    </row>
    <row r="76" spans="1:10" ht="15.75">
      <c r="A76" s="191" t="s">
        <v>433</v>
      </c>
      <c r="B76" s="192">
        <f>B64+B70+B71+B72+B73+B74+B75</f>
        <v>15</v>
      </c>
      <c r="C76" s="192">
        <f aca="true" t="shared" si="17" ref="C76:J76">C64+C70+C71+C72+C73+C74+C75</f>
        <v>0</v>
      </c>
      <c r="D76" s="192">
        <f t="shared" si="17"/>
        <v>15</v>
      </c>
      <c r="E76" s="192">
        <f t="shared" si="17"/>
        <v>0</v>
      </c>
      <c r="F76" s="192">
        <f t="shared" si="17"/>
        <v>0</v>
      </c>
      <c r="G76" s="192">
        <f t="shared" si="17"/>
        <v>0</v>
      </c>
      <c r="H76" s="192">
        <f t="shared" si="17"/>
        <v>15</v>
      </c>
      <c r="I76" s="192">
        <f t="shared" si="17"/>
        <v>0</v>
      </c>
      <c r="J76" s="192">
        <f t="shared" si="17"/>
        <v>15</v>
      </c>
    </row>
    <row r="77" spans="1:10" ht="15.75">
      <c r="A77" s="191" t="s">
        <v>434</v>
      </c>
      <c r="B77" s="192">
        <f aca="true" t="shared" si="18" ref="B77:J77">B54+B63+B76</f>
        <v>2556</v>
      </c>
      <c r="C77" s="192">
        <f t="shared" si="18"/>
        <v>0</v>
      </c>
      <c r="D77" s="192">
        <f t="shared" si="18"/>
        <v>1920</v>
      </c>
      <c r="E77" s="192">
        <f t="shared" si="18"/>
        <v>0</v>
      </c>
      <c r="F77" s="192">
        <f t="shared" si="18"/>
        <v>0</v>
      </c>
      <c r="G77" s="192">
        <f t="shared" si="18"/>
        <v>0</v>
      </c>
      <c r="H77" s="192">
        <f t="shared" si="18"/>
        <v>2556</v>
      </c>
      <c r="I77" s="192">
        <f t="shared" si="18"/>
        <v>0</v>
      </c>
      <c r="J77" s="192">
        <f t="shared" si="18"/>
        <v>1920</v>
      </c>
    </row>
    <row r="78" spans="1:10" ht="15.75">
      <c r="A78" s="191" t="s">
        <v>435</v>
      </c>
      <c r="B78" s="192">
        <v>2050</v>
      </c>
      <c r="C78" s="192"/>
      <c r="D78" s="192">
        <v>2161</v>
      </c>
      <c r="E78" s="192">
        <v>104</v>
      </c>
      <c r="F78" s="192"/>
      <c r="G78" s="192">
        <v>13</v>
      </c>
      <c r="H78" s="196">
        <f aca="true" t="shared" si="19" ref="H78:J81">B78+E78</f>
        <v>2154</v>
      </c>
      <c r="I78" s="196">
        <f t="shared" si="19"/>
        <v>0</v>
      </c>
      <c r="J78" s="196">
        <f t="shared" si="19"/>
        <v>2174</v>
      </c>
    </row>
    <row r="79" spans="1:10" ht="15.75">
      <c r="A79" s="189" t="s">
        <v>436</v>
      </c>
      <c r="B79" s="190"/>
      <c r="C79" s="190"/>
      <c r="D79" s="190"/>
      <c r="E79" s="190"/>
      <c r="F79" s="190"/>
      <c r="G79" s="190"/>
      <c r="H79" s="196">
        <f t="shared" si="19"/>
        <v>0</v>
      </c>
      <c r="I79" s="196">
        <f t="shared" si="19"/>
        <v>0</v>
      </c>
      <c r="J79" s="196">
        <f t="shared" si="19"/>
        <v>0</v>
      </c>
    </row>
    <row r="80" spans="1:10" ht="15.75">
      <c r="A80" s="189" t="s">
        <v>437</v>
      </c>
      <c r="B80" s="190"/>
      <c r="C80" s="190"/>
      <c r="D80" s="190"/>
      <c r="E80" s="190"/>
      <c r="F80" s="190"/>
      <c r="G80" s="190"/>
      <c r="H80" s="196">
        <f t="shared" si="19"/>
        <v>0</v>
      </c>
      <c r="I80" s="196">
        <f t="shared" si="19"/>
        <v>0</v>
      </c>
      <c r="J80" s="196">
        <f t="shared" si="19"/>
        <v>0</v>
      </c>
    </row>
    <row r="81" spans="1:10" ht="15.75">
      <c r="A81" s="189" t="s">
        <v>438</v>
      </c>
      <c r="B81" s="190"/>
      <c r="C81" s="190"/>
      <c r="D81" s="190"/>
      <c r="E81" s="190"/>
      <c r="F81" s="190"/>
      <c r="G81" s="190"/>
      <c r="H81" s="196">
        <f t="shared" si="19"/>
        <v>0</v>
      </c>
      <c r="I81" s="196">
        <f t="shared" si="19"/>
        <v>0</v>
      </c>
      <c r="J81" s="196">
        <f t="shared" si="19"/>
        <v>0</v>
      </c>
    </row>
    <row r="82" spans="1:10" ht="15.75">
      <c r="A82" s="191" t="s">
        <v>439</v>
      </c>
      <c r="B82" s="192">
        <f aca="true" t="shared" si="20" ref="B82:H82">SUM(B79:B81)</f>
        <v>0</v>
      </c>
      <c r="C82" s="192">
        <f t="shared" si="20"/>
        <v>0</v>
      </c>
      <c r="D82" s="192">
        <f t="shared" si="20"/>
        <v>0</v>
      </c>
      <c r="E82" s="192">
        <f t="shared" si="20"/>
        <v>0</v>
      </c>
      <c r="F82" s="192">
        <f t="shared" si="20"/>
        <v>0</v>
      </c>
      <c r="G82" s="192">
        <f t="shared" si="20"/>
        <v>0</v>
      </c>
      <c r="H82" s="192">
        <f t="shared" si="20"/>
        <v>0</v>
      </c>
      <c r="I82" s="192">
        <f>SUM(I79:I84)</f>
        <v>0</v>
      </c>
      <c r="J82" s="192">
        <f>SUM(J79:J81)</f>
        <v>0</v>
      </c>
    </row>
    <row r="83" spans="1:10" ht="15.75">
      <c r="A83" s="186" t="s">
        <v>440</v>
      </c>
      <c r="B83" s="193">
        <f aca="true" t="shared" si="21" ref="B83:H83">B81+B78+B77+B45+B39+B24</f>
        <v>2523947</v>
      </c>
      <c r="C83" s="193">
        <f t="shared" si="21"/>
        <v>0</v>
      </c>
      <c r="D83" s="193">
        <f t="shared" si="21"/>
        <v>2476298</v>
      </c>
      <c r="E83" s="193">
        <f t="shared" si="21"/>
        <v>658</v>
      </c>
      <c r="F83" s="193">
        <f t="shared" si="21"/>
        <v>0</v>
      </c>
      <c r="G83" s="193">
        <f t="shared" si="21"/>
        <v>258</v>
      </c>
      <c r="H83" s="193">
        <f t="shared" si="21"/>
        <v>2524605</v>
      </c>
      <c r="I83" s="193">
        <f>I84+I78+I77+I45+I39+I24</f>
        <v>0</v>
      </c>
      <c r="J83" s="193">
        <f>J81+J78+J77+J45+J39+J24</f>
        <v>2476556</v>
      </c>
    </row>
    <row r="84" spans="1:10" ht="15.75">
      <c r="A84" s="191" t="s">
        <v>441</v>
      </c>
      <c r="B84" s="213"/>
      <c r="C84" s="213"/>
      <c r="D84" s="213"/>
      <c r="E84" s="213"/>
      <c r="F84" s="213"/>
      <c r="G84" s="213"/>
      <c r="H84" s="196">
        <f aca="true" t="shared" si="22" ref="H84:H118">B84+E84</f>
        <v>0</v>
      </c>
      <c r="I84" s="196">
        <f>C81+F81</f>
        <v>0</v>
      </c>
      <c r="J84" s="196">
        <f aca="true" t="shared" si="23" ref="J84:J90">D84+G84</f>
        <v>0</v>
      </c>
    </row>
    <row r="85" spans="1:10" ht="15.75">
      <c r="A85" s="189" t="s">
        <v>442</v>
      </c>
      <c r="B85" s="190">
        <v>3115683</v>
      </c>
      <c r="C85" s="190"/>
      <c r="D85" s="190">
        <v>3115683</v>
      </c>
      <c r="E85" s="190">
        <v>3993</v>
      </c>
      <c r="F85" s="190"/>
      <c r="G85" s="190">
        <v>3993</v>
      </c>
      <c r="H85" s="196">
        <f t="shared" si="22"/>
        <v>3119676</v>
      </c>
      <c r="I85" s="196">
        <f aca="true" t="shared" si="24" ref="I85:I118">C82+F82</f>
        <v>0</v>
      </c>
      <c r="J85" s="196">
        <f t="shared" si="23"/>
        <v>3119676</v>
      </c>
    </row>
    <row r="86" spans="1:10" ht="15.75">
      <c r="A86" s="189" t="s">
        <v>443</v>
      </c>
      <c r="B86" s="190"/>
      <c r="C86" s="190"/>
      <c r="D86" s="190"/>
      <c r="E86" s="190"/>
      <c r="F86" s="190"/>
      <c r="G86" s="190"/>
      <c r="H86" s="196">
        <f t="shared" si="22"/>
        <v>0</v>
      </c>
      <c r="I86" s="196">
        <f t="shared" si="24"/>
        <v>0</v>
      </c>
      <c r="J86" s="196">
        <f t="shared" si="23"/>
        <v>0</v>
      </c>
    </row>
    <row r="87" spans="1:10" ht="15.75">
      <c r="A87" s="189" t="s">
        <v>444</v>
      </c>
      <c r="B87" s="190">
        <v>23944</v>
      </c>
      <c r="C87" s="190"/>
      <c r="D87" s="190">
        <v>23944</v>
      </c>
      <c r="E87" s="190">
        <v>34</v>
      </c>
      <c r="F87" s="190"/>
      <c r="G87" s="190">
        <v>34</v>
      </c>
      <c r="H87" s="196">
        <f t="shared" si="22"/>
        <v>23978</v>
      </c>
      <c r="I87" s="196">
        <f t="shared" si="24"/>
        <v>0</v>
      </c>
      <c r="J87" s="196">
        <f t="shared" si="23"/>
        <v>23978</v>
      </c>
    </row>
    <row r="88" spans="1:10" ht="15.75">
      <c r="A88" s="189" t="s">
        <v>445</v>
      </c>
      <c r="B88" s="190">
        <v>-541593</v>
      </c>
      <c r="C88" s="190"/>
      <c r="D88" s="190">
        <v>-628580</v>
      </c>
      <c r="E88" s="190">
        <v>-3476</v>
      </c>
      <c r="F88" s="190"/>
      <c r="G88" s="190">
        <v>-5401</v>
      </c>
      <c r="H88" s="196">
        <f t="shared" si="22"/>
        <v>-545069</v>
      </c>
      <c r="I88" s="196">
        <f t="shared" si="24"/>
        <v>0</v>
      </c>
      <c r="J88" s="196">
        <f t="shared" si="23"/>
        <v>-633981</v>
      </c>
    </row>
    <row r="89" spans="1:10" ht="15.75">
      <c r="A89" s="189" t="s">
        <v>446</v>
      </c>
      <c r="B89" s="190"/>
      <c r="C89" s="190"/>
      <c r="D89" s="190"/>
      <c r="E89" s="190"/>
      <c r="F89" s="190"/>
      <c r="G89" s="190"/>
      <c r="H89" s="196">
        <f t="shared" si="22"/>
        <v>0</v>
      </c>
      <c r="I89" s="196">
        <f t="shared" si="24"/>
        <v>0</v>
      </c>
      <c r="J89" s="196">
        <f t="shared" si="23"/>
        <v>0</v>
      </c>
    </row>
    <row r="90" spans="1:10" ht="15.75">
      <c r="A90" s="189" t="s">
        <v>447</v>
      </c>
      <c r="B90" s="190">
        <v>-86987</v>
      </c>
      <c r="C90" s="190"/>
      <c r="D90" s="190">
        <v>-47953</v>
      </c>
      <c r="E90" s="190">
        <v>-1925</v>
      </c>
      <c r="F90" s="190"/>
      <c r="G90" s="190">
        <v>-305</v>
      </c>
      <c r="H90" s="196">
        <f t="shared" si="22"/>
        <v>-88912</v>
      </c>
      <c r="I90" s="196">
        <f t="shared" si="24"/>
        <v>0</v>
      </c>
      <c r="J90" s="196">
        <f t="shared" si="23"/>
        <v>-48258</v>
      </c>
    </row>
    <row r="91" spans="1:10" ht="15.75">
      <c r="A91" s="191" t="s">
        <v>448</v>
      </c>
      <c r="B91" s="192">
        <f aca="true" t="shared" si="25" ref="B91:J91">SUM(B85:B90)</f>
        <v>2511047</v>
      </c>
      <c r="C91" s="192">
        <f t="shared" si="25"/>
        <v>0</v>
      </c>
      <c r="D91" s="192">
        <f t="shared" si="25"/>
        <v>2463094</v>
      </c>
      <c r="E91" s="192">
        <f t="shared" si="25"/>
        <v>-1374</v>
      </c>
      <c r="F91" s="192">
        <f t="shared" si="25"/>
        <v>0</v>
      </c>
      <c r="G91" s="192">
        <f t="shared" si="25"/>
        <v>-1679</v>
      </c>
      <c r="H91" s="192">
        <f t="shared" si="25"/>
        <v>2509673</v>
      </c>
      <c r="I91" s="192">
        <f t="shared" si="25"/>
        <v>0</v>
      </c>
      <c r="J91" s="192">
        <f t="shared" si="25"/>
        <v>2461415</v>
      </c>
    </row>
    <row r="92" spans="1:10" ht="15.75">
      <c r="A92" s="189" t="s">
        <v>449</v>
      </c>
      <c r="B92" s="190"/>
      <c r="C92" s="190"/>
      <c r="D92" s="190"/>
      <c r="E92" s="190"/>
      <c r="F92" s="190"/>
      <c r="G92" s="190"/>
      <c r="H92" s="196">
        <f t="shared" si="22"/>
        <v>0</v>
      </c>
      <c r="I92" s="196">
        <f t="shared" si="24"/>
        <v>0</v>
      </c>
      <c r="J92" s="196">
        <f aca="true" t="shared" si="26" ref="J92:J118">D92+G92</f>
        <v>0</v>
      </c>
    </row>
    <row r="93" spans="1:10" ht="30">
      <c r="A93" s="189" t="s">
        <v>450</v>
      </c>
      <c r="B93" s="190"/>
      <c r="C93" s="190"/>
      <c r="D93" s="190"/>
      <c r="E93" s="190"/>
      <c r="F93" s="190"/>
      <c r="G93" s="190"/>
      <c r="H93" s="196">
        <f t="shared" si="22"/>
        <v>0</v>
      </c>
      <c r="I93" s="196">
        <f t="shared" si="24"/>
        <v>0</v>
      </c>
      <c r="J93" s="196">
        <f t="shared" si="26"/>
        <v>0</v>
      </c>
    </row>
    <row r="94" spans="1:10" ht="15.75">
      <c r="A94" s="189" t="s">
        <v>451</v>
      </c>
      <c r="B94" s="190"/>
      <c r="C94" s="190"/>
      <c r="D94" s="190"/>
      <c r="E94" s="190"/>
      <c r="F94" s="190"/>
      <c r="G94" s="190"/>
      <c r="H94" s="196">
        <f t="shared" si="22"/>
        <v>0</v>
      </c>
      <c r="I94" s="196">
        <f t="shared" si="24"/>
        <v>0</v>
      </c>
      <c r="J94" s="196">
        <f t="shared" si="26"/>
        <v>0</v>
      </c>
    </row>
    <row r="95" spans="1:10" ht="30">
      <c r="A95" s="189" t="s">
        <v>452</v>
      </c>
      <c r="B95" s="190"/>
      <c r="C95" s="190"/>
      <c r="D95" s="190"/>
      <c r="E95" s="190"/>
      <c r="F95" s="190"/>
      <c r="G95" s="190"/>
      <c r="H95" s="196">
        <f t="shared" si="22"/>
        <v>0</v>
      </c>
      <c r="I95" s="196">
        <f t="shared" si="24"/>
        <v>0</v>
      </c>
      <c r="J95" s="196">
        <f t="shared" si="26"/>
        <v>0</v>
      </c>
    </row>
    <row r="96" spans="1:10" ht="30">
      <c r="A96" s="189" t="s">
        <v>453</v>
      </c>
      <c r="B96" s="190">
        <v>0</v>
      </c>
      <c r="C96" s="190"/>
      <c r="D96" s="190"/>
      <c r="E96" s="190"/>
      <c r="F96" s="190"/>
      <c r="G96" s="190"/>
      <c r="H96" s="196">
        <f t="shared" si="22"/>
        <v>0</v>
      </c>
      <c r="I96" s="196">
        <f t="shared" si="24"/>
        <v>0</v>
      </c>
      <c r="J96" s="196">
        <f t="shared" si="26"/>
        <v>0</v>
      </c>
    </row>
    <row r="97" spans="1:10" ht="15.75">
      <c r="A97" s="189" t="s">
        <v>454</v>
      </c>
      <c r="B97" s="190"/>
      <c r="C97" s="190"/>
      <c r="D97" s="190">
        <v>7472</v>
      </c>
      <c r="E97" s="190"/>
      <c r="F97" s="190"/>
      <c r="G97" s="190"/>
      <c r="H97" s="196">
        <f t="shared" si="22"/>
        <v>0</v>
      </c>
      <c r="I97" s="196">
        <f t="shared" si="24"/>
        <v>0</v>
      </c>
      <c r="J97" s="196">
        <f t="shared" si="26"/>
        <v>7472</v>
      </c>
    </row>
    <row r="98" spans="1:10" ht="15.75">
      <c r="A98" s="189" t="s">
        <v>455</v>
      </c>
      <c r="B98" s="190"/>
      <c r="C98" s="190"/>
      <c r="D98" s="190"/>
      <c r="E98" s="190"/>
      <c r="F98" s="190"/>
      <c r="G98" s="190"/>
      <c r="H98" s="196">
        <f t="shared" si="22"/>
        <v>0</v>
      </c>
      <c r="I98" s="196">
        <f t="shared" si="24"/>
        <v>0</v>
      </c>
      <c r="J98" s="196">
        <f t="shared" si="26"/>
        <v>0</v>
      </c>
    </row>
    <row r="99" spans="1:10" ht="30">
      <c r="A99" s="189" t="s">
        <v>456</v>
      </c>
      <c r="B99" s="190"/>
      <c r="C99" s="190"/>
      <c r="D99" s="190"/>
      <c r="E99" s="190"/>
      <c r="F99" s="190"/>
      <c r="G99" s="190"/>
      <c r="H99" s="196">
        <f t="shared" si="22"/>
        <v>0</v>
      </c>
      <c r="I99" s="196">
        <f t="shared" si="24"/>
        <v>0</v>
      </c>
      <c r="J99" s="196">
        <f t="shared" si="26"/>
        <v>0</v>
      </c>
    </row>
    <row r="100" spans="1:10" ht="15.75">
      <c r="A100" s="189" t="s">
        <v>457</v>
      </c>
      <c r="B100" s="190"/>
      <c r="C100" s="190"/>
      <c r="D100" s="190"/>
      <c r="E100" s="190"/>
      <c r="F100" s="190"/>
      <c r="G100" s="190"/>
      <c r="H100" s="196">
        <f t="shared" si="22"/>
        <v>0</v>
      </c>
      <c r="I100" s="196">
        <f t="shared" si="24"/>
        <v>0</v>
      </c>
      <c r="J100" s="196">
        <f t="shared" si="26"/>
        <v>0</v>
      </c>
    </row>
    <row r="101" spans="1:10" ht="15.75">
      <c r="A101" s="191" t="s">
        <v>458</v>
      </c>
      <c r="B101" s="192">
        <f aca="true" t="shared" si="27" ref="B101:J101">SUM(B92:B100)</f>
        <v>0</v>
      </c>
      <c r="C101" s="192">
        <f t="shared" si="27"/>
        <v>0</v>
      </c>
      <c r="D101" s="192">
        <f t="shared" si="27"/>
        <v>7472</v>
      </c>
      <c r="E101" s="192">
        <f t="shared" si="27"/>
        <v>0</v>
      </c>
      <c r="F101" s="192">
        <f t="shared" si="27"/>
        <v>0</v>
      </c>
      <c r="G101" s="192">
        <f t="shared" si="27"/>
        <v>0</v>
      </c>
      <c r="H101" s="192">
        <f t="shared" si="27"/>
        <v>0</v>
      </c>
      <c r="I101" s="192">
        <f t="shared" si="27"/>
        <v>0</v>
      </c>
      <c r="J101" s="192">
        <f t="shared" si="27"/>
        <v>7472</v>
      </c>
    </row>
    <row r="102" spans="1:10" ht="30">
      <c r="A102" s="189" t="s">
        <v>459</v>
      </c>
      <c r="B102" s="190"/>
      <c r="C102" s="190"/>
      <c r="D102" s="190"/>
      <c r="E102" s="190"/>
      <c r="F102" s="190"/>
      <c r="G102" s="190"/>
      <c r="H102" s="196">
        <f t="shared" si="22"/>
        <v>0</v>
      </c>
      <c r="I102" s="196">
        <f t="shared" si="24"/>
        <v>0</v>
      </c>
      <c r="J102" s="196">
        <f t="shared" si="26"/>
        <v>0</v>
      </c>
    </row>
    <row r="103" spans="1:10" ht="30">
      <c r="A103" s="189" t="s">
        <v>460</v>
      </c>
      <c r="B103" s="190"/>
      <c r="C103" s="190"/>
      <c r="D103" s="190"/>
      <c r="E103" s="190"/>
      <c r="F103" s="190"/>
      <c r="G103" s="190"/>
      <c r="H103" s="196">
        <f t="shared" si="22"/>
        <v>0</v>
      </c>
      <c r="I103" s="196">
        <f t="shared" si="24"/>
        <v>0</v>
      </c>
      <c r="J103" s="196">
        <f t="shared" si="26"/>
        <v>0</v>
      </c>
    </row>
    <row r="104" spans="1:10" ht="15.75">
      <c r="A104" s="189" t="s">
        <v>461</v>
      </c>
      <c r="B104" s="190">
        <v>126</v>
      </c>
      <c r="C104" s="190"/>
      <c r="D104" s="190">
        <v>14</v>
      </c>
      <c r="E104" s="190"/>
      <c r="F104" s="190"/>
      <c r="G104" s="190"/>
      <c r="H104" s="196">
        <f t="shared" si="22"/>
        <v>126</v>
      </c>
      <c r="I104" s="196">
        <f t="shared" si="24"/>
        <v>0</v>
      </c>
      <c r="J104" s="196">
        <f t="shared" si="26"/>
        <v>14</v>
      </c>
    </row>
    <row r="105" spans="1:10" ht="30">
      <c r="A105" s="189" t="s">
        <v>462</v>
      </c>
      <c r="B105" s="190"/>
      <c r="C105" s="190"/>
      <c r="D105" s="190"/>
      <c r="E105" s="190"/>
      <c r="F105" s="190"/>
      <c r="G105" s="190"/>
      <c r="H105" s="196">
        <f t="shared" si="22"/>
        <v>0</v>
      </c>
      <c r="I105" s="196">
        <f t="shared" si="24"/>
        <v>0</v>
      </c>
      <c r="J105" s="196">
        <f t="shared" si="26"/>
        <v>0</v>
      </c>
    </row>
    <row r="106" spans="1:10" ht="30">
      <c r="A106" s="189" t="s">
        <v>463</v>
      </c>
      <c r="B106" s="190"/>
      <c r="C106" s="190"/>
      <c r="D106" s="190"/>
      <c r="E106" s="190"/>
      <c r="F106" s="190"/>
      <c r="G106" s="190"/>
      <c r="H106" s="196">
        <f t="shared" si="22"/>
        <v>0</v>
      </c>
      <c r="I106" s="196">
        <f t="shared" si="24"/>
        <v>0</v>
      </c>
      <c r="J106" s="196">
        <f t="shared" si="26"/>
        <v>0</v>
      </c>
    </row>
    <row r="107" spans="1:10" ht="15.75">
      <c r="A107" s="189" t="s">
        <v>464</v>
      </c>
      <c r="B107" s="190"/>
      <c r="C107" s="190"/>
      <c r="D107" s="190"/>
      <c r="E107" s="190"/>
      <c r="F107" s="190"/>
      <c r="G107" s="190"/>
      <c r="H107" s="196">
        <f t="shared" si="22"/>
        <v>0</v>
      </c>
      <c r="I107" s="196">
        <f t="shared" si="24"/>
        <v>0</v>
      </c>
      <c r="J107" s="196">
        <f t="shared" si="26"/>
        <v>0</v>
      </c>
    </row>
    <row r="108" spans="1:10" ht="15.75">
      <c r="A108" s="189" t="s">
        <v>465</v>
      </c>
      <c r="B108" s="190"/>
      <c r="C108" s="190"/>
      <c r="D108" s="190"/>
      <c r="E108" s="190"/>
      <c r="F108" s="190"/>
      <c r="G108" s="190"/>
      <c r="H108" s="196">
        <f t="shared" si="22"/>
        <v>0</v>
      </c>
      <c r="I108" s="196">
        <f t="shared" si="24"/>
        <v>0</v>
      </c>
      <c r="J108" s="196">
        <f t="shared" si="26"/>
        <v>0</v>
      </c>
    </row>
    <row r="109" spans="1:10" ht="30">
      <c r="A109" s="189" t="s">
        <v>466</v>
      </c>
      <c r="B109" s="190"/>
      <c r="C109" s="190"/>
      <c r="D109" s="190"/>
      <c r="E109" s="190"/>
      <c r="F109" s="190"/>
      <c r="G109" s="190"/>
      <c r="H109" s="196">
        <f t="shared" si="22"/>
        <v>0</v>
      </c>
      <c r="I109" s="196">
        <f t="shared" si="24"/>
        <v>0</v>
      </c>
      <c r="J109" s="196">
        <f t="shared" si="26"/>
        <v>0</v>
      </c>
    </row>
    <row r="110" spans="1:10" ht="30">
      <c r="A110" s="189" t="s">
        <v>467</v>
      </c>
      <c r="B110" s="190">
        <v>2228</v>
      </c>
      <c r="C110" s="190"/>
      <c r="D110" s="190">
        <v>2983</v>
      </c>
      <c r="E110" s="190"/>
      <c r="F110" s="190"/>
      <c r="G110" s="190"/>
      <c r="H110" s="196">
        <f t="shared" si="22"/>
        <v>2228</v>
      </c>
      <c r="I110" s="196">
        <f t="shared" si="24"/>
        <v>0</v>
      </c>
      <c r="J110" s="196">
        <f t="shared" si="26"/>
        <v>2983</v>
      </c>
    </row>
    <row r="111" spans="1:10" ht="15.75">
      <c r="A111" s="191" t="s">
        <v>468</v>
      </c>
      <c r="B111" s="192">
        <f aca="true" t="shared" si="28" ref="B111:J111">SUM(B102:B110)</f>
        <v>2354</v>
      </c>
      <c r="C111" s="192">
        <f t="shared" si="28"/>
        <v>0</v>
      </c>
      <c r="D111" s="192">
        <f t="shared" si="28"/>
        <v>2997</v>
      </c>
      <c r="E111" s="192">
        <f t="shared" si="28"/>
        <v>0</v>
      </c>
      <c r="F111" s="192">
        <f t="shared" si="28"/>
        <v>0</v>
      </c>
      <c r="G111" s="192">
        <f t="shared" si="28"/>
        <v>0</v>
      </c>
      <c r="H111" s="192">
        <f t="shared" si="28"/>
        <v>2354</v>
      </c>
      <c r="I111" s="192">
        <f t="shared" si="28"/>
        <v>0</v>
      </c>
      <c r="J111" s="192">
        <f t="shared" si="28"/>
        <v>2997</v>
      </c>
    </row>
    <row r="112" spans="1:10" ht="15.75">
      <c r="A112" s="189" t="s">
        <v>469</v>
      </c>
      <c r="B112" s="190">
        <v>2002</v>
      </c>
      <c r="C112" s="190"/>
      <c r="D112" s="190">
        <v>787</v>
      </c>
      <c r="E112" s="190"/>
      <c r="F112" s="190"/>
      <c r="G112" s="190"/>
      <c r="H112" s="196">
        <f t="shared" si="22"/>
        <v>2002</v>
      </c>
      <c r="I112" s="196">
        <f t="shared" si="24"/>
        <v>0</v>
      </c>
      <c r="J112" s="196">
        <f t="shared" si="26"/>
        <v>787</v>
      </c>
    </row>
    <row r="113" spans="1:10" ht="15.75">
      <c r="A113" s="189" t="s">
        <v>470</v>
      </c>
      <c r="B113" s="190"/>
      <c r="C113" s="190"/>
      <c r="D113" s="190"/>
      <c r="E113" s="190"/>
      <c r="F113" s="190"/>
      <c r="G113" s="190"/>
      <c r="H113" s="196">
        <f t="shared" si="22"/>
        <v>0</v>
      </c>
      <c r="I113" s="196">
        <f t="shared" si="24"/>
        <v>0</v>
      </c>
      <c r="J113" s="196">
        <f t="shared" si="26"/>
        <v>0</v>
      </c>
    </row>
    <row r="114" spans="1:10" ht="15.75">
      <c r="A114" s="189" t="s">
        <v>471</v>
      </c>
      <c r="B114" s="190"/>
      <c r="C114" s="190"/>
      <c r="D114" s="190"/>
      <c r="E114" s="190"/>
      <c r="F114" s="190"/>
      <c r="G114" s="190"/>
      <c r="H114" s="196">
        <f t="shared" si="22"/>
        <v>0</v>
      </c>
      <c r="I114" s="196">
        <f t="shared" si="24"/>
        <v>0</v>
      </c>
      <c r="J114" s="196">
        <f t="shared" si="26"/>
        <v>0</v>
      </c>
    </row>
    <row r="115" spans="1:10" ht="15.75">
      <c r="A115" s="189" t="s">
        <v>472</v>
      </c>
      <c r="B115" s="190"/>
      <c r="C115" s="190"/>
      <c r="D115" s="190"/>
      <c r="E115" s="190"/>
      <c r="F115" s="190"/>
      <c r="G115" s="190"/>
      <c r="H115" s="196">
        <f t="shared" si="22"/>
        <v>0</v>
      </c>
      <c r="I115" s="196">
        <f t="shared" si="24"/>
        <v>0</v>
      </c>
      <c r="J115" s="196">
        <f t="shared" si="26"/>
        <v>0</v>
      </c>
    </row>
    <row r="116" spans="1:10" ht="30">
      <c r="A116" s="189" t="s">
        <v>473</v>
      </c>
      <c r="B116" s="190"/>
      <c r="C116" s="190"/>
      <c r="D116" s="190"/>
      <c r="E116" s="190"/>
      <c r="F116" s="190"/>
      <c r="G116" s="190"/>
      <c r="H116" s="196">
        <f t="shared" si="22"/>
        <v>0</v>
      </c>
      <c r="I116" s="196">
        <f t="shared" si="24"/>
        <v>0</v>
      </c>
      <c r="J116" s="196">
        <f t="shared" si="26"/>
        <v>0</v>
      </c>
    </row>
    <row r="117" spans="1:10" ht="30">
      <c r="A117" s="189" t="s">
        <v>474</v>
      </c>
      <c r="B117" s="190"/>
      <c r="C117" s="190"/>
      <c r="D117" s="190"/>
      <c r="E117" s="190"/>
      <c r="F117" s="190"/>
      <c r="G117" s="190"/>
      <c r="H117" s="196">
        <f t="shared" si="22"/>
        <v>0</v>
      </c>
      <c r="I117" s="196">
        <f t="shared" si="24"/>
        <v>0</v>
      </c>
      <c r="J117" s="196">
        <f t="shared" si="26"/>
        <v>0</v>
      </c>
    </row>
    <row r="118" spans="1:10" ht="30">
      <c r="A118" s="189" t="s">
        <v>475</v>
      </c>
      <c r="B118" s="190"/>
      <c r="C118" s="190"/>
      <c r="D118" s="190"/>
      <c r="E118" s="190"/>
      <c r="F118" s="190"/>
      <c r="G118" s="190"/>
      <c r="H118" s="196">
        <f t="shared" si="22"/>
        <v>0</v>
      </c>
      <c r="I118" s="196">
        <f t="shared" si="24"/>
        <v>0</v>
      </c>
      <c r="J118" s="196">
        <f t="shared" si="26"/>
        <v>0</v>
      </c>
    </row>
    <row r="119" spans="1:10" ht="15.75">
      <c r="A119" s="191" t="s">
        <v>476</v>
      </c>
      <c r="B119" s="192">
        <f aca="true" t="shared" si="29" ref="B119:J119">SUM(B112:B118)</f>
        <v>2002</v>
      </c>
      <c r="C119" s="192">
        <f t="shared" si="29"/>
        <v>0</v>
      </c>
      <c r="D119" s="192">
        <f t="shared" si="29"/>
        <v>787</v>
      </c>
      <c r="E119" s="192">
        <f t="shared" si="29"/>
        <v>0</v>
      </c>
      <c r="F119" s="192">
        <f t="shared" si="29"/>
        <v>0</v>
      </c>
      <c r="G119" s="192">
        <f t="shared" si="29"/>
        <v>0</v>
      </c>
      <c r="H119" s="192">
        <f t="shared" si="29"/>
        <v>2002</v>
      </c>
      <c r="I119" s="192">
        <f t="shared" si="29"/>
        <v>0</v>
      </c>
      <c r="J119" s="192">
        <f t="shared" si="29"/>
        <v>787</v>
      </c>
    </row>
    <row r="120" spans="1:10" ht="15.75">
      <c r="A120" s="191" t="s">
        <v>477</v>
      </c>
      <c r="B120" s="192">
        <f aca="true" t="shared" si="30" ref="B120:J120">B119+B111+B101</f>
        <v>4356</v>
      </c>
      <c r="C120" s="192">
        <f t="shared" si="30"/>
        <v>0</v>
      </c>
      <c r="D120" s="192">
        <f t="shared" si="30"/>
        <v>11256</v>
      </c>
      <c r="E120" s="192">
        <f t="shared" si="30"/>
        <v>0</v>
      </c>
      <c r="F120" s="192">
        <f t="shared" si="30"/>
        <v>0</v>
      </c>
      <c r="G120" s="192">
        <f t="shared" si="30"/>
        <v>0</v>
      </c>
      <c r="H120" s="192">
        <f t="shared" si="30"/>
        <v>4356</v>
      </c>
      <c r="I120" s="192">
        <f t="shared" si="30"/>
        <v>0</v>
      </c>
      <c r="J120" s="192">
        <f t="shared" si="30"/>
        <v>11256</v>
      </c>
    </row>
    <row r="121" spans="1:10" ht="15.75">
      <c r="A121" s="191" t="s">
        <v>478</v>
      </c>
      <c r="B121" s="192"/>
      <c r="C121" s="192"/>
      <c r="D121" s="192"/>
      <c r="E121" s="192"/>
      <c r="F121" s="192"/>
      <c r="G121" s="192"/>
      <c r="H121" s="196">
        <f>B121+E121</f>
        <v>0</v>
      </c>
      <c r="I121" s="196">
        <f>C118+F118</f>
        <v>0</v>
      </c>
      <c r="J121" s="196">
        <f>D121+G121</f>
        <v>0</v>
      </c>
    </row>
    <row r="122" spans="1:10" ht="28.5">
      <c r="A122" s="191" t="s">
        <v>479</v>
      </c>
      <c r="B122" s="192"/>
      <c r="C122" s="192"/>
      <c r="D122" s="192"/>
      <c r="E122" s="192"/>
      <c r="F122" s="192"/>
      <c r="G122" s="192"/>
      <c r="H122" s="196">
        <f>B122+E122</f>
        <v>0</v>
      </c>
      <c r="I122" s="196">
        <f>C119+F119</f>
        <v>0</v>
      </c>
      <c r="J122" s="196">
        <f>D122+G122</f>
        <v>0</v>
      </c>
    </row>
    <row r="123" spans="1:10" ht="15.75">
      <c r="A123" s="189" t="s">
        <v>480</v>
      </c>
      <c r="B123" s="190"/>
      <c r="C123" s="190"/>
      <c r="D123" s="190"/>
      <c r="E123" s="190"/>
      <c r="F123" s="190"/>
      <c r="G123" s="190"/>
      <c r="H123" s="196">
        <f>B123+E123</f>
        <v>0</v>
      </c>
      <c r="I123" s="196">
        <f>C120+F120</f>
        <v>0</v>
      </c>
      <c r="J123" s="196">
        <f>D123+G123</f>
        <v>0</v>
      </c>
    </row>
    <row r="124" spans="1:10" ht="15.75">
      <c r="A124" s="189" t="s">
        <v>481</v>
      </c>
      <c r="B124" s="190">
        <v>8544</v>
      </c>
      <c r="C124" s="190"/>
      <c r="D124" s="190">
        <v>1948</v>
      </c>
      <c r="E124" s="190">
        <v>2032</v>
      </c>
      <c r="F124" s="190"/>
      <c r="G124" s="190">
        <v>1937</v>
      </c>
      <c r="H124" s="196">
        <f>B124+E124</f>
        <v>10576</v>
      </c>
      <c r="I124" s="196">
        <f>C121+F121</f>
        <v>0</v>
      </c>
      <c r="J124" s="196">
        <f>D124+G124</f>
        <v>3885</v>
      </c>
    </row>
    <row r="125" spans="1:10" ht="15.75">
      <c r="A125" s="189" t="s">
        <v>482</v>
      </c>
      <c r="B125" s="190"/>
      <c r="C125" s="190"/>
      <c r="D125" s="190"/>
      <c r="E125" s="190"/>
      <c r="F125" s="190"/>
      <c r="G125" s="190"/>
      <c r="H125" s="196">
        <f>B125+E125</f>
        <v>0</v>
      </c>
      <c r="I125" s="196">
        <f>C122+F122</f>
        <v>0</v>
      </c>
      <c r="J125" s="196">
        <f>D125+G125</f>
        <v>0</v>
      </c>
    </row>
    <row r="126" spans="1:10" ht="15.75">
      <c r="A126" s="191" t="s">
        <v>483</v>
      </c>
      <c r="B126" s="192">
        <f aca="true" t="shared" si="31" ref="B126:J126">SUM(B123:B125)</f>
        <v>8544</v>
      </c>
      <c r="C126" s="192">
        <f t="shared" si="31"/>
        <v>0</v>
      </c>
      <c r="D126" s="192">
        <f t="shared" si="31"/>
        <v>1948</v>
      </c>
      <c r="E126" s="192">
        <f t="shared" si="31"/>
        <v>2032</v>
      </c>
      <c r="F126" s="192">
        <f t="shared" si="31"/>
        <v>0</v>
      </c>
      <c r="G126" s="192">
        <f t="shared" si="31"/>
        <v>1937</v>
      </c>
      <c r="H126" s="192">
        <f t="shared" si="31"/>
        <v>10576</v>
      </c>
      <c r="I126" s="192">
        <f t="shared" si="31"/>
        <v>0</v>
      </c>
      <c r="J126" s="192">
        <f t="shared" si="31"/>
        <v>3885</v>
      </c>
    </row>
    <row r="127" spans="1:10" ht="15.75">
      <c r="A127" s="186" t="s">
        <v>484</v>
      </c>
      <c r="B127" s="193">
        <f aca="true" t="shared" si="32" ref="B127:J127">B126+B122+B121+B120+B91</f>
        <v>2523947</v>
      </c>
      <c r="C127" s="193">
        <f t="shared" si="32"/>
        <v>0</v>
      </c>
      <c r="D127" s="193">
        <f t="shared" si="32"/>
        <v>2476298</v>
      </c>
      <c r="E127" s="193">
        <f t="shared" si="32"/>
        <v>658</v>
      </c>
      <c r="F127" s="193">
        <f t="shared" si="32"/>
        <v>0</v>
      </c>
      <c r="G127" s="193">
        <f t="shared" si="32"/>
        <v>258</v>
      </c>
      <c r="H127" s="193">
        <f t="shared" si="32"/>
        <v>2524605</v>
      </c>
      <c r="I127" s="193">
        <f t="shared" si="32"/>
        <v>0</v>
      </c>
      <c r="J127" s="193">
        <f t="shared" si="32"/>
        <v>2476556</v>
      </c>
    </row>
    <row r="128" spans="1:10" ht="15.75">
      <c r="A128" s="211"/>
      <c r="B128" s="211"/>
      <c r="C128" s="211"/>
      <c r="D128" s="211"/>
      <c r="E128" s="211"/>
      <c r="F128" s="211"/>
      <c r="G128" s="211"/>
      <c r="H128" s="214"/>
      <c r="I128" s="214"/>
      <c r="J128" s="214"/>
    </row>
    <row r="129" spans="1:10" ht="15.75">
      <c r="A129" s="211"/>
      <c r="B129" s="211"/>
      <c r="C129" s="211"/>
      <c r="D129" s="211"/>
      <c r="E129" s="211"/>
      <c r="F129" s="211"/>
      <c r="G129" s="211"/>
      <c r="H129" s="214"/>
      <c r="I129" s="214"/>
      <c r="J129" s="214"/>
    </row>
    <row r="130" spans="1:10" ht="15.75">
      <c r="A130" s="211"/>
      <c r="B130" s="211"/>
      <c r="C130" s="211"/>
      <c r="D130" s="211"/>
      <c r="E130" s="211"/>
      <c r="F130" s="211"/>
      <c r="G130" s="211"/>
      <c r="H130" s="214"/>
      <c r="I130" s="214"/>
      <c r="J130" s="214"/>
    </row>
    <row r="131" spans="1:10" ht="15.75">
      <c r="A131" s="211"/>
      <c r="B131" s="211"/>
      <c r="C131" s="211"/>
      <c r="D131" s="211"/>
      <c r="E131" s="211"/>
      <c r="F131" s="211"/>
      <c r="G131" s="211"/>
      <c r="H131" s="214"/>
      <c r="I131" s="214"/>
      <c r="J131" s="214"/>
    </row>
    <row r="132" spans="1:10" ht="15.75">
      <c r="A132" s="211"/>
      <c r="B132" s="211"/>
      <c r="C132" s="211"/>
      <c r="D132" s="211"/>
      <c r="E132" s="211"/>
      <c r="F132" s="211"/>
      <c r="G132" s="211"/>
      <c r="H132" s="214"/>
      <c r="I132" s="214"/>
      <c r="J132" s="214"/>
    </row>
    <row r="133" spans="1:10" ht="15.75">
      <c r="A133" s="211"/>
      <c r="B133" s="211"/>
      <c r="C133" s="211"/>
      <c r="D133" s="211"/>
      <c r="E133" s="211"/>
      <c r="F133" s="211"/>
      <c r="G133" s="211"/>
      <c r="H133" s="214"/>
      <c r="I133" s="214"/>
      <c r="J133" s="214"/>
    </row>
    <row r="134" spans="1:10" ht="15.75">
      <c r="A134" s="211"/>
      <c r="B134" s="211"/>
      <c r="C134" s="211"/>
      <c r="D134" s="211"/>
      <c r="E134" s="211"/>
      <c r="F134" s="211"/>
      <c r="G134" s="211"/>
      <c r="H134" s="214"/>
      <c r="I134" s="214"/>
      <c r="J134" s="214"/>
    </row>
    <row r="135" spans="1:10" ht="15.75">
      <c r="A135" s="211"/>
      <c r="B135" s="211"/>
      <c r="C135" s="211"/>
      <c r="D135" s="211"/>
      <c r="E135" s="211"/>
      <c r="F135" s="211"/>
      <c r="G135" s="211"/>
      <c r="H135" s="214"/>
      <c r="I135" s="214"/>
      <c r="J135" s="214"/>
    </row>
  </sheetData>
  <sheetProtection/>
  <mergeCells count="4">
    <mergeCell ref="B4:D4"/>
    <mergeCell ref="E4:G4"/>
    <mergeCell ref="H4:J4"/>
    <mergeCell ref="A1:J1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&amp;C22. melléklet a 4/2016. (IV.18.)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0"/>
  <sheetViews>
    <sheetView workbookViewId="0" topLeftCell="A7">
      <selection activeCell="M30" sqref="A1:M30"/>
    </sheetView>
  </sheetViews>
  <sheetFormatPr defaultColWidth="9.140625" defaultRowHeight="12.75"/>
  <cols>
    <col min="1" max="1" width="57.57421875" style="2" customWidth="1"/>
    <col min="2" max="13" width="17.00390625" style="2" customWidth="1"/>
    <col min="14" max="16384" width="9.140625" style="2" customWidth="1"/>
  </cols>
  <sheetData>
    <row r="1" spans="1:13" s="1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03" t="s">
        <v>97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5.75">
      <c r="A3" s="403" t="s">
        <v>92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2:13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63">
      <c r="A5" s="4" t="s">
        <v>12</v>
      </c>
      <c r="B5" s="12" t="s">
        <v>690</v>
      </c>
      <c r="C5" s="12" t="s">
        <v>693</v>
      </c>
      <c r="D5" s="12" t="s">
        <v>694</v>
      </c>
      <c r="E5" s="12" t="s">
        <v>695</v>
      </c>
      <c r="F5" s="12" t="s">
        <v>691</v>
      </c>
      <c r="G5" s="12" t="s">
        <v>696</v>
      </c>
      <c r="H5" s="12" t="s">
        <v>697</v>
      </c>
      <c r="I5" s="12" t="s">
        <v>698</v>
      </c>
      <c r="J5" s="12" t="s">
        <v>692</v>
      </c>
      <c r="K5" s="12" t="s">
        <v>699</v>
      </c>
      <c r="L5" s="12" t="s">
        <v>700</v>
      </c>
      <c r="M5" s="12" t="s">
        <v>701</v>
      </c>
    </row>
    <row r="6" spans="1:13" ht="15.75">
      <c r="A6" s="43" t="s">
        <v>160</v>
      </c>
      <c r="B6" s="10">
        <f aca="true" t="shared" si="0" ref="B6:I6">SUM(B7:B8)</f>
        <v>70950</v>
      </c>
      <c r="C6" s="10">
        <f t="shared" si="0"/>
        <v>75683</v>
      </c>
      <c r="D6" s="10">
        <f t="shared" si="0"/>
        <v>93138</v>
      </c>
      <c r="E6" s="10">
        <f t="shared" si="0"/>
        <v>93131</v>
      </c>
      <c r="F6" s="10">
        <f t="shared" si="0"/>
        <v>3328</v>
      </c>
      <c r="G6" s="10">
        <f t="shared" si="0"/>
        <v>0</v>
      </c>
      <c r="H6" s="10">
        <f t="shared" si="0"/>
        <v>192</v>
      </c>
      <c r="I6" s="10">
        <f t="shared" si="0"/>
        <v>192</v>
      </c>
      <c r="J6" s="10">
        <f>B6+F6</f>
        <v>74278</v>
      </c>
      <c r="K6" s="10">
        <f>C6+G6</f>
        <v>75683</v>
      </c>
      <c r="L6" s="10">
        <f>D6+H6</f>
        <v>93330</v>
      </c>
      <c r="M6" s="10">
        <f>E6+I6</f>
        <v>93323</v>
      </c>
    </row>
    <row r="7" spans="1:13" ht="15.75">
      <c r="A7" s="9" t="s">
        <v>161</v>
      </c>
      <c r="B7" s="6">
        <v>58348</v>
      </c>
      <c r="C7" s="6">
        <v>60941</v>
      </c>
      <c r="D7" s="6">
        <v>75739</v>
      </c>
      <c r="E7" s="6">
        <v>75739</v>
      </c>
      <c r="F7" s="6"/>
      <c r="G7" s="6">
        <v>0</v>
      </c>
      <c r="H7" s="6">
        <v>0</v>
      </c>
      <c r="I7" s="6">
        <v>0</v>
      </c>
      <c r="J7" s="10">
        <f aca="true" t="shared" si="1" ref="J7:J30">B7+F7</f>
        <v>58348</v>
      </c>
      <c r="K7" s="10">
        <f aca="true" t="shared" si="2" ref="K7:K29">C7+G7</f>
        <v>60941</v>
      </c>
      <c r="L7" s="10">
        <f aca="true" t="shared" si="3" ref="L7:L29">D7+H7</f>
        <v>75739</v>
      </c>
      <c r="M7" s="10">
        <f aca="true" t="shared" si="4" ref="M7:M29">E7+I7</f>
        <v>75739</v>
      </c>
    </row>
    <row r="8" spans="1:13" ht="31.5">
      <c r="A8" s="26" t="s">
        <v>162</v>
      </c>
      <c r="B8" s="6">
        <v>12602</v>
      </c>
      <c r="C8" s="6">
        <v>14742</v>
      </c>
      <c r="D8" s="6">
        <v>17399</v>
      </c>
      <c r="E8" s="6">
        <v>17392</v>
      </c>
      <c r="F8" s="6">
        <v>3328</v>
      </c>
      <c r="G8" s="6">
        <v>0</v>
      </c>
      <c r="H8" s="6">
        <v>192</v>
      </c>
      <c r="I8" s="6">
        <v>192</v>
      </c>
      <c r="J8" s="10">
        <f t="shared" si="1"/>
        <v>15930</v>
      </c>
      <c r="K8" s="10">
        <f t="shared" si="2"/>
        <v>14742</v>
      </c>
      <c r="L8" s="10">
        <f t="shared" si="3"/>
        <v>17591</v>
      </c>
      <c r="M8" s="10">
        <f t="shared" si="4"/>
        <v>17584</v>
      </c>
    </row>
    <row r="9" spans="1:13" ht="15.75">
      <c r="A9" s="37" t="s">
        <v>166</v>
      </c>
      <c r="B9" s="10">
        <v>0</v>
      </c>
      <c r="C9" s="10">
        <v>0</v>
      </c>
      <c r="D9" s="10">
        <v>1240</v>
      </c>
      <c r="E9" s="10">
        <v>1240</v>
      </c>
      <c r="F9" s="10"/>
      <c r="G9" s="10">
        <v>0</v>
      </c>
      <c r="H9" s="10">
        <v>0</v>
      </c>
      <c r="I9" s="10">
        <v>0</v>
      </c>
      <c r="J9" s="10">
        <f t="shared" si="1"/>
        <v>0</v>
      </c>
      <c r="K9" s="10">
        <f t="shared" si="2"/>
        <v>0</v>
      </c>
      <c r="L9" s="10">
        <f t="shared" si="3"/>
        <v>1240</v>
      </c>
      <c r="M9" s="10">
        <f t="shared" si="4"/>
        <v>1240</v>
      </c>
    </row>
    <row r="10" spans="1:13" ht="15.75">
      <c r="A10" s="37" t="s">
        <v>163</v>
      </c>
      <c r="B10" s="10">
        <v>8108</v>
      </c>
      <c r="C10" s="10">
        <v>8900</v>
      </c>
      <c r="D10" s="10">
        <v>12213</v>
      </c>
      <c r="E10" s="10">
        <v>10308</v>
      </c>
      <c r="F10" s="10"/>
      <c r="G10" s="10">
        <v>0</v>
      </c>
      <c r="H10" s="10">
        <v>0</v>
      </c>
      <c r="I10" s="10">
        <v>0</v>
      </c>
      <c r="J10" s="10">
        <f t="shared" si="1"/>
        <v>8108</v>
      </c>
      <c r="K10" s="10">
        <f t="shared" si="2"/>
        <v>8900</v>
      </c>
      <c r="L10" s="10">
        <f t="shared" si="3"/>
        <v>12213</v>
      </c>
      <c r="M10" s="10">
        <f t="shared" si="4"/>
        <v>10308</v>
      </c>
    </row>
    <row r="11" spans="1:13" ht="15.75">
      <c r="A11" s="37" t="s">
        <v>164</v>
      </c>
      <c r="B11" s="10">
        <v>16966</v>
      </c>
      <c r="C11" s="10">
        <v>33404</v>
      </c>
      <c r="D11" s="10">
        <v>33716</v>
      </c>
      <c r="E11" s="10">
        <v>12990</v>
      </c>
      <c r="F11" s="10">
        <v>192</v>
      </c>
      <c r="G11" s="10">
        <v>0</v>
      </c>
      <c r="H11" s="10">
        <v>10</v>
      </c>
      <c r="I11" s="10">
        <v>9</v>
      </c>
      <c r="J11" s="10">
        <f t="shared" si="1"/>
        <v>17158</v>
      </c>
      <c r="K11" s="10">
        <f t="shared" si="2"/>
        <v>33404</v>
      </c>
      <c r="L11" s="10">
        <f t="shared" si="3"/>
        <v>33726</v>
      </c>
      <c r="M11" s="10">
        <f t="shared" si="4"/>
        <v>12999</v>
      </c>
    </row>
    <row r="12" spans="1:13" ht="15.75">
      <c r="A12" s="131" t="s">
        <v>125</v>
      </c>
      <c r="B12" s="10">
        <f aca="true" t="shared" si="5" ref="B12:I12">B6+B9+B10+B11</f>
        <v>96024</v>
      </c>
      <c r="C12" s="10">
        <f t="shared" si="5"/>
        <v>117987</v>
      </c>
      <c r="D12" s="10">
        <f t="shared" si="5"/>
        <v>140307</v>
      </c>
      <c r="E12" s="10">
        <f t="shared" si="5"/>
        <v>117669</v>
      </c>
      <c r="F12" s="10">
        <f t="shared" si="5"/>
        <v>3520</v>
      </c>
      <c r="G12" s="10">
        <f t="shared" si="5"/>
        <v>0</v>
      </c>
      <c r="H12" s="10">
        <f t="shared" si="5"/>
        <v>202</v>
      </c>
      <c r="I12" s="10">
        <f t="shared" si="5"/>
        <v>201</v>
      </c>
      <c r="J12" s="10">
        <f t="shared" si="1"/>
        <v>99544</v>
      </c>
      <c r="K12" s="10">
        <f t="shared" si="2"/>
        <v>117987</v>
      </c>
      <c r="L12" s="10">
        <f t="shared" si="3"/>
        <v>140509</v>
      </c>
      <c r="M12" s="10">
        <f t="shared" si="4"/>
        <v>117870</v>
      </c>
    </row>
    <row r="13" spans="1:13" s="137" customFormat="1" ht="18.75" customHeight="1">
      <c r="A13" s="131" t="s">
        <v>5</v>
      </c>
      <c r="B13" s="121"/>
      <c r="C13" s="121"/>
      <c r="D13" s="121"/>
      <c r="E13" s="121"/>
      <c r="F13" s="121">
        <f>F12-'MÉRLEG KIADÁS'!F14</f>
        <v>-33338</v>
      </c>
      <c r="G13" s="121">
        <f>G12-'MÉRLEG KIADÁS'!G14</f>
        <v>-32747</v>
      </c>
      <c r="H13" s="121">
        <f>H12-'MÉRLEG KIADÁS'!H14</f>
        <v>-34914</v>
      </c>
      <c r="I13" s="121">
        <f>I12-'MÉRLEG KIADÁS'!I14</f>
        <v>-34763</v>
      </c>
      <c r="J13" s="121">
        <f>J12-'MÉRLEG KIADÁS'!J14</f>
        <v>-3184</v>
      </c>
      <c r="K13" s="121">
        <f>K12-'MÉRLEG KIADÁS'!K14</f>
        <v>12031</v>
      </c>
      <c r="L13" s="121">
        <f>L12-'MÉRLEG KIADÁS'!L14</f>
        <v>15613</v>
      </c>
      <c r="M13" s="121">
        <f>M12-'MÉRLEG KIADÁS'!M14</f>
        <v>2894</v>
      </c>
    </row>
    <row r="14" spans="1:13" s="137" customFormat="1" ht="19.5" customHeight="1">
      <c r="A14" s="131" t="s">
        <v>6</v>
      </c>
      <c r="B14" s="112">
        <f>B12-'MÉRLEG KIADÁS'!B14</f>
        <v>30154</v>
      </c>
      <c r="C14" s="112">
        <f>C12-'MÉRLEG KIADÁS'!C14</f>
        <v>44778</v>
      </c>
      <c r="D14" s="112">
        <f>D12-'MÉRLEG KIADÁS'!D14</f>
        <v>50527</v>
      </c>
      <c r="E14" s="112">
        <f>E12-'MÉRLEG KIADÁS'!E14</f>
        <v>37657</v>
      </c>
      <c r="F14" s="112">
        <v>0</v>
      </c>
      <c r="G14" s="112">
        <v>0</v>
      </c>
      <c r="H14" s="112">
        <v>0</v>
      </c>
      <c r="I14" s="112">
        <v>0</v>
      </c>
      <c r="J14" s="112"/>
      <c r="K14" s="112"/>
      <c r="L14" s="112"/>
      <c r="M14" s="112"/>
    </row>
    <row r="15" spans="1:13" ht="31.5">
      <c r="A15" s="131" t="s">
        <v>171</v>
      </c>
      <c r="B15" s="121">
        <v>3117</v>
      </c>
      <c r="C15" s="121">
        <v>6247</v>
      </c>
      <c r="D15" s="121">
        <v>5165</v>
      </c>
      <c r="E15" s="121">
        <v>5165</v>
      </c>
      <c r="F15" s="121">
        <v>34</v>
      </c>
      <c r="G15" s="121"/>
      <c r="H15" s="121">
        <v>400</v>
      </c>
      <c r="I15" s="121">
        <v>400</v>
      </c>
      <c r="J15" s="10">
        <f t="shared" si="1"/>
        <v>3151</v>
      </c>
      <c r="K15" s="10">
        <f t="shared" si="2"/>
        <v>6247</v>
      </c>
      <c r="L15" s="10">
        <f t="shared" si="3"/>
        <v>5565</v>
      </c>
      <c r="M15" s="10">
        <f t="shared" si="4"/>
        <v>5565</v>
      </c>
    </row>
    <row r="16" spans="1:13" ht="31.5">
      <c r="A16" s="36" t="s">
        <v>169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32747</v>
      </c>
      <c r="H16" s="121">
        <v>34514</v>
      </c>
      <c r="I16" s="121">
        <v>34514</v>
      </c>
      <c r="J16" s="10">
        <f t="shared" si="1"/>
        <v>0</v>
      </c>
      <c r="K16" s="10">
        <v>0</v>
      </c>
      <c r="L16" s="10">
        <v>0</v>
      </c>
      <c r="M16" s="10">
        <v>0</v>
      </c>
    </row>
    <row r="17" spans="1:13" ht="15.75">
      <c r="A17" s="36" t="s">
        <v>134</v>
      </c>
      <c r="B17" s="121">
        <v>2228</v>
      </c>
      <c r="C17" s="121">
        <v>0</v>
      </c>
      <c r="D17" s="121">
        <v>7983</v>
      </c>
      <c r="E17" s="121">
        <v>3359</v>
      </c>
      <c r="F17" s="121"/>
      <c r="G17" s="121"/>
      <c r="H17" s="121"/>
      <c r="I17" s="121"/>
      <c r="J17" s="10">
        <f t="shared" si="1"/>
        <v>2228</v>
      </c>
      <c r="K17" s="10">
        <f t="shared" si="2"/>
        <v>0</v>
      </c>
      <c r="L17" s="10">
        <f t="shared" si="3"/>
        <v>7983</v>
      </c>
      <c r="M17" s="10">
        <f t="shared" si="4"/>
        <v>3359</v>
      </c>
    </row>
    <row r="18" spans="1:13" ht="15.75">
      <c r="A18" s="129" t="s">
        <v>0</v>
      </c>
      <c r="B18" s="130">
        <f aca="true" t="shared" si="6" ref="B18:M18">B12+B15+B16+B17</f>
        <v>101369</v>
      </c>
      <c r="C18" s="130">
        <f t="shared" si="6"/>
        <v>124234</v>
      </c>
      <c r="D18" s="130">
        <f t="shared" si="6"/>
        <v>153455</v>
      </c>
      <c r="E18" s="130">
        <f t="shared" si="6"/>
        <v>126193</v>
      </c>
      <c r="F18" s="130">
        <f t="shared" si="6"/>
        <v>3554</v>
      </c>
      <c r="G18" s="130">
        <f t="shared" si="6"/>
        <v>32747</v>
      </c>
      <c r="H18" s="130">
        <f t="shared" si="6"/>
        <v>35116</v>
      </c>
      <c r="I18" s="130">
        <f t="shared" si="6"/>
        <v>35115</v>
      </c>
      <c r="J18" s="266">
        <f t="shared" si="1"/>
        <v>104923</v>
      </c>
      <c r="K18" s="130">
        <f t="shared" si="6"/>
        <v>124234</v>
      </c>
      <c r="L18" s="130">
        <f t="shared" si="6"/>
        <v>154057</v>
      </c>
      <c r="M18" s="130">
        <f t="shared" si="6"/>
        <v>126794</v>
      </c>
    </row>
    <row r="19" spans="1:13" ht="19.5" customHeight="1">
      <c r="A19" s="43" t="s">
        <v>167</v>
      </c>
      <c r="B19" s="10">
        <v>15592</v>
      </c>
      <c r="C19" s="10">
        <v>1967</v>
      </c>
      <c r="D19" s="10">
        <v>41945</v>
      </c>
      <c r="E19" s="10">
        <v>41557</v>
      </c>
      <c r="F19" s="10">
        <v>837</v>
      </c>
      <c r="G19" s="10">
        <v>635</v>
      </c>
      <c r="H19" s="10">
        <v>635</v>
      </c>
      <c r="I19" s="10">
        <v>0</v>
      </c>
      <c r="J19" s="10">
        <f t="shared" si="1"/>
        <v>16429</v>
      </c>
      <c r="K19" s="10">
        <f t="shared" si="2"/>
        <v>2602</v>
      </c>
      <c r="L19" s="10">
        <f t="shared" si="3"/>
        <v>42580</v>
      </c>
      <c r="M19" s="10">
        <f t="shared" si="4"/>
        <v>41557</v>
      </c>
    </row>
    <row r="20" spans="1:13" ht="27.75" customHeight="1">
      <c r="A20" s="43" t="s">
        <v>165</v>
      </c>
      <c r="B20" s="10">
        <v>0</v>
      </c>
      <c r="C20" s="10">
        <v>0</v>
      </c>
      <c r="D20" s="10">
        <v>2598</v>
      </c>
      <c r="E20" s="10">
        <v>2598</v>
      </c>
      <c r="F20" s="10"/>
      <c r="G20" s="10">
        <v>0</v>
      </c>
      <c r="H20" s="10">
        <v>0</v>
      </c>
      <c r="I20" s="10">
        <v>0</v>
      </c>
      <c r="J20" s="10">
        <f t="shared" si="1"/>
        <v>0</v>
      </c>
      <c r="K20" s="10">
        <f t="shared" si="2"/>
        <v>0</v>
      </c>
      <c r="L20" s="10">
        <f t="shared" si="3"/>
        <v>2598</v>
      </c>
      <c r="M20" s="10">
        <f t="shared" si="4"/>
        <v>2598</v>
      </c>
    </row>
    <row r="21" spans="1:13" ht="15.75">
      <c r="A21" s="43" t="s">
        <v>168</v>
      </c>
      <c r="B21" s="10">
        <v>280</v>
      </c>
      <c r="C21" s="10">
        <v>600</v>
      </c>
      <c r="D21" s="10">
        <v>5261</v>
      </c>
      <c r="E21" s="10">
        <v>4742</v>
      </c>
      <c r="F21" s="10"/>
      <c r="G21" s="10">
        <v>0</v>
      </c>
      <c r="H21" s="10">
        <v>0</v>
      </c>
      <c r="I21" s="10">
        <v>0</v>
      </c>
      <c r="J21" s="10">
        <f t="shared" si="1"/>
        <v>280</v>
      </c>
      <c r="K21" s="10">
        <f t="shared" si="2"/>
        <v>600</v>
      </c>
      <c r="L21" s="10">
        <f t="shared" si="3"/>
        <v>5261</v>
      </c>
      <c r="M21" s="10">
        <f t="shared" si="4"/>
        <v>4742</v>
      </c>
    </row>
    <row r="22" spans="1:13" ht="15.75">
      <c r="A22" s="36" t="s">
        <v>134</v>
      </c>
      <c r="B22" s="37">
        <v>0</v>
      </c>
      <c r="C22" s="37">
        <v>0</v>
      </c>
      <c r="D22" s="37">
        <v>0</v>
      </c>
      <c r="E22" s="37">
        <v>0</v>
      </c>
      <c r="F22" s="37"/>
      <c r="G22" s="37">
        <v>0</v>
      </c>
      <c r="H22" s="37">
        <v>0</v>
      </c>
      <c r="I22" s="37">
        <v>0</v>
      </c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</row>
    <row r="23" spans="1:13" ht="15.75">
      <c r="A23" s="131" t="s">
        <v>4</v>
      </c>
      <c r="B23" s="10">
        <f aca="true" t="shared" si="7" ref="B23:I23">B19+B20+B21+B22</f>
        <v>15872</v>
      </c>
      <c r="C23" s="10">
        <f t="shared" si="7"/>
        <v>2567</v>
      </c>
      <c r="D23" s="10">
        <f t="shared" si="7"/>
        <v>49804</v>
      </c>
      <c r="E23" s="10">
        <f t="shared" si="7"/>
        <v>48897</v>
      </c>
      <c r="F23" s="10">
        <f t="shared" si="7"/>
        <v>837</v>
      </c>
      <c r="G23" s="10">
        <f t="shared" si="7"/>
        <v>635</v>
      </c>
      <c r="H23" s="10">
        <f t="shared" si="7"/>
        <v>635</v>
      </c>
      <c r="I23" s="10">
        <f t="shared" si="7"/>
        <v>0</v>
      </c>
      <c r="J23" s="10">
        <f t="shared" si="1"/>
        <v>16709</v>
      </c>
      <c r="K23" s="10">
        <f t="shared" si="2"/>
        <v>3202</v>
      </c>
      <c r="L23" s="10">
        <f t="shared" si="3"/>
        <v>50439</v>
      </c>
      <c r="M23" s="10">
        <f t="shared" si="4"/>
        <v>48897</v>
      </c>
    </row>
    <row r="24" spans="1:13" ht="25.5" customHeight="1">
      <c r="A24" s="131" t="s">
        <v>7</v>
      </c>
      <c r="B24" s="10">
        <v>0</v>
      </c>
      <c r="C24" s="10">
        <f>C23-'MÉRLEG KIADÁS'!C25</f>
        <v>-18278</v>
      </c>
      <c r="D24" s="121">
        <f>D23-'MÉRLEG KIADÁS'!D25</f>
        <v>-18950</v>
      </c>
      <c r="E24" s="121">
        <f>E23-'MÉRLEG KIADÁS'!E25</f>
        <v>-6749</v>
      </c>
      <c r="F24" s="10"/>
      <c r="G24" s="10">
        <v>0</v>
      </c>
      <c r="H24" s="10">
        <v>0</v>
      </c>
      <c r="I24" s="10"/>
      <c r="J24" s="10">
        <f t="shared" si="1"/>
        <v>0</v>
      </c>
      <c r="K24" s="10">
        <f t="shared" si="2"/>
        <v>-18278</v>
      </c>
      <c r="L24" s="121">
        <f>L23-'MÉRLEG KIADÁS'!L25</f>
        <v>-18950</v>
      </c>
      <c r="M24" s="121">
        <f>M23-'MÉRLEG KIADÁS'!M25</f>
        <v>-6749</v>
      </c>
    </row>
    <row r="25" spans="1:13" ht="25.5" customHeight="1">
      <c r="A25" s="131" t="s">
        <v>8</v>
      </c>
      <c r="B25" s="121">
        <f>B23-'MÉRLEG KIADÁS'!B25</f>
        <v>3365</v>
      </c>
      <c r="C25" s="121"/>
      <c r="D25" s="9"/>
      <c r="E25" s="9"/>
      <c r="F25" s="121">
        <f>F23-'MÉRLEG KIADÁS'!F25</f>
        <v>5</v>
      </c>
      <c r="G25" s="121">
        <f>G23-'MÉRLEG KIADÁS'!G25</f>
        <v>0</v>
      </c>
      <c r="H25" s="121">
        <f>H23-'MÉRLEG KIADÁS'!H25</f>
        <v>0</v>
      </c>
      <c r="I25" s="121">
        <f>I23-'MÉRLEG KIADÁS'!I25</f>
        <v>0</v>
      </c>
      <c r="J25" s="121">
        <f>J23-'MÉRLEG KIADÁS'!J25</f>
        <v>3370</v>
      </c>
      <c r="K25" s="121"/>
      <c r="L25" s="9"/>
      <c r="M25" s="9"/>
    </row>
    <row r="26" spans="1:13" ht="33" customHeight="1">
      <c r="A26" s="131" t="s">
        <v>172</v>
      </c>
      <c r="B26" s="10">
        <v>0</v>
      </c>
      <c r="C26" s="10">
        <v>0</v>
      </c>
      <c r="D26" s="10">
        <v>0</v>
      </c>
      <c r="E26" s="10">
        <v>0</v>
      </c>
      <c r="F26" s="10"/>
      <c r="G26" s="10">
        <v>0</v>
      </c>
      <c r="H26" s="10">
        <v>0</v>
      </c>
      <c r="I26" s="10">
        <v>0</v>
      </c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</row>
    <row r="27" spans="1:13" ht="31.5">
      <c r="A27" s="36" t="s">
        <v>169</v>
      </c>
      <c r="B27" s="121">
        <v>0</v>
      </c>
      <c r="C27" s="121">
        <v>0</v>
      </c>
      <c r="D27" s="121">
        <v>0</v>
      </c>
      <c r="E27" s="121">
        <v>0</v>
      </c>
      <c r="F27" s="121"/>
      <c r="G27" s="121">
        <v>0</v>
      </c>
      <c r="H27" s="121">
        <v>0</v>
      </c>
      <c r="I27" s="121">
        <v>0</v>
      </c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</row>
    <row r="28" spans="1:13" ht="15.75">
      <c r="A28" s="36" t="s">
        <v>297</v>
      </c>
      <c r="B28" s="121">
        <v>8000</v>
      </c>
      <c r="C28" s="121">
        <v>0</v>
      </c>
      <c r="D28" s="121">
        <v>7990</v>
      </c>
      <c r="E28" s="121">
        <v>7990</v>
      </c>
      <c r="F28" s="121"/>
      <c r="G28" s="121"/>
      <c r="H28" s="121"/>
      <c r="I28" s="121"/>
      <c r="J28" s="10">
        <f t="shared" si="1"/>
        <v>8000</v>
      </c>
      <c r="K28" s="10">
        <f t="shared" si="2"/>
        <v>0</v>
      </c>
      <c r="L28" s="10">
        <f t="shared" si="3"/>
        <v>7990</v>
      </c>
      <c r="M28" s="10">
        <f t="shared" si="4"/>
        <v>7990</v>
      </c>
    </row>
    <row r="29" spans="1:13" ht="15.75">
      <c r="A29" s="129" t="s">
        <v>1</v>
      </c>
      <c r="B29" s="130">
        <f>B27+B23+B26+B28</f>
        <v>23872</v>
      </c>
      <c r="C29" s="130">
        <f>C27+C23+C26+C28</f>
        <v>2567</v>
      </c>
      <c r="D29" s="130">
        <f>D27+D23+D26+D28</f>
        <v>57794</v>
      </c>
      <c r="E29" s="130">
        <f>E27+E23+E26+E28</f>
        <v>56887</v>
      </c>
      <c r="F29" s="130">
        <f>F27+F23+F26</f>
        <v>837</v>
      </c>
      <c r="G29" s="130">
        <f>G27+G23+G26</f>
        <v>635</v>
      </c>
      <c r="H29" s="130">
        <f>H27+H23+H26</f>
        <v>635</v>
      </c>
      <c r="I29" s="130">
        <f>I27+I23+I26</f>
        <v>0</v>
      </c>
      <c r="J29" s="266">
        <f t="shared" si="1"/>
        <v>24709</v>
      </c>
      <c r="K29" s="266">
        <f t="shared" si="2"/>
        <v>3202</v>
      </c>
      <c r="L29" s="266">
        <f t="shared" si="3"/>
        <v>58429</v>
      </c>
      <c r="M29" s="266">
        <f t="shared" si="4"/>
        <v>56887</v>
      </c>
    </row>
    <row r="30" spans="1:13" ht="15.75">
      <c r="A30" s="4" t="s">
        <v>9</v>
      </c>
      <c r="B30" s="10">
        <f aca="true" t="shared" si="8" ref="B30:M30">B29+B18</f>
        <v>125241</v>
      </c>
      <c r="C30" s="10">
        <f t="shared" si="8"/>
        <v>126801</v>
      </c>
      <c r="D30" s="10">
        <f t="shared" si="8"/>
        <v>211249</v>
      </c>
      <c r="E30" s="10">
        <f t="shared" si="8"/>
        <v>183080</v>
      </c>
      <c r="F30" s="10">
        <f t="shared" si="8"/>
        <v>4391</v>
      </c>
      <c r="G30" s="10">
        <f t="shared" si="8"/>
        <v>33382</v>
      </c>
      <c r="H30" s="10">
        <f t="shared" si="8"/>
        <v>35751</v>
      </c>
      <c r="I30" s="10">
        <f t="shared" si="8"/>
        <v>35115</v>
      </c>
      <c r="J30" s="10">
        <f t="shared" si="1"/>
        <v>129632</v>
      </c>
      <c r="K30" s="10">
        <f t="shared" si="8"/>
        <v>127436</v>
      </c>
      <c r="L30" s="10">
        <f t="shared" si="8"/>
        <v>212486</v>
      </c>
      <c r="M30" s="10">
        <f t="shared" si="8"/>
        <v>183681</v>
      </c>
    </row>
  </sheetData>
  <sheetProtection/>
  <mergeCells count="2">
    <mergeCell ref="A3:M3"/>
    <mergeCell ref="A2:M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&amp;C23. melléklet a 4/2016. (IV.18.)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8"/>
  <sheetViews>
    <sheetView workbookViewId="0" topLeftCell="A1">
      <selection activeCell="M28" sqref="A1:M28"/>
    </sheetView>
  </sheetViews>
  <sheetFormatPr defaultColWidth="9.140625" defaultRowHeight="12.75"/>
  <cols>
    <col min="1" max="1" width="72.8515625" style="2" customWidth="1"/>
    <col min="2" max="13" width="18.140625" style="3" customWidth="1"/>
    <col min="14" max="16384" width="9.140625" style="2" customWidth="1"/>
  </cols>
  <sheetData>
    <row r="1" spans="1:13" s="1" customFormat="1" ht="15.75">
      <c r="A1" s="403" t="s">
        <v>97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5.75">
      <c r="A2" s="403" t="s">
        <v>92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4" spans="1:13" ht="63">
      <c r="A4" s="4" t="s">
        <v>12</v>
      </c>
      <c r="B4" s="12" t="s">
        <v>690</v>
      </c>
      <c r="C4" s="12" t="s">
        <v>693</v>
      </c>
      <c r="D4" s="12" t="s">
        <v>694</v>
      </c>
      <c r="E4" s="12" t="s">
        <v>695</v>
      </c>
      <c r="F4" s="12" t="s">
        <v>691</v>
      </c>
      <c r="G4" s="12" t="s">
        <v>696</v>
      </c>
      <c r="H4" s="12" t="s">
        <v>697</v>
      </c>
      <c r="I4" s="12" t="s">
        <v>698</v>
      </c>
      <c r="J4" s="12" t="s">
        <v>692</v>
      </c>
      <c r="K4" s="12" t="s">
        <v>699</v>
      </c>
      <c r="L4" s="12" t="s">
        <v>702</v>
      </c>
      <c r="M4" s="12" t="s">
        <v>701</v>
      </c>
    </row>
    <row r="5" spans="1:13" ht="15.75">
      <c r="A5" s="13" t="s">
        <v>148</v>
      </c>
      <c r="B5" s="10">
        <v>17434</v>
      </c>
      <c r="C5" s="10">
        <v>21459</v>
      </c>
      <c r="D5" s="10">
        <v>20238</v>
      </c>
      <c r="E5" s="10">
        <v>18937</v>
      </c>
      <c r="F5" s="10">
        <v>24041</v>
      </c>
      <c r="G5" s="10">
        <v>20565</v>
      </c>
      <c r="H5" s="10">
        <v>22139</v>
      </c>
      <c r="I5" s="10">
        <v>22030</v>
      </c>
      <c r="J5" s="10">
        <f>F5+B5</f>
        <v>41475</v>
      </c>
      <c r="K5" s="10">
        <f>C5+G5</f>
        <v>42024</v>
      </c>
      <c r="L5" s="10">
        <f>D5+H5</f>
        <v>42377</v>
      </c>
      <c r="M5" s="10">
        <f>E5+I5</f>
        <v>40967</v>
      </c>
    </row>
    <row r="6" spans="1:13" ht="15.75">
      <c r="A6" s="13" t="s">
        <v>149</v>
      </c>
      <c r="B6" s="10">
        <v>3548</v>
      </c>
      <c r="C6" s="10">
        <v>4557</v>
      </c>
      <c r="D6" s="10">
        <v>4536</v>
      </c>
      <c r="E6" s="10">
        <v>4292</v>
      </c>
      <c r="F6" s="10">
        <v>5438</v>
      </c>
      <c r="G6" s="10">
        <v>5122</v>
      </c>
      <c r="H6" s="10">
        <v>5429</v>
      </c>
      <c r="I6" s="10">
        <v>5405</v>
      </c>
      <c r="J6" s="10">
        <f aca="true" t="shared" si="0" ref="J6:J28">F6+B6</f>
        <v>8986</v>
      </c>
      <c r="K6" s="10">
        <f aca="true" t="shared" si="1" ref="K6:K28">C6+G6</f>
        <v>9679</v>
      </c>
      <c r="L6" s="10">
        <f aca="true" t="shared" si="2" ref="L6:L28">D6+H6</f>
        <v>9965</v>
      </c>
      <c r="M6" s="10">
        <f aca="true" t="shared" si="3" ref="M6:M28">E6+I6</f>
        <v>9697</v>
      </c>
    </row>
    <row r="7" spans="1:13" ht="15.75">
      <c r="A7" s="13" t="s">
        <v>150</v>
      </c>
      <c r="B7" s="10">
        <v>26440</v>
      </c>
      <c r="C7" s="10">
        <v>34042</v>
      </c>
      <c r="D7" s="10">
        <v>36363</v>
      </c>
      <c r="E7" s="10">
        <v>29426</v>
      </c>
      <c r="F7" s="10">
        <v>6881</v>
      </c>
      <c r="G7" s="10">
        <v>7060</v>
      </c>
      <c r="H7" s="10">
        <v>7548</v>
      </c>
      <c r="I7" s="10">
        <v>7529</v>
      </c>
      <c r="J7" s="10">
        <f t="shared" si="0"/>
        <v>33321</v>
      </c>
      <c r="K7" s="10">
        <f t="shared" si="1"/>
        <v>41102</v>
      </c>
      <c r="L7" s="10">
        <f t="shared" si="2"/>
        <v>43911</v>
      </c>
      <c r="M7" s="10">
        <f t="shared" si="3"/>
        <v>36955</v>
      </c>
    </row>
    <row r="8" spans="1:13" ht="15.75">
      <c r="A8" s="13" t="s">
        <v>126</v>
      </c>
      <c r="B8" s="10">
        <v>6929</v>
      </c>
      <c r="C8" s="10">
        <v>3018</v>
      </c>
      <c r="D8" s="10">
        <v>3805</v>
      </c>
      <c r="E8" s="10">
        <v>2822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6929</v>
      </c>
      <c r="K8" s="10">
        <f t="shared" si="1"/>
        <v>3018</v>
      </c>
      <c r="L8" s="10">
        <f t="shared" si="2"/>
        <v>3805</v>
      </c>
      <c r="M8" s="10">
        <f t="shared" si="3"/>
        <v>2822</v>
      </c>
    </row>
    <row r="9" spans="1:13" ht="15.75">
      <c r="A9" s="13" t="s">
        <v>151</v>
      </c>
      <c r="B9" s="10">
        <f aca="true" t="shared" si="4" ref="B9:I9">SUM(B10:B13)</f>
        <v>11519</v>
      </c>
      <c r="C9" s="10">
        <f t="shared" si="4"/>
        <v>10133</v>
      </c>
      <c r="D9" s="10">
        <f t="shared" si="4"/>
        <v>24838</v>
      </c>
      <c r="E9" s="10">
        <f t="shared" si="4"/>
        <v>24535</v>
      </c>
      <c r="F9" s="10">
        <f t="shared" si="4"/>
        <v>498</v>
      </c>
      <c r="G9" s="6">
        <f t="shared" si="4"/>
        <v>0</v>
      </c>
      <c r="H9" s="6">
        <f t="shared" si="4"/>
        <v>0</v>
      </c>
      <c r="I9" s="6">
        <f t="shared" si="4"/>
        <v>0</v>
      </c>
      <c r="J9" s="10">
        <f t="shared" si="0"/>
        <v>12017</v>
      </c>
      <c r="K9" s="10">
        <f t="shared" si="1"/>
        <v>10133</v>
      </c>
      <c r="L9" s="10">
        <f t="shared" si="2"/>
        <v>24838</v>
      </c>
      <c r="M9" s="10">
        <f t="shared" si="3"/>
        <v>24535</v>
      </c>
    </row>
    <row r="10" spans="1:13" ht="15.75">
      <c r="A10" s="5" t="s">
        <v>152</v>
      </c>
      <c r="B10" s="6">
        <v>4542</v>
      </c>
      <c r="C10" s="6">
        <v>5717</v>
      </c>
      <c r="D10" s="6">
        <v>6147</v>
      </c>
      <c r="E10" s="6">
        <v>6147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4542</v>
      </c>
      <c r="K10" s="10">
        <f t="shared" si="1"/>
        <v>5717</v>
      </c>
      <c r="L10" s="10">
        <f t="shared" si="2"/>
        <v>6147</v>
      </c>
      <c r="M10" s="10">
        <f t="shared" si="3"/>
        <v>6147</v>
      </c>
    </row>
    <row r="11" spans="1:13" ht="15.75">
      <c r="A11" s="5" t="s">
        <v>153</v>
      </c>
      <c r="B11" s="6">
        <v>6807</v>
      </c>
      <c r="C11" s="6">
        <v>4416</v>
      </c>
      <c r="D11" s="6">
        <v>16868</v>
      </c>
      <c r="E11" s="6">
        <v>16565</v>
      </c>
      <c r="F11" s="6">
        <v>0</v>
      </c>
      <c r="G11" s="6">
        <v>0</v>
      </c>
      <c r="H11" s="6">
        <v>0</v>
      </c>
      <c r="I11" s="6">
        <v>0</v>
      </c>
      <c r="J11" s="10">
        <f t="shared" si="0"/>
        <v>6807</v>
      </c>
      <c r="K11" s="10">
        <f t="shared" si="1"/>
        <v>4416</v>
      </c>
      <c r="L11" s="10">
        <f t="shared" si="2"/>
        <v>16868</v>
      </c>
      <c r="M11" s="10">
        <f t="shared" si="3"/>
        <v>16565</v>
      </c>
    </row>
    <row r="12" spans="1:13" ht="15.75">
      <c r="A12" s="5" t="s">
        <v>263</v>
      </c>
      <c r="B12" s="6">
        <v>170</v>
      </c>
      <c r="C12" s="6">
        <v>0</v>
      </c>
      <c r="D12" s="6">
        <v>583</v>
      </c>
      <c r="E12" s="6">
        <v>583</v>
      </c>
      <c r="F12" s="6">
        <v>498</v>
      </c>
      <c r="G12" s="6"/>
      <c r="H12" s="6">
        <v>0</v>
      </c>
      <c r="I12" s="6">
        <v>0</v>
      </c>
      <c r="J12" s="10">
        <f t="shared" si="0"/>
        <v>668</v>
      </c>
      <c r="K12" s="10">
        <f t="shared" si="1"/>
        <v>0</v>
      </c>
      <c r="L12" s="10">
        <f t="shared" si="2"/>
        <v>583</v>
      </c>
      <c r="M12" s="10">
        <f t="shared" si="3"/>
        <v>583</v>
      </c>
    </row>
    <row r="13" spans="1:13" ht="15.75">
      <c r="A13" s="5" t="s">
        <v>703</v>
      </c>
      <c r="B13" s="6">
        <v>0</v>
      </c>
      <c r="C13" s="6">
        <v>0</v>
      </c>
      <c r="D13" s="6">
        <v>1240</v>
      </c>
      <c r="E13" s="6">
        <v>1240</v>
      </c>
      <c r="F13" s="6">
        <v>0</v>
      </c>
      <c r="G13" s="6">
        <v>0</v>
      </c>
      <c r="H13" s="6">
        <v>0</v>
      </c>
      <c r="I13" s="6">
        <v>0</v>
      </c>
      <c r="J13" s="10">
        <f t="shared" si="0"/>
        <v>0</v>
      </c>
      <c r="K13" s="10">
        <f t="shared" si="1"/>
        <v>0</v>
      </c>
      <c r="L13" s="10">
        <f t="shared" si="2"/>
        <v>1240</v>
      </c>
      <c r="M13" s="10">
        <f t="shared" si="3"/>
        <v>1240</v>
      </c>
    </row>
    <row r="14" spans="1:13" s="120" customFormat="1" ht="15.75">
      <c r="A14" s="267" t="s">
        <v>123</v>
      </c>
      <c r="B14" s="266">
        <f aca="true" t="shared" si="5" ref="B14:I14">B5+B6+B7+B8+B9</f>
        <v>65870</v>
      </c>
      <c r="C14" s="266">
        <f t="shared" si="5"/>
        <v>73209</v>
      </c>
      <c r="D14" s="266">
        <f t="shared" si="5"/>
        <v>89780</v>
      </c>
      <c r="E14" s="266">
        <f t="shared" si="5"/>
        <v>80012</v>
      </c>
      <c r="F14" s="266">
        <f t="shared" si="5"/>
        <v>36858</v>
      </c>
      <c r="G14" s="266">
        <f t="shared" si="5"/>
        <v>32747</v>
      </c>
      <c r="H14" s="266">
        <f t="shared" si="5"/>
        <v>35116</v>
      </c>
      <c r="I14" s="266">
        <f t="shared" si="5"/>
        <v>34964</v>
      </c>
      <c r="J14" s="266">
        <f t="shared" si="0"/>
        <v>102728</v>
      </c>
      <c r="K14" s="266">
        <f t="shared" si="1"/>
        <v>105956</v>
      </c>
      <c r="L14" s="266">
        <f t="shared" si="2"/>
        <v>124896</v>
      </c>
      <c r="M14" s="266">
        <f t="shared" si="3"/>
        <v>114976</v>
      </c>
    </row>
    <row r="15" spans="1:13" s="120" customFormat="1" ht="15.75">
      <c r="A15" s="36" t="s">
        <v>170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>
        <f t="shared" si="1"/>
        <v>0</v>
      </c>
      <c r="L15" s="10">
        <f t="shared" si="2"/>
        <v>0</v>
      </c>
      <c r="M15" s="10">
        <f t="shared" si="3"/>
        <v>0</v>
      </c>
    </row>
    <row r="16" spans="1:13" s="120" customFormat="1" ht="15.75">
      <c r="A16" s="36" t="s">
        <v>133</v>
      </c>
      <c r="B16" s="10">
        <v>0</v>
      </c>
      <c r="C16" s="10">
        <v>0</v>
      </c>
      <c r="D16" s="10">
        <v>10211</v>
      </c>
      <c r="E16" s="10">
        <v>2604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f t="shared" si="1"/>
        <v>0</v>
      </c>
      <c r="L16" s="10">
        <f t="shared" si="2"/>
        <v>10211</v>
      </c>
      <c r="M16" s="10">
        <f t="shared" si="3"/>
        <v>2604</v>
      </c>
    </row>
    <row r="17" spans="1:13" ht="24.75" customHeight="1">
      <c r="A17" s="129" t="s">
        <v>0</v>
      </c>
      <c r="B17" s="130">
        <f aca="true" t="shared" si="6" ref="B17:I17">B14+B15+B16</f>
        <v>65870</v>
      </c>
      <c r="C17" s="130">
        <f t="shared" si="6"/>
        <v>73209</v>
      </c>
      <c r="D17" s="130">
        <f t="shared" si="6"/>
        <v>99991</v>
      </c>
      <c r="E17" s="130">
        <f t="shared" si="6"/>
        <v>82616</v>
      </c>
      <c r="F17" s="130">
        <f t="shared" si="6"/>
        <v>36858</v>
      </c>
      <c r="G17" s="130">
        <f t="shared" si="6"/>
        <v>32747</v>
      </c>
      <c r="H17" s="130">
        <f t="shared" si="6"/>
        <v>35116</v>
      </c>
      <c r="I17" s="130">
        <f t="shared" si="6"/>
        <v>34964</v>
      </c>
      <c r="J17" s="266">
        <f t="shared" si="0"/>
        <v>102728</v>
      </c>
      <c r="K17" s="266">
        <f t="shared" si="1"/>
        <v>105956</v>
      </c>
      <c r="L17" s="266">
        <f t="shared" si="2"/>
        <v>135107</v>
      </c>
      <c r="M17" s="266">
        <f t="shared" si="3"/>
        <v>117580</v>
      </c>
    </row>
    <row r="18" spans="1:13" ht="20.25" customHeight="1">
      <c r="A18" s="13" t="s">
        <v>155</v>
      </c>
      <c r="B18" s="10">
        <v>489</v>
      </c>
      <c r="C18" s="10">
        <v>6991</v>
      </c>
      <c r="D18" s="10">
        <v>27359</v>
      </c>
      <c r="E18" s="10">
        <v>19867</v>
      </c>
      <c r="F18" s="10">
        <v>832</v>
      </c>
      <c r="G18" s="10">
        <v>635</v>
      </c>
      <c r="H18" s="10">
        <v>635</v>
      </c>
      <c r="I18" s="10">
        <v>0</v>
      </c>
      <c r="J18" s="10">
        <f t="shared" si="0"/>
        <v>1321</v>
      </c>
      <c r="K18" s="10">
        <f t="shared" si="1"/>
        <v>7626</v>
      </c>
      <c r="L18" s="10">
        <f t="shared" si="2"/>
        <v>27994</v>
      </c>
      <c r="M18" s="10">
        <f t="shared" si="3"/>
        <v>19867</v>
      </c>
    </row>
    <row r="19" spans="1:13" ht="15.75">
      <c r="A19" s="13" t="s">
        <v>156</v>
      </c>
      <c r="B19" s="10">
        <v>11238</v>
      </c>
      <c r="C19" s="10">
        <v>12761</v>
      </c>
      <c r="D19" s="10">
        <v>40690</v>
      </c>
      <c r="E19" s="10">
        <v>35343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11238</v>
      </c>
      <c r="K19" s="10">
        <f t="shared" si="1"/>
        <v>12761</v>
      </c>
      <c r="L19" s="10">
        <f t="shared" si="2"/>
        <v>40690</v>
      </c>
      <c r="M19" s="10">
        <f t="shared" si="3"/>
        <v>35343</v>
      </c>
    </row>
    <row r="20" spans="1:13" ht="15.75">
      <c r="A20" s="13" t="s">
        <v>157</v>
      </c>
      <c r="B20" s="10">
        <f aca="true" t="shared" si="7" ref="B20:I20">SUM(B21:B23)</f>
        <v>780</v>
      </c>
      <c r="C20" s="10">
        <f t="shared" si="7"/>
        <v>1093</v>
      </c>
      <c r="D20" s="10">
        <f t="shared" si="7"/>
        <v>705</v>
      </c>
      <c r="E20" s="10">
        <f t="shared" si="7"/>
        <v>436</v>
      </c>
      <c r="F20" s="10">
        <f t="shared" si="7"/>
        <v>0</v>
      </c>
      <c r="G20" s="10">
        <f t="shared" si="7"/>
        <v>0</v>
      </c>
      <c r="H20" s="10">
        <f t="shared" si="7"/>
        <v>0</v>
      </c>
      <c r="I20" s="10">
        <f t="shared" si="7"/>
        <v>0</v>
      </c>
      <c r="J20" s="10">
        <f t="shared" si="0"/>
        <v>780</v>
      </c>
      <c r="K20" s="10">
        <f t="shared" si="1"/>
        <v>1093</v>
      </c>
      <c r="L20" s="10">
        <f t="shared" si="2"/>
        <v>705</v>
      </c>
      <c r="M20" s="10">
        <f t="shared" si="3"/>
        <v>436</v>
      </c>
    </row>
    <row r="21" spans="1:13" ht="15.75">
      <c r="A21" s="5" t="s">
        <v>158</v>
      </c>
      <c r="B21" s="6">
        <v>780</v>
      </c>
      <c r="C21" s="6">
        <v>1093</v>
      </c>
      <c r="D21" s="6">
        <v>705</v>
      </c>
      <c r="E21" s="6">
        <v>436</v>
      </c>
      <c r="F21" s="6">
        <v>0</v>
      </c>
      <c r="G21" s="6">
        <v>0</v>
      </c>
      <c r="H21" s="6">
        <v>0</v>
      </c>
      <c r="I21" s="6">
        <v>0</v>
      </c>
      <c r="J21" s="10">
        <f t="shared" si="0"/>
        <v>780</v>
      </c>
      <c r="K21" s="10">
        <f t="shared" si="1"/>
        <v>1093</v>
      </c>
      <c r="L21" s="10">
        <f t="shared" si="2"/>
        <v>705</v>
      </c>
      <c r="M21" s="10">
        <f t="shared" si="3"/>
        <v>436</v>
      </c>
    </row>
    <row r="22" spans="1:13" ht="15.75">
      <c r="A22" s="5" t="s">
        <v>159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0">
        <f t="shared" si="0"/>
        <v>0</v>
      </c>
      <c r="K22" s="10">
        <f t="shared" si="1"/>
        <v>0</v>
      </c>
      <c r="L22" s="10">
        <f t="shared" si="2"/>
        <v>0</v>
      </c>
      <c r="M22" s="10">
        <f t="shared" si="3"/>
        <v>0</v>
      </c>
    </row>
    <row r="23" spans="1:13" ht="15.75">
      <c r="A23" s="5" t="s">
        <v>154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0">
        <f t="shared" si="0"/>
        <v>0</v>
      </c>
      <c r="K23" s="10">
        <f t="shared" si="1"/>
        <v>0</v>
      </c>
      <c r="L23" s="10">
        <f t="shared" si="2"/>
        <v>0</v>
      </c>
      <c r="M23" s="10">
        <f t="shared" si="3"/>
        <v>0</v>
      </c>
    </row>
    <row r="24" spans="1:13" ht="47.25" hidden="1">
      <c r="A24" s="5" t="s">
        <v>84</v>
      </c>
      <c r="B24" s="6" t="e">
        <f>#REF!+#REF!</f>
        <v>#REF!</v>
      </c>
      <c r="C24" s="6" t="e">
        <f>#REF!+#REF!</f>
        <v>#REF!</v>
      </c>
      <c r="D24" s="6" t="e">
        <f>#REF!+#REF!</f>
        <v>#REF!</v>
      </c>
      <c r="E24" s="6" t="e">
        <f>#REF!+#REF!</f>
        <v>#REF!</v>
      </c>
      <c r="F24" s="6" t="e">
        <f>#REF!+#REF!</f>
        <v>#REF!</v>
      </c>
      <c r="G24" s="6" t="e">
        <f>#REF!+#REF!</f>
        <v>#REF!</v>
      </c>
      <c r="H24" s="6" t="e">
        <f>#REF!+#REF!</f>
        <v>#REF!</v>
      </c>
      <c r="I24" s="6" t="e">
        <f>#REF!+#REF!</f>
        <v>#REF!</v>
      </c>
      <c r="J24" s="10" t="e">
        <f t="shared" si="0"/>
        <v>#REF!</v>
      </c>
      <c r="K24" s="10" t="e">
        <f t="shared" si="1"/>
        <v>#REF!</v>
      </c>
      <c r="L24" s="10" t="e">
        <f t="shared" si="2"/>
        <v>#REF!</v>
      </c>
      <c r="M24" s="10" t="e">
        <f t="shared" si="3"/>
        <v>#REF!</v>
      </c>
    </row>
    <row r="25" spans="1:13" s="1" customFormat="1" ht="15.75">
      <c r="A25" s="267" t="s">
        <v>124</v>
      </c>
      <c r="B25" s="266">
        <f aca="true" t="shared" si="8" ref="B25:I25">B18+B19+B20</f>
        <v>12507</v>
      </c>
      <c r="C25" s="266">
        <f t="shared" si="8"/>
        <v>20845</v>
      </c>
      <c r="D25" s="266">
        <f t="shared" si="8"/>
        <v>68754</v>
      </c>
      <c r="E25" s="266">
        <f t="shared" si="8"/>
        <v>55646</v>
      </c>
      <c r="F25" s="266">
        <f t="shared" si="8"/>
        <v>832</v>
      </c>
      <c r="G25" s="266">
        <f t="shared" si="8"/>
        <v>635</v>
      </c>
      <c r="H25" s="266">
        <f t="shared" si="8"/>
        <v>635</v>
      </c>
      <c r="I25" s="266">
        <f t="shared" si="8"/>
        <v>0</v>
      </c>
      <c r="J25" s="266">
        <f t="shared" si="0"/>
        <v>13339</v>
      </c>
      <c r="K25" s="266">
        <f t="shared" si="1"/>
        <v>21480</v>
      </c>
      <c r="L25" s="266">
        <f t="shared" si="2"/>
        <v>69389</v>
      </c>
      <c r="M25" s="266">
        <f t="shared" si="3"/>
        <v>55646</v>
      </c>
    </row>
    <row r="26" spans="1:13" s="1" customFormat="1" ht="15.75">
      <c r="A26" s="36" t="s">
        <v>133</v>
      </c>
      <c r="B26" s="10">
        <v>8000</v>
      </c>
      <c r="C26" s="10">
        <v>0</v>
      </c>
      <c r="D26" s="10">
        <v>7990</v>
      </c>
      <c r="E26" s="10">
        <v>7990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8000</v>
      </c>
      <c r="K26" s="10">
        <f t="shared" si="1"/>
        <v>0</v>
      </c>
      <c r="L26" s="10">
        <f t="shared" si="2"/>
        <v>7990</v>
      </c>
      <c r="M26" s="10">
        <f t="shared" si="3"/>
        <v>7990</v>
      </c>
    </row>
    <row r="27" spans="1:13" ht="24" customHeight="1">
      <c r="A27" s="129" t="s">
        <v>1</v>
      </c>
      <c r="B27" s="130">
        <f aca="true" t="shared" si="9" ref="B27:I27">B25+B26</f>
        <v>20507</v>
      </c>
      <c r="C27" s="130">
        <f t="shared" si="9"/>
        <v>20845</v>
      </c>
      <c r="D27" s="130">
        <f t="shared" si="9"/>
        <v>76744</v>
      </c>
      <c r="E27" s="130">
        <f t="shared" si="9"/>
        <v>63636</v>
      </c>
      <c r="F27" s="130">
        <f t="shared" si="9"/>
        <v>832</v>
      </c>
      <c r="G27" s="130">
        <f t="shared" si="9"/>
        <v>635</v>
      </c>
      <c r="H27" s="130">
        <f t="shared" si="9"/>
        <v>635</v>
      </c>
      <c r="I27" s="130">
        <f t="shared" si="9"/>
        <v>0</v>
      </c>
      <c r="J27" s="266">
        <f t="shared" si="0"/>
        <v>21339</v>
      </c>
      <c r="K27" s="266">
        <f t="shared" si="1"/>
        <v>21480</v>
      </c>
      <c r="L27" s="266">
        <f t="shared" si="2"/>
        <v>77379</v>
      </c>
      <c r="M27" s="266">
        <f t="shared" si="3"/>
        <v>63636</v>
      </c>
    </row>
    <row r="28" spans="1:13" ht="36" customHeight="1">
      <c r="A28" s="15" t="s">
        <v>2</v>
      </c>
      <c r="B28" s="11">
        <f aca="true" t="shared" si="10" ref="B28:I28">B17+B27</f>
        <v>86377</v>
      </c>
      <c r="C28" s="11">
        <f t="shared" si="10"/>
        <v>94054</v>
      </c>
      <c r="D28" s="11">
        <f t="shared" si="10"/>
        <v>176735</v>
      </c>
      <c r="E28" s="11">
        <f t="shared" si="10"/>
        <v>146252</v>
      </c>
      <c r="F28" s="11">
        <f t="shared" si="10"/>
        <v>37690</v>
      </c>
      <c r="G28" s="11">
        <f t="shared" si="10"/>
        <v>33382</v>
      </c>
      <c r="H28" s="11">
        <f t="shared" si="10"/>
        <v>35751</v>
      </c>
      <c r="I28" s="11">
        <f t="shared" si="10"/>
        <v>34964</v>
      </c>
      <c r="J28" s="10">
        <f t="shared" si="0"/>
        <v>124067</v>
      </c>
      <c r="K28" s="10">
        <f t="shared" si="1"/>
        <v>127436</v>
      </c>
      <c r="L28" s="10">
        <f t="shared" si="2"/>
        <v>212486</v>
      </c>
      <c r="M28" s="10">
        <f t="shared" si="3"/>
        <v>181216</v>
      </c>
    </row>
  </sheetData>
  <sheetProtection/>
  <mergeCells count="2">
    <mergeCell ref="A2:M2"/>
    <mergeCell ref="A1:M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&amp;C23. melléklet a 4/2016. (IV.18.)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S29"/>
  <sheetViews>
    <sheetView workbookViewId="0" topLeftCell="B1">
      <selection activeCell="G33" sqref="G33"/>
    </sheetView>
  </sheetViews>
  <sheetFormatPr defaultColWidth="9.140625" defaultRowHeight="12.75"/>
  <cols>
    <col min="1" max="1" width="46.28125" style="18" customWidth="1"/>
    <col min="2" max="2" width="16.57421875" style="18" customWidth="1"/>
    <col min="3" max="3" width="13.00390625" style="18" customWidth="1"/>
    <col min="4" max="4" width="18.140625" style="18" customWidth="1"/>
    <col min="5" max="5" width="16.28125" style="18" customWidth="1"/>
    <col min="6" max="6" width="17.421875" style="18" customWidth="1"/>
    <col min="7" max="7" width="22.28125" style="18" customWidth="1"/>
    <col min="8" max="8" width="22.140625" style="18" customWidth="1"/>
    <col min="9" max="9" width="21.7109375" style="18" customWidth="1"/>
    <col min="10" max="42" width="9.140625" style="116" customWidth="1"/>
    <col min="43" max="16384" width="9.140625" style="18" customWidth="1"/>
  </cols>
  <sheetData>
    <row r="1" spans="1:9" ht="13.5">
      <c r="A1" s="428" t="s">
        <v>99</v>
      </c>
      <c r="B1" s="404"/>
      <c r="C1" s="404"/>
      <c r="D1" s="404"/>
      <c r="E1" s="404"/>
      <c r="F1" s="404"/>
      <c r="G1" s="404"/>
      <c r="H1" s="404"/>
      <c r="I1" s="404"/>
    </row>
    <row r="2" spans="1:9" ht="13.5">
      <c r="A2" s="403" t="s">
        <v>92</v>
      </c>
      <c r="B2" s="404"/>
      <c r="C2" s="404"/>
      <c r="D2" s="404"/>
      <c r="E2" s="404"/>
      <c r="F2" s="404"/>
      <c r="G2" s="404"/>
      <c r="H2" s="404"/>
      <c r="I2" s="404"/>
    </row>
    <row r="3" spans="1:9" ht="15.75">
      <c r="A3" s="47"/>
      <c r="B3" s="48"/>
      <c r="C3" s="48"/>
      <c r="D3" s="48"/>
      <c r="E3" s="48"/>
      <c r="F3" s="48"/>
      <c r="G3" s="48"/>
      <c r="H3" s="48"/>
      <c r="I3" s="27"/>
    </row>
    <row r="4" spans="1:9" ht="24.75">
      <c r="A4" s="46" t="s">
        <v>49</v>
      </c>
      <c r="B4" s="49" t="s">
        <v>50</v>
      </c>
      <c r="C4" s="49" t="s">
        <v>51</v>
      </c>
      <c r="D4" s="49" t="s">
        <v>704</v>
      </c>
      <c r="E4" s="49" t="s">
        <v>57</v>
      </c>
      <c r="F4" s="49" t="s">
        <v>143</v>
      </c>
      <c r="G4" s="49" t="s">
        <v>705</v>
      </c>
      <c r="H4" s="49" t="s">
        <v>706</v>
      </c>
      <c r="I4" s="49" t="s">
        <v>18</v>
      </c>
    </row>
    <row r="5" spans="1:9" ht="12.75">
      <c r="A5" s="32"/>
      <c r="B5" s="32"/>
      <c r="C5" s="29"/>
      <c r="D5" s="29"/>
      <c r="E5" s="29"/>
      <c r="F5" s="29"/>
      <c r="G5" s="29"/>
      <c r="H5" s="29"/>
      <c r="I5" s="29"/>
    </row>
    <row r="6" spans="1:9" ht="12.75">
      <c r="A6" s="32"/>
      <c r="B6" s="32"/>
      <c r="C6" s="29"/>
      <c r="D6" s="29"/>
      <c r="E6" s="29"/>
      <c r="F6" s="29"/>
      <c r="G6" s="29"/>
      <c r="H6" s="29"/>
      <c r="I6" s="29"/>
    </row>
    <row r="7" spans="1:9" ht="12.75">
      <c r="A7" s="32"/>
      <c r="B7" s="32"/>
      <c r="C7" s="29"/>
      <c r="D7" s="29"/>
      <c r="E7" s="29"/>
      <c r="F7" s="29"/>
      <c r="G7" s="29"/>
      <c r="H7" s="29"/>
      <c r="I7" s="29"/>
    </row>
    <row r="8" spans="1:9" ht="12.75">
      <c r="A8" s="32"/>
      <c r="B8" s="32"/>
      <c r="C8" s="29"/>
      <c r="D8" s="29"/>
      <c r="E8" s="29"/>
      <c r="F8" s="29"/>
      <c r="G8" s="29"/>
      <c r="H8" s="29"/>
      <c r="I8" s="29"/>
    </row>
    <row r="9" spans="1:9" ht="13.5">
      <c r="A9" s="50" t="s">
        <v>52</v>
      </c>
      <c r="B9" s="50"/>
      <c r="C9" s="31"/>
      <c r="D9" s="31"/>
      <c r="E9" s="31"/>
      <c r="F9" s="31"/>
      <c r="G9" s="31"/>
      <c r="H9" s="31"/>
      <c r="I9" s="31"/>
    </row>
    <row r="10" spans="1:9" ht="12.75">
      <c r="A10" s="32"/>
      <c r="B10" s="32"/>
      <c r="C10" s="29"/>
      <c r="D10" s="29"/>
      <c r="E10" s="29"/>
      <c r="F10" s="29"/>
      <c r="G10" s="29"/>
      <c r="H10" s="29"/>
      <c r="I10" s="29"/>
    </row>
    <row r="11" spans="1:9" ht="12.75">
      <c r="A11" s="32"/>
      <c r="B11" s="32"/>
      <c r="C11" s="29"/>
      <c r="D11" s="29"/>
      <c r="E11" s="29"/>
      <c r="F11" s="29"/>
      <c r="G11" s="29"/>
      <c r="H11" s="29"/>
      <c r="I11" s="29"/>
    </row>
    <row r="12" spans="1:9" ht="12.75">
      <c r="A12" s="32"/>
      <c r="B12" s="32"/>
      <c r="C12" s="29"/>
      <c r="D12" s="29"/>
      <c r="E12" s="29"/>
      <c r="F12" s="29"/>
      <c r="G12" s="29"/>
      <c r="H12" s="29"/>
      <c r="I12" s="29"/>
    </row>
    <row r="13" spans="1:9" ht="12.75">
      <c r="A13" s="32"/>
      <c r="B13" s="32"/>
      <c r="C13" s="29"/>
      <c r="D13" s="29"/>
      <c r="E13" s="29"/>
      <c r="F13" s="29"/>
      <c r="G13" s="29"/>
      <c r="H13" s="29"/>
      <c r="I13" s="29"/>
    </row>
    <row r="14" spans="1:9" ht="13.5">
      <c r="A14" s="50" t="s">
        <v>53</v>
      </c>
      <c r="B14" s="50"/>
      <c r="C14" s="31">
        <f>SUM(C15)</f>
        <v>0</v>
      </c>
      <c r="D14" s="31">
        <f aca="true" t="shared" si="0" ref="D14:I14">SUM(D15)</f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</row>
    <row r="15" spans="1:9" ht="15">
      <c r="A15" s="32"/>
      <c r="B15" s="32"/>
      <c r="C15" s="29"/>
      <c r="D15" s="29"/>
      <c r="E15" s="29"/>
      <c r="F15" s="29"/>
      <c r="G15" s="29"/>
      <c r="H15" s="29"/>
      <c r="I15" s="90">
        <f>SUM(C15:H15)</f>
        <v>0</v>
      </c>
    </row>
    <row r="16" spans="1:9" ht="12.75">
      <c r="A16" s="32"/>
      <c r="B16" s="32"/>
      <c r="C16" s="29"/>
      <c r="D16" s="29"/>
      <c r="E16" s="29"/>
      <c r="F16" s="29"/>
      <c r="G16" s="29"/>
      <c r="H16" s="29"/>
      <c r="I16" s="29"/>
    </row>
    <row r="17" spans="1:9" ht="12.75">
      <c r="A17" s="32"/>
      <c r="B17" s="32"/>
      <c r="C17" s="29"/>
      <c r="D17" s="29"/>
      <c r="E17" s="29"/>
      <c r="F17" s="29"/>
      <c r="G17" s="29"/>
      <c r="H17" s="29"/>
      <c r="I17" s="29"/>
    </row>
    <row r="18" spans="1:9" ht="12.75">
      <c r="A18" s="32"/>
      <c r="B18" s="32"/>
      <c r="C18" s="29"/>
      <c r="D18" s="29"/>
      <c r="E18" s="29"/>
      <c r="F18" s="29"/>
      <c r="G18" s="29"/>
      <c r="H18" s="29"/>
      <c r="I18" s="29"/>
    </row>
    <row r="19" spans="1:9" ht="13.5">
      <c r="A19" s="50" t="s">
        <v>54</v>
      </c>
      <c r="B19" s="50"/>
      <c r="C19" s="31">
        <f aca="true" t="shared" si="1" ref="C19:I19">SUM(C20:C21)</f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</row>
    <row r="20" spans="1:201" ht="15">
      <c r="A20" s="28"/>
      <c r="B20" s="28"/>
      <c r="C20" s="90"/>
      <c r="D20" s="90"/>
      <c r="E20" s="28"/>
      <c r="F20" s="28"/>
      <c r="G20" s="90"/>
      <c r="H20" s="90"/>
      <c r="I20" s="90">
        <f>SUM(C20:H20)</f>
        <v>0</v>
      </c>
      <c r="J20" s="117"/>
      <c r="K20" s="117"/>
      <c r="L20" s="118"/>
      <c r="M20" s="118"/>
      <c r="N20" s="117"/>
      <c r="O20" s="117"/>
      <c r="P20" s="118"/>
      <c r="Q20" s="118"/>
      <c r="R20" s="117"/>
      <c r="S20" s="117"/>
      <c r="T20" s="118"/>
      <c r="U20" s="118"/>
      <c r="V20" s="117"/>
      <c r="W20" s="117"/>
      <c r="X20" s="118"/>
      <c r="Y20" s="118"/>
      <c r="Z20" s="117"/>
      <c r="AA20" s="117"/>
      <c r="AB20" s="118"/>
      <c r="AC20" s="118"/>
      <c r="AD20" s="117"/>
      <c r="AE20" s="117"/>
      <c r="AF20" s="118"/>
      <c r="AG20" s="118"/>
      <c r="AH20" s="117"/>
      <c r="AI20" s="117"/>
      <c r="AJ20" s="118"/>
      <c r="AK20" s="118"/>
      <c r="AL20" s="117"/>
      <c r="AM20" s="117"/>
      <c r="AN20" s="118"/>
      <c r="AO20" s="118"/>
      <c r="AP20" s="117"/>
      <c r="AQ20" s="115"/>
      <c r="AR20" s="90"/>
      <c r="AS20" s="90"/>
      <c r="AT20" s="28"/>
      <c r="AU20" s="28"/>
      <c r="AV20" s="90"/>
      <c r="AW20" s="90"/>
      <c r="AX20" s="28"/>
      <c r="AY20" s="28"/>
      <c r="AZ20" s="90"/>
      <c r="BA20" s="90"/>
      <c r="BB20" s="28"/>
      <c r="BC20" s="28"/>
      <c r="BD20" s="90"/>
      <c r="BE20" s="90"/>
      <c r="BF20" s="28"/>
      <c r="BG20" s="28"/>
      <c r="BH20" s="90"/>
      <c r="BI20" s="90"/>
      <c r="BJ20" s="28"/>
      <c r="BK20" s="28"/>
      <c r="BL20" s="90"/>
      <c r="BM20" s="90"/>
      <c r="BN20" s="28"/>
      <c r="BO20" s="28"/>
      <c r="BP20" s="90"/>
      <c r="BQ20" s="90"/>
      <c r="BR20" s="28"/>
      <c r="BS20" s="28"/>
      <c r="BT20" s="90"/>
      <c r="BU20" s="90"/>
      <c r="BV20" s="28"/>
      <c r="BW20" s="28"/>
      <c r="BX20" s="90"/>
      <c r="BY20" s="90"/>
      <c r="BZ20" s="28" t="s">
        <v>100</v>
      </c>
      <c r="CA20" s="28">
        <v>2010</v>
      </c>
      <c r="CB20" s="90">
        <v>14367</v>
      </c>
      <c r="CC20" s="90">
        <v>9716</v>
      </c>
      <c r="CD20" s="28" t="s">
        <v>100</v>
      </c>
      <c r="CE20" s="28">
        <v>2010</v>
      </c>
      <c r="CF20" s="90">
        <v>14367</v>
      </c>
      <c r="CG20" s="90">
        <v>9716</v>
      </c>
      <c r="CH20" s="28" t="s">
        <v>100</v>
      </c>
      <c r="CI20" s="28">
        <v>2010</v>
      </c>
      <c r="CJ20" s="90">
        <v>14367</v>
      </c>
      <c r="CK20" s="90">
        <v>9716</v>
      </c>
      <c r="CL20" s="28" t="s">
        <v>100</v>
      </c>
      <c r="CM20" s="28">
        <v>2010</v>
      </c>
      <c r="CN20" s="90">
        <v>14367</v>
      </c>
      <c r="CO20" s="90">
        <v>9716</v>
      </c>
      <c r="CP20" s="28" t="s">
        <v>100</v>
      </c>
      <c r="CQ20" s="28">
        <v>2010</v>
      </c>
      <c r="CR20" s="90">
        <v>14367</v>
      </c>
      <c r="CS20" s="90">
        <v>9716</v>
      </c>
      <c r="CT20" s="28" t="s">
        <v>100</v>
      </c>
      <c r="CU20" s="28">
        <v>2010</v>
      </c>
      <c r="CV20" s="90">
        <v>14367</v>
      </c>
      <c r="CW20" s="90">
        <v>9716</v>
      </c>
      <c r="CX20" s="28" t="s">
        <v>100</v>
      </c>
      <c r="CY20" s="28">
        <v>2010</v>
      </c>
      <c r="CZ20" s="90">
        <v>14367</v>
      </c>
      <c r="DA20" s="90">
        <v>9716</v>
      </c>
      <c r="DB20" s="28" t="s">
        <v>100</v>
      </c>
      <c r="DC20" s="28">
        <v>2010</v>
      </c>
      <c r="DD20" s="90">
        <v>14367</v>
      </c>
      <c r="DE20" s="90">
        <v>9716</v>
      </c>
      <c r="DF20" s="28" t="s">
        <v>100</v>
      </c>
      <c r="DG20" s="28">
        <v>2010</v>
      </c>
      <c r="DH20" s="90">
        <v>14367</v>
      </c>
      <c r="DI20" s="90">
        <v>9716</v>
      </c>
      <c r="DJ20" s="28" t="s">
        <v>100</v>
      </c>
      <c r="DK20" s="28">
        <v>2010</v>
      </c>
      <c r="DL20" s="90">
        <v>14367</v>
      </c>
      <c r="DM20" s="90">
        <v>9716</v>
      </c>
      <c r="DN20" s="28" t="s">
        <v>100</v>
      </c>
      <c r="DO20" s="28">
        <v>2010</v>
      </c>
      <c r="DP20" s="90">
        <v>14367</v>
      </c>
      <c r="DQ20" s="90">
        <v>9716</v>
      </c>
      <c r="DR20" s="28" t="s">
        <v>100</v>
      </c>
      <c r="DS20" s="28">
        <v>2010</v>
      </c>
      <c r="DT20" s="90">
        <v>14367</v>
      </c>
      <c r="DU20" s="90">
        <v>9716</v>
      </c>
      <c r="DV20" s="28" t="s">
        <v>100</v>
      </c>
      <c r="DW20" s="28">
        <v>2010</v>
      </c>
      <c r="DX20" s="90">
        <v>14367</v>
      </c>
      <c r="DY20" s="90">
        <v>9716</v>
      </c>
      <c r="DZ20" s="28" t="s">
        <v>100</v>
      </c>
      <c r="EA20" s="28">
        <v>2010</v>
      </c>
      <c r="EB20" s="90">
        <v>14367</v>
      </c>
      <c r="EC20" s="90">
        <v>9716</v>
      </c>
      <c r="ED20" s="28" t="s">
        <v>100</v>
      </c>
      <c r="EE20" s="28">
        <v>2010</v>
      </c>
      <c r="EF20" s="90">
        <v>14367</v>
      </c>
      <c r="EG20" s="90">
        <v>9716</v>
      </c>
      <c r="EH20" s="28" t="s">
        <v>100</v>
      </c>
      <c r="EI20" s="28">
        <v>2010</v>
      </c>
      <c r="EJ20" s="90">
        <v>14367</v>
      </c>
      <c r="EK20" s="90">
        <v>9716</v>
      </c>
      <c r="EL20" s="28" t="s">
        <v>100</v>
      </c>
      <c r="EM20" s="28">
        <v>2010</v>
      </c>
      <c r="EN20" s="90">
        <v>14367</v>
      </c>
      <c r="EO20" s="90">
        <v>9716</v>
      </c>
      <c r="EP20" s="28" t="s">
        <v>100</v>
      </c>
      <c r="EQ20" s="28">
        <v>2010</v>
      </c>
      <c r="ER20" s="90">
        <v>14367</v>
      </c>
      <c r="ES20" s="90">
        <v>9716</v>
      </c>
      <c r="ET20" s="28" t="s">
        <v>100</v>
      </c>
      <c r="EU20" s="28">
        <v>2010</v>
      </c>
      <c r="EV20" s="90">
        <v>14367</v>
      </c>
      <c r="EW20" s="90">
        <v>9716</v>
      </c>
      <c r="EX20" s="28" t="s">
        <v>100</v>
      </c>
      <c r="EY20" s="28">
        <v>2010</v>
      </c>
      <c r="EZ20" s="90">
        <v>14367</v>
      </c>
      <c r="FA20" s="90">
        <v>9716</v>
      </c>
      <c r="FB20" s="28" t="s">
        <v>100</v>
      </c>
      <c r="FC20" s="28">
        <v>2010</v>
      </c>
      <c r="FD20" s="90">
        <v>14367</v>
      </c>
      <c r="FE20" s="90">
        <v>9716</v>
      </c>
      <c r="FF20" s="28" t="s">
        <v>100</v>
      </c>
      <c r="FG20" s="28">
        <v>2010</v>
      </c>
      <c r="FH20" s="90">
        <v>14367</v>
      </c>
      <c r="FI20" s="90">
        <v>9716</v>
      </c>
      <c r="FJ20" s="28" t="s">
        <v>100</v>
      </c>
      <c r="FK20" s="28">
        <v>2010</v>
      </c>
      <c r="FL20" s="90">
        <v>14367</v>
      </c>
      <c r="FM20" s="90">
        <v>9716</v>
      </c>
      <c r="FN20" s="28" t="s">
        <v>100</v>
      </c>
      <c r="FO20" s="28">
        <v>2010</v>
      </c>
      <c r="FP20" s="90">
        <v>14367</v>
      </c>
      <c r="FQ20" s="90">
        <v>9716</v>
      </c>
      <c r="FR20" s="28" t="s">
        <v>100</v>
      </c>
      <c r="FS20" s="28">
        <v>2010</v>
      </c>
      <c r="FT20" s="90">
        <v>14367</v>
      </c>
      <c r="FU20" s="90">
        <v>9716</v>
      </c>
      <c r="FV20" s="28" t="s">
        <v>100</v>
      </c>
      <c r="FW20" s="28">
        <v>2010</v>
      </c>
      <c r="FX20" s="90">
        <v>14367</v>
      </c>
      <c r="FY20" s="90">
        <v>9716</v>
      </c>
      <c r="FZ20" s="28" t="s">
        <v>100</v>
      </c>
      <c r="GA20" s="28">
        <v>2010</v>
      </c>
      <c r="GB20" s="90">
        <v>14367</v>
      </c>
      <c r="GC20" s="90">
        <v>9716</v>
      </c>
      <c r="GD20" s="28" t="s">
        <v>100</v>
      </c>
      <c r="GE20" s="28">
        <v>2010</v>
      </c>
      <c r="GF20" s="90">
        <v>14367</v>
      </c>
      <c r="GG20" s="90">
        <v>9716</v>
      </c>
      <c r="GH20" s="28" t="s">
        <v>100</v>
      </c>
      <c r="GI20" s="28">
        <v>2010</v>
      </c>
      <c r="GJ20" s="90">
        <v>14367</v>
      </c>
      <c r="GK20" s="90">
        <v>9716</v>
      </c>
      <c r="GL20" s="28" t="s">
        <v>100</v>
      </c>
      <c r="GM20" s="28">
        <v>2010</v>
      </c>
      <c r="GN20" s="90">
        <v>14367</v>
      </c>
      <c r="GO20" s="90">
        <v>9716</v>
      </c>
      <c r="GP20" s="28" t="s">
        <v>100</v>
      </c>
      <c r="GQ20" s="28">
        <v>2010</v>
      </c>
      <c r="GR20" s="90">
        <v>14367</v>
      </c>
      <c r="GS20" s="90">
        <v>9716</v>
      </c>
    </row>
    <row r="21" spans="1:42" s="85" customFormat="1" ht="15">
      <c r="A21" s="28"/>
      <c r="B21" s="28"/>
      <c r="C21" s="90"/>
      <c r="D21" s="90"/>
      <c r="E21" s="90"/>
      <c r="F21" s="90"/>
      <c r="G21" s="90"/>
      <c r="H21" s="90"/>
      <c r="I21" s="90">
        <f>SUM(C21:H21)</f>
        <v>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</row>
    <row r="22" spans="1:9" ht="12.75">
      <c r="A22" s="32"/>
      <c r="B22" s="32"/>
      <c r="C22" s="29"/>
      <c r="D22" s="29"/>
      <c r="E22" s="29"/>
      <c r="F22" s="29"/>
      <c r="G22" s="29"/>
      <c r="H22" s="29"/>
      <c r="I22" s="29"/>
    </row>
    <row r="23" spans="1:9" ht="12.75">
      <c r="A23" s="32"/>
      <c r="B23" s="32"/>
      <c r="C23" s="29"/>
      <c r="D23" s="29"/>
      <c r="E23" s="29"/>
      <c r="F23" s="29"/>
      <c r="G23" s="29"/>
      <c r="H23" s="29"/>
      <c r="I23" s="29"/>
    </row>
    <row r="24" spans="1:9" ht="13.5">
      <c r="A24" s="50" t="s">
        <v>55</v>
      </c>
      <c r="B24" s="50"/>
      <c r="C24" s="31"/>
      <c r="D24" s="31">
        <f>SUM(D23)</f>
        <v>0</v>
      </c>
      <c r="E24" s="31"/>
      <c r="F24" s="31"/>
      <c r="G24" s="31"/>
      <c r="H24" s="31"/>
      <c r="I24" s="31"/>
    </row>
    <row r="25" spans="1:9" ht="13.5">
      <c r="A25" s="50"/>
      <c r="B25" s="50"/>
      <c r="C25" s="31">
        <v>0</v>
      </c>
      <c r="D25" s="31"/>
      <c r="E25" s="31">
        <v>0</v>
      </c>
      <c r="F25" s="31">
        <v>0</v>
      </c>
      <c r="G25" s="31">
        <v>0</v>
      </c>
      <c r="H25" s="31">
        <v>0</v>
      </c>
      <c r="I25" s="31">
        <f>SUM(C25:H25)</f>
        <v>0</v>
      </c>
    </row>
    <row r="26" spans="1:9" ht="13.5">
      <c r="A26" s="50"/>
      <c r="B26" s="50"/>
      <c r="C26" s="31"/>
      <c r="D26" s="31"/>
      <c r="E26" s="31"/>
      <c r="F26" s="31"/>
      <c r="G26" s="31"/>
      <c r="H26" s="31"/>
      <c r="I26" s="31"/>
    </row>
    <row r="27" spans="1:9" ht="13.5">
      <c r="A27" s="50"/>
      <c r="B27" s="50"/>
      <c r="C27" s="31"/>
      <c r="D27" s="31"/>
      <c r="E27" s="31"/>
      <c r="F27" s="31"/>
      <c r="G27" s="31"/>
      <c r="H27" s="31"/>
      <c r="I27" s="31"/>
    </row>
    <row r="28" spans="1:9" ht="13.5">
      <c r="A28" s="50"/>
      <c r="B28" s="50"/>
      <c r="C28" s="31"/>
      <c r="D28" s="31"/>
      <c r="E28" s="31"/>
      <c r="F28" s="31"/>
      <c r="G28" s="31"/>
      <c r="H28" s="31"/>
      <c r="I28" s="31"/>
    </row>
    <row r="29" spans="1:9" ht="15.75">
      <c r="A29" s="30" t="s">
        <v>56</v>
      </c>
      <c r="B29" s="32"/>
      <c r="C29" s="51">
        <f>C14+C19</f>
        <v>0</v>
      </c>
      <c r="D29" s="51">
        <v>0</v>
      </c>
      <c r="E29" s="51">
        <f>E14+E19</f>
        <v>0</v>
      </c>
      <c r="F29" s="51">
        <f>F14+F19</f>
        <v>0</v>
      </c>
      <c r="G29" s="51">
        <f>G14+G19</f>
        <v>0</v>
      </c>
      <c r="H29" s="51">
        <f>H14+H19</f>
        <v>0</v>
      </c>
      <c r="I29" s="51">
        <v>0</v>
      </c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&amp;C24. melléklet a 4/2016. (IV.18.)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52"/>
  <sheetViews>
    <sheetView workbookViewId="0" topLeftCell="A16">
      <selection activeCell="A1" sqref="A1:D1"/>
    </sheetView>
  </sheetViews>
  <sheetFormatPr defaultColWidth="9.140625" defaultRowHeight="12.75"/>
  <cols>
    <col min="1" max="1" width="58.42187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9" width="21.7109375" style="2" customWidth="1"/>
    <col min="10" max="16384" width="9.140625" style="2" customWidth="1"/>
  </cols>
  <sheetData>
    <row r="1" spans="1:4" ht="15.75">
      <c r="A1" s="403" t="s">
        <v>98</v>
      </c>
      <c r="B1" s="404"/>
      <c r="C1" s="404"/>
      <c r="D1" s="404"/>
    </row>
    <row r="2" spans="1:4" ht="15.75">
      <c r="A2" s="403" t="s">
        <v>92</v>
      </c>
      <c r="B2" s="404"/>
      <c r="C2" s="404"/>
      <c r="D2" s="404"/>
    </row>
    <row r="3" spans="1:4" ht="15.75">
      <c r="A3" s="123"/>
      <c r="B3" s="122"/>
      <c r="C3" s="122"/>
      <c r="D3" s="122"/>
    </row>
    <row r="4" ht="16.5" thickBot="1"/>
    <row r="5" spans="1:4" ht="47.25">
      <c r="A5" s="59" t="s">
        <v>58</v>
      </c>
      <c r="B5" s="60" t="s">
        <v>59</v>
      </c>
      <c r="C5" s="60" t="s">
        <v>60</v>
      </c>
      <c r="D5" s="61" t="s">
        <v>61</v>
      </c>
    </row>
    <row r="6" spans="1:4" ht="45">
      <c r="A6" s="62" t="s">
        <v>62</v>
      </c>
      <c r="B6" s="63">
        <v>3145</v>
      </c>
      <c r="C6" s="63">
        <v>1550</v>
      </c>
      <c r="D6" s="119" t="s">
        <v>117</v>
      </c>
    </row>
    <row r="7" spans="1:4" ht="15.75">
      <c r="A7" s="62" t="s">
        <v>63</v>
      </c>
      <c r="B7" s="63"/>
      <c r="C7" s="63"/>
      <c r="D7" s="64"/>
    </row>
    <row r="8" spans="1:4" ht="15.75">
      <c r="A8" s="62" t="s">
        <v>64</v>
      </c>
      <c r="B8" s="63"/>
      <c r="C8" s="63"/>
      <c r="D8" s="64"/>
    </row>
    <row r="9" spans="1:4" ht="15.75">
      <c r="A9" s="65" t="s">
        <v>65</v>
      </c>
      <c r="B9" s="63"/>
      <c r="C9" s="63"/>
      <c r="D9" s="64"/>
    </row>
    <row r="10" spans="1:4" ht="15.75">
      <c r="A10" s="62"/>
      <c r="B10" s="63"/>
      <c r="C10" s="63"/>
      <c r="D10" s="64"/>
    </row>
    <row r="11" spans="1:4" ht="15.75">
      <c r="A11" s="62"/>
      <c r="B11" s="63"/>
      <c r="C11" s="63"/>
      <c r="D11" s="64"/>
    </row>
    <row r="12" spans="1:4" ht="15.75">
      <c r="A12" s="66"/>
      <c r="B12" s="63"/>
      <c r="C12" s="63"/>
      <c r="D12" s="64"/>
    </row>
    <row r="13" spans="1:4" ht="16.5" thickBot="1">
      <c r="A13" s="52" t="s">
        <v>66</v>
      </c>
      <c r="B13" s="53">
        <f>SUM(B6:B12)</f>
        <v>3145</v>
      </c>
      <c r="C13" s="53">
        <f>SUM(C6:C12)</f>
        <v>1550</v>
      </c>
      <c r="D13" s="54"/>
    </row>
    <row r="14" spans="1:4" ht="16.5" thickBot="1">
      <c r="A14" s="432"/>
      <c r="B14" s="433"/>
      <c r="C14" s="433"/>
      <c r="D14" s="434"/>
    </row>
    <row r="15" spans="1:4" ht="47.25">
      <c r="A15" s="59" t="s">
        <v>67</v>
      </c>
      <c r="B15" s="67" t="s">
        <v>59</v>
      </c>
      <c r="C15" s="60" t="s">
        <v>60</v>
      </c>
      <c r="D15" s="68" t="s">
        <v>61</v>
      </c>
    </row>
    <row r="16" spans="1:4" ht="15.75">
      <c r="A16" s="69"/>
      <c r="B16" s="70"/>
      <c r="C16" s="70"/>
      <c r="D16" s="71"/>
    </row>
    <row r="17" spans="1:4" ht="15.75">
      <c r="A17" s="69"/>
      <c r="B17" s="70"/>
      <c r="C17" s="70"/>
      <c r="D17" s="71"/>
    </row>
    <row r="18" spans="1:4" ht="15.75">
      <c r="A18" s="72"/>
      <c r="B18" s="63"/>
      <c r="C18" s="63"/>
      <c r="D18" s="64"/>
    </row>
    <row r="19" spans="1:4" ht="15.75">
      <c r="A19" s="72"/>
      <c r="B19" s="63"/>
      <c r="C19" s="63"/>
      <c r="D19" s="64"/>
    </row>
    <row r="20" spans="1:4" ht="16.5" thickBot="1">
      <c r="A20" s="52" t="s">
        <v>68</v>
      </c>
      <c r="B20" s="53">
        <f>SUM(B16:B19)</f>
        <v>0</v>
      </c>
      <c r="C20" s="53">
        <f>SUM(C16:C19)</f>
        <v>0</v>
      </c>
      <c r="D20" s="54"/>
    </row>
    <row r="21" spans="1:4" ht="16.5" thickBot="1">
      <c r="A21" s="432"/>
      <c r="B21" s="433"/>
      <c r="C21" s="433"/>
      <c r="D21" s="434"/>
    </row>
    <row r="22" spans="1:4" ht="47.25">
      <c r="A22" s="59" t="s">
        <v>69</v>
      </c>
      <c r="B22" s="67" t="s">
        <v>59</v>
      </c>
      <c r="C22" s="60" t="s">
        <v>60</v>
      </c>
      <c r="D22" s="68" t="s">
        <v>61</v>
      </c>
    </row>
    <row r="23" spans="1:4" ht="15.75">
      <c r="A23" s="73"/>
      <c r="B23" s="63"/>
      <c r="C23" s="63"/>
      <c r="D23" s="64"/>
    </row>
    <row r="24" spans="1:4" ht="15.75">
      <c r="A24" s="73"/>
      <c r="B24" s="63"/>
      <c r="C24" s="63"/>
      <c r="D24" s="64"/>
    </row>
    <row r="25" spans="1:4" ht="15.75">
      <c r="A25" s="72"/>
      <c r="B25" s="63"/>
      <c r="C25" s="63"/>
      <c r="D25" s="64"/>
    </row>
    <row r="26" spans="1:4" ht="15.75">
      <c r="A26" s="72"/>
      <c r="B26" s="63"/>
      <c r="C26" s="63"/>
      <c r="D26" s="64"/>
    </row>
    <row r="27" spans="1:4" ht="16.5" thickBot="1">
      <c r="A27" s="52" t="s">
        <v>70</v>
      </c>
      <c r="B27" s="53">
        <f>SUM(B23:B26)</f>
        <v>0</v>
      </c>
      <c r="C27" s="53">
        <f>SUM(C23:C26)</f>
        <v>0</v>
      </c>
      <c r="D27" s="55"/>
    </row>
    <row r="28" spans="1:4" ht="16.5" thickBot="1">
      <c r="A28" s="429"/>
      <c r="B28" s="430"/>
      <c r="C28" s="430"/>
      <c r="D28" s="431"/>
    </row>
    <row r="29" spans="1:4" ht="47.25">
      <c r="A29" s="74" t="s">
        <v>71</v>
      </c>
      <c r="B29" s="67" t="s">
        <v>59</v>
      </c>
      <c r="C29" s="60" t="s">
        <v>60</v>
      </c>
      <c r="D29" s="68" t="s">
        <v>61</v>
      </c>
    </row>
    <row r="30" spans="1:4" ht="15.75">
      <c r="A30" s="56"/>
      <c r="B30" s="57"/>
      <c r="C30" s="57"/>
      <c r="D30" s="58"/>
    </row>
    <row r="31" spans="1:4" ht="15.75">
      <c r="A31" s="56"/>
      <c r="B31" s="57"/>
      <c r="C31" s="57"/>
      <c r="D31" s="58"/>
    </row>
    <row r="32" spans="1:4" ht="15.75">
      <c r="A32" s="56"/>
      <c r="B32" s="57"/>
      <c r="C32" s="57"/>
      <c r="D32" s="58"/>
    </row>
    <row r="33" spans="1:4" ht="15.75">
      <c r="A33" s="56"/>
      <c r="B33" s="57"/>
      <c r="C33" s="57"/>
      <c r="D33" s="58"/>
    </row>
    <row r="34" spans="1:4" ht="16.5" thickBot="1">
      <c r="A34" s="52" t="s">
        <v>72</v>
      </c>
      <c r="B34" s="53">
        <f>SUM(B30:B33)</f>
        <v>0</v>
      </c>
      <c r="C34" s="53">
        <f>SUM(C30:C33)</f>
        <v>0</v>
      </c>
      <c r="D34" s="55"/>
    </row>
    <row r="35" spans="1:4" ht="16.5" thickBot="1">
      <c r="A35" s="432"/>
      <c r="B35" s="433"/>
      <c r="C35" s="433"/>
      <c r="D35" s="434"/>
    </row>
    <row r="36" spans="1:4" ht="47.25">
      <c r="A36" s="59" t="s">
        <v>73</v>
      </c>
      <c r="B36" s="67" t="s">
        <v>59</v>
      </c>
      <c r="C36" s="60" t="s">
        <v>60</v>
      </c>
      <c r="D36" s="68" t="s">
        <v>61</v>
      </c>
    </row>
    <row r="37" spans="1:4" ht="15.75">
      <c r="A37" s="72" t="s">
        <v>74</v>
      </c>
      <c r="B37" s="63"/>
      <c r="C37" s="63"/>
      <c r="D37" s="64"/>
    </row>
    <row r="38" spans="1:4" ht="15.75">
      <c r="A38" s="72" t="s">
        <v>75</v>
      </c>
      <c r="B38" s="63"/>
      <c r="C38" s="63"/>
      <c r="D38" s="64"/>
    </row>
    <row r="39" spans="1:4" ht="15.75">
      <c r="A39" s="72"/>
      <c r="B39" s="63"/>
      <c r="C39" s="63"/>
      <c r="D39" s="64"/>
    </row>
    <row r="40" spans="1:4" ht="15.75">
      <c r="A40" s="72"/>
      <c r="B40" s="63"/>
      <c r="C40" s="63"/>
      <c r="D40" s="64"/>
    </row>
    <row r="41" spans="1:4" ht="16.5" thickBot="1">
      <c r="A41" s="52" t="s">
        <v>76</v>
      </c>
      <c r="B41" s="53">
        <f>SUM(B37:B40)</f>
        <v>0</v>
      </c>
      <c r="C41" s="53">
        <f>SUM(C37:C40)</f>
        <v>0</v>
      </c>
      <c r="D41" s="54"/>
    </row>
    <row r="42" spans="1:4" ht="26.25" customHeight="1">
      <c r="A42" s="75" t="s">
        <v>56</v>
      </c>
      <c r="B42" s="76">
        <f>SUM(B13,B20,B27,B34,B41)</f>
        <v>3145</v>
      </c>
      <c r="C42" s="76">
        <f>SUM(C13,C20,C27,C34,C41)</f>
        <v>1550</v>
      </c>
      <c r="D42" s="76"/>
    </row>
    <row r="43" spans="1:4" ht="15.75">
      <c r="A43" s="25"/>
      <c r="B43" s="25"/>
      <c r="C43" s="25"/>
      <c r="D43" s="25"/>
    </row>
    <row r="44" spans="1:4" ht="29.25" customHeight="1" hidden="1">
      <c r="A44" s="1" t="s">
        <v>77</v>
      </c>
      <c r="B44" s="25"/>
      <c r="C44" s="25"/>
      <c r="D44" s="25"/>
    </row>
    <row r="48" ht="15.75">
      <c r="A48" s="77"/>
    </row>
    <row r="49" ht="15.75">
      <c r="A49" s="77"/>
    </row>
    <row r="50" ht="15.75">
      <c r="A50" s="77"/>
    </row>
    <row r="51" ht="15.75">
      <c r="A51" s="77"/>
    </row>
    <row r="52" ht="15.75">
      <c r="A52" s="77"/>
    </row>
  </sheetData>
  <sheetProtection/>
  <mergeCells count="6">
    <mergeCell ref="A28:D28"/>
    <mergeCell ref="A35:D35"/>
    <mergeCell ref="A2:D2"/>
    <mergeCell ref="A1:D1"/>
    <mergeCell ref="A14:D14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&amp;C25. melléklet a 4/2016. (IV.18.)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workbookViewId="0" topLeftCell="A2">
      <selection activeCell="O214" sqref="A1:O214"/>
    </sheetView>
  </sheetViews>
  <sheetFormatPr defaultColWidth="9.140625" defaultRowHeight="12.75"/>
  <cols>
    <col min="1" max="1" width="79.7109375" style="85" customWidth="1"/>
    <col min="2" max="2" width="9.140625" style="85" customWidth="1"/>
    <col min="3" max="3" width="10.28125" style="85" customWidth="1"/>
    <col min="4" max="5" width="12.57421875" style="85" customWidth="1"/>
    <col min="6" max="6" width="10.00390625" style="85" customWidth="1"/>
    <col min="7" max="7" width="9.7109375" style="85" customWidth="1"/>
    <col min="8" max="9" width="10.421875" style="85" customWidth="1"/>
    <col min="10" max="10" width="15.28125" style="85" customWidth="1"/>
    <col min="11" max="11" width="16.140625" style="85" customWidth="1"/>
    <col min="12" max="12" width="12.140625" style="85" customWidth="1"/>
    <col min="13" max="13" width="14.140625" style="85" customWidth="1"/>
    <col min="14" max="14" width="14.00390625" style="85" customWidth="1"/>
    <col min="15" max="15" width="21.140625" style="322" customWidth="1"/>
    <col min="16" max="16" width="0" style="85" hidden="1" customWidth="1"/>
    <col min="17" max="17" width="10.57421875" style="105" hidden="1" customWidth="1"/>
    <col min="18" max="16384" width="9.140625" style="85" customWidth="1"/>
  </cols>
  <sheetData>
    <row r="1" spans="1:6" ht="15" hidden="1">
      <c r="A1" s="321" t="s">
        <v>707</v>
      </c>
      <c r="B1" s="327"/>
      <c r="C1" s="327"/>
      <c r="D1" s="327"/>
      <c r="E1" s="327"/>
      <c r="F1" s="327"/>
    </row>
    <row r="2" spans="1:15" ht="26.25" customHeight="1">
      <c r="A2" s="416" t="s">
        <v>708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ht="15">
      <c r="A3" s="185"/>
    </row>
    <row r="4" ht="15">
      <c r="A4" s="185" t="s">
        <v>709</v>
      </c>
    </row>
    <row r="5" spans="1:17" ht="28.5">
      <c r="A5" s="328" t="s">
        <v>486</v>
      </c>
      <c r="B5" s="329" t="s">
        <v>487</v>
      </c>
      <c r="C5" s="323" t="s">
        <v>710</v>
      </c>
      <c r="D5" s="323" t="s">
        <v>711</v>
      </c>
      <c r="E5" s="323" t="s">
        <v>712</v>
      </c>
      <c r="F5" s="323" t="s">
        <v>713</v>
      </c>
      <c r="G5" s="323" t="s">
        <v>714</v>
      </c>
      <c r="H5" s="323" t="s">
        <v>715</v>
      </c>
      <c r="I5" s="323" t="s">
        <v>716</v>
      </c>
      <c r="J5" s="323" t="s">
        <v>717</v>
      </c>
      <c r="K5" s="323" t="s">
        <v>718</v>
      </c>
      <c r="L5" s="323" t="s">
        <v>719</v>
      </c>
      <c r="M5" s="323" t="s">
        <v>720</v>
      </c>
      <c r="N5" s="323" t="s">
        <v>721</v>
      </c>
      <c r="O5" s="324" t="s">
        <v>722</v>
      </c>
      <c r="P5" s="185"/>
      <c r="Q5" s="200" t="s">
        <v>723</v>
      </c>
    </row>
    <row r="6" spans="1:17" ht="15">
      <c r="A6" s="330" t="s">
        <v>724</v>
      </c>
      <c r="B6" s="331" t="s">
        <v>725</v>
      </c>
      <c r="C6" s="213">
        <v>1143</v>
      </c>
      <c r="D6" s="213">
        <v>1143</v>
      </c>
      <c r="E6" s="213">
        <v>1182</v>
      </c>
      <c r="F6" s="213">
        <v>1182</v>
      </c>
      <c r="G6" s="213">
        <v>1182</v>
      </c>
      <c r="H6" s="213">
        <v>1182</v>
      </c>
      <c r="I6" s="213">
        <v>1182</v>
      </c>
      <c r="J6" s="213">
        <v>1182</v>
      </c>
      <c r="K6" s="213">
        <v>1182</v>
      </c>
      <c r="L6" s="213">
        <v>1182</v>
      </c>
      <c r="M6" s="213">
        <v>1182</v>
      </c>
      <c r="N6" s="213">
        <v>1184</v>
      </c>
      <c r="O6" s="188">
        <f>SUM(C6:N6)</f>
        <v>14108</v>
      </c>
      <c r="P6" s="185">
        <v>14108</v>
      </c>
      <c r="Q6" s="200">
        <f>O6-P6</f>
        <v>0</v>
      </c>
    </row>
    <row r="7" spans="1:17" ht="15">
      <c r="A7" s="330" t="s">
        <v>726</v>
      </c>
      <c r="B7" s="332" t="s">
        <v>727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188">
        <f aca="true" t="shared" si="0" ref="O7:O70">SUM(C7:N7)</f>
        <v>0</v>
      </c>
      <c r="P7" s="185"/>
      <c r="Q7" s="200">
        <f aca="true" t="shared" si="1" ref="Q7:Q70">O7-P7</f>
        <v>0</v>
      </c>
    </row>
    <row r="8" spans="1:17" ht="15">
      <c r="A8" s="330" t="s">
        <v>728</v>
      </c>
      <c r="B8" s="332" t="s">
        <v>729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188">
        <f t="shared" si="0"/>
        <v>0</v>
      </c>
      <c r="P8" s="185"/>
      <c r="Q8" s="200">
        <f t="shared" si="1"/>
        <v>0</v>
      </c>
    </row>
    <row r="9" spans="1:17" ht="15">
      <c r="A9" s="333" t="s">
        <v>730</v>
      </c>
      <c r="B9" s="332" t="s">
        <v>731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188">
        <f t="shared" si="0"/>
        <v>0</v>
      </c>
      <c r="P9" s="185"/>
      <c r="Q9" s="200">
        <f t="shared" si="1"/>
        <v>0</v>
      </c>
    </row>
    <row r="10" spans="1:17" ht="15">
      <c r="A10" s="333" t="s">
        <v>732</v>
      </c>
      <c r="B10" s="332" t="s">
        <v>733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188">
        <f t="shared" si="0"/>
        <v>0</v>
      </c>
      <c r="P10" s="185"/>
      <c r="Q10" s="200">
        <f t="shared" si="1"/>
        <v>0</v>
      </c>
    </row>
    <row r="11" spans="1:17" ht="15">
      <c r="A11" s="333" t="s">
        <v>734</v>
      </c>
      <c r="B11" s="332" t="s">
        <v>735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188">
        <f t="shared" si="0"/>
        <v>0</v>
      </c>
      <c r="P11" s="185"/>
      <c r="Q11" s="200">
        <f t="shared" si="1"/>
        <v>0</v>
      </c>
    </row>
    <row r="12" spans="1:17" ht="15">
      <c r="A12" s="333" t="s">
        <v>736</v>
      </c>
      <c r="B12" s="332" t="s">
        <v>737</v>
      </c>
      <c r="C12" s="213"/>
      <c r="D12" s="213"/>
      <c r="E12" s="213">
        <v>144</v>
      </c>
      <c r="F12" s="213"/>
      <c r="G12" s="213"/>
      <c r="H12" s="213"/>
      <c r="I12" s="213">
        <v>144</v>
      </c>
      <c r="J12" s="213"/>
      <c r="K12" s="213"/>
      <c r="L12" s="213"/>
      <c r="M12" s="213"/>
      <c r="N12" s="213"/>
      <c r="O12" s="188">
        <f t="shared" si="0"/>
        <v>288</v>
      </c>
      <c r="P12" s="185">
        <v>288</v>
      </c>
      <c r="Q12" s="200">
        <f t="shared" si="1"/>
        <v>0</v>
      </c>
    </row>
    <row r="13" spans="1:17" ht="15">
      <c r="A13" s="333" t="s">
        <v>738</v>
      </c>
      <c r="B13" s="332" t="s">
        <v>739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188">
        <f t="shared" si="0"/>
        <v>0</v>
      </c>
      <c r="P13" s="185"/>
      <c r="Q13" s="200">
        <f t="shared" si="1"/>
        <v>0</v>
      </c>
    </row>
    <row r="14" spans="1:17" ht="15">
      <c r="A14" s="334" t="s">
        <v>740</v>
      </c>
      <c r="B14" s="332" t="s">
        <v>741</v>
      </c>
      <c r="C14" s="213"/>
      <c r="D14" s="213"/>
      <c r="E14" s="213">
        <v>20</v>
      </c>
      <c r="F14" s="213"/>
      <c r="G14" s="213"/>
      <c r="H14" s="213"/>
      <c r="I14" s="213">
        <v>20</v>
      </c>
      <c r="J14" s="213"/>
      <c r="K14" s="213"/>
      <c r="L14" s="213"/>
      <c r="M14" s="213"/>
      <c r="N14" s="213"/>
      <c r="O14" s="188">
        <f t="shared" si="0"/>
        <v>40</v>
      </c>
      <c r="P14" s="185">
        <v>40</v>
      </c>
      <c r="Q14" s="200">
        <f t="shared" si="1"/>
        <v>0</v>
      </c>
    </row>
    <row r="15" spans="1:17" ht="15">
      <c r="A15" s="334" t="s">
        <v>742</v>
      </c>
      <c r="B15" s="332" t="s">
        <v>743</v>
      </c>
      <c r="C15" s="213"/>
      <c r="D15" s="213"/>
      <c r="E15" s="213"/>
      <c r="F15" s="213"/>
      <c r="G15" s="213"/>
      <c r="H15" s="213">
        <v>36</v>
      </c>
      <c r="I15" s="213"/>
      <c r="J15" s="213"/>
      <c r="K15" s="213"/>
      <c r="L15" s="213"/>
      <c r="M15" s="213"/>
      <c r="N15" s="213"/>
      <c r="O15" s="188">
        <f t="shared" si="0"/>
        <v>36</v>
      </c>
      <c r="P15" s="185">
        <v>36</v>
      </c>
      <c r="Q15" s="200">
        <f t="shared" si="1"/>
        <v>0</v>
      </c>
    </row>
    <row r="16" spans="1:17" ht="15">
      <c r="A16" s="334" t="s">
        <v>744</v>
      </c>
      <c r="B16" s="332" t="s">
        <v>745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188">
        <f t="shared" si="0"/>
        <v>0</v>
      </c>
      <c r="P16" s="185"/>
      <c r="Q16" s="200">
        <f t="shared" si="1"/>
        <v>0</v>
      </c>
    </row>
    <row r="17" spans="1:17" ht="15">
      <c r="A17" s="334" t="s">
        <v>746</v>
      </c>
      <c r="B17" s="332" t="s">
        <v>747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88">
        <f t="shared" si="0"/>
        <v>0</v>
      </c>
      <c r="P17" s="185"/>
      <c r="Q17" s="200">
        <f t="shared" si="1"/>
        <v>0</v>
      </c>
    </row>
    <row r="18" spans="1:17" ht="15">
      <c r="A18" s="334" t="s">
        <v>748</v>
      </c>
      <c r="B18" s="332" t="s">
        <v>749</v>
      </c>
      <c r="C18" s="213">
        <v>38</v>
      </c>
      <c r="D18" s="213">
        <v>38</v>
      </c>
      <c r="E18" s="213">
        <v>38</v>
      </c>
      <c r="F18" s="213">
        <v>38</v>
      </c>
      <c r="G18" s="213">
        <v>38</v>
      </c>
      <c r="H18" s="213">
        <v>38</v>
      </c>
      <c r="I18" s="213">
        <v>38</v>
      </c>
      <c r="J18" s="213">
        <v>38</v>
      </c>
      <c r="K18" s="213">
        <v>38</v>
      </c>
      <c r="L18" s="213">
        <v>38</v>
      </c>
      <c r="M18" s="213">
        <v>38</v>
      </c>
      <c r="N18" s="213">
        <v>38</v>
      </c>
      <c r="O18" s="188">
        <f t="shared" si="0"/>
        <v>456</v>
      </c>
      <c r="P18" s="185">
        <v>456</v>
      </c>
      <c r="Q18" s="200">
        <f t="shared" si="1"/>
        <v>0</v>
      </c>
    </row>
    <row r="19" spans="1:17" ht="15">
      <c r="A19" s="226" t="s">
        <v>750</v>
      </c>
      <c r="B19" s="227" t="s">
        <v>751</v>
      </c>
      <c r="C19" s="188">
        <f>SUM(C6:C18)</f>
        <v>1181</v>
      </c>
      <c r="D19" s="188">
        <f aca="true" t="shared" si="2" ref="D19:N19">SUM(D6:D18)</f>
        <v>1181</v>
      </c>
      <c r="E19" s="188">
        <f t="shared" si="2"/>
        <v>1384</v>
      </c>
      <c r="F19" s="188">
        <f t="shared" si="2"/>
        <v>1220</v>
      </c>
      <c r="G19" s="188">
        <f t="shared" si="2"/>
        <v>1220</v>
      </c>
      <c r="H19" s="188">
        <f t="shared" si="2"/>
        <v>1256</v>
      </c>
      <c r="I19" s="188">
        <f t="shared" si="2"/>
        <v>1384</v>
      </c>
      <c r="J19" s="188">
        <f t="shared" si="2"/>
        <v>1220</v>
      </c>
      <c r="K19" s="188">
        <f t="shared" si="2"/>
        <v>1220</v>
      </c>
      <c r="L19" s="188">
        <f t="shared" si="2"/>
        <v>1220</v>
      </c>
      <c r="M19" s="188">
        <f t="shared" si="2"/>
        <v>1220</v>
      </c>
      <c r="N19" s="188">
        <f t="shared" si="2"/>
        <v>1222</v>
      </c>
      <c r="O19" s="188">
        <f t="shared" si="0"/>
        <v>14928</v>
      </c>
      <c r="P19" s="185">
        <v>14928</v>
      </c>
      <c r="Q19" s="200">
        <f t="shared" si="1"/>
        <v>0</v>
      </c>
    </row>
    <row r="20" spans="1:17" ht="15">
      <c r="A20" s="334" t="s">
        <v>752</v>
      </c>
      <c r="B20" s="332" t="s">
        <v>753</v>
      </c>
      <c r="C20" s="213">
        <v>964</v>
      </c>
      <c r="D20" s="213">
        <v>473</v>
      </c>
      <c r="E20" s="213">
        <v>675</v>
      </c>
      <c r="F20" s="213">
        <v>473</v>
      </c>
      <c r="G20" s="213">
        <v>473</v>
      </c>
      <c r="H20" s="213">
        <v>485</v>
      </c>
      <c r="I20" s="213">
        <v>473</v>
      </c>
      <c r="J20" s="213">
        <v>473</v>
      </c>
      <c r="K20" s="213">
        <v>473</v>
      </c>
      <c r="L20" s="213">
        <v>473</v>
      </c>
      <c r="M20" s="213">
        <v>473</v>
      </c>
      <c r="N20" s="213">
        <v>473</v>
      </c>
      <c r="O20" s="188">
        <f t="shared" si="0"/>
        <v>6381</v>
      </c>
      <c r="P20" s="185">
        <v>6381</v>
      </c>
      <c r="Q20" s="200">
        <f t="shared" si="1"/>
        <v>0</v>
      </c>
    </row>
    <row r="21" spans="1:17" ht="30">
      <c r="A21" s="334" t="s">
        <v>754</v>
      </c>
      <c r="B21" s="332" t="s">
        <v>755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188">
        <f t="shared" si="0"/>
        <v>0</v>
      </c>
      <c r="P21" s="185"/>
      <c r="Q21" s="200">
        <f t="shared" si="1"/>
        <v>0</v>
      </c>
    </row>
    <row r="22" spans="1:17" ht="15">
      <c r="A22" s="335" t="s">
        <v>756</v>
      </c>
      <c r="B22" s="332" t="s">
        <v>757</v>
      </c>
      <c r="C22" s="213"/>
      <c r="D22" s="213"/>
      <c r="E22" s="213"/>
      <c r="F22" s="213"/>
      <c r="G22" s="213"/>
      <c r="H22" s="213"/>
      <c r="I22" s="213">
        <v>75</v>
      </c>
      <c r="J22" s="213"/>
      <c r="K22" s="213">
        <v>75</v>
      </c>
      <c r="L22" s="213"/>
      <c r="M22" s="213"/>
      <c r="N22" s="213"/>
      <c r="O22" s="188">
        <f t="shared" si="0"/>
        <v>150</v>
      </c>
      <c r="P22" s="185">
        <v>150</v>
      </c>
      <c r="Q22" s="200">
        <f t="shared" si="1"/>
        <v>0</v>
      </c>
    </row>
    <row r="23" spans="1:17" ht="15">
      <c r="A23" s="228" t="s">
        <v>758</v>
      </c>
      <c r="B23" s="227" t="s">
        <v>759</v>
      </c>
      <c r="C23" s="188">
        <f>SUM(C20:C22)</f>
        <v>964</v>
      </c>
      <c r="D23" s="188">
        <f aca="true" t="shared" si="3" ref="D23:N23">SUM(D20:D22)</f>
        <v>473</v>
      </c>
      <c r="E23" s="188">
        <f t="shared" si="3"/>
        <v>675</v>
      </c>
      <c r="F23" s="188">
        <f t="shared" si="3"/>
        <v>473</v>
      </c>
      <c r="G23" s="188">
        <f t="shared" si="3"/>
        <v>473</v>
      </c>
      <c r="H23" s="188">
        <f t="shared" si="3"/>
        <v>485</v>
      </c>
      <c r="I23" s="188">
        <f t="shared" si="3"/>
        <v>548</v>
      </c>
      <c r="J23" s="188">
        <f t="shared" si="3"/>
        <v>473</v>
      </c>
      <c r="K23" s="188">
        <f t="shared" si="3"/>
        <v>548</v>
      </c>
      <c r="L23" s="188">
        <f t="shared" si="3"/>
        <v>473</v>
      </c>
      <c r="M23" s="188">
        <f t="shared" si="3"/>
        <v>473</v>
      </c>
      <c r="N23" s="188">
        <f t="shared" si="3"/>
        <v>473</v>
      </c>
      <c r="O23" s="188">
        <f t="shared" si="0"/>
        <v>6531</v>
      </c>
      <c r="P23" s="185">
        <v>6531</v>
      </c>
      <c r="Q23" s="200">
        <f t="shared" si="1"/>
        <v>0</v>
      </c>
    </row>
    <row r="24" spans="1:17" ht="15">
      <c r="A24" s="226" t="s">
        <v>491</v>
      </c>
      <c r="B24" s="227" t="s">
        <v>492</v>
      </c>
      <c r="C24" s="188">
        <f>C23+C19</f>
        <v>2145</v>
      </c>
      <c r="D24" s="188">
        <f aca="true" t="shared" si="4" ref="D24:N24">D23+D19</f>
        <v>1654</v>
      </c>
      <c r="E24" s="188">
        <f t="shared" si="4"/>
        <v>2059</v>
      </c>
      <c r="F24" s="188">
        <f t="shared" si="4"/>
        <v>1693</v>
      </c>
      <c r="G24" s="188">
        <f t="shared" si="4"/>
        <v>1693</v>
      </c>
      <c r="H24" s="188">
        <f t="shared" si="4"/>
        <v>1741</v>
      </c>
      <c r="I24" s="188">
        <f t="shared" si="4"/>
        <v>1932</v>
      </c>
      <c r="J24" s="188">
        <f t="shared" si="4"/>
        <v>1693</v>
      </c>
      <c r="K24" s="188">
        <f t="shared" si="4"/>
        <v>1768</v>
      </c>
      <c r="L24" s="188">
        <f t="shared" si="4"/>
        <v>1693</v>
      </c>
      <c r="M24" s="188">
        <f t="shared" si="4"/>
        <v>1693</v>
      </c>
      <c r="N24" s="188">
        <f t="shared" si="4"/>
        <v>1695</v>
      </c>
      <c r="O24" s="188">
        <f t="shared" si="0"/>
        <v>21459</v>
      </c>
      <c r="P24" s="185">
        <v>21459</v>
      </c>
      <c r="Q24" s="200">
        <f t="shared" si="1"/>
        <v>0</v>
      </c>
    </row>
    <row r="25" spans="1:17" ht="15">
      <c r="A25" s="228" t="s">
        <v>493</v>
      </c>
      <c r="B25" s="227" t="s">
        <v>494</v>
      </c>
      <c r="C25" s="213">
        <v>590</v>
      </c>
      <c r="D25" s="213">
        <v>365</v>
      </c>
      <c r="E25" s="213">
        <v>311</v>
      </c>
      <c r="F25" s="213">
        <v>371</v>
      </c>
      <c r="G25" s="213">
        <v>361</v>
      </c>
      <c r="H25" s="213">
        <v>361</v>
      </c>
      <c r="I25" s="213">
        <v>382</v>
      </c>
      <c r="J25" s="213">
        <v>361</v>
      </c>
      <c r="K25" s="213">
        <v>382</v>
      </c>
      <c r="L25" s="213">
        <v>361</v>
      </c>
      <c r="M25" s="213">
        <v>361</v>
      </c>
      <c r="N25" s="213">
        <v>351</v>
      </c>
      <c r="O25" s="188">
        <f t="shared" si="0"/>
        <v>4557</v>
      </c>
      <c r="P25" s="185">
        <v>4557</v>
      </c>
      <c r="Q25" s="200">
        <f t="shared" si="1"/>
        <v>0</v>
      </c>
    </row>
    <row r="26" spans="1:17" ht="15">
      <c r="A26" s="334" t="s">
        <v>760</v>
      </c>
      <c r="B26" s="332" t="s">
        <v>761</v>
      </c>
      <c r="C26" s="213"/>
      <c r="D26" s="213"/>
      <c r="E26" s="213"/>
      <c r="F26" s="213">
        <v>60</v>
      </c>
      <c r="G26" s="213"/>
      <c r="H26" s="213">
        <v>20</v>
      </c>
      <c r="I26" s="213"/>
      <c r="J26" s="213"/>
      <c r="K26" s="213"/>
      <c r="L26" s="213">
        <v>40</v>
      </c>
      <c r="M26" s="213"/>
      <c r="N26" s="213"/>
      <c r="O26" s="188">
        <f t="shared" si="0"/>
        <v>120</v>
      </c>
      <c r="P26" s="185">
        <v>120</v>
      </c>
      <c r="Q26" s="200">
        <f t="shared" si="1"/>
        <v>0</v>
      </c>
    </row>
    <row r="27" spans="1:17" ht="15">
      <c r="A27" s="334" t="s">
        <v>762</v>
      </c>
      <c r="B27" s="332" t="s">
        <v>763</v>
      </c>
      <c r="C27" s="213">
        <v>220</v>
      </c>
      <c r="D27" s="213">
        <v>150</v>
      </c>
      <c r="E27" s="213">
        <v>200</v>
      </c>
      <c r="F27" s="213">
        <v>200</v>
      </c>
      <c r="G27" s="213">
        <v>200</v>
      </c>
      <c r="H27" s="213">
        <v>439</v>
      </c>
      <c r="I27" s="213">
        <v>200</v>
      </c>
      <c r="J27" s="213">
        <v>200</v>
      </c>
      <c r="K27" s="213">
        <v>200</v>
      </c>
      <c r="L27" s="213">
        <v>200</v>
      </c>
      <c r="M27" s="213">
        <v>200</v>
      </c>
      <c r="N27" s="213">
        <v>200</v>
      </c>
      <c r="O27" s="188">
        <f t="shared" si="0"/>
        <v>2609</v>
      </c>
      <c r="P27" s="185">
        <v>2609</v>
      </c>
      <c r="Q27" s="200">
        <f t="shared" si="1"/>
        <v>0</v>
      </c>
    </row>
    <row r="28" spans="1:17" ht="15">
      <c r="A28" s="334" t="s">
        <v>764</v>
      </c>
      <c r="B28" s="332" t="s">
        <v>765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188">
        <f t="shared" si="0"/>
        <v>0</v>
      </c>
      <c r="P28" s="185"/>
      <c r="Q28" s="200">
        <f t="shared" si="1"/>
        <v>0</v>
      </c>
    </row>
    <row r="29" spans="1:17" ht="15">
      <c r="A29" s="228" t="s">
        <v>766</v>
      </c>
      <c r="B29" s="227" t="s">
        <v>767</v>
      </c>
      <c r="C29" s="188">
        <f>SUM(C26:C28)</f>
        <v>220</v>
      </c>
      <c r="D29" s="188">
        <f aca="true" t="shared" si="5" ref="D29:N29">SUM(D26:D28)</f>
        <v>150</v>
      </c>
      <c r="E29" s="188">
        <f t="shared" si="5"/>
        <v>200</v>
      </c>
      <c r="F29" s="188">
        <f t="shared" si="5"/>
        <v>260</v>
      </c>
      <c r="G29" s="188">
        <f t="shared" si="5"/>
        <v>200</v>
      </c>
      <c r="H29" s="188">
        <f t="shared" si="5"/>
        <v>459</v>
      </c>
      <c r="I29" s="188">
        <f t="shared" si="5"/>
        <v>200</v>
      </c>
      <c r="J29" s="188">
        <f t="shared" si="5"/>
        <v>200</v>
      </c>
      <c r="K29" s="188">
        <f t="shared" si="5"/>
        <v>200</v>
      </c>
      <c r="L29" s="188">
        <f t="shared" si="5"/>
        <v>240</v>
      </c>
      <c r="M29" s="188">
        <f t="shared" si="5"/>
        <v>200</v>
      </c>
      <c r="N29" s="188">
        <f t="shared" si="5"/>
        <v>200</v>
      </c>
      <c r="O29" s="188">
        <f t="shared" si="0"/>
        <v>2729</v>
      </c>
      <c r="P29" s="185">
        <v>2729</v>
      </c>
      <c r="Q29" s="200">
        <f t="shared" si="1"/>
        <v>0</v>
      </c>
    </row>
    <row r="30" spans="1:17" ht="15">
      <c r="A30" s="334" t="s">
        <v>768</v>
      </c>
      <c r="B30" s="332" t="s">
        <v>769</v>
      </c>
      <c r="C30" s="213"/>
      <c r="D30" s="213"/>
      <c r="E30" s="213">
        <v>60</v>
      </c>
      <c r="F30" s="213"/>
      <c r="G30" s="213"/>
      <c r="H30" s="213"/>
      <c r="I30" s="213"/>
      <c r="J30" s="213"/>
      <c r="K30" s="213">
        <v>35</v>
      </c>
      <c r="L30" s="213"/>
      <c r="M30" s="213"/>
      <c r="N30" s="213"/>
      <c r="O30" s="188">
        <f t="shared" si="0"/>
        <v>95</v>
      </c>
      <c r="P30" s="185">
        <v>95</v>
      </c>
      <c r="Q30" s="200">
        <f t="shared" si="1"/>
        <v>0</v>
      </c>
    </row>
    <row r="31" spans="1:17" ht="15">
      <c r="A31" s="334" t="s">
        <v>770</v>
      </c>
      <c r="B31" s="332" t="s">
        <v>771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188">
        <f t="shared" si="0"/>
        <v>0</v>
      </c>
      <c r="P31" s="185">
        <v>0</v>
      </c>
      <c r="Q31" s="200">
        <f t="shared" si="1"/>
        <v>0</v>
      </c>
    </row>
    <row r="32" spans="1:17" ht="15">
      <c r="A32" s="228" t="s">
        <v>772</v>
      </c>
      <c r="B32" s="227" t="s">
        <v>773</v>
      </c>
      <c r="C32" s="188">
        <f>SUM(C30:C31)</f>
        <v>0</v>
      </c>
      <c r="D32" s="188">
        <f aca="true" t="shared" si="6" ref="D32:N32">SUM(D30:D31)</f>
        <v>0</v>
      </c>
      <c r="E32" s="188">
        <f t="shared" si="6"/>
        <v>60</v>
      </c>
      <c r="F32" s="188">
        <f t="shared" si="6"/>
        <v>0</v>
      </c>
      <c r="G32" s="188">
        <f t="shared" si="6"/>
        <v>0</v>
      </c>
      <c r="H32" s="188">
        <f t="shared" si="6"/>
        <v>0</v>
      </c>
      <c r="I32" s="188">
        <f t="shared" si="6"/>
        <v>0</v>
      </c>
      <c r="J32" s="188">
        <f t="shared" si="6"/>
        <v>0</v>
      </c>
      <c r="K32" s="188">
        <f t="shared" si="6"/>
        <v>35</v>
      </c>
      <c r="L32" s="188">
        <f t="shared" si="6"/>
        <v>0</v>
      </c>
      <c r="M32" s="188">
        <f t="shared" si="6"/>
        <v>0</v>
      </c>
      <c r="N32" s="188">
        <f t="shared" si="6"/>
        <v>0</v>
      </c>
      <c r="O32" s="188">
        <f t="shared" si="0"/>
        <v>95</v>
      </c>
      <c r="P32" s="185">
        <v>95</v>
      </c>
      <c r="Q32" s="200">
        <f t="shared" si="1"/>
        <v>0</v>
      </c>
    </row>
    <row r="33" spans="1:17" ht="15">
      <c r="A33" s="334" t="s">
        <v>774</v>
      </c>
      <c r="B33" s="332" t="s">
        <v>775</v>
      </c>
      <c r="C33" s="213">
        <v>399</v>
      </c>
      <c r="D33" s="213">
        <v>332</v>
      </c>
      <c r="E33" s="213">
        <v>332</v>
      </c>
      <c r="F33" s="213">
        <v>600</v>
      </c>
      <c r="G33" s="213">
        <v>332</v>
      </c>
      <c r="H33" s="213">
        <v>332</v>
      </c>
      <c r="I33" s="213">
        <v>332</v>
      </c>
      <c r="J33" s="213">
        <v>332</v>
      </c>
      <c r="K33" s="213">
        <v>420</v>
      </c>
      <c r="L33" s="213">
        <v>332</v>
      </c>
      <c r="M33" s="213">
        <v>332</v>
      </c>
      <c r="N33" s="213">
        <v>332</v>
      </c>
      <c r="O33" s="188">
        <f t="shared" si="0"/>
        <v>4407</v>
      </c>
      <c r="P33" s="185">
        <v>4407</v>
      </c>
      <c r="Q33" s="200">
        <f t="shared" si="1"/>
        <v>0</v>
      </c>
    </row>
    <row r="34" spans="1:17" ht="15">
      <c r="A34" s="334" t="s">
        <v>776</v>
      </c>
      <c r="B34" s="332" t="s">
        <v>777</v>
      </c>
      <c r="C34" s="213">
        <v>495</v>
      </c>
      <c r="D34" s="213">
        <v>495</v>
      </c>
      <c r="E34" s="213">
        <v>495</v>
      </c>
      <c r="F34" s="213">
        <v>495</v>
      </c>
      <c r="G34" s="213">
        <v>495</v>
      </c>
      <c r="H34" s="213">
        <v>495</v>
      </c>
      <c r="I34" s="213">
        <v>305</v>
      </c>
      <c r="J34" s="213">
        <v>302</v>
      </c>
      <c r="K34" s="213">
        <v>495</v>
      </c>
      <c r="L34" s="213">
        <v>495</v>
      </c>
      <c r="M34" s="213">
        <v>495</v>
      </c>
      <c r="N34" s="213">
        <v>495</v>
      </c>
      <c r="O34" s="188">
        <f t="shared" si="0"/>
        <v>5557</v>
      </c>
      <c r="P34" s="185">
        <v>5557</v>
      </c>
      <c r="Q34" s="200">
        <f t="shared" si="1"/>
        <v>0</v>
      </c>
    </row>
    <row r="35" spans="1:17" ht="15">
      <c r="A35" s="334" t="s">
        <v>778</v>
      </c>
      <c r="B35" s="332" t="s">
        <v>779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188">
        <f t="shared" si="0"/>
        <v>0</v>
      </c>
      <c r="P35" s="185">
        <v>0</v>
      </c>
      <c r="Q35" s="200">
        <f t="shared" si="1"/>
        <v>0</v>
      </c>
    </row>
    <row r="36" spans="1:17" ht="15">
      <c r="A36" s="334" t="s">
        <v>780</v>
      </c>
      <c r="B36" s="332" t="s">
        <v>781</v>
      </c>
      <c r="C36" s="213">
        <v>120</v>
      </c>
      <c r="D36" s="213">
        <v>120</v>
      </c>
      <c r="E36" s="213">
        <v>120</v>
      </c>
      <c r="F36" s="213">
        <v>120</v>
      </c>
      <c r="G36" s="213">
        <v>120</v>
      </c>
      <c r="H36" s="213">
        <v>120</v>
      </c>
      <c r="I36" s="213">
        <v>120</v>
      </c>
      <c r="J36" s="213">
        <v>590</v>
      </c>
      <c r="K36" s="213">
        <v>120</v>
      </c>
      <c r="L36" s="213">
        <v>120</v>
      </c>
      <c r="M36" s="213">
        <v>120</v>
      </c>
      <c r="N36" s="213">
        <v>120</v>
      </c>
      <c r="O36" s="188">
        <f t="shared" si="0"/>
        <v>1910</v>
      </c>
      <c r="P36" s="185">
        <v>1910</v>
      </c>
      <c r="Q36" s="200">
        <f t="shared" si="1"/>
        <v>0</v>
      </c>
    </row>
    <row r="37" spans="1:17" ht="15">
      <c r="A37" s="336" t="s">
        <v>782</v>
      </c>
      <c r="B37" s="332" t="s">
        <v>783</v>
      </c>
      <c r="C37" s="213">
        <v>78</v>
      </c>
      <c r="D37" s="213">
        <v>78</v>
      </c>
      <c r="E37" s="213">
        <v>78</v>
      </c>
      <c r="F37" s="213">
        <v>78</v>
      </c>
      <c r="G37" s="213">
        <v>78</v>
      </c>
      <c r="H37" s="213">
        <v>78</v>
      </c>
      <c r="I37" s="213">
        <v>78</v>
      </c>
      <c r="J37" s="213">
        <v>78</v>
      </c>
      <c r="K37" s="213">
        <v>78</v>
      </c>
      <c r="L37" s="213">
        <v>78</v>
      </c>
      <c r="M37" s="213">
        <v>80</v>
      </c>
      <c r="N37" s="213">
        <v>78</v>
      </c>
      <c r="O37" s="188">
        <f t="shared" si="0"/>
        <v>938</v>
      </c>
      <c r="P37" s="185">
        <v>938</v>
      </c>
      <c r="Q37" s="200">
        <f t="shared" si="1"/>
        <v>0</v>
      </c>
    </row>
    <row r="38" spans="1:17" ht="15">
      <c r="A38" s="335" t="s">
        <v>784</v>
      </c>
      <c r="B38" s="332" t="s">
        <v>785</v>
      </c>
      <c r="C38" s="213">
        <v>330</v>
      </c>
      <c r="D38" s="213">
        <v>330</v>
      </c>
      <c r="E38" s="213">
        <v>330</v>
      </c>
      <c r="F38" s="213">
        <v>330</v>
      </c>
      <c r="G38" s="213">
        <v>330</v>
      </c>
      <c r="H38" s="213">
        <v>330</v>
      </c>
      <c r="I38" s="213">
        <v>330</v>
      </c>
      <c r="J38" s="213">
        <v>330</v>
      </c>
      <c r="K38" s="213">
        <v>330</v>
      </c>
      <c r="L38" s="213">
        <v>330</v>
      </c>
      <c r="M38" s="213">
        <v>330</v>
      </c>
      <c r="N38" s="213">
        <v>330</v>
      </c>
      <c r="O38" s="188">
        <f t="shared" si="0"/>
        <v>3960</v>
      </c>
      <c r="P38" s="185">
        <v>3960</v>
      </c>
      <c r="Q38" s="200">
        <f t="shared" si="1"/>
        <v>0</v>
      </c>
    </row>
    <row r="39" spans="1:17" ht="15">
      <c r="A39" s="334" t="s">
        <v>786</v>
      </c>
      <c r="B39" s="332" t="s">
        <v>787</v>
      </c>
      <c r="C39" s="213">
        <v>230</v>
      </c>
      <c r="D39" s="213">
        <v>230</v>
      </c>
      <c r="E39" s="213">
        <v>230</v>
      </c>
      <c r="F39" s="213">
        <v>230</v>
      </c>
      <c r="G39" s="213">
        <v>230</v>
      </c>
      <c r="H39" s="213">
        <v>230</v>
      </c>
      <c r="I39" s="213">
        <v>230</v>
      </c>
      <c r="J39" s="213">
        <v>230</v>
      </c>
      <c r="K39" s="213">
        <v>230</v>
      </c>
      <c r="L39" s="213">
        <v>230</v>
      </c>
      <c r="M39" s="213">
        <v>230</v>
      </c>
      <c r="N39" s="213">
        <v>230</v>
      </c>
      <c r="O39" s="188">
        <f t="shared" si="0"/>
        <v>2760</v>
      </c>
      <c r="P39" s="185">
        <v>2760</v>
      </c>
      <c r="Q39" s="200">
        <f t="shared" si="1"/>
        <v>0</v>
      </c>
    </row>
    <row r="40" spans="1:17" ht="15">
      <c r="A40" s="228" t="s">
        <v>788</v>
      </c>
      <c r="B40" s="227" t="s">
        <v>789</v>
      </c>
      <c r="C40" s="188">
        <f>SUM(C33:C39)</f>
        <v>1652</v>
      </c>
      <c r="D40" s="188">
        <f aca="true" t="shared" si="7" ref="D40:N40">SUM(D33:D39)</f>
        <v>1585</v>
      </c>
      <c r="E40" s="188">
        <f t="shared" si="7"/>
        <v>1585</v>
      </c>
      <c r="F40" s="188">
        <f t="shared" si="7"/>
        <v>1853</v>
      </c>
      <c r="G40" s="188">
        <f t="shared" si="7"/>
        <v>1585</v>
      </c>
      <c r="H40" s="188">
        <f t="shared" si="7"/>
        <v>1585</v>
      </c>
      <c r="I40" s="188">
        <f t="shared" si="7"/>
        <v>1395</v>
      </c>
      <c r="J40" s="188">
        <f t="shared" si="7"/>
        <v>1862</v>
      </c>
      <c r="K40" s="188">
        <f t="shared" si="7"/>
        <v>1673</v>
      </c>
      <c r="L40" s="188">
        <f t="shared" si="7"/>
        <v>1585</v>
      </c>
      <c r="M40" s="188">
        <f t="shared" si="7"/>
        <v>1587</v>
      </c>
      <c r="N40" s="188">
        <f t="shared" si="7"/>
        <v>1585</v>
      </c>
      <c r="O40" s="188">
        <f t="shared" si="0"/>
        <v>19532</v>
      </c>
      <c r="P40" s="185">
        <v>19532</v>
      </c>
      <c r="Q40" s="200">
        <f t="shared" si="1"/>
        <v>0</v>
      </c>
    </row>
    <row r="41" spans="1:17" ht="15">
      <c r="A41" s="334" t="s">
        <v>790</v>
      </c>
      <c r="B41" s="332" t="s">
        <v>791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188">
        <f t="shared" si="0"/>
        <v>0</v>
      </c>
      <c r="P41" s="185">
        <v>0</v>
      </c>
      <c r="Q41" s="200">
        <f t="shared" si="1"/>
        <v>0</v>
      </c>
    </row>
    <row r="42" spans="1:17" ht="15">
      <c r="A42" s="334" t="s">
        <v>792</v>
      </c>
      <c r="B42" s="332" t="s">
        <v>793</v>
      </c>
      <c r="C42" s="213"/>
      <c r="D42" s="213"/>
      <c r="E42" s="213">
        <v>50</v>
      </c>
      <c r="F42" s="213"/>
      <c r="G42" s="213"/>
      <c r="H42" s="213"/>
      <c r="I42" s="213"/>
      <c r="J42" s="213"/>
      <c r="K42" s="213"/>
      <c r="L42" s="213"/>
      <c r="M42" s="213"/>
      <c r="N42" s="213"/>
      <c r="O42" s="188">
        <f t="shared" si="0"/>
        <v>50</v>
      </c>
      <c r="P42" s="185">
        <v>50</v>
      </c>
      <c r="Q42" s="200">
        <f t="shared" si="1"/>
        <v>0</v>
      </c>
    </row>
    <row r="43" spans="1:17" ht="15">
      <c r="A43" s="228" t="s">
        <v>794</v>
      </c>
      <c r="B43" s="227" t="s">
        <v>795</v>
      </c>
      <c r="C43" s="188">
        <f>SUM(C41:C42)</f>
        <v>0</v>
      </c>
      <c r="D43" s="188">
        <f aca="true" t="shared" si="8" ref="D43:N43">SUM(D41:D42)</f>
        <v>0</v>
      </c>
      <c r="E43" s="188">
        <f t="shared" si="8"/>
        <v>50</v>
      </c>
      <c r="F43" s="188">
        <f t="shared" si="8"/>
        <v>0</v>
      </c>
      <c r="G43" s="188">
        <f t="shared" si="8"/>
        <v>0</v>
      </c>
      <c r="H43" s="188">
        <f t="shared" si="8"/>
        <v>0</v>
      </c>
      <c r="I43" s="188">
        <f t="shared" si="8"/>
        <v>0</v>
      </c>
      <c r="J43" s="188">
        <f t="shared" si="8"/>
        <v>0</v>
      </c>
      <c r="K43" s="188">
        <f t="shared" si="8"/>
        <v>0</v>
      </c>
      <c r="L43" s="188">
        <f t="shared" si="8"/>
        <v>0</v>
      </c>
      <c r="M43" s="188">
        <f t="shared" si="8"/>
        <v>0</v>
      </c>
      <c r="N43" s="188">
        <f t="shared" si="8"/>
        <v>0</v>
      </c>
      <c r="O43" s="188">
        <f t="shared" si="0"/>
        <v>50</v>
      </c>
      <c r="P43" s="185">
        <v>50</v>
      </c>
      <c r="Q43" s="200">
        <f t="shared" si="1"/>
        <v>0</v>
      </c>
    </row>
    <row r="44" spans="1:17" ht="15">
      <c r="A44" s="334" t="s">
        <v>796</v>
      </c>
      <c r="B44" s="332" t="s">
        <v>797</v>
      </c>
      <c r="C44" s="213">
        <v>408</v>
      </c>
      <c r="D44" s="213">
        <v>408</v>
      </c>
      <c r="E44" s="213">
        <v>408</v>
      </c>
      <c r="F44" s="213">
        <v>408</v>
      </c>
      <c r="G44" s="213">
        <v>408</v>
      </c>
      <c r="H44" s="213">
        <v>408</v>
      </c>
      <c r="I44" s="213">
        <v>408</v>
      </c>
      <c r="J44" s="213">
        <v>408</v>
      </c>
      <c r="K44" s="213">
        <v>408</v>
      </c>
      <c r="L44" s="213">
        <v>408</v>
      </c>
      <c r="M44" s="213">
        <v>408</v>
      </c>
      <c r="N44" s="213">
        <v>407</v>
      </c>
      <c r="O44" s="188">
        <f t="shared" si="0"/>
        <v>4895</v>
      </c>
      <c r="P44" s="185">
        <v>4895</v>
      </c>
      <c r="Q44" s="200">
        <f t="shared" si="1"/>
        <v>0</v>
      </c>
    </row>
    <row r="45" spans="1:17" ht="15">
      <c r="A45" s="334" t="s">
        <v>798</v>
      </c>
      <c r="B45" s="332" t="s">
        <v>799</v>
      </c>
      <c r="C45" s="213">
        <v>562</v>
      </c>
      <c r="D45" s="213">
        <v>562</v>
      </c>
      <c r="E45" s="213">
        <v>562</v>
      </c>
      <c r="F45" s="213">
        <v>562</v>
      </c>
      <c r="G45" s="213">
        <v>562</v>
      </c>
      <c r="H45" s="213">
        <v>562</v>
      </c>
      <c r="I45" s="213">
        <v>562</v>
      </c>
      <c r="J45" s="213">
        <v>562</v>
      </c>
      <c r="K45" s="213">
        <v>562</v>
      </c>
      <c r="L45" s="213">
        <v>562</v>
      </c>
      <c r="M45" s="213">
        <v>562</v>
      </c>
      <c r="N45" s="213">
        <v>559</v>
      </c>
      <c r="O45" s="188">
        <f t="shared" si="0"/>
        <v>6741</v>
      </c>
      <c r="P45" s="185">
        <v>6741</v>
      </c>
      <c r="Q45" s="200">
        <f t="shared" si="1"/>
        <v>0</v>
      </c>
    </row>
    <row r="46" spans="1:17" ht="15">
      <c r="A46" s="334" t="s">
        <v>800</v>
      </c>
      <c r="B46" s="332" t="s">
        <v>801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88">
        <f t="shared" si="0"/>
        <v>0</v>
      </c>
      <c r="P46" s="185">
        <v>0</v>
      </c>
      <c r="Q46" s="200">
        <f t="shared" si="1"/>
        <v>0</v>
      </c>
    </row>
    <row r="47" spans="1:17" ht="15">
      <c r="A47" s="334" t="s">
        <v>802</v>
      </c>
      <c r="B47" s="332" t="s">
        <v>803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88">
        <f t="shared" si="0"/>
        <v>0</v>
      </c>
      <c r="P47" s="185">
        <v>0</v>
      </c>
      <c r="Q47" s="200">
        <f t="shared" si="1"/>
        <v>0</v>
      </c>
    </row>
    <row r="48" spans="1:17" ht="15">
      <c r="A48" s="334" t="s">
        <v>804</v>
      </c>
      <c r="B48" s="332" t="s">
        <v>805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188">
        <f t="shared" si="0"/>
        <v>0</v>
      </c>
      <c r="P48" s="185">
        <v>0</v>
      </c>
      <c r="Q48" s="200">
        <f t="shared" si="1"/>
        <v>0</v>
      </c>
    </row>
    <row r="49" spans="1:17" ht="15">
      <c r="A49" s="228" t="s">
        <v>806</v>
      </c>
      <c r="B49" s="227" t="s">
        <v>807</v>
      </c>
      <c r="C49" s="188">
        <f>SUM(C44:C48)</f>
        <v>970</v>
      </c>
      <c r="D49" s="188">
        <f aca="true" t="shared" si="9" ref="D49:N49">SUM(D44:D48)</f>
        <v>970</v>
      </c>
      <c r="E49" s="188">
        <f t="shared" si="9"/>
        <v>970</v>
      </c>
      <c r="F49" s="188">
        <f t="shared" si="9"/>
        <v>970</v>
      </c>
      <c r="G49" s="188">
        <f t="shared" si="9"/>
        <v>970</v>
      </c>
      <c r="H49" s="188">
        <f t="shared" si="9"/>
        <v>970</v>
      </c>
      <c r="I49" s="188">
        <f t="shared" si="9"/>
        <v>970</v>
      </c>
      <c r="J49" s="188">
        <f t="shared" si="9"/>
        <v>970</v>
      </c>
      <c r="K49" s="188">
        <f t="shared" si="9"/>
        <v>970</v>
      </c>
      <c r="L49" s="188">
        <f t="shared" si="9"/>
        <v>970</v>
      </c>
      <c r="M49" s="188">
        <f t="shared" si="9"/>
        <v>970</v>
      </c>
      <c r="N49" s="188">
        <f t="shared" si="9"/>
        <v>966</v>
      </c>
      <c r="O49" s="188">
        <f t="shared" si="0"/>
        <v>11636</v>
      </c>
      <c r="P49" s="185">
        <v>11636</v>
      </c>
      <c r="Q49" s="200">
        <f t="shared" si="1"/>
        <v>0</v>
      </c>
    </row>
    <row r="50" spans="1:17" ht="15">
      <c r="A50" s="228" t="s">
        <v>495</v>
      </c>
      <c r="B50" s="227" t="s">
        <v>496</v>
      </c>
      <c r="C50" s="188">
        <f>C49+C43+C40+C32+C29</f>
        <v>2842</v>
      </c>
      <c r="D50" s="188">
        <f aca="true" t="shared" si="10" ref="D50:N50">D49+D43+D40+D32+D29</f>
        <v>2705</v>
      </c>
      <c r="E50" s="188">
        <f t="shared" si="10"/>
        <v>2865</v>
      </c>
      <c r="F50" s="188">
        <f t="shared" si="10"/>
        <v>3083</v>
      </c>
      <c r="G50" s="188">
        <f t="shared" si="10"/>
        <v>2755</v>
      </c>
      <c r="H50" s="188">
        <f t="shared" si="10"/>
        <v>3014</v>
      </c>
      <c r="I50" s="188">
        <f t="shared" si="10"/>
        <v>2565</v>
      </c>
      <c r="J50" s="188">
        <f t="shared" si="10"/>
        <v>3032</v>
      </c>
      <c r="K50" s="188">
        <f t="shared" si="10"/>
        <v>2878</v>
      </c>
      <c r="L50" s="188">
        <f t="shared" si="10"/>
        <v>2795</v>
      </c>
      <c r="M50" s="188">
        <f t="shared" si="10"/>
        <v>2757</v>
      </c>
      <c r="N50" s="188">
        <f t="shared" si="10"/>
        <v>2751</v>
      </c>
      <c r="O50" s="188">
        <f t="shared" si="0"/>
        <v>34042</v>
      </c>
      <c r="P50" s="185">
        <v>34042</v>
      </c>
      <c r="Q50" s="200">
        <f t="shared" si="1"/>
        <v>0</v>
      </c>
    </row>
    <row r="51" spans="1:17" ht="15">
      <c r="A51" s="337" t="s">
        <v>808</v>
      </c>
      <c r="B51" s="332" t="s">
        <v>809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188">
        <f t="shared" si="0"/>
        <v>0</v>
      </c>
      <c r="P51" s="185">
        <v>0</v>
      </c>
      <c r="Q51" s="200">
        <f t="shared" si="1"/>
        <v>0</v>
      </c>
    </row>
    <row r="52" spans="1:17" ht="15">
      <c r="A52" s="337" t="s">
        <v>269</v>
      </c>
      <c r="B52" s="332" t="s">
        <v>810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188">
        <f t="shared" si="0"/>
        <v>0</v>
      </c>
      <c r="P52" s="185">
        <v>0</v>
      </c>
      <c r="Q52" s="200">
        <f t="shared" si="1"/>
        <v>0</v>
      </c>
    </row>
    <row r="53" spans="1:17" ht="15">
      <c r="A53" s="338" t="s">
        <v>811</v>
      </c>
      <c r="B53" s="332" t="s">
        <v>812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188">
        <f t="shared" si="0"/>
        <v>0</v>
      </c>
      <c r="P53" s="185">
        <v>0</v>
      </c>
      <c r="Q53" s="200">
        <f t="shared" si="1"/>
        <v>0</v>
      </c>
    </row>
    <row r="54" spans="1:17" ht="15">
      <c r="A54" s="338" t="s">
        <v>813</v>
      </c>
      <c r="B54" s="332" t="s">
        <v>814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188">
        <f t="shared" si="0"/>
        <v>0</v>
      </c>
      <c r="P54" s="185">
        <v>0</v>
      </c>
      <c r="Q54" s="200">
        <f t="shared" si="1"/>
        <v>0</v>
      </c>
    </row>
    <row r="55" spans="1:17" ht="15">
      <c r="A55" s="338" t="s">
        <v>239</v>
      </c>
      <c r="B55" s="332" t="s">
        <v>815</v>
      </c>
      <c r="C55" s="213">
        <v>237</v>
      </c>
      <c r="D55" s="213">
        <v>208</v>
      </c>
      <c r="E55" s="213">
        <v>224</v>
      </c>
      <c r="F55" s="213"/>
      <c r="G55" s="213"/>
      <c r="H55" s="213"/>
      <c r="I55" s="213"/>
      <c r="J55" s="213"/>
      <c r="K55" s="213"/>
      <c r="L55" s="213"/>
      <c r="M55" s="213"/>
      <c r="N55" s="213"/>
      <c r="O55" s="188">
        <f t="shared" si="0"/>
        <v>669</v>
      </c>
      <c r="P55" s="185">
        <v>669</v>
      </c>
      <c r="Q55" s="200">
        <f t="shared" si="1"/>
        <v>0</v>
      </c>
    </row>
    <row r="56" spans="1:17" ht="15">
      <c r="A56" s="337" t="s">
        <v>240</v>
      </c>
      <c r="B56" s="332" t="s">
        <v>816</v>
      </c>
      <c r="C56" s="213">
        <v>123</v>
      </c>
      <c r="D56" s="213">
        <v>133</v>
      </c>
      <c r="E56" s="213">
        <v>112</v>
      </c>
      <c r="F56" s="213">
        <v>78</v>
      </c>
      <c r="G56" s="213">
        <v>58</v>
      </c>
      <c r="H56" s="213">
        <v>56</v>
      </c>
      <c r="I56" s="213">
        <v>44</v>
      </c>
      <c r="J56" s="213">
        <v>20</v>
      </c>
      <c r="K56" s="213">
        <v>13</v>
      </c>
      <c r="L56" s="213">
        <v>3</v>
      </c>
      <c r="M56" s="213">
        <v>3</v>
      </c>
      <c r="N56" s="213">
        <v>3</v>
      </c>
      <c r="O56" s="188">
        <f t="shared" si="0"/>
        <v>646</v>
      </c>
      <c r="P56" s="185">
        <v>646</v>
      </c>
      <c r="Q56" s="200">
        <f t="shared" si="1"/>
        <v>0</v>
      </c>
    </row>
    <row r="57" spans="1:17" ht="15">
      <c r="A57" s="337" t="s">
        <v>817</v>
      </c>
      <c r="B57" s="332" t="s">
        <v>818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188">
        <f t="shared" si="0"/>
        <v>0</v>
      </c>
      <c r="P57" s="185">
        <v>0</v>
      </c>
      <c r="Q57" s="200">
        <f t="shared" si="1"/>
        <v>0</v>
      </c>
    </row>
    <row r="58" spans="1:17" ht="15">
      <c r="A58" s="337" t="s">
        <v>241</v>
      </c>
      <c r="B58" s="332" t="s">
        <v>819</v>
      </c>
      <c r="C58" s="213"/>
      <c r="D58" s="213"/>
      <c r="E58" s="213"/>
      <c r="F58" s="213">
        <v>120</v>
      </c>
      <c r="G58" s="213">
        <v>120</v>
      </c>
      <c r="H58" s="213">
        <v>190</v>
      </c>
      <c r="I58" s="213">
        <v>190</v>
      </c>
      <c r="J58" s="213">
        <v>190</v>
      </c>
      <c r="K58" s="213">
        <v>190</v>
      </c>
      <c r="L58" s="213">
        <v>190</v>
      </c>
      <c r="M58" s="213">
        <v>190</v>
      </c>
      <c r="N58" s="213">
        <v>323</v>
      </c>
      <c r="O58" s="188">
        <f t="shared" si="0"/>
        <v>1703</v>
      </c>
      <c r="P58" s="185">
        <v>1703</v>
      </c>
      <c r="Q58" s="200">
        <f t="shared" si="1"/>
        <v>0</v>
      </c>
    </row>
    <row r="59" spans="1:17" ht="15">
      <c r="A59" s="229" t="s">
        <v>497</v>
      </c>
      <c r="B59" s="227" t="s">
        <v>498</v>
      </c>
      <c r="C59" s="188">
        <f>SUM(C51:C58)</f>
        <v>360</v>
      </c>
      <c r="D59" s="188">
        <f aca="true" t="shared" si="11" ref="D59:N59">SUM(D51:D58)</f>
        <v>341</v>
      </c>
      <c r="E59" s="188">
        <f t="shared" si="11"/>
        <v>336</v>
      </c>
      <c r="F59" s="188">
        <f t="shared" si="11"/>
        <v>198</v>
      </c>
      <c r="G59" s="188">
        <f t="shared" si="11"/>
        <v>178</v>
      </c>
      <c r="H59" s="188">
        <f t="shared" si="11"/>
        <v>246</v>
      </c>
      <c r="I59" s="188">
        <f t="shared" si="11"/>
        <v>234</v>
      </c>
      <c r="J59" s="188">
        <f t="shared" si="11"/>
        <v>210</v>
      </c>
      <c r="K59" s="188">
        <f t="shared" si="11"/>
        <v>203</v>
      </c>
      <c r="L59" s="188">
        <f t="shared" si="11"/>
        <v>193</v>
      </c>
      <c r="M59" s="188">
        <f t="shared" si="11"/>
        <v>193</v>
      </c>
      <c r="N59" s="188">
        <f t="shared" si="11"/>
        <v>326</v>
      </c>
      <c r="O59" s="188">
        <f t="shared" si="0"/>
        <v>3018</v>
      </c>
      <c r="P59" s="185">
        <v>3018</v>
      </c>
      <c r="Q59" s="200">
        <f t="shared" si="1"/>
        <v>0</v>
      </c>
    </row>
    <row r="60" spans="1:17" ht="15">
      <c r="A60" s="339" t="s">
        <v>820</v>
      </c>
      <c r="B60" s="332" t="s">
        <v>821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188">
        <f t="shared" si="0"/>
        <v>0</v>
      </c>
      <c r="P60" s="185">
        <v>0</v>
      </c>
      <c r="Q60" s="200">
        <f t="shared" si="1"/>
        <v>0</v>
      </c>
    </row>
    <row r="61" spans="1:17" ht="15">
      <c r="A61" s="339" t="s">
        <v>822</v>
      </c>
      <c r="B61" s="332" t="s">
        <v>823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188">
        <f t="shared" si="0"/>
        <v>0</v>
      </c>
      <c r="P61" s="185">
        <v>0</v>
      </c>
      <c r="Q61" s="200">
        <f t="shared" si="1"/>
        <v>0</v>
      </c>
    </row>
    <row r="62" spans="1:17" ht="15">
      <c r="A62" s="339" t="s">
        <v>824</v>
      </c>
      <c r="B62" s="332" t="s">
        <v>825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188">
        <f t="shared" si="0"/>
        <v>0</v>
      </c>
      <c r="P62" s="185">
        <v>0</v>
      </c>
      <c r="Q62" s="200">
        <f t="shared" si="1"/>
        <v>0</v>
      </c>
    </row>
    <row r="63" spans="1:17" ht="15">
      <c r="A63" s="339" t="s">
        <v>826</v>
      </c>
      <c r="B63" s="332" t="s">
        <v>827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188">
        <f t="shared" si="0"/>
        <v>0</v>
      </c>
      <c r="P63" s="185">
        <v>0</v>
      </c>
      <c r="Q63" s="200">
        <f t="shared" si="1"/>
        <v>0</v>
      </c>
    </row>
    <row r="64" spans="1:17" ht="15">
      <c r="A64" s="339" t="s">
        <v>828</v>
      </c>
      <c r="B64" s="332" t="s">
        <v>829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188">
        <f t="shared" si="0"/>
        <v>0</v>
      </c>
      <c r="P64" s="185">
        <v>0</v>
      </c>
      <c r="Q64" s="200">
        <f t="shared" si="1"/>
        <v>0</v>
      </c>
    </row>
    <row r="65" spans="1:17" ht="15">
      <c r="A65" s="339" t="s">
        <v>655</v>
      </c>
      <c r="B65" s="332" t="s">
        <v>830</v>
      </c>
      <c r="C65" s="213"/>
      <c r="D65" s="213"/>
      <c r="E65" s="213">
        <v>220</v>
      </c>
      <c r="F65" s="213">
        <v>220</v>
      </c>
      <c r="G65" s="213">
        <v>220</v>
      </c>
      <c r="H65" s="213">
        <v>3548</v>
      </c>
      <c r="I65" s="213">
        <v>220</v>
      </c>
      <c r="J65" s="213">
        <v>220</v>
      </c>
      <c r="K65" s="213">
        <v>409</v>
      </c>
      <c r="L65" s="213">
        <v>220</v>
      </c>
      <c r="M65" s="213">
        <v>220</v>
      </c>
      <c r="N65" s="213">
        <v>220</v>
      </c>
      <c r="O65" s="188">
        <f t="shared" si="0"/>
        <v>5717</v>
      </c>
      <c r="P65" s="185">
        <v>5717</v>
      </c>
      <c r="Q65" s="200">
        <f t="shared" si="1"/>
        <v>0</v>
      </c>
    </row>
    <row r="66" spans="1:17" ht="15">
      <c r="A66" s="339" t="s">
        <v>831</v>
      </c>
      <c r="B66" s="332" t="s">
        <v>832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188">
        <f t="shared" si="0"/>
        <v>0</v>
      </c>
      <c r="P66" s="185">
        <v>0</v>
      </c>
      <c r="Q66" s="200">
        <f t="shared" si="1"/>
        <v>0</v>
      </c>
    </row>
    <row r="67" spans="1:17" ht="15">
      <c r="A67" s="339" t="s">
        <v>833</v>
      </c>
      <c r="B67" s="332" t="s">
        <v>834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188">
        <f t="shared" si="0"/>
        <v>0</v>
      </c>
      <c r="P67" s="185">
        <v>0</v>
      </c>
      <c r="Q67" s="200">
        <f t="shared" si="1"/>
        <v>0</v>
      </c>
    </row>
    <row r="68" spans="1:17" ht="15">
      <c r="A68" s="339" t="s">
        <v>835</v>
      </c>
      <c r="B68" s="332" t="s">
        <v>836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188">
        <f t="shared" si="0"/>
        <v>0</v>
      </c>
      <c r="P68" s="185">
        <v>0</v>
      </c>
      <c r="Q68" s="200">
        <f t="shared" si="1"/>
        <v>0</v>
      </c>
    </row>
    <row r="69" spans="1:17" ht="15">
      <c r="A69" s="340" t="s">
        <v>837</v>
      </c>
      <c r="B69" s="332" t="s">
        <v>838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188">
        <f t="shared" si="0"/>
        <v>0</v>
      </c>
      <c r="P69" s="185">
        <v>0</v>
      </c>
      <c r="Q69" s="200">
        <f t="shared" si="1"/>
        <v>0</v>
      </c>
    </row>
    <row r="70" spans="1:17" ht="15">
      <c r="A70" s="339" t="s">
        <v>839</v>
      </c>
      <c r="B70" s="332" t="s">
        <v>840</v>
      </c>
      <c r="C70" s="213">
        <v>368</v>
      </c>
      <c r="D70" s="213">
        <v>368</v>
      </c>
      <c r="E70" s="213">
        <v>368</v>
      </c>
      <c r="F70" s="213">
        <v>368</v>
      </c>
      <c r="G70" s="213">
        <v>368</v>
      </c>
      <c r="H70" s="213">
        <v>368</v>
      </c>
      <c r="I70" s="213">
        <v>368</v>
      </c>
      <c r="J70" s="213">
        <v>368</v>
      </c>
      <c r="K70" s="213">
        <v>368</v>
      </c>
      <c r="L70" s="213">
        <v>368</v>
      </c>
      <c r="M70" s="213">
        <v>368</v>
      </c>
      <c r="N70" s="213">
        <v>368</v>
      </c>
      <c r="O70" s="188">
        <f t="shared" si="0"/>
        <v>4416</v>
      </c>
      <c r="P70" s="185">
        <v>4416</v>
      </c>
      <c r="Q70" s="200">
        <f t="shared" si="1"/>
        <v>0</v>
      </c>
    </row>
    <row r="71" spans="1:17" ht="15">
      <c r="A71" s="340" t="s">
        <v>841</v>
      </c>
      <c r="B71" s="332" t="s">
        <v>842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188">
        <f aca="true" t="shared" si="12" ref="O71:O134">SUM(C71:N71)</f>
        <v>0</v>
      </c>
      <c r="P71" s="185">
        <v>0</v>
      </c>
      <c r="Q71" s="200">
        <f aca="true" t="shared" si="13" ref="Q71:Q134">O71-P71</f>
        <v>0</v>
      </c>
    </row>
    <row r="72" spans="1:17" ht="15">
      <c r="A72" s="340" t="s">
        <v>843</v>
      </c>
      <c r="B72" s="332" t="s">
        <v>842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188">
        <f t="shared" si="12"/>
        <v>0</v>
      </c>
      <c r="P72" s="185">
        <v>0</v>
      </c>
      <c r="Q72" s="200">
        <f t="shared" si="13"/>
        <v>0</v>
      </c>
    </row>
    <row r="73" spans="1:17" ht="15">
      <c r="A73" s="229" t="s">
        <v>499</v>
      </c>
      <c r="B73" s="227" t="s">
        <v>500</v>
      </c>
      <c r="C73" s="188">
        <f>SUM(C60:C72)</f>
        <v>368</v>
      </c>
      <c r="D73" s="188">
        <f aca="true" t="shared" si="14" ref="D73:N73">SUM(D60:D72)</f>
        <v>368</v>
      </c>
      <c r="E73" s="188">
        <f t="shared" si="14"/>
        <v>588</v>
      </c>
      <c r="F73" s="188">
        <f t="shared" si="14"/>
        <v>588</v>
      </c>
      <c r="G73" s="188">
        <f t="shared" si="14"/>
        <v>588</v>
      </c>
      <c r="H73" s="188">
        <f t="shared" si="14"/>
        <v>3916</v>
      </c>
      <c r="I73" s="188">
        <f t="shared" si="14"/>
        <v>588</v>
      </c>
      <c r="J73" s="188">
        <f t="shared" si="14"/>
        <v>588</v>
      </c>
      <c r="K73" s="188">
        <f t="shared" si="14"/>
        <v>777</v>
      </c>
      <c r="L73" s="188">
        <f t="shared" si="14"/>
        <v>588</v>
      </c>
      <c r="M73" s="188">
        <f t="shared" si="14"/>
        <v>588</v>
      </c>
      <c r="N73" s="188">
        <f t="shared" si="14"/>
        <v>588</v>
      </c>
      <c r="O73" s="188">
        <f t="shared" si="12"/>
        <v>10133</v>
      </c>
      <c r="P73" s="185">
        <v>10133</v>
      </c>
      <c r="Q73" s="200">
        <f t="shared" si="13"/>
        <v>0</v>
      </c>
    </row>
    <row r="74" spans="1:17" ht="15">
      <c r="A74" s="341" t="s">
        <v>844</v>
      </c>
      <c r="B74" s="227"/>
      <c r="C74" s="188">
        <f>C73+C59+C50+C25+C24</f>
        <v>6305</v>
      </c>
      <c r="D74" s="188">
        <f aca="true" t="shared" si="15" ref="D74:N74">D73+D59+D50+D25+D24</f>
        <v>5433</v>
      </c>
      <c r="E74" s="188">
        <f t="shared" si="15"/>
        <v>6159</v>
      </c>
      <c r="F74" s="188">
        <f t="shared" si="15"/>
        <v>5933</v>
      </c>
      <c r="G74" s="188">
        <f t="shared" si="15"/>
        <v>5575</v>
      </c>
      <c r="H74" s="188">
        <f t="shared" si="15"/>
        <v>9278</v>
      </c>
      <c r="I74" s="188">
        <f t="shared" si="15"/>
        <v>5701</v>
      </c>
      <c r="J74" s="188">
        <f t="shared" si="15"/>
        <v>5884</v>
      </c>
      <c r="K74" s="188">
        <f t="shared" si="15"/>
        <v>6008</v>
      </c>
      <c r="L74" s="188">
        <f t="shared" si="15"/>
        <v>5630</v>
      </c>
      <c r="M74" s="188">
        <f t="shared" si="15"/>
        <v>5592</v>
      </c>
      <c r="N74" s="188">
        <f t="shared" si="15"/>
        <v>5711</v>
      </c>
      <c r="O74" s="188">
        <f t="shared" si="12"/>
        <v>73209</v>
      </c>
      <c r="P74" s="185">
        <v>73209</v>
      </c>
      <c r="Q74" s="200">
        <f t="shared" si="13"/>
        <v>0</v>
      </c>
    </row>
    <row r="75" spans="1:17" ht="15">
      <c r="A75" s="342" t="s">
        <v>231</v>
      </c>
      <c r="B75" s="332" t="s">
        <v>845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188">
        <f t="shared" si="12"/>
        <v>0</v>
      </c>
      <c r="P75" s="185">
        <v>0</v>
      </c>
      <c r="Q75" s="200">
        <f t="shared" si="13"/>
        <v>0</v>
      </c>
    </row>
    <row r="76" spans="1:17" ht="15">
      <c r="A76" s="342" t="s">
        <v>232</v>
      </c>
      <c r="B76" s="332" t="s">
        <v>846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188">
        <f t="shared" si="12"/>
        <v>0</v>
      </c>
      <c r="P76" s="185">
        <v>0</v>
      </c>
      <c r="Q76" s="200">
        <f t="shared" si="13"/>
        <v>0</v>
      </c>
    </row>
    <row r="77" spans="1:17" ht="15">
      <c r="A77" s="342" t="s">
        <v>847</v>
      </c>
      <c r="B77" s="332" t="s">
        <v>848</v>
      </c>
      <c r="C77" s="213">
        <v>5505</v>
      </c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188">
        <f t="shared" si="12"/>
        <v>5505</v>
      </c>
      <c r="P77" s="185">
        <v>5505</v>
      </c>
      <c r="Q77" s="200">
        <f t="shared" si="13"/>
        <v>0</v>
      </c>
    </row>
    <row r="78" spans="1:17" ht="15">
      <c r="A78" s="342" t="s">
        <v>234</v>
      </c>
      <c r="B78" s="332" t="s">
        <v>849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188">
        <f t="shared" si="12"/>
        <v>0</v>
      </c>
      <c r="P78" s="185">
        <v>0</v>
      </c>
      <c r="Q78" s="200">
        <f t="shared" si="13"/>
        <v>0</v>
      </c>
    </row>
    <row r="79" spans="1:17" ht="15">
      <c r="A79" s="335" t="s">
        <v>235</v>
      </c>
      <c r="B79" s="332" t="s">
        <v>850</v>
      </c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188">
        <f t="shared" si="12"/>
        <v>0</v>
      </c>
      <c r="P79" s="185">
        <v>0</v>
      </c>
      <c r="Q79" s="200">
        <f t="shared" si="13"/>
        <v>0</v>
      </c>
    </row>
    <row r="80" spans="1:17" ht="15">
      <c r="A80" s="335" t="s">
        <v>851</v>
      </c>
      <c r="B80" s="332" t="s">
        <v>852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188">
        <f t="shared" si="12"/>
        <v>0</v>
      </c>
      <c r="P80" s="185">
        <v>0</v>
      </c>
      <c r="Q80" s="200">
        <f t="shared" si="13"/>
        <v>0</v>
      </c>
    </row>
    <row r="81" spans="1:17" ht="15">
      <c r="A81" s="335" t="s">
        <v>853</v>
      </c>
      <c r="B81" s="332" t="s">
        <v>854</v>
      </c>
      <c r="C81" s="213">
        <v>1486</v>
      </c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188">
        <f t="shared" si="12"/>
        <v>1486</v>
      </c>
      <c r="P81" s="185">
        <v>1486</v>
      </c>
      <c r="Q81" s="200">
        <f t="shared" si="13"/>
        <v>0</v>
      </c>
    </row>
    <row r="82" spans="1:17" ht="15">
      <c r="A82" s="232" t="s">
        <v>155</v>
      </c>
      <c r="B82" s="227" t="s">
        <v>502</v>
      </c>
      <c r="C82" s="188">
        <f>SUM(C75:C81)</f>
        <v>6991</v>
      </c>
      <c r="D82" s="188">
        <f aca="true" t="shared" si="16" ref="D82:N82">SUM(D75:D81)</f>
        <v>0</v>
      </c>
      <c r="E82" s="188">
        <f t="shared" si="16"/>
        <v>0</v>
      </c>
      <c r="F82" s="188">
        <f t="shared" si="16"/>
        <v>0</v>
      </c>
      <c r="G82" s="188">
        <f t="shared" si="16"/>
        <v>0</v>
      </c>
      <c r="H82" s="188">
        <f t="shared" si="16"/>
        <v>0</v>
      </c>
      <c r="I82" s="188">
        <f t="shared" si="16"/>
        <v>0</v>
      </c>
      <c r="J82" s="188">
        <f t="shared" si="16"/>
        <v>0</v>
      </c>
      <c r="K82" s="188">
        <f t="shared" si="16"/>
        <v>0</v>
      </c>
      <c r="L82" s="188">
        <f t="shared" si="16"/>
        <v>0</v>
      </c>
      <c r="M82" s="188">
        <f t="shared" si="16"/>
        <v>0</v>
      </c>
      <c r="N82" s="188">
        <f t="shared" si="16"/>
        <v>0</v>
      </c>
      <c r="O82" s="188">
        <f t="shared" si="12"/>
        <v>6991</v>
      </c>
      <c r="P82" s="185">
        <v>6991</v>
      </c>
      <c r="Q82" s="200">
        <f t="shared" si="13"/>
        <v>0</v>
      </c>
    </row>
    <row r="83" spans="1:17" ht="15">
      <c r="A83" s="337" t="s">
        <v>855</v>
      </c>
      <c r="B83" s="332" t="s">
        <v>856</v>
      </c>
      <c r="C83" s="213"/>
      <c r="D83" s="213"/>
      <c r="E83" s="213"/>
      <c r="F83" s="213"/>
      <c r="G83" s="213">
        <v>800</v>
      </c>
      <c r="H83" s="213"/>
      <c r="I83" s="213"/>
      <c r="J83" s="213"/>
      <c r="K83" s="213"/>
      <c r="L83" s="213"/>
      <c r="M83" s="213">
        <v>9248</v>
      </c>
      <c r="N83" s="213"/>
      <c r="O83" s="188">
        <f t="shared" si="12"/>
        <v>10048</v>
      </c>
      <c r="P83" s="185">
        <v>10048</v>
      </c>
      <c r="Q83" s="200">
        <f t="shared" si="13"/>
        <v>0</v>
      </c>
    </row>
    <row r="84" spans="1:17" ht="15">
      <c r="A84" s="337" t="s">
        <v>857</v>
      </c>
      <c r="B84" s="332" t="s">
        <v>858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188">
        <f t="shared" si="12"/>
        <v>0</v>
      </c>
      <c r="P84" s="185">
        <v>0</v>
      </c>
      <c r="Q84" s="200">
        <f t="shared" si="13"/>
        <v>0</v>
      </c>
    </row>
    <row r="85" spans="1:17" ht="15">
      <c r="A85" s="337" t="s">
        <v>859</v>
      </c>
      <c r="B85" s="332" t="s">
        <v>860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188">
        <f t="shared" si="12"/>
        <v>0</v>
      </c>
      <c r="P85" s="185">
        <v>0</v>
      </c>
      <c r="Q85" s="200">
        <f t="shared" si="13"/>
        <v>0</v>
      </c>
    </row>
    <row r="86" spans="1:17" ht="15">
      <c r="A86" s="337" t="s">
        <v>861</v>
      </c>
      <c r="B86" s="332" t="s">
        <v>862</v>
      </c>
      <c r="C86" s="213"/>
      <c r="D86" s="213"/>
      <c r="E86" s="213"/>
      <c r="F86" s="213"/>
      <c r="G86" s="213">
        <v>216</v>
      </c>
      <c r="H86" s="213"/>
      <c r="I86" s="213"/>
      <c r="J86" s="213"/>
      <c r="K86" s="213"/>
      <c r="L86" s="213"/>
      <c r="M86" s="213">
        <v>2497</v>
      </c>
      <c r="N86" s="213"/>
      <c r="O86" s="188">
        <f t="shared" si="12"/>
        <v>2713</v>
      </c>
      <c r="P86" s="185">
        <v>2713</v>
      </c>
      <c r="Q86" s="200">
        <f t="shared" si="13"/>
        <v>0</v>
      </c>
    </row>
    <row r="87" spans="1:17" ht="15">
      <c r="A87" s="229" t="s">
        <v>503</v>
      </c>
      <c r="B87" s="227" t="s">
        <v>504</v>
      </c>
      <c r="C87" s="188">
        <f>SUM(C83:C86)</f>
        <v>0</v>
      </c>
      <c r="D87" s="188">
        <f aca="true" t="shared" si="17" ref="D87:N87">SUM(D83:D86)</f>
        <v>0</v>
      </c>
      <c r="E87" s="188">
        <f t="shared" si="17"/>
        <v>0</v>
      </c>
      <c r="F87" s="188">
        <f t="shared" si="17"/>
        <v>0</v>
      </c>
      <c r="G87" s="188">
        <f t="shared" si="17"/>
        <v>1016</v>
      </c>
      <c r="H87" s="188">
        <f t="shared" si="17"/>
        <v>0</v>
      </c>
      <c r="I87" s="188">
        <f t="shared" si="17"/>
        <v>0</v>
      </c>
      <c r="J87" s="188">
        <f t="shared" si="17"/>
        <v>0</v>
      </c>
      <c r="K87" s="188">
        <f t="shared" si="17"/>
        <v>0</v>
      </c>
      <c r="L87" s="188">
        <f t="shared" si="17"/>
        <v>0</v>
      </c>
      <c r="M87" s="188">
        <f t="shared" si="17"/>
        <v>11745</v>
      </c>
      <c r="N87" s="188">
        <f t="shared" si="17"/>
        <v>0</v>
      </c>
      <c r="O87" s="188">
        <f t="shared" si="12"/>
        <v>12761</v>
      </c>
      <c r="P87" s="185">
        <v>12761</v>
      </c>
      <c r="Q87" s="200">
        <f t="shared" si="13"/>
        <v>0</v>
      </c>
    </row>
    <row r="88" spans="1:17" ht="30">
      <c r="A88" s="337" t="s">
        <v>863</v>
      </c>
      <c r="B88" s="332" t="s">
        <v>864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188">
        <f t="shared" si="12"/>
        <v>0</v>
      </c>
      <c r="P88" s="185">
        <v>0</v>
      </c>
      <c r="Q88" s="200">
        <f t="shared" si="13"/>
        <v>0</v>
      </c>
    </row>
    <row r="89" spans="1:17" ht="15">
      <c r="A89" s="337" t="s">
        <v>865</v>
      </c>
      <c r="B89" s="332" t="s">
        <v>866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188">
        <f t="shared" si="12"/>
        <v>0</v>
      </c>
      <c r="P89" s="185">
        <v>0</v>
      </c>
      <c r="Q89" s="200">
        <f t="shared" si="13"/>
        <v>0</v>
      </c>
    </row>
    <row r="90" spans="1:17" ht="30">
      <c r="A90" s="337" t="s">
        <v>867</v>
      </c>
      <c r="B90" s="332" t="s">
        <v>868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188">
        <f t="shared" si="12"/>
        <v>0</v>
      </c>
      <c r="P90" s="185">
        <v>0</v>
      </c>
      <c r="Q90" s="200">
        <f t="shared" si="13"/>
        <v>0</v>
      </c>
    </row>
    <row r="91" spans="1:17" ht="15">
      <c r="A91" s="337" t="s">
        <v>869</v>
      </c>
      <c r="B91" s="332" t="s">
        <v>870</v>
      </c>
      <c r="C91" s="213"/>
      <c r="D91" s="213"/>
      <c r="E91" s="213"/>
      <c r="F91" s="213">
        <v>436</v>
      </c>
      <c r="G91" s="213"/>
      <c r="H91" s="213"/>
      <c r="I91" s="213"/>
      <c r="J91" s="213">
        <v>657</v>
      </c>
      <c r="K91" s="213"/>
      <c r="L91" s="213"/>
      <c r="M91" s="213"/>
      <c r="N91" s="213"/>
      <c r="O91" s="188">
        <f t="shared" si="12"/>
        <v>1093</v>
      </c>
      <c r="P91" s="185">
        <v>1093</v>
      </c>
      <c r="Q91" s="200">
        <f t="shared" si="13"/>
        <v>0</v>
      </c>
    </row>
    <row r="92" spans="1:17" ht="30">
      <c r="A92" s="337" t="s">
        <v>871</v>
      </c>
      <c r="B92" s="332" t="s">
        <v>872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188">
        <f t="shared" si="12"/>
        <v>0</v>
      </c>
      <c r="P92" s="185">
        <v>0</v>
      </c>
      <c r="Q92" s="200">
        <f t="shared" si="13"/>
        <v>0</v>
      </c>
    </row>
    <row r="93" spans="1:17" ht="15">
      <c r="A93" s="337" t="s">
        <v>873</v>
      </c>
      <c r="B93" s="332" t="s">
        <v>874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188">
        <f t="shared" si="12"/>
        <v>0</v>
      </c>
      <c r="P93" s="185">
        <v>0</v>
      </c>
      <c r="Q93" s="200">
        <f t="shared" si="13"/>
        <v>0</v>
      </c>
    </row>
    <row r="94" spans="1:17" ht="15">
      <c r="A94" s="337" t="s">
        <v>875</v>
      </c>
      <c r="B94" s="332" t="s">
        <v>876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188">
        <f t="shared" si="12"/>
        <v>0</v>
      </c>
      <c r="P94" s="185">
        <v>0</v>
      </c>
      <c r="Q94" s="200">
        <f t="shared" si="13"/>
        <v>0</v>
      </c>
    </row>
    <row r="95" spans="1:17" ht="15">
      <c r="A95" s="337" t="s">
        <v>877</v>
      </c>
      <c r="B95" s="332" t="s">
        <v>878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188">
        <f t="shared" si="12"/>
        <v>0</v>
      </c>
      <c r="P95" s="185">
        <v>0</v>
      </c>
      <c r="Q95" s="200">
        <f t="shared" si="13"/>
        <v>0</v>
      </c>
    </row>
    <row r="96" spans="1:17" ht="15">
      <c r="A96" s="229" t="s">
        <v>244</v>
      </c>
      <c r="B96" s="227" t="s">
        <v>505</v>
      </c>
      <c r="C96" s="188">
        <f>SUM(C88:C95)</f>
        <v>0</v>
      </c>
      <c r="D96" s="188">
        <f aca="true" t="shared" si="18" ref="D96:N96">SUM(D88:D95)</f>
        <v>0</v>
      </c>
      <c r="E96" s="188">
        <f t="shared" si="18"/>
        <v>0</v>
      </c>
      <c r="F96" s="188">
        <f t="shared" si="18"/>
        <v>436</v>
      </c>
      <c r="G96" s="188">
        <f t="shared" si="18"/>
        <v>0</v>
      </c>
      <c r="H96" s="188">
        <f t="shared" si="18"/>
        <v>0</v>
      </c>
      <c r="I96" s="188">
        <f t="shared" si="18"/>
        <v>0</v>
      </c>
      <c r="J96" s="188">
        <f t="shared" si="18"/>
        <v>657</v>
      </c>
      <c r="K96" s="188">
        <f t="shared" si="18"/>
        <v>0</v>
      </c>
      <c r="L96" s="188">
        <f t="shared" si="18"/>
        <v>0</v>
      </c>
      <c r="M96" s="188">
        <f t="shared" si="18"/>
        <v>0</v>
      </c>
      <c r="N96" s="188">
        <f t="shared" si="18"/>
        <v>0</v>
      </c>
      <c r="O96" s="188">
        <f t="shared" si="12"/>
        <v>1093</v>
      </c>
      <c r="P96" s="185">
        <v>1093</v>
      </c>
      <c r="Q96" s="200">
        <f t="shared" si="13"/>
        <v>0</v>
      </c>
    </row>
    <row r="97" spans="1:17" ht="15">
      <c r="A97" s="341" t="s">
        <v>879</v>
      </c>
      <c r="B97" s="227"/>
      <c r="C97" s="188">
        <f>C96+C87+C82</f>
        <v>6991</v>
      </c>
      <c r="D97" s="188">
        <f aca="true" t="shared" si="19" ref="D97:N97">D96+D87+D82</f>
        <v>0</v>
      </c>
      <c r="E97" s="188">
        <f t="shared" si="19"/>
        <v>0</v>
      </c>
      <c r="F97" s="188">
        <f t="shared" si="19"/>
        <v>436</v>
      </c>
      <c r="G97" s="188">
        <f t="shared" si="19"/>
        <v>1016</v>
      </c>
      <c r="H97" s="188">
        <f t="shared" si="19"/>
        <v>0</v>
      </c>
      <c r="I97" s="188">
        <f t="shared" si="19"/>
        <v>0</v>
      </c>
      <c r="J97" s="188">
        <f t="shared" si="19"/>
        <v>657</v>
      </c>
      <c r="K97" s="188">
        <f t="shared" si="19"/>
        <v>0</v>
      </c>
      <c r="L97" s="188">
        <f t="shared" si="19"/>
        <v>0</v>
      </c>
      <c r="M97" s="188">
        <f t="shared" si="19"/>
        <v>11745</v>
      </c>
      <c r="N97" s="188">
        <f t="shared" si="19"/>
        <v>0</v>
      </c>
      <c r="O97" s="188">
        <f t="shared" si="12"/>
        <v>20845</v>
      </c>
      <c r="P97" s="185">
        <v>20845</v>
      </c>
      <c r="Q97" s="200">
        <f t="shared" si="13"/>
        <v>0</v>
      </c>
    </row>
    <row r="98" spans="1:17" ht="15">
      <c r="A98" s="343" t="s">
        <v>507</v>
      </c>
      <c r="B98" s="344" t="s">
        <v>508</v>
      </c>
      <c r="C98" s="188">
        <f>C97+C74</f>
        <v>13296</v>
      </c>
      <c r="D98" s="188">
        <f aca="true" t="shared" si="20" ref="D98:N98">D97+D74</f>
        <v>5433</v>
      </c>
      <c r="E98" s="188">
        <f t="shared" si="20"/>
        <v>6159</v>
      </c>
      <c r="F98" s="188">
        <f t="shared" si="20"/>
        <v>6369</v>
      </c>
      <c r="G98" s="188">
        <f t="shared" si="20"/>
        <v>6591</v>
      </c>
      <c r="H98" s="188">
        <f t="shared" si="20"/>
        <v>9278</v>
      </c>
      <c r="I98" s="188">
        <f t="shared" si="20"/>
        <v>5701</v>
      </c>
      <c r="J98" s="188">
        <f t="shared" si="20"/>
        <v>6541</v>
      </c>
      <c r="K98" s="188">
        <f t="shared" si="20"/>
        <v>6008</v>
      </c>
      <c r="L98" s="188">
        <f t="shared" si="20"/>
        <v>5630</v>
      </c>
      <c r="M98" s="188">
        <f t="shared" si="20"/>
        <v>17337</v>
      </c>
      <c r="N98" s="188">
        <f t="shared" si="20"/>
        <v>5711</v>
      </c>
      <c r="O98" s="188">
        <f t="shared" si="12"/>
        <v>94054</v>
      </c>
      <c r="P98" s="185">
        <v>94054</v>
      </c>
      <c r="Q98" s="200">
        <f t="shared" si="13"/>
        <v>0</v>
      </c>
    </row>
    <row r="99" spans="1:17" ht="15">
      <c r="A99" s="337" t="s">
        <v>880</v>
      </c>
      <c r="B99" s="334" t="s">
        <v>881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188">
        <f t="shared" si="12"/>
        <v>0</v>
      </c>
      <c r="P99" s="185">
        <v>0</v>
      </c>
      <c r="Q99" s="200">
        <f t="shared" si="13"/>
        <v>0</v>
      </c>
    </row>
    <row r="100" spans="1:17" ht="15">
      <c r="A100" s="337" t="s">
        <v>882</v>
      </c>
      <c r="B100" s="334" t="s">
        <v>883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188">
        <f t="shared" si="12"/>
        <v>0</v>
      </c>
      <c r="P100" s="185">
        <v>0</v>
      </c>
      <c r="Q100" s="200">
        <f t="shared" si="13"/>
        <v>0</v>
      </c>
    </row>
    <row r="101" spans="1:17" ht="15">
      <c r="A101" s="337" t="s">
        <v>884</v>
      </c>
      <c r="B101" s="334" t="s">
        <v>885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188">
        <f t="shared" si="12"/>
        <v>0</v>
      </c>
      <c r="P101" s="185">
        <v>0</v>
      </c>
      <c r="Q101" s="200">
        <f t="shared" si="13"/>
        <v>0</v>
      </c>
    </row>
    <row r="102" spans="1:17" ht="15">
      <c r="A102" s="229" t="s">
        <v>509</v>
      </c>
      <c r="B102" s="228" t="s">
        <v>510</v>
      </c>
      <c r="C102" s="188">
        <f>SUM(C99:C101)</f>
        <v>0</v>
      </c>
      <c r="D102" s="188">
        <f aca="true" t="shared" si="21" ref="D102:N102">SUM(D99:D101)</f>
        <v>0</v>
      </c>
      <c r="E102" s="188">
        <f t="shared" si="21"/>
        <v>0</v>
      </c>
      <c r="F102" s="188">
        <f t="shared" si="21"/>
        <v>0</v>
      </c>
      <c r="G102" s="188">
        <f t="shared" si="21"/>
        <v>0</v>
      </c>
      <c r="H102" s="188">
        <f t="shared" si="21"/>
        <v>0</v>
      </c>
      <c r="I102" s="188">
        <f t="shared" si="21"/>
        <v>0</v>
      </c>
      <c r="J102" s="188">
        <f t="shared" si="21"/>
        <v>0</v>
      </c>
      <c r="K102" s="188">
        <f t="shared" si="21"/>
        <v>0</v>
      </c>
      <c r="L102" s="188">
        <f t="shared" si="21"/>
        <v>0</v>
      </c>
      <c r="M102" s="188">
        <f t="shared" si="21"/>
        <v>0</v>
      </c>
      <c r="N102" s="188">
        <f t="shared" si="21"/>
        <v>0</v>
      </c>
      <c r="O102" s="188">
        <f t="shared" si="12"/>
        <v>0</v>
      </c>
      <c r="P102" s="185">
        <v>0</v>
      </c>
      <c r="Q102" s="200">
        <f t="shared" si="13"/>
        <v>0</v>
      </c>
    </row>
    <row r="103" spans="1:17" ht="15">
      <c r="A103" s="345" t="s">
        <v>886</v>
      </c>
      <c r="B103" s="334" t="s">
        <v>887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188">
        <f t="shared" si="12"/>
        <v>0</v>
      </c>
      <c r="P103" s="185">
        <v>0</v>
      </c>
      <c r="Q103" s="200">
        <f t="shared" si="13"/>
        <v>0</v>
      </c>
    </row>
    <row r="104" spans="1:17" ht="15">
      <c r="A104" s="345" t="s">
        <v>888</v>
      </c>
      <c r="B104" s="334" t="s">
        <v>889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188">
        <f t="shared" si="12"/>
        <v>0</v>
      </c>
      <c r="P104" s="185">
        <v>0</v>
      </c>
      <c r="Q104" s="200">
        <f t="shared" si="13"/>
        <v>0</v>
      </c>
    </row>
    <row r="105" spans="1:17" ht="15">
      <c r="A105" s="337" t="s">
        <v>890</v>
      </c>
      <c r="B105" s="334" t="s">
        <v>891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188">
        <f t="shared" si="12"/>
        <v>0</v>
      </c>
      <c r="P105" s="185">
        <v>0</v>
      </c>
      <c r="Q105" s="200">
        <f t="shared" si="13"/>
        <v>0</v>
      </c>
    </row>
    <row r="106" spans="1:17" ht="15">
      <c r="A106" s="337" t="s">
        <v>892</v>
      </c>
      <c r="B106" s="334" t="s">
        <v>893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188">
        <f t="shared" si="12"/>
        <v>0</v>
      </c>
      <c r="P106" s="185">
        <v>0</v>
      </c>
      <c r="Q106" s="200">
        <f t="shared" si="13"/>
        <v>0</v>
      </c>
    </row>
    <row r="107" spans="1:17" ht="15">
      <c r="A107" s="240" t="s">
        <v>511</v>
      </c>
      <c r="B107" s="228" t="s">
        <v>512</v>
      </c>
      <c r="C107" s="188">
        <f>SUM(C103:C106)</f>
        <v>0</v>
      </c>
      <c r="D107" s="188">
        <f aca="true" t="shared" si="22" ref="D107:N107">SUM(D103:D106)</f>
        <v>0</v>
      </c>
      <c r="E107" s="188">
        <f t="shared" si="22"/>
        <v>0</v>
      </c>
      <c r="F107" s="188">
        <f t="shared" si="22"/>
        <v>0</v>
      </c>
      <c r="G107" s="188">
        <f t="shared" si="22"/>
        <v>0</v>
      </c>
      <c r="H107" s="188">
        <f t="shared" si="22"/>
        <v>0</v>
      </c>
      <c r="I107" s="188">
        <f t="shared" si="22"/>
        <v>0</v>
      </c>
      <c r="J107" s="188">
        <f t="shared" si="22"/>
        <v>0</v>
      </c>
      <c r="K107" s="188">
        <f t="shared" si="22"/>
        <v>0</v>
      </c>
      <c r="L107" s="188">
        <f t="shared" si="22"/>
        <v>0</v>
      </c>
      <c r="M107" s="188">
        <f t="shared" si="22"/>
        <v>0</v>
      </c>
      <c r="N107" s="188">
        <f t="shared" si="22"/>
        <v>0</v>
      </c>
      <c r="O107" s="188">
        <f t="shared" si="12"/>
        <v>0</v>
      </c>
      <c r="P107" s="185">
        <v>0</v>
      </c>
      <c r="Q107" s="200">
        <f t="shared" si="13"/>
        <v>0</v>
      </c>
    </row>
    <row r="108" spans="1:17" ht="15">
      <c r="A108" s="345" t="s">
        <v>513</v>
      </c>
      <c r="B108" s="334" t="s">
        <v>514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188">
        <f t="shared" si="12"/>
        <v>0</v>
      </c>
      <c r="P108" s="185">
        <v>0</v>
      </c>
      <c r="Q108" s="200">
        <f t="shared" si="13"/>
        <v>0</v>
      </c>
    </row>
    <row r="109" spans="1:17" ht="15">
      <c r="A109" s="345" t="s">
        <v>515</v>
      </c>
      <c r="B109" s="334" t="s">
        <v>516</v>
      </c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188">
        <f t="shared" si="12"/>
        <v>0</v>
      </c>
      <c r="P109" s="185">
        <v>0</v>
      </c>
      <c r="Q109" s="200">
        <f t="shared" si="13"/>
        <v>0</v>
      </c>
    </row>
    <row r="110" spans="1:17" ht="15">
      <c r="A110" s="240" t="s">
        <v>517</v>
      </c>
      <c r="B110" s="228" t="s">
        <v>518</v>
      </c>
      <c r="C110" s="188">
        <v>3927</v>
      </c>
      <c r="D110" s="188">
        <v>2620</v>
      </c>
      <c r="E110" s="188">
        <v>2620</v>
      </c>
      <c r="F110" s="188">
        <v>2620</v>
      </c>
      <c r="G110" s="188">
        <v>2620</v>
      </c>
      <c r="H110" s="188">
        <v>2620</v>
      </c>
      <c r="I110" s="188">
        <v>2620</v>
      </c>
      <c r="J110" s="188">
        <v>2620</v>
      </c>
      <c r="K110" s="188">
        <v>2620</v>
      </c>
      <c r="L110" s="188">
        <v>2620</v>
      </c>
      <c r="M110" s="188">
        <v>2620</v>
      </c>
      <c r="N110" s="188">
        <v>2620</v>
      </c>
      <c r="O110" s="188">
        <f t="shared" si="12"/>
        <v>32747</v>
      </c>
      <c r="P110" s="185">
        <v>32747</v>
      </c>
      <c r="Q110" s="200">
        <f t="shared" si="13"/>
        <v>0</v>
      </c>
    </row>
    <row r="111" spans="1:17" ht="15">
      <c r="A111" s="345" t="s">
        <v>519</v>
      </c>
      <c r="B111" s="334" t="s">
        <v>520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188">
        <f t="shared" si="12"/>
        <v>0</v>
      </c>
      <c r="P111" s="185">
        <v>0</v>
      </c>
      <c r="Q111" s="200">
        <f t="shared" si="13"/>
        <v>0</v>
      </c>
    </row>
    <row r="112" spans="1:17" ht="15">
      <c r="A112" s="345" t="s">
        <v>521</v>
      </c>
      <c r="B112" s="334" t="s">
        <v>522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188">
        <f t="shared" si="12"/>
        <v>0</v>
      </c>
      <c r="P112" s="185">
        <v>0</v>
      </c>
      <c r="Q112" s="200">
        <f t="shared" si="13"/>
        <v>0</v>
      </c>
    </row>
    <row r="113" spans="1:17" ht="15">
      <c r="A113" s="345" t="s">
        <v>523</v>
      </c>
      <c r="B113" s="334" t="s">
        <v>524</v>
      </c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188">
        <f t="shared" si="12"/>
        <v>0</v>
      </c>
      <c r="P113" s="185">
        <v>0</v>
      </c>
      <c r="Q113" s="200">
        <f t="shared" si="13"/>
        <v>0</v>
      </c>
    </row>
    <row r="114" spans="1:17" ht="15">
      <c r="A114" s="240" t="s">
        <v>525</v>
      </c>
      <c r="B114" s="228" t="s">
        <v>526</v>
      </c>
      <c r="C114" s="188">
        <f>C113+C112+C111+C110+C109+C108+C107+C102</f>
        <v>3927</v>
      </c>
      <c r="D114" s="188">
        <f aca="true" t="shared" si="23" ref="D114:N114">D113+D112+D111+D110+D109+D108+D107+D102</f>
        <v>2620</v>
      </c>
      <c r="E114" s="188">
        <f t="shared" si="23"/>
        <v>2620</v>
      </c>
      <c r="F114" s="188">
        <f t="shared" si="23"/>
        <v>2620</v>
      </c>
      <c r="G114" s="188">
        <f t="shared" si="23"/>
        <v>2620</v>
      </c>
      <c r="H114" s="188">
        <f t="shared" si="23"/>
        <v>2620</v>
      </c>
      <c r="I114" s="188">
        <f t="shared" si="23"/>
        <v>2620</v>
      </c>
      <c r="J114" s="188">
        <f t="shared" si="23"/>
        <v>2620</v>
      </c>
      <c r="K114" s="188">
        <f t="shared" si="23"/>
        <v>2620</v>
      </c>
      <c r="L114" s="188">
        <f t="shared" si="23"/>
        <v>2620</v>
      </c>
      <c r="M114" s="188">
        <f t="shared" si="23"/>
        <v>2620</v>
      </c>
      <c r="N114" s="188">
        <f t="shared" si="23"/>
        <v>2620</v>
      </c>
      <c r="O114" s="188">
        <f t="shared" si="12"/>
        <v>32747</v>
      </c>
      <c r="P114" s="185">
        <v>32747</v>
      </c>
      <c r="Q114" s="200">
        <f t="shared" si="13"/>
        <v>0</v>
      </c>
    </row>
    <row r="115" spans="1:17" ht="15">
      <c r="A115" s="345" t="s">
        <v>894</v>
      </c>
      <c r="B115" s="334" t="s">
        <v>895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188">
        <f t="shared" si="12"/>
        <v>0</v>
      </c>
      <c r="P115" s="185">
        <v>0</v>
      </c>
      <c r="Q115" s="200">
        <f t="shared" si="13"/>
        <v>0</v>
      </c>
    </row>
    <row r="116" spans="1:17" ht="15">
      <c r="A116" s="337" t="s">
        <v>896</v>
      </c>
      <c r="B116" s="334" t="s">
        <v>897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188">
        <f t="shared" si="12"/>
        <v>0</v>
      </c>
      <c r="P116" s="185">
        <v>0</v>
      </c>
      <c r="Q116" s="200">
        <f t="shared" si="13"/>
        <v>0</v>
      </c>
    </row>
    <row r="117" spans="1:17" ht="15">
      <c r="A117" s="345" t="s">
        <v>898</v>
      </c>
      <c r="B117" s="334" t="s">
        <v>899</v>
      </c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188">
        <f t="shared" si="12"/>
        <v>0</v>
      </c>
      <c r="P117" s="185">
        <v>0</v>
      </c>
      <c r="Q117" s="200">
        <f t="shared" si="13"/>
        <v>0</v>
      </c>
    </row>
    <row r="118" spans="1:17" ht="15">
      <c r="A118" s="345" t="s">
        <v>900</v>
      </c>
      <c r="B118" s="334" t="s">
        <v>901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188">
        <f t="shared" si="12"/>
        <v>0</v>
      </c>
      <c r="P118" s="185">
        <v>0</v>
      </c>
      <c r="Q118" s="200">
        <f t="shared" si="13"/>
        <v>0</v>
      </c>
    </row>
    <row r="119" spans="1:17" ht="15">
      <c r="A119" s="240" t="s">
        <v>527</v>
      </c>
      <c r="B119" s="228" t="s">
        <v>528</v>
      </c>
      <c r="C119" s="188">
        <f>SUM(C115:C118)</f>
        <v>0</v>
      </c>
      <c r="D119" s="188">
        <f aca="true" t="shared" si="24" ref="D119:N119">SUM(D115:D118)</f>
        <v>0</v>
      </c>
      <c r="E119" s="188">
        <f t="shared" si="24"/>
        <v>0</v>
      </c>
      <c r="F119" s="188">
        <f t="shared" si="24"/>
        <v>0</v>
      </c>
      <c r="G119" s="188">
        <f t="shared" si="24"/>
        <v>0</v>
      </c>
      <c r="H119" s="188">
        <f t="shared" si="24"/>
        <v>0</v>
      </c>
      <c r="I119" s="188">
        <f t="shared" si="24"/>
        <v>0</v>
      </c>
      <c r="J119" s="188">
        <f t="shared" si="24"/>
        <v>0</v>
      </c>
      <c r="K119" s="188">
        <f t="shared" si="24"/>
        <v>0</v>
      </c>
      <c r="L119" s="188">
        <f t="shared" si="24"/>
        <v>0</v>
      </c>
      <c r="M119" s="188">
        <f t="shared" si="24"/>
        <v>0</v>
      </c>
      <c r="N119" s="188">
        <f t="shared" si="24"/>
        <v>0</v>
      </c>
      <c r="O119" s="188">
        <f t="shared" si="12"/>
        <v>0</v>
      </c>
      <c r="P119" s="185">
        <v>0</v>
      </c>
      <c r="Q119" s="200">
        <f t="shared" si="13"/>
        <v>0</v>
      </c>
    </row>
    <row r="120" spans="1:17" ht="15">
      <c r="A120" s="337" t="s">
        <v>176</v>
      </c>
      <c r="B120" s="334" t="s">
        <v>529</v>
      </c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188">
        <f t="shared" si="12"/>
        <v>0</v>
      </c>
      <c r="P120" s="185">
        <v>0</v>
      </c>
      <c r="Q120" s="200">
        <f t="shared" si="13"/>
        <v>0</v>
      </c>
    </row>
    <row r="121" spans="1:17" ht="15">
      <c r="A121" s="346" t="s">
        <v>530</v>
      </c>
      <c r="B121" s="347" t="s">
        <v>531</v>
      </c>
      <c r="C121" s="188">
        <f>C119+C114</f>
        <v>3927</v>
      </c>
      <c r="D121" s="188">
        <f aca="true" t="shared" si="25" ref="D121:N121">D119+D114</f>
        <v>2620</v>
      </c>
      <c r="E121" s="188">
        <f t="shared" si="25"/>
        <v>2620</v>
      </c>
      <c r="F121" s="188">
        <f t="shared" si="25"/>
        <v>2620</v>
      </c>
      <c r="G121" s="188">
        <f t="shared" si="25"/>
        <v>2620</v>
      </c>
      <c r="H121" s="188">
        <f t="shared" si="25"/>
        <v>2620</v>
      </c>
      <c r="I121" s="188">
        <f t="shared" si="25"/>
        <v>2620</v>
      </c>
      <c r="J121" s="188">
        <f t="shared" si="25"/>
        <v>2620</v>
      </c>
      <c r="K121" s="188">
        <f t="shared" si="25"/>
        <v>2620</v>
      </c>
      <c r="L121" s="188">
        <f t="shared" si="25"/>
        <v>2620</v>
      </c>
      <c r="M121" s="188">
        <f t="shared" si="25"/>
        <v>2620</v>
      </c>
      <c r="N121" s="188">
        <f t="shared" si="25"/>
        <v>2620</v>
      </c>
      <c r="O121" s="188">
        <f t="shared" si="12"/>
        <v>32747</v>
      </c>
      <c r="P121" s="185">
        <v>32747</v>
      </c>
      <c r="Q121" s="200">
        <f t="shared" si="13"/>
        <v>0</v>
      </c>
    </row>
    <row r="122" spans="1:17" ht="15">
      <c r="A122" s="348" t="s">
        <v>902</v>
      </c>
      <c r="B122" s="349"/>
      <c r="C122" s="188">
        <f>C121+C98</f>
        <v>17223</v>
      </c>
      <c r="D122" s="188">
        <f aca="true" t="shared" si="26" ref="D122:N122">D121+D98</f>
        <v>8053</v>
      </c>
      <c r="E122" s="188">
        <f t="shared" si="26"/>
        <v>8779</v>
      </c>
      <c r="F122" s="188">
        <f t="shared" si="26"/>
        <v>8989</v>
      </c>
      <c r="G122" s="188">
        <f t="shared" si="26"/>
        <v>9211</v>
      </c>
      <c r="H122" s="188">
        <f t="shared" si="26"/>
        <v>11898</v>
      </c>
      <c r="I122" s="188">
        <f t="shared" si="26"/>
        <v>8321</v>
      </c>
      <c r="J122" s="188">
        <f t="shared" si="26"/>
        <v>9161</v>
      </c>
      <c r="K122" s="188">
        <f t="shared" si="26"/>
        <v>8628</v>
      </c>
      <c r="L122" s="188">
        <f t="shared" si="26"/>
        <v>8250</v>
      </c>
      <c r="M122" s="188">
        <f t="shared" si="26"/>
        <v>19957</v>
      </c>
      <c r="N122" s="188">
        <f t="shared" si="26"/>
        <v>8331</v>
      </c>
      <c r="O122" s="188">
        <f t="shared" si="12"/>
        <v>126801</v>
      </c>
      <c r="P122" s="185">
        <v>126801</v>
      </c>
      <c r="Q122" s="200">
        <f t="shared" si="13"/>
        <v>0</v>
      </c>
    </row>
    <row r="123" spans="1:17" ht="28.5">
      <c r="A123" s="328" t="s">
        <v>486</v>
      </c>
      <c r="B123" s="329" t="s">
        <v>903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188"/>
      <c r="P123" s="185"/>
      <c r="Q123" s="200"/>
    </row>
    <row r="124" spans="1:17" ht="15">
      <c r="A124" s="333" t="s">
        <v>904</v>
      </c>
      <c r="B124" s="335" t="s">
        <v>905</v>
      </c>
      <c r="C124" s="213">
        <v>5916</v>
      </c>
      <c r="D124" s="213">
        <v>3942</v>
      </c>
      <c r="E124" s="213">
        <v>3942</v>
      </c>
      <c r="F124" s="213">
        <v>3942</v>
      </c>
      <c r="G124" s="213">
        <v>3942</v>
      </c>
      <c r="H124" s="213">
        <v>3942</v>
      </c>
      <c r="I124" s="213">
        <v>3942</v>
      </c>
      <c r="J124" s="213">
        <v>3942</v>
      </c>
      <c r="K124" s="213">
        <v>3942</v>
      </c>
      <c r="L124" s="213">
        <v>3942</v>
      </c>
      <c r="M124" s="213">
        <v>3942</v>
      </c>
      <c r="N124" s="213">
        <v>3942</v>
      </c>
      <c r="O124" s="188">
        <f t="shared" si="12"/>
        <v>49278</v>
      </c>
      <c r="P124" s="185">
        <v>49278</v>
      </c>
      <c r="Q124" s="200">
        <f t="shared" si="13"/>
        <v>0</v>
      </c>
    </row>
    <row r="125" spans="1:17" ht="15">
      <c r="A125" s="334" t="s">
        <v>906</v>
      </c>
      <c r="B125" s="335" t="s">
        <v>907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188">
        <f t="shared" si="12"/>
        <v>0</v>
      </c>
      <c r="P125" s="185">
        <v>0</v>
      </c>
      <c r="Q125" s="200">
        <f t="shared" si="13"/>
        <v>0</v>
      </c>
    </row>
    <row r="126" spans="1:17" ht="15">
      <c r="A126" s="334" t="s">
        <v>908</v>
      </c>
      <c r="B126" s="335" t="s">
        <v>909</v>
      </c>
      <c r="C126" s="213">
        <v>896</v>
      </c>
      <c r="D126" s="213">
        <v>597</v>
      </c>
      <c r="E126" s="213">
        <v>597</v>
      </c>
      <c r="F126" s="213">
        <v>597</v>
      </c>
      <c r="G126" s="213">
        <v>597</v>
      </c>
      <c r="H126" s="213">
        <v>597</v>
      </c>
      <c r="I126" s="213">
        <v>597</v>
      </c>
      <c r="J126" s="213">
        <v>597</v>
      </c>
      <c r="K126" s="213">
        <v>597</v>
      </c>
      <c r="L126" s="213">
        <v>597</v>
      </c>
      <c r="M126" s="213">
        <v>597</v>
      </c>
      <c r="N126" s="213">
        <v>597</v>
      </c>
      <c r="O126" s="188">
        <f t="shared" si="12"/>
        <v>7463</v>
      </c>
      <c r="P126" s="185">
        <v>7463</v>
      </c>
      <c r="Q126" s="200">
        <f t="shared" si="13"/>
        <v>0</v>
      </c>
    </row>
    <row r="127" spans="1:17" ht="15">
      <c r="A127" s="334" t="s">
        <v>218</v>
      </c>
      <c r="B127" s="335" t="s">
        <v>910</v>
      </c>
      <c r="C127" s="213">
        <v>144</v>
      </c>
      <c r="D127" s="213">
        <v>96</v>
      </c>
      <c r="E127" s="213">
        <v>96</v>
      </c>
      <c r="F127" s="213">
        <v>96</v>
      </c>
      <c r="G127" s="213">
        <v>96</v>
      </c>
      <c r="H127" s="213">
        <v>96</v>
      </c>
      <c r="I127" s="213">
        <v>96</v>
      </c>
      <c r="J127" s="213">
        <v>96</v>
      </c>
      <c r="K127" s="213">
        <v>96</v>
      </c>
      <c r="L127" s="213">
        <v>96</v>
      </c>
      <c r="M127" s="213">
        <v>96</v>
      </c>
      <c r="N127" s="213">
        <v>96</v>
      </c>
      <c r="O127" s="188">
        <f t="shared" si="12"/>
        <v>1200</v>
      </c>
      <c r="P127" s="185">
        <v>1200</v>
      </c>
      <c r="Q127" s="200">
        <f t="shared" si="13"/>
        <v>0</v>
      </c>
    </row>
    <row r="128" spans="1:17" ht="15">
      <c r="A128" s="334" t="s">
        <v>911</v>
      </c>
      <c r="B128" s="335" t="s">
        <v>912</v>
      </c>
      <c r="C128" s="213"/>
      <c r="D128" s="213"/>
      <c r="E128" s="213"/>
      <c r="F128" s="213"/>
      <c r="G128" s="213"/>
      <c r="H128" s="213"/>
      <c r="I128" s="213">
        <v>3000</v>
      </c>
      <c r="J128" s="213"/>
      <c r="K128" s="213"/>
      <c r="L128" s="213"/>
      <c r="M128" s="213"/>
      <c r="N128" s="213"/>
      <c r="O128" s="188">
        <f t="shared" si="12"/>
        <v>3000</v>
      </c>
      <c r="P128" s="185">
        <v>3000</v>
      </c>
      <c r="Q128" s="200">
        <f t="shared" si="13"/>
        <v>0</v>
      </c>
    </row>
    <row r="129" spans="1:17" ht="15">
      <c r="A129" s="334" t="s">
        <v>913</v>
      </c>
      <c r="B129" s="335" t="s">
        <v>914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188">
        <f t="shared" si="12"/>
        <v>0</v>
      </c>
      <c r="P129" s="185">
        <v>0</v>
      </c>
      <c r="Q129" s="200">
        <f t="shared" si="13"/>
        <v>0</v>
      </c>
    </row>
    <row r="130" spans="1:17" ht="15">
      <c r="A130" s="228" t="s">
        <v>915</v>
      </c>
      <c r="B130" s="232" t="s">
        <v>916</v>
      </c>
      <c r="C130" s="188">
        <f>SUM(C124:C129)</f>
        <v>6956</v>
      </c>
      <c r="D130" s="188">
        <f aca="true" t="shared" si="27" ref="D130:N130">SUM(D124:D129)</f>
        <v>4635</v>
      </c>
      <c r="E130" s="188">
        <f t="shared" si="27"/>
        <v>4635</v>
      </c>
      <c r="F130" s="188">
        <f t="shared" si="27"/>
        <v>4635</v>
      </c>
      <c r="G130" s="188">
        <f t="shared" si="27"/>
        <v>4635</v>
      </c>
      <c r="H130" s="188">
        <f t="shared" si="27"/>
        <v>4635</v>
      </c>
      <c r="I130" s="188">
        <f t="shared" si="27"/>
        <v>7635</v>
      </c>
      <c r="J130" s="188">
        <f t="shared" si="27"/>
        <v>4635</v>
      </c>
      <c r="K130" s="188">
        <f t="shared" si="27"/>
        <v>4635</v>
      </c>
      <c r="L130" s="188">
        <f t="shared" si="27"/>
        <v>4635</v>
      </c>
      <c r="M130" s="188">
        <f t="shared" si="27"/>
        <v>4635</v>
      </c>
      <c r="N130" s="188">
        <f t="shared" si="27"/>
        <v>4635</v>
      </c>
      <c r="O130" s="188">
        <f t="shared" si="12"/>
        <v>60941</v>
      </c>
      <c r="P130" s="185">
        <v>60941</v>
      </c>
      <c r="Q130" s="200">
        <f t="shared" si="13"/>
        <v>0</v>
      </c>
    </row>
    <row r="131" spans="1:17" ht="15">
      <c r="A131" s="334" t="s">
        <v>917</v>
      </c>
      <c r="B131" s="335" t="s">
        <v>918</v>
      </c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188">
        <f t="shared" si="12"/>
        <v>0</v>
      </c>
      <c r="P131" s="185">
        <v>0</v>
      </c>
      <c r="Q131" s="200">
        <f t="shared" si="13"/>
        <v>0</v>
      </c>
    </row>
    <row r="132" spans="1:17" ht="30">
      <c r="A132" s="334" t="s">
        <v>919</v>
      </c>
      <c r="B132" s="335" t="s">
        <v>920</v>
      </c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188">
        <f t="shared" si="12"/>
        <v>0</v>
      </c>
      <c r="P132" s="185">
        <v>0</v>
      </c>
      <c r="Q132" s="200">
        <f t="shared" si="13"/>
        <v>0</v>
      </c>
    </row>
    <row r="133" spans="1:17" ht="30">
      <c r="A133" s="334" t="s">
        <v>921</v>
      </c>
      <c r="B133" s="335" t="s">
        <v>922</v>
      </c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188">
        <f t="shared" si="12"/>
        <v>0</v>
      </c>
      <c r="P133" s="185">
        <v>0</v>
      </c>
      <c r="Q133" s="200">
        <f t="shared" si="13"/>
        <v>0</v>
      </c>
    </row>
    <row r="134" spans="1:17" ht="30">
      <c r="A134" s="334" t="s">
        <v>923</v>
      </c>
      <c r="B134" s="335" t="s">
        <v>924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188">
        <f t="shared" si="12"/>
        <v>0</v>
      </c>
      <c r="P134" s="185">
        <v>0</v>
      </c>
      <c r="Q134" s="200">
        <f t="shared" si="13"/>
        <v>0</v>
      </c>
    </row>
    <row r="135" spans="1:17" ht="15">
      <c r="A135" s="334" t="s">
        <v>646</v>
      </c>
      <c r="B135" s="335" t="s">
        <v>925</v>
      </c>
      <c r="C135" s="213">
        <v>1212</v>
      </c>
      <c r="D135" s="213">
        <v>1230</v>
      </c>
      <c r="E135" s="213">
        <v>1230</v>
      </c>
      <c r="F135" s="213">
        <v>1230</v>
      </c>
      <c r="G135" s="213">
        <v>1230</v>
      </c>
      <c r="H135" s="213">
        <v>1230</v>
      </c>
      <c r="I135" s="213">
        <v>1230</v>
      </c>
      <c r="J135" s="213">
        <v>1230</v>
      </c>
      <c r="K135" s="213">
        <v>1230</v>
      </c>
      <c r="L135" s="213">
        <v>1230</v>
      </c>
      <c r="M135" s="213">
        <v>1230</v>
      </c>
      <c r="N135" s="213">
        <v>1230</v>
      </c>
      <c r="O135" s="188">
        <f aca="true" t="shared" si="28" ref="O135:O198">SUM(C135:N135)</f>
        <v>14742</v>
      </c>
      <c r="P135" s="185">
        <v>14742</v>
      </c>
      <c r="Q135" s="200">
        <f aca="true" t="shared" si="29" ref="Q135:Q198">O135-P135</f>
        <v>0</v>
      </c>
    </row>
    <row r="136" spans="1:17" ht="15">
      <c r="A136" s="228" t="s">
        <v>160</v>
      </c>
      <c r="B136" s="232" t="s">
        <v>533</v>
      </c>
      <c r="C136" s="188">
        <f>C130+C131+C132+C133+C134+C135</f>
        <v>8168</v>
      </c>
      <c r="D136" s="188">
        <f aca="true" t="shared" si="30" ref="D136:N136">D130+D131+D132+D133+D134+D135</f>
        <v>5865</v>
      </c>
      <c r="E136" s="188">
        <f t="shared" si="30"/>
        <v>5865</v>
      </c>
      <c r="F136" s="188">
        <f t="shared" si="30"/>
        <v>5865</v>
      </c>
      <c r="G136" s="188">
        <f t="shared" si="30"/>
        <v>5865</v>
      </c>
      <c r="H136" s="188">
        <f t="shared" si="30"/>
        <v>5865</v>
      </c>
      <c r="I136" s="188">
        <f t="shared" si="30"/>
        <v>8865</v>
      </c>
      <c r="J136" s="188">
        <f t="shared" si="30"/>
        <v>5865</v>
      </c>
      <c r="K136" s="188">
        <f t="shared" si="30"/>
        <v>5865</v>
      </c>
      <c r="L136" s="188">
        <f t="shared" si="30"/>
        <v>5865</v>
      </c>
      <c r="M136" s="188">
        <f t="shared" si="30"/>
        <v>5865</v>
      </c>
      <c r="N136" s="188">
        <f t="shared" si="30"/>
        <v>5865</v>
      </c>
      <c r="O136" s="188">
        <f t="shared" si="28"/>
        <v>75683</v>
      </c>
      <c r="P136" s="185">
        <v>75683</v>
      </c>
      <c r="Q136" s="200">
        <f t="shared" si="29"/>
        <v>0</v>
      </c>
    </row>
    <row r="137" spans="1:17" ht="15">
      <c r="A137" s="334" t="s">
        <v>926</v>
      </c>
      <c r="B137" s="335" t="s">
        <v>927</v>
      </c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188">
        <f t="shared" si="28"/>
        <v>0</v>
      </c>
      <c r="P137" s="185">
        <v>0</v>
      </c>
      <c r="Q137" s="200">
        <f t="shared" si="29"/>
        <v>0</v>
      </c>
    </row>
    <row r="138" spans="1:17" ht="15">
      <c r="A138" s="334" t="s">
        <v>928</v>
      </c>
      <c r="B138" s="335" t="s">
        <v>929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188">
        <f t="shared" si="28"/>
        <v>0</v>
      </c>
      <c r="P138" s="185">
        <v>0</v>
      </c>
      <c r="Q138" s="200">
        <f t="shared" si="29"/>
        <v>0</v>
      </c>
    </row>
    <row r="139" spans="1:17" ht="15">
      <c r="A139" s="228" t="s">
        <v>930</v>
      </c>
      <c r="B139" s="232" t="s">
        <v>931</v>
      </c>
      <c r="C139" s="188">
        <f>SUM(C137:C138)</f>
        <v>0</v>
      </c>
      <c r="D139" s="188">
        <f aca="true" t="shared" si="31" ref="D139:N139">SUM(D137:D138)</f>
        <v>0</v>
      </c>
      <c r="E139" s="188">
        <f t="shared" si="31"/>
        <v>0</v>
      </c>
      <c r="F139" s="188">
        <f t="shared" si="31"/>
        <v>0</v>
      </c>
      <c r="G139" s="188">
        <f t="shared" si="31"/>
        <v>0</v>
      </c>
      <c r="H139" s="188">
        <f t="shared" si="31"/>
        <v>0</v>
      </c>
      <c r="I139" s="188">
        <f t="shared" si="31"/>
        <v>0</v>
      </c>
      <c r="J139" s="188">
        <f t="shared" si="31"/>
        <v>0</v>
      </c>
      <c r="K139" s="188">
        <f t="shared" si="31"/>
        <v>0</v>
      </c>
      <c r="L139" s="188">
        <f t="shared" si="31"/>
        <v>0</v>
      </c>
      <c r="M139" s="188">
        <f t="shared" si="31"/>
        <v>0</v>
      </c>
      <c r="N139" s="188">
        <f t="shared" si="31"/>
        <v>0</v>
      </c>
      <c r="O139" s="188">
        <f t="shared" si="28"/>
        <v>0</v>
      </c>
      <c r="P139" s="185">
        <v>0</v>
      </c>
      <c r="Q139" s="200">
        <f t="shared" si="29"/>
        <v>0</v>
      </c>
    </row>
    <row r="140" spans="1:17" ht="15">
      <c r="A140" s="334" t="s">
        <v>932</v>
      </c>
      <c r="B140" s="335" t="s">
        <v>933</v>
      </c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188">
        <f t="shared" si="28"/>
        <v>0</v>
      </c>
      <c r="P140" s="185">
        <v>0</v>
      </c>
      <c r="Q140" s="200">
        <f t="shared" si="29"/>
        <v>0</v>
      </c>
    </row>
    <row r="141" spans="1:17" ht="15">
      <c r="A141" s="334" t="s">
        <v>934</v>
      </c>
      <c r="B141" s="335" t="s">
        <v>935</v>
      </c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188">
        <f t="shared" si="28"/>
        <v>0</v>
      </c>
      <c r="P141" s="185">
        <v>0</v>
      </c>
      <c r="Q141" s="200">
        <f t="shared" si="29"/>
        <v>0</v>
      </c>
    </row>
    <row r="142" spans="1:17" ht="15">
      <c r="A142" s="334" t="s">
        <v>936</v>
      </c>
      <c r="B142" s="335" t="s">
        <v>937</v>
      </c>
      <c r="C142" s="213"/>
      <c r="D142" s="213"/>
      <c r="E142" s="213">
        <v>700</v>
      </c>
      <c r="F142" s="213">
        <v>50</v>
      </c>
      <c r="G142" s="213"/>
      <c r="H142" s="213"/>
      <c r="I142" s="213"/>
      <c r="J142" s="213"/>
      <c r="K142" s="213">
        <v>700</v>
      </c>
      <c r="L142" s="213">
        <v>50</v>
      </c>
      <c r="M142" s="213"/>
      <c r="N142" s="213"/>
      <c r="O142" s="188">
        <f t="shared" si="28"/>
        <v>1500</v>
      </c>
      <c r="P142" s="185">
        <v>1500</v>
      </c>
      <c r="Q142" s="200">
        <f t="shared" si="29"/>
        <v>0</v>
      </c>
    </row>
    <row r="143" spans="1:17" ht="15">
      <c r="A143" s="334" t="s">
        <v>938</v>
      </c>
      <c r="B143" s="335" t="s">
        <v>939</v>
      </c>
      <c r="C143" s="213"/>
      <c r="D143" s="213"/>
      <c r="E143" s="213"/>
      <c r="F143" s="213"/>
      <c r="G143" s="213">
        <v>2000</v>
      </c>
      <c r="H143" s="213"/>
      <c r="I143" s="213"/>
      <c r="J143" s="213">
        <v>500</v>
      </c>
      <c r="K143" s="213">
        <v>500</v>
      </c>
      <c r="L143" s="213"/>
      <c r="M143" s="213"/>
      <c r="N143" s="213">
        <v>2000</v>
      </c>
      <c r="O143" s="188">
        <f t="shared" si="28"/>
        <v>5000</v>
      </c>
      <c r="P143" s="185">
        <v>5000</v>
      </c>
      <c r="Q143" s="200">
        <f t="shared" si="29"/>
        <v>0</v>
      </c>
    </row>
    <row r="144" spans="1:17" ht="15">
      <c r="A144" s="334" t="s">
        <v>940</v>
      </c>
      <c r="B144" s="335" t="s">
        <v>941</v>
      </c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188">
        <f t="shared" si="28"/>
        <v>0</v>
      </c>
      <c r="P144" s="185">
        <v>0</v>
      </c>
      <c r="Q144" s="200">
        <f t="shared" si="29"/>
        <v>0</v>
      </c>
    </row>
    <row r="145" spans="1:17" ht="15">
      <c r="A145" s="334" t="s">
        <v>942</v>
      </c>
      <c r="B145" s="335" t="s">
        <v>943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188">
        <f t="shared" si="28"/>
        <v>0</v>
      </c>
      <c r="P145" s="185">
        <v>0</v>
      </c>
      <c r="Q145" s="200">
        <f t="shared" si="29"/>
        <v>0</v>
      </c>
    </row>
    <row r="146" spans="1:17" ht="15">
      <c r="A146" s="334" t="s">
        <v>210</v>
      </c>
      <c r="B146" s="335" t="s">
        <v>944</v>
      </c>
      <c r="C146" s="213">
        <v>100</v>
      </c>
      <c r="D146" s="213"/>
      <c r="E146" s="213">
        <v>800</v>
      </c>
      <c r="F146" s="213"/>
      <c r="G146" s="213"/>
      <c r="H146" s="213"/>
      <c r="I146" s="213"/>
      <c r="J146" s="213"/>
      <c r="K146" s="213">
        <v>800</v>
      </c>
      <c r="L146" s="213"/>
      <c r="M146" s="213"/>
      <c r="N146" s="213"/>
      <c r="O146" s="188">
        <f t="shared" si="28"/>
        <v>1700</v>
      </c>
      <c r="P146" s="185">
        <v>1700</v>
      </c>
      <c r="Q146" s="200">
        <f t="shared" si="29"/>
        <v>0</v>
      </c>
    </row>
    <row r="147" spans="1:17" ht="15">
      <c r="A147" s="334" t="s">
        <v>945</v>
      </c>
      <c r="B147" s="335" t="s">
        <v>946</v>
      </c>
      <c r="C147" s="213"/>
      <c r="D147" s="213"/>
      <c r="E147" s="213"/>
      <c r="F147" s="213"/>
      <c r="G147" s="213">
        <v>350</v>
      </c>
      <c r="H147" s="213"/>
      <c r="I147" s="213"/>
      <c r="J147" s="213"/>
      <c r="K147" s="213"/>
      <c r="L147" s="213"/>
      <c r="M147" s="213"/>
      <c r="N147" s="213">
        <v>350</v>
      </c>
      <c r="O147" s="188">
        <f t="shared" si="28"/>
        <v>700</v>
      </c>
      <c r="P147" s="185">
        <v>700</v>
      </c>
      <c r="Q147" s="200">
        <f t="shared" si="29"/>
        <v>0</v>
      </c>
    </row>
    <row r="148" spans="1:17" ht="15">
      <c r="A148" s="228" t="s">
        <v>947</v>
      </c>
      <c r="B148" s="232" t="s">
        <v>948</v>
      </c>
      <c r="C148" s="188">
        <f>SUM(C143:C147)</f>
        <v>100</v>
      </c>
      <c r="D148" s="188">
        <f aca="true" t="shared" si="32" ref="D148:N148">SUM(D143:D147)</f>
        <v>0</v>
      </c>
      <c r="E148" s="188">
        <f t="shared" si="32"/>
        <v>800</v>
      </c>
      <c r="F148" s="188">
        <f t="shared" si="32"/>
        <v>0</v>
      </c>
      <c r="G148" s="188">
        <f t="shared" si="32"/>
        <v>2350</v>
      </c>
      <c r="H148" s="188">
        <f t="shared" si="32"/>
        <v>0</v>
      </c>
      <c r="I148" s="188">
        <f t="shared" si="32"/>
        <v>0</v>
      </c>
      <c r="J148" s="188">
        <f t="shared" si="32"/>
        <v>500</v>
      </c>
      <c r="K148" s="188">
        <f t="shared" si="32"/>
        <v>1300</v>
      </c>
      <c r="L148" s="188">
        <f t="shared" si="32"/>
        <v>0</v>
      </c>
      <c r="M148" s="188">
        <f t="shared" si="32"/>
        <v>0</v>
      </c>
      <c r="N148" s="188">
        <f t="shared" si="32"/>
        <v>2350</v>
      </c>
      <c r="O148" s="188">
        <f t="shared" si="28"/>
        <v>7400</v>
      </c>
      <c r="P148" s="185">
        <v>7400</v>
      </c>
      <c r="Q148" s="200">
        <f t="shared" si="29"/>
        <v>0</v>
      </c>
    </row>
    <row r="149" spans="1:17" ht="15">
      <c r="A149" s="334" t="s">
        <v>949</v>
      </c>
      <c r="B149" s="335" t="s">
        <v>950</v>
      </c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188">
        <f t="shared" si="28"/>
        <v>0</v>
      </c>
      <c r="P149" s="185">
        <v>0</v>
      </c>
      <c r="Q149" s="200">
        <f t="shared" si="29"/>
        <v>0</v>
      </c>
    </row>
    <row r="150" spans="1:17" ht="15">
      <c r="A150" s="228" t="s">
        <v>534</v>
      </c>
      <c r="B150" s="232" t="s">
        <v>535</v>
      </c>
      <c r="C150" s="188">
        <f>C149+C148+C142+C141+C140+C139</f>
        <v>100</v>
      </c>
      <c r="D150" s="188">
        <f aca="true" t="shared" si="33" ref="D150:N150">D149+D148+D142+D141+D140+D139</f>
        <v>0</v>
      </c>
      <c r="E150" s="188">
        <f t="shared" si="33"/>
        <v>1500</v>
      </c>
      <c r="F150" s="188">
        <f t="shared" si="33"/>
        <v>50</v>
      </c>
      <c r="G150" s="188">
        <f t="shared" si="33"/>
        <v>2350</v>
      </c>
      <c r="H150" s="188">
        <f t="shared" si="33"/>
        <v>0</v>
      </c>
      <c r="I150" s="188">
        <f t="shared" si="33"/>
        <v>0</v>
      </c>
      <c r="J150" s="188">
        <f t="shared" si="33"/>
        <v>500</v>
      </c>
      <c r="K150" s="188">
        <f t="shared" si="33"/>
        <v>2000</v>
      </c>
      <c r="L150" s="188">
        <f t="shared" si="33"/>
        <v>50</v>
      </c>
      <c r="M150" s="188">
        <f t="shared" si="33"/>
        <v>0</v>
      </c>
      <c r="N150" s="188">
        <f t="shared" si="33"/>
        <v>2350</v>
      </c>
      <c r="O150" s="188">
        <f t="shared" si="28"/>
        <v>8900</v>
      </c>
      <c r="P150" s="185">
        <v>8900</v>
      </c>
      <c r="Q150" s="200">
        <f t="shared" si="29"/>
        <v>0</v>
      </c>
    </row>
    <row r="151" spans="1:17" ht="15">
      <c r="A151" s="337" t="s">
        <v>951</v>
      </c>
      <c r="B151" s="335" t="s">
        <v>952</v>
      </c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188">
        <f t="shared" si="28"/>
        <v>0</v>
      </c>
      <c r="P151" s="185">
        <v>0</v>
      </c>
      <c r="Q151" s="200">
        <f t="shared" si="29"/>
        <v>0</v>
      </c>
    </row>
    <row r="152" spans="1:17" ht="15">
      <c r="A152" s="337" t="s">
        <v>953</v>
      </c>
      <c r="B152" s="335" t="s">
        <v>954</v>
      </c>
      <c r="C152" s="213">
        <v>410</v>
      </c>
      <c r="D152" s="213">
        <v>410</v>
      </c>
      <c r="E152" s="213">
        <v>410</v>
      </c>
      <c r="F152" s="213">
        <v>410</v>
      </c>
      <c r="G152" s="213">
        <v>410</v>
      </c>
      <c r="H152" s="213">
        <v>410</v>
      </c>
      <c r="I152" s="213">
        <v>410</v>
      </c>
      <c r="J152" s="213">
        <v>410</v>
      </c>
      <c r="K152" s="213">
        <v>410</v>
      </c>
      <c r="L152" s="213">
        <v>410</v>
      </c>
      <c r="M152" s="213">
        <v>410</v>
      </c>
      <c r="N152" s="213">
        <v>418</v>
      </c>
      <c r="O152" s="188">
        <f t="shared" si="28"/>
        <v>4928</v>
      </c>
      <c r="P152" s="185">
        <v>4928</v>
      </c>
      <c r="Q152" s="200">
        <f t="shared" si="29"/>
        <v>0</v>
      </c>
    </row>
    <row r="153" spans="1:17" ht="15">
      <c r="A153" s="337" t="s">
        <v>955</v>
      </c>
      <c r="B153" s="335" t="s">
        <v>956</v>
      </c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188">
        <f t="shared" si="28"/>
        <v>0</v>
      </c>
      <c r="P153" s="185">
        <v>0</v>
      </c>
      <c r="Q153" s="200">
        <f t="shared" si="29"/>
        <v>0</v>
      </c>
    </row>
    <row r="154" spans="1:17" ht="15">
      <c r="A154" s="337" t="s">
        <v>957</v>
      </c>
      <c r="B154" s="335" t="s">
        <v>958</v>
      </c>
      <c r="C154" s="213">
        <v>1310</v>
      </c>
      <c r="D154" s="213">
        <v>1310</v>
      </c>
      <c r="E154" s="213">
        <v>1310</v>
      </c>
      <c r="F154" s="213">
        <v>1310</v>
      </c>
      <c r="G154" s="213">
        <v>1310</v>
      </c>
      <c r="H154" s="213">
        <v>1310</v>
      </c>
      <c r="I154" s="213">
        <v>1310</v>
      </c>
      <c r="J154" s="213">
        <v>1310</v>
      </c>
      <c r="K154" s="213">
        <v>1310</v>
      </c>
      <c r="L154" s="213">
        <v>1310</v>
      </c>
      <c r="M154" s="213">
        <v>1310</v>
      </c>
      <c r="N154" s="213">
        <v>1310</v>
      </c>
      <c r="O154" s="188">
        <f t="shared" si="28"/>
        <v>15720</v>
      </c>
      <c r="P154" s="185">
        <v>15720</v>
      </c>
      <c r="Q154" s="200">
        <f t="shared" si="29"/>
        <v>0</v>
      </c>
    </row>
    <row r="155" spans="1:17" ht="15">
      <c r="A155" s="337" t="s">
        <v>959</v>
      </c>
      <c r="B155" s="335" t="s">
        <v>960</v>
      </c>
      <c r="C155" s="213">
        <v>380</v>
      </c>
      <c r="D155" s="213">
        <v>380</v>
      </c>
      <c r="E155" s="213">
        <v>380</v>
      </c>
      <c r="F155" s="213">
        <v>380</v>
      </c>
      <c r="G155" s="213">
        <v>380</v>
      </c>
      <c r="H155" s="213">
        <v>380</v>
      </c>
      <c r="I155" s="213">
        <v>300</v>
      </c>
      <c r="J155" s="213">
        <v>300</v>
      </c>
      <c r="K155" s="213">
        <v>420</v>
      </c>
      <c r="L155" s="213">
        <v>419</v>
      </c>
      <c r="M155" s="213">
        <v>420</v>
      </c>
      <c r="N155" s="213">
        <v>420</v>
      </c>
      <c r="O155" s="188">
        <f t="shared" si="28"/>
        <v>4559</v>
      </c>
      <c r="P155" s="185">
        <v>4559</v>
      </c>
      <c r="Q155" s="200">
        <f t="shared" si="29"/>
        <v>0</v>
      </c>
    </row>
    <row r="156" spans="1:17" ht="15">
      <c r="A156" s="337" t="s">
        <v>961</v>
      </c>
      <c r="B156" s="335" t="s">
        <v>962</v>
      </c>
      <c r="C156" s="213">
        <v>507</v>
      </c>
      <c r="D156" s="213">
        <v>507</v>
      </c>
      <c r="E156" s="213">
        <v>547</v>
      </c>
      <c r="F156" s="213">
        <v>557</v>
      </c>
      <c r="G156" s="213">
        <v>557</v>
      </c>
      <c r="H156" s="213">
        <v>557</v>
      </c>
      <c r="I156" s="213">
        <v>480</v>
      </c>
      <c r="J156" s="213">
        <v>480</v>
      </c>
      <c r="K156" s="213">
        <v>578</v>
      </c>
      <c r="L156" s="213">
        <v>570</v>
      </c>
      <c r="M156" s="213">
        <v>578</v>
      </c>
      <c r="N156" s="213">
        <v>578</v>
      </c>
      <c r="O156" s="188">
        <f t="shared" si="28"/>
        <v>6496</v>
      </c>
      <c r="P156" s="185">
        <v>6496</v>
      </c>
      <c r="Q156" s="200">
        <f t="shared" si="29"/>
        <v>0</v>
      </c>
    </row>
    <row r="157" spans="1:17" ht="15">
      <c r="A157" s="337" t="s">
        <v>963</v>
      </c>
      <c r="B157" s="335" t="s">
        <v>964</v>
      </c>
      <c r="C157" s="213">
        <v>125</v>
      </c>
      <c r="D157" s="213">
        <v>125</v>
      </c>
      <c r="E157" s="213">
        <v>125</v>
      </c>
      <c r="F157" s="213">
        <v>125</v>
      </c>
      <c r="G157" s="213">
        <v>125</v>
      </c>
      <c r="H157" s="213">
        <v>125</v>
      </c>
      <c r="I157" s="213">
        <v>125</v>
      </c>
      <c r="J157" s="213">
        <v>125</v>
      </c>
      <c r="K157" s="213">
        <v>125</v>
      </c>
      <c r="L157" s="213">
        <v>125</v>
      </c>
      <c r="M157" s="213">
        <v>125</v>
      </c>
      <c r="N157" s="213">
        <v>126</v>
      </c>
      <c r="O157" s="188">
        <f t="shared" si="28"/>
        <v>1501</v>
      </c>
      <c r="P157" s="185">
        <v>1501</v>
      </c>
      <c r="Q157" s="200">
        <f t="shared" si="29"/>
        <v>0</v>
      </c>
    </row>
    <row r="158" spans="1:17" ht="15">
      <c r="A158" s="337" t="s">
        <v>965</v>
      </c>
      <c r="B158" s="335" t="s">
        <v>966</v>
      </c>
      <c r="C158" s="213">
        <v>15</v>
      </c>
      <c r="D158" s="213">
        <v>15</v>
      </c>
      <c r="E158" s="213">
        <v>17</v>
      </c>
      <c r="F158" s="213">
        <v>17</v>
      </c>
      <c r="G158" s="213">
        <v>17</v>
      </c>
      <c r="H158" s="213">
        <v>17</v>
      </c>
      <c r="I158" s="213">
        <v>17</v>
      </c>
      <c r="J158" s="213">
        <v>17</v>
      </c>
      <c r="K158" s="213">
        <v>17</v>
      </c>
      <c r="L158" s="213">
        <v>17</v>
      </c>
      <c r="M158" s="213">
        <v>17</v>
      </c>
      <c r="N158" s="213">
        <v>17</v>
      </c>
      <c r="O158" s="188">
        <f t="shared" si="28"/>
        <v>200</v>
      </c>
      <c r="P158" s="185">
        <v>200</v>
      </c>
      <c r="Q158" s="200">
        <f t="shared" si="29"/>
        <v>0</v>
      </c>
    </row>
    <row r="159" spans="1:17" ht="15">
      <c r="A159" s="337" t="s">
        <v>967</v>
      </c>
      <c r="B159" s="335" t="s">
        <v>968</v>
      </c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188">
        <f t="shared" si="28"/>
        <v>0</v>
      </c>
      <c r="P159" s="185">
        <v>0</v>
      </c>
      <c r="Q159" s="200">
        <f t="shared" si="29"/>
        <v>0</v>
      </c>
    </row>
    <row r="160" spans="1:17" ht="15">
      <c r="A160" s="337" t="s">
        <v>969</v>
      </c>
      <c r="B160" s="335" t="s">
        <v>970</v>
      </c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188">
        <f t="shared" si="28"/>
        <v>0</v>
      </c>
      <c r="P160" s="185">
        <v>0</v>
      </c>
      <c r="Q160" s="200">
        <f t="shared" si="29"/>
        <v>0</v>
      </c>
    </row>
    <row r="161" spans="1:17" ht="15">
      <c r="A161" s="229" t="s">
        <v>536</v>
      </c>
      <c r="B161" s="232" t="s">
        <v>537</v>
      </c>
      <c r="C161" s="188">
        <f>SUM(C151:C160)</f>
        <v>2747</v>
      </c>
      <c r="D161" s="188">
        <f aca="true" t="shared" si="34" ref="D161:N161">SUM(D151:D160)</f>
        <v>2747</v>
      </c>
      <c r="E161" s="188">
        <f t="shared" si="34"/>
        <v>2789</v>
      </c>
      <c r="F161" s="188">
        <f t="shared" si="34"/>
        <v>2799</v>
      </c>
      <c r="G161" s="188">
        <f t="shared" si="34"/>
        <v>2799</v>
      </c>
      <c r="H161" s="188">
        <f t="shared" si="34"/>
        <v>2799</v>
      </c>
      <c r="I161" s="188">
        <f t="shared" si="34"/>
        <v>2642</v>
      </c>
      <c r="J161" s="188">
        <f t="shared" si="34"/>
        <v>2642</v>
      </c>
      <c r="K161" s="188">
        <f t="shared" si="34"/>
        <v>2860</v>
      </c>
      <c r="L161" s="188">
        <f t="shared" si="34"/>
        <v>2851</v>
      </c>
      <c r="M161" s="188">
        <f t="shared" si="34"/>
        <v>2860</v>
      </c>
      <c r="N161" s="188">
        <f t="shared" si="34"/>
        <v>2869</v>
      </c>
      <c r="O161" s="188">
        <f t="shared" si="28"/>
        <v>33404</v>
      </c>
      <c r="P161" s="185">
        <v>33404</v>
      </c>
      <c r="Q161" s="200">
        <f t="shared" si="29"/>
        <v>0</v>
      </c>
    </row>
    <row r="162" spans="1:17" ht="30">
      <c r="A162" s="337" t="s">
        <v>971</v>
      </c>
      <c r="B162" s="335" t="s">
        <v>972</v>
      </c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188">
        <f t="shared" si="28"/>
        <v>0</v>
      </c>
      <c r="P162" s="185">
        <v>0</v>
      </c>
      <c r="Q162" s="200">
        <f t="shared" si="29"/>
        <v>0</v>
      </c>
    </row>
    <row r="163" spans="1:17" ht="30">
      <c r="A163" s="334" t="s">
        <v>973</v>
      </c>
      <c r="B163" s="335" t="s">
        <v>974</v>
      </c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188">
        <f t="shared" si="28"/>
        <v>0</v>
      </c>
      <c r="P163" s="185">
        <v>0</v>
      </c>
      <c r="Q163" s="200">
        <f t="shared" si="29"/>
        <v>0</v>
      </c>
    </row>
    <row r="164" spans="1:17" ht="15">
      <c r="A164" s="337" t="s">
        <v>975</v>
      </c>
      <c r="B164" s="335" t="s">
        <v>976</v>
      </c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188">
        <f t="shared" si="28"/>
        <v>0</v>
      </c>
      <c r="P164" s="185">
        <v>0</v>
      </c>
      <c r="Q164" s="200">
        <f t="shared" si="29"/>
        <v>0</v>
      </c>
    </row>
    <row r="165" spans="1:17" ht="15">
      <c r="A165" s="228" t="s">
        <v>538</v>
      </c>
      <c r="B165" s="232" t="s">
        <v>539</v>
      </c>
      <c r="C165" s="188">
        <f>SUM(C162:C164)</f>
        <v>0</v>
      </c>
      <c r="D165" s="188">
        <f aca="true" t="shared" si="35" ref="D165:N165">SUM(D162:D164)</f>
        <v>0</v>
      </c>
      <c r="E165" s="188">
        <f t="shared" si="35"/>
        <v>0</v>
      </c>
      <c r="F165" s="188">
        <f t="shared" si="35"/>
        <v>0</v>
      </c>
      <c r="G165" s="188">
        <f t="shared" si="35"/>
        <v>0</v>
      </c>
      <c r="H165" s="188">
        <f t="shared" si="35"/>
        <v>0</v>
      </c>
      <c r="I165" s="188">
        <f t="shared" si="35"/>
        <v>0</v>
      </c>
      <c r="J165" s="188">
        <f t="shared" si="35"/>
        <v>0</v>
      </c>
      <c r="K165" s="188">
        <f t="shared" si="35"/>
        <v>0</v>
      </c>
      <c r="L165" s="188">
        <f t="shared" si="35"/>
        <v>0</v>
      </c>
      <c r="M165" s="188">
        <f t="shared" si="35"/>
        <v>0</v>
      </c>
      <c r="N165" s="188">
        <f t="shared" si="35"/>
        <v>0</v>
      </c>
      <c r="O165" s="188">
        <f t="shared" si="28"/>
        <v>0</v>
      </c>
      <c r="P165" s="185">
        <v>0</v>
      </c>
      <c r="Q165" s="200">
        <f t="shared" si="29"/>
        <v>0</v>
      </c>
    </row>
    <row r="166" spans="1:17" ht="15">
      <c r="A166" s="341" t="s">
        <v>125</v>
      </c>
      <c r="B166" s="325"/>
      <c r="C166" s="188">
        <f>C165+C161+C150+C136</f>
        <v>11015</v>
      </c>
      <c r="D166" s="188">
        <f aca="true" t="shared" si="36" ref="D166:N166">D165+D161+D150+D136</f>
        <v>8612</v>
      </c>
      <c r="E166" s="188">
        <f t="shared" si="36"/>
        <v>10154</v>
      </c>
      <c r="F166" s="188">
        <f t="shared" si="36"/>
        <v>8714</v>
      </c>
      <c r="G166" s="188">
        <f t="shared" si="36"/>
        <v>11014</v>
      </c>
      <c r="H166" s="188">
        <f t="shared" si="36"/>
        <v>8664</v>
      </c>
      <c r="I166" s="188">
        <f t="shared" si="36"/>
        <v>11507</v>
      </c>
      <c r="J166" s="188">
        <f t="shared" si="36"/>
        <v>9007</v>
      </c>
      <c r="K166" s="188">
        <f t="shared" si="36"/>
        <v>10725</v>
      </c>
      <c r="L166" s="188">
        <f t="shared" si="36"/>
        <v>8766</v>
      </c>
      <c r="M166" s="188">
        <f t="shared" si="36"/>
        <v>8725</v>
      </c>
      <c r="N166" s="188">
        <f t="shared" si="36"/>
        <v>11084</v>
      </c>
      <c r="O166" s="188">
        <f t="shared" si="28"/>
        <v>117987</v>
      </c>
      <c r="P166" s="185">
        <v>117987</v>
      </c>
      <c r="Q166" s="200">
        <f t="shared" si="29"/>
        <v>0</v>
      </c>
    </row>
    <row r="167" spans="1:17" ht="15">
      <c r="A167" s="334" t="s">
        <v>270</v>
      </c>
      <c r="B167" s="335" t="s">
        <v>977</v>
      </c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188">
        <f t="shared" si="28"/>
        <v>0</v>
      </c>
      <c r="P167" s="185">
        <v>0</v>
      </c>
      <c r="Q167" s="200">
        <f t="shared" si="29"/>
        <v>0</v>
      </c>
    </row>
    <row r="168" spans="1:17" ht="30">
      <c r="A168" s="334" t="s">
        <v>978</v>
      </c>
      <c r="B168" s="335" t="s">
        <v>979</v>
      </c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188">
        <f t="shared" si="28"/>
        <v>0</v>
      </c>
      <c r="P168" s="185">
        <v>0</v>
      </c>
      <c r="Q168" s="200">
        <f t="shared" si="29"/>
        <v>0</v>
      </c>
    </row>
    <row r="169" spans="1:17" ht="30">
      <c r="A169" s="334" t="s">
        <v>980</v>
      </c>
      <c r="B169" s="335" t="s">
        <v>981</v>
      </c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188">
        <f t="shared" si="28"/>
        <v>0</v>
      </c>
      <c r="P169" s="185">
        <v>0</v>
      </c>
      <c r="Q169" s="200">
        <f t="shared" si="29"/>
        <v>0</v>
      </c>
    </row>
    <row r="170" spans="1:17" ht="30">
      <c r="A170" s="334" t="s">
        <v>982</v>
      </c>
      <c r="B170" s="335" t="s">
        <v>983</v>
      </c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188">
        <f t="shared" si="28"/>
        <v>0</v>
      </c>
      <c r="P170" s="185">
        <v>0</v>
      </c>
      <c r="Q170" s="200">
        <f t="shared" si="29"/>
        <v>0</v>
      </c>
    </row>
    <row r="171" spans="1:17" ht="15">
      <c r="A171" s="334" t="s">
        <v>984</v>
      </c>
      <c r="B171" s="335" t="s">
        <v>985</v>
      </c>
      <c r="C171" s="213">
        <v>429</v>
      </c>
      <c r="D171" s="213"/>
      <c r="E171" s="213"/>
      <c r="F171" s="213"/>
      <c r="G171" s="213"/>
      <c r="H171" s="213"/>
      <c r="I171" s="213">
        <v>769</v>
      </c>
      <c r="J171" s="213"/>
      <c r="K171" s="213"/>
      <c r="L171" s="213"/>
      <c r="M171" s="213"/>
      <c r="N171" s="213">
        <v>769</v>
      </c>
      <c r="O171" s="188">
        <f t="shared" si="28"/>
        <v>1967</v>
      </c>
      <c r="P171" s="185">
        <v>1967</v>
      </c>
      <c r="Q171" s="200">
        <f t="shared" si="29"/>
        <v>0</v>
      </c>
    </row>
    <row r="172" spans="1:17" ht="15">
      <c r="A172" s="228" t="s">
        <v>540</v>
      </c>
      <c r="B172" s="232" t="s">
        <v>541</v>
      </c>
      <c r="C172" s="188">
        <f>SUM(C167:C171)</f>
        <v>429</v>
      </c>
      <c r="D172" s="188">
        <f aca="true" t="shared" si="37" ref="D172:N172">SUM(D167:D171)</f>
        <v>0</v>
      </c>
      <c r="E172" s="188">
        <f t="shared" si="37"/>
        <v>0</v>
      </c>
      <c r="F172" s="188">
        <f t="shared" si="37"/>
        <v>0</v>
      </c>
      <c r="G172" s="188">
        <f t="shared" si="37"/>
        <v>0</v>
      </c>
      <c r="H172" s="188">
        <f t="shared" si="37"/>
        <v>0</v>
      </c>
      <c r="I172" s="188">
        <f t="shared" si="37"/>
        <v>769</v>
      </c>
      <c r="J172" s="188">
        <f t="shared" si="37"/>
        <v>0</v>
      </c>
      <c r="K172" s="188">
        <f t="shared" si="37"/>
        <v>0</v>
      </c>
      <c r="L172" s="188">
        <f t="shared" si="37"/>
        <v>0</v>
      </c>
      <c r="M172" s="188">
        <f t="shared" si="37"/>
        <v>0</v>
      </c>
      <c r="N172" s="188">
        <f t="shared" si="37"/>
        <v>769</v>
      </c>
      <c r="O172" s="188">
        <f t="shared" si="28"/>
        <v>1967</v>
      </c>
      <c r="P172" s="185">
        <v>1967</v>
      </c>
      <c r="Q172" s="200">
        <f t="shared" si="29"/>
        <v>0</v>
      </c>
    </row>
    <row r="173" spans="1:17" ht="15">
      <c r="A173" s="337" t="s">
        <v>214</v>
      </c>
      <c r="B173" s="335" t="s">
        <v>986</v>
      </c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188">
        <f t="shared" si="28"/>
        <v>0</v>
      </c>
      <c r="P173" s="185">
        <v>0</v>
      </c>
      <c r="Q173" s="200">
        <f t="shared" si="29"/>
        <v>0</v>
      </c>
    </row>
    <row r="174" spans="1:17" ht="15">
      <c r="A174" s="337" t="s">
        <v>213</v>
      </c>
      <c r="B174" s="335" t="s">
        <v>987</v>
      </c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188">
        <f t="shared" si="28"/>
        <v>0</v>
      </c>
      <c r="P174" s="185">
        <v>0</v>
      </c>
      <c r="Q174" s="200">
        <f t="shared" si="29"/>
        <v>0</v>
      </c>
    </row>
    <row r="175" spans="1:17" ht="15">
      <c r="A175" s="337" t="s">
        <v>988</v>
      </c>
      <c r="B175" s="335" t="s">
        <v>989</v>
      </c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188">
        <f t="shared" si="28"/>
        <v>0</v>
      </c>
      <c r="P175" s="185">
        <v>0</v>
      </c>
      <c r="Q175" s="200">
        <f t="shared" si="29"/>
        <v>0</v>
      </c>
    </row>
    <row r="176" spans="1:17" ht="15">
      <c r="A176" s="337" t="s">
        <v>216</v>
      </c>
      <c r="B176" s="335" t="s">
        <v>990</v>
      </c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188">
        <f t="shared" si="28"/>
        <v>0</v>
      </c>
      <c r="P176" s="185">
        <v>0</v>
      </c>
      <c r="Q176" s="200">
        <f t="shared" si="29"/>
        <v>0</v>
      </c>
    </row>
    <row r="177" spans="1:17" ht="15">
      <c r="A177" s="337" t="s">
        <v>991</v>
      </c>
      <c r="B177" s="335" t="s">
        <v>992</v>
      </c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188">
        <f t="shared" si="28"/>
        <v>0</v>
      </c>
      <c r="P177" s="185">
        <v>0</v>
      </c>
      <c r="Q177" s="200">
        <f t="shared" si="29"/>
        <v>0</v>
      </c>
    </row>
    <row r="178" spans="1:17" ht="15">
      <c r="A178" s="228" t="s">
        <v>542</v>
      </c>
      <c r="B178" s="232" t="s">
        <v>543</v>
      </c>
      <c r="C178" s="188">
        <f>SUM(C173:C177)</f>
        <v>0</v>
      </c>
      <c r="D178" s="188">
        <f aca="true" t="shared" si="38" ref="D178:N178">SUM(D173:D177)</f>
        <v>0</v>
      </c>
      <c r="E178" s="188">
        <f t="shared" si="38"/>
        <v>0</v>
      </c>
      <c r="F178" s="188">
        <f t="shared" si="38"/>
        <v>0</v>
      </c>
      <c r="G178" s="188">
        <f t="shared" si="38"/>
        <v>0</v>
      </c>
      <c r="H178" s="188">
        <f t="shared" si="38"/>
        <v>0</v>
      </c>
      <c r="I178" s="188">
        <f t="shared" si="38"/>
        <v>0</v>
      </c>
      <c r="J178" s="188">
        <f t="shared" si="38"/>
        <v>0</v>
      </c>
      <c r="K178" s="188">
        <f t="shared" si="38"/>
        <v>0</v>
      </c>
      <c r="L178" s="188">
        <f t="shared" si="38"/>
        <v>0</v>
      </c>
      <c r="M178" s="188">
        <f t="shared" si="38"/>
        <v>0</v>
      </c>
      <c r="N178" s="188">
        <f t="shared" si="38"/>
        <v>0</v>
      </c>
      <c r="O178" s="188">
        <f t="shared" si="28"/>
        <v>0</v>
      </c>
      <c r="P178" s="185">
        <v>0</v>
      </c>
      <c r="Q178" s="200">
        <f t="shared" si="29"/>
        <v>0</v>
      </c>
    </row>
    <row r="179" spans="1:17" ht="30">
      <c r="A179" s="337" t="s">
        <v>993</v>
      </c>
      <c r="B179" s="335" t="s">
        <v>994</v>
      </c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188">
        <f t="shared" si="28"/>
        <v>0</v>
      </c>
      <c r="P179" s="185">
        <v>0</v>
      </c>
      <c r="Q179" s="200">
        <f t="shared" si="29"/>
        <v>0</v>
      </c>
    </row>
    <row r="180" spans="1:17" ht="30">
      <c r="A180" s="334" t="s">
        <v>995</v>
      </c>
      <c r="B180" s="335" t="s">
        <v>996</v>
      </c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188">
        <f t="shared" si="28"/>
        <v>0</v>
      </c>
      <c r="P180" s="185">
        <v>0</v>
      </c>
      <c r="Q180" s="200">
        <f t="shared" si="29"/>
        <v>0</v>
      </c>
    </row>
    <row r="181" spans="1:17" ht="15">
      <c r="A181" s="337" t="s">
        <v>997</v>
      </c>
      <c r="B181" s="335" t="s">
        <v>998</v>
      </c>
      <c r="C181" s="213"/>
      <c r="D181" s="213"/>
      <c r="E181" s="213"/>
      <c r="F181" s="213"/>
      <c r="G181" s="213"/>
      <c r="H181" s="213"/>
      <c r="I181" s="213"/>
      <c r="J181" s="213"/>
      <c r="K181" s="213">
        <v>600</v>
      </c>
      <c r="L181" s="213"/>
      <c r="M181" s="213"/>
      <c r="N181" s="213"/>
      <c r="O181" s="188">
        <f t="shared" si="28"/>
        <v>600</v>
      </c>
      <c r="P181" s="185">
        <v>600</v>
      </c>
      <c r="Q181" s="200">
        <f t="shared" si="29"/>
        <v>0</v>
      </c>
    </row>
    <row r="182" spans="1:17" ht="15">
      <c r="A182" s="228" t="s">
        <v>544</v>
      </c>
      <c r="B182" s="232" t="s">
        <v>545</v>
      </c>
      <c r="C182" s="188">
        <f>SUM(C179:C181)</f>
        <v>0</v>
      </c>
      <c r="D182" s="188">
        <f aca="true" t="shared" si="39" ref="D182:N182">SUM(D179:D181)</f>
        <v>0</v>
      </c>
      <c r="E182" s="188">
        <f t="shared" si="39"/>
        <v>0</v>
      </c>
      <c r="F182" s="188">
        <f t="shared" si="39"/>
        <v>0</v>
      </c>
      <c r="G182" s="188">
        <f t="shared" si="39"/>
        <v>0</v>
      </c>
      <c r="H182" s="188">
        <f t="shared" si="39"/>
        <v>0</v>
      </c>
      <c r="I182" s="188">
        <f t="shared" si="39"/>
        <v>0</v>
      </c>
      <c r="J182" s="188">
        <f t="shared" si="39"/>
        <v>0</v>
      </c>
      <c r="K182" s="188">
        <f t="shared" si="39"/>
        <v>600</v>
      </c>
      <c r="L182" s="188">
        <f t="shared" si="39"/>
        <v>0</v>
      </c>
      <c r="M182" s="188">
        <f t="shared" si="39"/>
        <v>0</v>
      </c>
      <c r="N182" s="188">
        <f t="shared" si="39"/>
        <v>0</v>
      </c>
      <c r="O182" s="188">
        <f t="shared" si="28"/>
        <v>600</v>
      </c>
      <c r="P182" s="185">
        <v>600</v>
      </c>
      <c r="Q182" s="200">
        <f t="shared" si="29"/>
        <v>0</v>
      </c>
    </row>
    <row r="183" spans="1:17" ht="15">
      <c r="A183" s="341" t="s">
        <v>999</v>
      </c>
      <c r="B183" s="325"/>
      <c r="C183" s="188">
        <f>C182+C178+C172</f>
        <v>429</v>
      </c>
      <c r="D183" s="188">
        <f aca="true" t="shared" si="40" ref="D183:N183">D182+D178+D172</f>
        <v>0</v>
      </c>
      <c r="E183" s="188">
        <f t="shared" si="40"/>
        <v>0</v>
      </c>
      <c r="F183" s="188">
        <f t="shared" si="40"/>
        <v>0</v>
      </c>
      <c r="G183" s="188">
        <f t="shared" si="40"/>
        <v>0</v>
      </c>
      <c r="H183" s="188">
        <f t="shared" si="40"/>
        <v>0</v>
      </c>
      <c r="I183" s="188">
        <f t="shared" si="40"/>
        <v>769</v>
      </c>
      <c r="J183" s="188">
        <f t="shared" si="40"/>
        <v>0</v>
      </c>
      <c r="K183" s="188">
        <f t="shared" si="40"/>
        <v>600</v>
      </c>
      <c r="L183" s="188">
        <f t="shared" si="40"/>
        <v>0</v>
      </c>
      <c r="M183" s="188">
        <f t="shared" si="40"/>
        <v>0</v>
      </c>
      <c r="N183" s="188">
        <f t="shared" si="40"/>
        <v>769</v>
      </c>
      <c r="O183" s="188">
        <f t="shared" si="28"/>
        <v>2567</v>
      </c>
      <c r="P183" s="185">
        <v>2567</v>
      </c>
      <c r="Q183" s="200">
        <f t="shared" si="29"/>
        <v>0</v>
      </c>
    </row>
    <row r="184" spans="1:17" ht="15">
      <c r="A184" s="350" t="s">
        <v>546</v>
      </c>
      <c r="B184" s="343" t="s">
        <v>547</v>
      </c>
      <c r="C184" s="188">
        <f>C183+C166</f>
        <v>11444</v>
      </c>
      <c r="D184" s="188">
        <f aca="true" t="shared" si="41" ref="D184:N184">D183+D166</f>
        <v>8612</v>
      </c>
      <c r="E184" s="188">
        <f t="shared" si="41"/>
        <v>10154</v>
      </c>
      <c r="F184" s="188">
        <f t="shared" si="41"/>
        <v>8714</v>
      </c>
      <c r="G184" s="188">
        <f t="shared" si="41"/>
        <v>11014</v>
      </c>
      <c r="H184" s="188">
        <f t="shared" si="41"/>
        <v>8664</v>
      </c>
      <c r="I184" s="188">
        <f t="shared" si="41"/>
        <v>12276</v>
      </c>
      <c r="J184" s="188">
        <f t="shared" si="41"/>
        <v>9007</v>
      </c>
      <c r="K184" s="188">
        <f t="shared" si="41"/>
        <v>11325</v>
      </c>
      <c r="L184" s="188">
        <f t="shared" si="41"/>
        <v>8766</v>
      </c>
      <c r="M184" s="188">
        <f t="shared" si="41"/>
        <v>8725</v>
      </c>
      <c r="N184" s="188">
        <f t="shared" si="41"/>
        <v>11853</v>
      </c>
      <c r="O184" s="188">
        <f t="shared" si="28"/>
        <v>120554</v>
      </c>
      <c r="P184" s="185">
        <v>120554</v>
      </c>
      <c r="Q184" s="200">
        <f t="shared" si="29"/>
        <v>0</v>
      </c>
    </row>
    <row r="185" spans="1:17" ht="15">
      <c r="A185" s="351" t="s">
        <v>1000</v>
      </c>
      <c r="B185" s="352"/>
      <c r="C185" s="188">
        <f>C166-C74</f>
        <v>4710</v>
      </c>
      <c r="D185" s="188">
        <f aca="true" t="shared" si="42" ref="D185:N185">D166-D74</f>
        <v>3179</v>
      </c>
      <c r="E185" s="188">
        <f t="shared" si="42"/>
        <v>3995</v>
      </c>
      <c r="F185" s="188">
        <f t="shared" si="42"/>
        <v>2781</v>
      </c>
      <c r="G185" s="188">
        <f t="shared" si="42"/>
        <v>5439</v>
      </c>
      <c r="H185" s="188">
        <f t="shared" si="42"/>
        <v>-614</v>
      </c>
      <c r="I185" s="188">
        <f t="shared" si="42"/>
        <v>5806</v>
      </c>
      <c r="J185" s="188">
        <f t="shared" si="42"/>
        <v>3123</v>
      </c>
      <c r="K185" s="188">
        <f t="shared" si="42"/>
        <v>4717</v>
      </c>
      <c r="L185" s="188">
        <f t="shared" si="42"/>
        <v>3136</v>
      </c>
      <c r="M185" s="188">
        <f t="shared" si="42"/>
        <v>3133</v>
      </c>
      <c r="N185" s="188">
        <f t="shared" si="42"/>
        <v>5373</v>
      </c>
      <c r="O185" s="188">
        <f t="shared" si="28"/>
        <v>44778</v>
      </c>
      <c r="P185" s="185">
        <v>44778</v>
      </c>
      <c r="Q185" s="200">
        <f t="shared" si="29"/>
        <v>0</v>
      </c>
    </row>
    <row r="186" spans="1:17" ht="15">
      <c r="A186" s="351" t="s">
        <v>1001</v>
      </c>
      <c r="B186" s="352"/>
      <c r="C186" s="188">
        <f>C183-C97</f>
        <v>-6562</v>
      </c>
      <c r="D186" s="188">
        <f aca="true" t="shared" si="43" ref="D186:N186">D183-D97</f>
        <v>0</v>
      </c>
      <c r="E186" s="188">
        <f t="shared" si="43"/>
        <v>0</v>
      </c>
      <c r="F186" s="188">
        <f t="shared" si="43"/>
        <v>-436</v>
      </c>
      <c r="G186" s="188">
        <f t="shared" si="43"/>
        <v>-1016</v>
      </c>
      <c r="H186" s="188">
        <f t="shared" si="43"/>
        <v>0</v>
      </c>
      <c r="I186" s="188">
        <f t="shared" si="43"/>
        <v>769</v>
      </c>
      <c r="J186" s="188">
        <f t="shared" si="43"/>
        <v>-657</v>
      </c>
      <c r="K186" s="188">
        <f t="shared" si="43"/>
        <v>600</v>
      </c>
      <c r="L186" s="188">
        <f t="shared" si="43"/>
        <v>0</v>
      </c>
      <c r="M186" s="188">
        <f t="shared" si="43"/>
        <v>-11745</v>
      </c>
      <c r="N186" s="188">
        <f t="shared" si="43"/>
        <v>769</v>
      </c>
      <c r="O186" s="188">
        <f t="shared" si="28"/>
        <v>-18278</v>
      </c>
      <c r="P186" s="185">
        <v>-18278</v>
      </c>
      <c r="Q186" s="200">
        <f t="shared" si="29"/>
        <v>0</v>
      </c>
    </row>
    <row r="187" spans="1:17" ht="15">
      <c r="A187" s="345" t="s">
        <v>1002</v>
      </c>
      <c r="B187" s="334" t="s">
        <v>1003</v>
      </c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188">
        <f t="shared" si="28"/>
        <v>0</v>
      </c>
      <c r="P187" s="185">
        <v>0</v>
      </c>
      <c r="Q187" s="200">
        <f t="shared" si="29"/>
        <v>0</v>
      </c>
    </row>
    <row r="188" spans="1:17" ht="15">
      <c r="A188" s="337" t="s">
        <v>1004</v>
      </c>
      <c r="B188" s="334" t="s">
        <v>1005</v>
      </c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188">
        <f t="shared" si="28"/>
        <v>0</v>
      </c>
      <c r="P188" s="185">
        <v>0</v>
      </c>
      <c r="Q188" s="200">
        <f t="shared" si="29"/>
        <v>0</v>
      </c>
    </row>
    <row r="189" spans="1:17" ht="15">
      <c r="A189" s="345" t="s">
        <v>1006</v>
      </c>
      <c r="B189" s="334" t="s">
        <v>1007</v>
      </c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188">
        <f t="shared" si="28"/>
        <v>0</v>
      </c>
      <c r="P189" s="185">
        <v>0</v>
      </c>
      <c r="Q189" s="200">
        <f t="shared" si="29"/>
        <v>0</v>
      </c>
    </row>
    <row r="190" spans="1:17" ht="15">
      <c r="A190" s="229" t="s">
        <v>550</v>
      </c>
      <c r="B190" s="228" t="s">
        <v>551</v>
      </c>
      <c r="C190" s="188">
        <f>SUM(C187:C189)</f>
        <v>0</v>
      </c>
      <c r="D190" s="188">
        <f aca="true" t="shared" si="44" ref="D190:N190">SUM(D187:D189)</f>
        <v>0</v>
      </c>
      <c r="E190" s="188">
        <f t="shared" si="44"/>
        <v>0</v>
      </c>
      <c r="F190" s="188">
        <f t="shared" si="44"/>
        <v>0</v>
      </c>
      <c r="G190" s="188">
        <f t="shared" si="44"/>
        <v>0</v>
      </c>
      <c r="H190" s="188">
        <f t="shared" si="44"/>
        <v>0</v>
      </c>
      <c r="I190" s="188">
        <f t="shared" si="44"/>
        <v>0</v>
      </c>
      <c r="J190" s="188">
        <f t="shared" si="44"/>
        <v>0</v>
      </c>
      <c r="K190" s="188">
        <f t="shared" si="44"/>
        <v>0</v>
      </c>
      <c r="L190" s="188">
        <f t="shared" si="44"/>
        <v>0</v>
      </c>
      <c r="M190" s="188">
        <f t="shared" si="44"/>
        <v>0</v>
      </c>
      <c r="N190" s="188">
        <f t="shared" si="44"/>
        <v>0</v>
      </c>
      <c r="O190" s="188">
        <f t="shared" si="28"/>
        <v>0</v>
      </c>
      <c r="P190" s="185">
        <v>0</v>
      </c>
      <c r="Q190" s="200">
        <f t="shared" si="29"/>
        <v>0</v>
      </c>
    </row>
    <row r="191" spans="1:17" ht="15">
      <c r="A191" s="337" t="s">
        <v>1008</v>
      </c>
      <c r="B191" s="334" t="s">
        <v>1009</v>
      </c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188">
        <f t="shared" si="28"/>
        <v>0</v>
      </c>
      <c r="P191" s="185">
        <v>0</v>
      </c>
      <c r="Q191" s="200">
        <f t="shared" si="29"/>
        <v>0</v>
      </c>
    </row>
    <row r="192" spans="1:17" ht="15">
      <c r="A192" s="345" t="s">
        <v>1010</v>
      </c>
      <c r="B192" s="334" t="s">
        <v>1011</v>
      </c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188">
        <f t="shared" si="28"/>
        <v>0</v>
      </c>
      <c r="P192" s="185">
        <v>0</v>
      </c>
      <c r="Q192" s="200">
        <f t="shared" si="29"/>
        <v>0</v>
      </c>
    </row>
    <row r="193" spans="1:17" ht="15">
      <c r="A193" s="337" t="s">
        <v>1012</v>
      </c>
      <c r="B193" s="334" t="s">
        <v>1013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188">
        <f t="shared" si="28"/>
        <v>0</v>
      </c>
      <c r="P193" s="185">
        <v>0</v>
      </c>
      <c r="Q193" s="200">
        <f t="shared" si="29"/>
        <v>0</v>
      </c>
    </row>
    <row r="194" spans="1:17" ht="15">
      <c r="A194" s="345" t="s">
        <v>1014</v>
      </c>
      <c r="B194" s="334" t="s">
        <v>1015</v>
      </c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188">
        <f t="shared" si="28"/>
        <v>0</v>
      </c>
      <c r="P194" s="185">
        <v>0</v>
      </c>
      <c r="Q194" s="200">
        <f t="shared" si="29"/>
        <v>0</v>
      </c>
    </row>
    <row r="195" spans="1:17" ht="15">
      <c r="A195" s="240" t="s">
        <v>552</v>
      </c>
      <c r="B195" s="228" t="s">
        <v>553</v>
      </c>
      <c r="C195" s="188">
        <f>SUM(C191:C194)</f>
        <v>0</v>
      </c>
      <c r="D195" s="188">
        <f aca="true" t="shared" si="45" ref="D195:N195">SUM(D191:D194)</f>
        <v>0</v>
      </c>
      <c r="E195" s="188">
        <f t="shared" si="45"/>
        <v>0</v>
      </c>
      <c r="F195" s="188">
        <f t="shared" si="45"/>
        <v>0</v>
      </c>
      <c r="G195" s="188">
        <f t="shared" si="45"/>
        <v>0</v>
      </c>
      <c r="H195" s="188">
        <f t="shared" si="45"/>
        <v>0</v>
      </c>
      <c r="I195" s="188">
        <f t="shared" si="45"/>
        <v>0</v>
      </c>
      <c r="J195" s="188">
        <f t="shared" si="45"/>
        <v>0</v>
      </c>
      <c r="K195" s="188">
        <f t="shared" si="45"/>
        <v>0</v>
      </c>
      <c r="L195" s="188">
        <f t="shared" si="45"/>
        <v>0</v>
      </c>
      <c r="M195" s="188">
        <f t="shared" si="45"/>
        <v>0</v>
      </c>
      <c r="N195" s="188">
        <f t="shared" si="45"/>
        <v>0</v>
      </c>
      <c r="O195" s="188">
        <f t="shared" si="28"/>
        <v>0</v>
      </c>
      <c r="P195" s="185">
        <v>0</v>
      </c>
      <c r="Q195" s="200">
        <f t="shared" si="29"/>
        <v>0</v>
      </c>
    </row>
    <row r="196" spans="1:17" ht="15">
      <c r="A196" s="334" t="s">
        <v>554</v>
      </c>
      <c r="B196" s="334" t="s">
        <v>555</v>
      </c>
      <c r="C196" s="213">
        <v>767</v>
      </c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188">
        <f t="shared" si="28"/>
        <v>767</v>
      </c>
      <c r="P196" s="185">
        <v>767</v>
      </c>
      <c r="Q196" s="200">
        <f t="shared" si="29"/>
        <v>0</v>
      </c>
    </row>
    <row r="197" spans="1:17" ht="15">
      <c r="A197" s="334" t="s">
        <v>556</v>
      </c>
      <c r="B197" s="334" t="s">
        <v>555</v>
      </c>
      <c r="C197" s="213">
        <v>5480</v>
      </c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188">
        <f t="shared" si="28"/>
        <v>5480</v>
      </c>
      <c r="P197" s="185">
        <v>5480</v>
      </c>
      <c r="Q197" s="200">
        <f t="shared" si="29"/>
        <v>0</v>
      </c>
    </row>
    <row r="198" spans="1:17" ht="15">
      <c r="A198" s="334" t="s">
        <v>557</v>
      </c>
      <c r="B198" s="334" t="s">
        <v>558</v>
      </c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188">
        <f t="shared" si="28"/>
        <v>0</v>
      </c>
      <c r="P198" s="185">
        <v>0</v>
      </c>
      <c r="Q198" s="200">
        <f t="shared" si="29"/>
        <v>0</v>
      </c>
    </row>
    <row r="199" spans="1:17" ht="15">
      <c r="A199" s="334" t="s">
        <v>559</v>
      </c>
      <c r="B199" s="334" t="s">
        <v>558</v>
      </c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188">
        <f aca="true" t="shared" si="46" ref="O199:O214">SUM(C199:N199)</f>
        <v>0</v>
      </c>
      <c r="P199" s="185">
        <v>0</v>
      </c>
      <c r="Q199" s="200">
        <f aca="true" t="shared" si="47" ref="Q199:Q214">O199-P199</f>
        <v>0</v>
      </c>
    </row>
    <row r="200" spans="1:17" ht="15">
      <c r="A200" s="228" t="s">
        <v>560</v>
      </c>
      <c r="B200" s="228" t="s">
        <v>561</v>
      </c>
      <c r="C200" s="188">
        <f>SUM(C196:C199)</f>
        <v>6247</v>
      </c>
      <c r="D200" s="188">
        <f aca="true" t="shared" si="48" ref="D200:N200">SUM(D196:D199)</f>
        <v>0</v>
      </c>
      <c r="E200" s="188">
        <f t="shared" si="48"/>
        <v>0</v>
      </c>
      <c r="F200" s="188">
        <f t="shared" si="48"/>
        <v>0</v>
      </c>
      <c r="G200" s="188">
        <f t="shared" si="48"/>
        <v>0</v>
      </c>
      <c r="H200" s="188">
        <f t="shared" si="48"/>
        <v>0</v>
      </c>
      <c r="I200" s="188">
        <f t="shared" si="48"/>
        <v>0</v>
      </c>
      <c r="J200" s="188">
        <f t="shared" si="48"/>
        <v>0</v>
      </c>
      <c r="K200" s="188">
        <f t="shared" si="48"/>
        <v>0</v>
      </c>
      <c r="L200" s="188">
        <f t="shared" si="48"/>
        <v>0</v>
      </c>
      <c r="M200" s="188">
        <f t="shared" si="48"/>
        <v>0</v>
      </c>
      <c r="N200" s="188">
        <f t="shared" si="48"/>
        <v>0</v>
      </c>
      <c r="O200" s="188">
        <f t="shared" si="46"/>
        <v>6247</v>
      </c>
      <c r="P200" s="185">
        <v>6247</v>
      </c>
      <c r="Q200" s="200">
        <f t="shared" si="47"/>
        <v>0</v>
      </c>
    </row>
    <row r="201" spans="1:17" ht="15">
      <c r="A201" s="345" t="s">
        <v>1016</v>
      </c>
      <c r="B201" s="334" t="s">
        <v>1017</v>
      </c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188">
        <f t="shared" si="46"/>
        <v>0</v>
      </c>
      <c r="P201" s="185">
        <v>0</v>
      </c>
      <c r="Q201" s="200">
        <f t="shared" si="47"/>
        <v>0</v>
      </c>
    </row>
    <row r="202" spans="1:17" ht="15">
      <c r="A202" s="345" t="s">
        <v>1018</v>
      </c>
      <c r="B202" s="334" t="s">
        <v>1019</v>
      </c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188">
        <f t="shared" si="46"/>
        <v>0</v>
      </c>
      <c r="P202" s="185">
        <v>0</v>
      </c>
      <c r="Q202" s="200">
        <f t="shared" si="47"/>
        <v>0</v>
      </c>
    </row>
    <row r="203" spans="1:17" ht="15">
      <c r="A203" s="345" t="s">
        <v>1020</v>
      </c>
      <c r="B203" s="334" t="s">
        <v>1021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188">
        <f t="shared" si="46"/>
        <v>0</v>
      </c>
      <c r="P203" s="185">
        <v>0</v>
      </c>
      <c r="Q203" s="200">
        <f t="shared" si="47"/>
        <v>0</v>
      </c>
    </row>
    <row r="204" spans="1:17" ht="15">
      <c r="A204" s="345" t="s">
        <v>1022</v>
      </c>
      <c r="B204" s="334" t="s">
        <v>1023</v>
      </c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188">
        <f t="shared" si="46"/>
        <v>0</v>
      </c>
      <c r="P204" s="185">
        <v>0</v>
      </c>
      <c r="Q204" s="200">
        <f t="shared" si="47"/>
        <v>0</v>
      </c>
    </row>
    <row r="205" spans="1:17" ht="15">
      <c r="A205" s="337" t="s">
        <v>1024</v>
      </c>
      <c r="B205" s="334" t="s">
        <v>1025</v>
      </c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188">
        <f t="shared" si="46"/>
        <v>0</v>
      </c>
      <c r="P205" s="185">
        <v>0</v>
      </c>
      <c r="Q205" s="200">
        <f t="shared" si="47"/>
        <v>0</v>
      </c>
    </row>
    <row r="206" spans="1:17" ht="15">
      <c r="A206" s="229" t="s">
        <v>562</v>
      </c>
      <c r="B206" s="228" t="s">
        <v>563</v>
      </c>
      <c r="C206" s="188">
        <f>C205+C204+C203+C202+C201+C200+C195+C190</f>
        <v>6247</v>
      </c>
      <c r="D206" s="188">
        <f aca="true" t="shared" si="49" ref="D206:N206">D205+D204+D203+D202+D201+D200+D195+D190</f>
        <v>0</v>
      </c>
      <c r="E206" s="188">
        <f t="shared" si="49"/>
        <v>0</v>
      </c>
      <c r="F206" s="188">
        <f t="shared" si="49"/>
        <v>0</v>
      </c>
      <c r="G206" s="188">
        <f t="shared" si="49"/>
        <v>0</v>
      </c>
      <c r="H206" s="188">
        <f t="shared" si="49"/>
        <v>0</v>
      </c>
      <c r="I206" s="188">
        <f t="shared" si="49"/>
        <v>0</v>
      </c>
      <c r="J206" s="188">
        <f t="shared" si="49"/>
        <v>0</v>
      </c>
      <c r="K206" s="188">
        <f t="shared" si="49"/>
        <v>0</v>
      </c>
      <c r="L206" s="188">
        <f t="shared" si="49"/>
        <v>0</v>
      </c>
      <c r="M206" s="188">
        <f t="shared" si="49"/>
        <v>0</v>
      </c>
      <c r="N206" s="188">
        <f t="shared" si="49"/>
        <v>0</v>
      </c>
      <c r="O206" s="188">
        <f t="shared" si="46"/>
        <v>6247</v>
      </c>
      <c r="P206" s="185">
        <v>6247</v>
      </c>
      <c r="Q206" s="200">
        <f t="shared" si="47"/>
        <v>0</v>
      </c>
    </row>
    <row r="207" spans="1:17" ht="15">
      <c r="A207" s="337" t="s">
        <v>1026</v>
      </c>
      <c r="B207" s="334" t="s">
        <v>1027</v>
      </c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188">
        <f t="shared" si="46"/>
        <v>0</v>
      </c>
      <c r="P207" s="185">
        <v>0</v>
      </c>
      <c r="Q207" s="200">
        <f t="shared" si="47"/>
        <v>0</v>
      </c>
    </row>
    <row r="208" spans="1:17" ht="15">
      <c r="A208" s="337" t="s">
        <v>1028</v>
      </c>
      <c r="B208" s="334" t="s">
        <v>1029</v>
      </c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188">
        <f t="shared" si="46"/>
        <v>0</v>
      </c>
      <c r="P208" s="185">
        <v>0</v>
      </c>
      <c r="Q208" s="200">
        <f t="shared" si="47"/>
        <v>0</v>
      </c>
    </row>
    <row r="209" spans="1:17" ht="15">
      <c r="A209" s="345" t="s">
        <v>1030</v>
      </c>
      <c r="B209" s="334" t="s">
        <v>1031</v>
      </c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188">
        <f t="shared" si="46"/>
        <v>0</v>
      </c>
      <c r="P209" s="185">
        <v>0</v>
      </c>
      <c r="Q209" s="200">
        <f t="shared" si="47"/>
        <v>0</v>
      </c>
    </row>
    <row r="210" spans="1:17" ht="15">
      <c r="A210" s="345" t="s">
        <v>1032</v>
      </c>
      <c r="B210" s="334" t="s">
        <v>1033</v>
      </c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188">
        <f t="shared" si="46"/>
        <v>0</v>
      </c>
      <c r="P210" s="185">
        <v>0</v>
      </c>
      <c r="Q210" s="200">
        <f t="shared" si="47"/>
        <v>0</v>
      </c>
    </row>
    <row r="211" spans="1:17" ht="15">
      <c r="A211" s="240" t="s">
        <v>564</v>
      </c>
      <c r="B211" s="228" t="s">
        <v>565</v>
      </c>
      <c r="C211" s="188">
        <f>SUM(C207:C210)</f>
        <v>0</v>
      </c>
      <c r="D211" s="188">
        <f aca="true" t="shared" si="50" ref="D211:N211">SUM(D207:D210)</f>
        <v>0</v>
      </c>
      <c r="E211" s="188">
        <f t="shared" si="50"/>
        <v>0</v>
      </c>
      <c r="F211" s="188">
        <f t="shared" si="50"/>
        <v>0</v>
      </c>
      <c r="G211" s="188">
        <f t="shared" si="50"/>
        <v>0</v>
      </c>
      <c r="H211" s="188">
        <f t="shared" si="50"/>
        <v>0</v>
      </c>
      <c r="I211" s="188">
        <f t="shared" si="50"/>
        <v>0</v>
      </c>
      <c r="J211" s="188">
        <f t="shared" si="50"/>
        <v>0</v>
      </c>
      <c r="K211" s="188">
        <f t="shared" si="50"/>
        <v>0</v>
      </c>
      <c r="L211" s="188">
        <f t="shared" si="50"/>
        <v>0</v>
      </c>
      <c r="M211" s="188">
        <f t="shared" si="50"/>
        <v>0</v>
      </c>
      <c r="N211" s="188">
        <f t="shared" si="50"/>
        <v>0</v>
      </c>
      <c r="O211" s="188">
        <f t="shared" si="46"/>
        <v>0</v>
      </c>
      <c r="P211" s="185">
        <v>0</v>
      </c>
      <c r="Q211" s="200">
        <f t="shared" si="47"/>
        <v>0</v>
      </c>
    </row>
    <row r="212" spans="1:17" ht="15">
      <c r="A212" s="229" t="s">
        <v>184</v>
      </c>
      <c r="B212" s="228" t="s">
        <v>566</v>
      </c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188">
        <f t="shared" si="46"/>
        <v>0</v>
      </c>
      <c r="P212" s="185">
        <v>0</v>
      </c>
      <c r="Q212" s="200">
        <f t="shared" si="47"/>
        <v>0</v>
      </c>
    </row>
    <row r="213" spans="1:17" ht="15">
      <c r="A213" s="346" t="s">
        <v>134</v>
      </c>
      <c r="B213" s="347" t="s">
        <v>567</v>
      </c>
      <c r="C213" s="188">
        <f>C212+C211+C206</f>
        <v>6247</v>
      </c>
      <c r="D213" s="188">
        <f aca="true" t="shared" si="51" ref="D213:N213">D212+D211+D206</f>
        <v>0</v>
      </c>
      <c r="E213" s="188">
        <f t="shared" si="51"/>
        <v>0</v>
      </c>
      <c r="F213" s="188">
        <f t="shared" si="51"/>
        <v>0</v>
      </c>
      <c r="G213" s="188">
        <f t="shared" si="51"/>
        <v>0</v>
      </c>
      <c r="H213" s="188">
        <f t="shared" si="51"/>
        <v>0</v>
      </c>
      <c r="I213" s="188">
        <f t="shared" si="51"/>
        <v>0</v>
      </c>
      <c r="J213" s="188">
        <f t="shared" si="51"/>
        <v>0</v>
      </c>
      <c r="K213" s="188">
        <f t="shared" si="51"/>
        <v>0</v>
      </c>
      <c r="L213" s="188">
        <f t="shared" si="51"/>
        <v>0</v>
      </c>
      <c r="M213" s="188">
        <f t="shared" si="51"/>
        <v>0</v>
      </c>
      <c r="N213" s="188">
        <f t="shared" si="51"/>
        <v>0</v>
      </c>
      <c r="O213" s="188">
        <f t="shared" si="46"/>
        <v>6247</v>
      </c>
      <c r="P213" s="185">
        <v>6247</v>
      </c>
      <c r="Q213" s="200">
        <f t="shared" si="47"/>
        <v>0</v>
      </c>
    </row>
    <row r="214" spans="1:17" ht="15">
      <c r="A214" s="348" t="s">
        <v>1034</v>
      </c>
      <c r="B214" s="349"/>
      <c r="C214" s="188">
        <f>C213+C184</f>
        <v>17691</v>
      </c>
      <c r="D214" s="188">
        <f aca="true" t="shared" si="52" ref="D214:N214">D213+D184</f>
        <v>8612</v>
      </c>
      <c r="E214" s="188">
        <f t="shared" si="52"/>
        <v>10154</v>
      </c>
      <c r="F214" s="188">
        <f t="shared" si="52"/>
        <v>8714</v>
      </c>
      <c r="G214" s="188">
        <f t="shared" si="52"/>
        <v>11014</v>
      </c>
      <c r="H214" s="188">
        <f t="shared" si="52"/>
        <v>8664</v>
      </c>
      <c r="I214" s="188">
        <f t="shared" si="52"/>
        <v>12276</v>
      </c>
      <c r="J214" s="188">
        <f t="shared" si="52"/>
        <v>9007</v>
      </c>
      <c r="K214" s="188">
        <f t="shared" si="52"/>
        <v>11325</v>
      </c>
      <c r="L214" s="188">
        <f t="shared" si="52"/>
        <v>8766</v>
      </c>
      <c r="M214" s="188">
        <f t="shared" si="52"/>
        <v>8725</v>
      </c>
      <c r="N214" s="188">
        <f t="shared" si="52"/>
        <v>11853</v>
      </c>
      <c r="O214" s="188">
        <f t="shared" si="46"/>
        <v>126801</v>
      </c>
      <c r="P214" s="185">
        <v>126801</v>
      </c>
      <c r="Q214" s="200">
        <f t="shared" si="47"/>
        <v>0</v>
      </c>
    </row>
    <row r="215" spans="2:17" ht="15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326"/>
      <c r="P215" s="185"/>
      <c r="Q215" s="200"/>
    </row>
    <row r="216" spans="2:17" ht="15" hidden="1">
      <c r="B216" s="185"/>
      <c r="C216" s="185">
        <f>C214-C122</f>
        <v>468</v>
      </c>
      <c r="D216" s="185">
        <f aca="true" t="shared" si="53" ref="D216:P216">D214-D122</f>
        <v>559</v>
      </c>
      <c r="E216" s="185">
        <f t="shared" si="53"/>
        <v>1375</v>
      </c>
      <c r="F216" s="185">
        <f t="shared" si="53"/>
        <v>-275</v>
      </c>
      <c r="G216" s="185">
        <f t="shared" si="53"/>
        <v>1803</v>
      </c>
      <c r="H216" s="185">
        <f t="shared" si="53"/>
        <v>-3234</v>
      </c>
      <c r="I216" s="185">
        <f t="shared" si="53"/>
        <v>3955</v>
      </c>
      <c r="J216" s="185">
        <f t="shared" si="53"/>
        <v>-154</v>
      </c>
      <c r="K216" s="185">
        <f t="shared" si="53"/>
        <v>2697</v>
      </c>
      <c r="L216" s="185">
        <f t="shared" si="53"/>
        <v>516</v>
      </c>
      <c r="M216" s="185">
        <f t="shared" si="53"/>
        <v>-11232</v>
      </c>
      <c r="N216" s="185">
        <f t="shared" si="53"/>
        <v>3522</v>
      </c>
      <c r="O216" s="185">
        <f t="shared" si="53"/>
        <v>0</v>
      </c>
      <c r="P216" s="185">
        <f t="shared" si="53"/>
        <v>0</v>
      </c>
      <c r="Q216" s="200"/>
    </row>
    <row r="217" spans="2:17" ht="15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326"/>
      <c r="P217" s="185"/>
      <c r="Q217" s="200"/>
    </row>
    <row r="218" spans="2:17" ht="15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326"/>
      <c r="P218" s="185"/>
      <c r="Q218" s="200"/>
    </row>
    <row r="219" spans="2:17" ht="15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326"/>
      <c r="P219" s="185"/>
      <c r="Q219" s="200"/>
    </row>
    <row r="220" spans="2:17" ht="15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326"/>
      <c r="P220" s="185"/>
      <c r="Q220" s="200"/>
    </row>
    <row r="221" spans="2:17" ht="15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326"/>
      <c r="P221" s="185"/>
      <c r="Q221" s="200"/>
    </row>
    <row r="222" spans="2:17" ht="15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326"/>
      <c r="P222" s="185"/>
      <c r="Q222" s="200"/>
    </row>
    <row r="223" spans="2:17" ht="15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326"/>
      <c r="P223" s="185"/>
      <c r="Q223" s="200"/>
    </row>
    <row r="224" spans="2:17" ht="15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326"/>
      <c r="P224" s="185"/>
      <c r="Q224" s="200"/>
    </row>
    <row r="225" spans="2:17" ht="15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326"/>
      <c r="P225" s="185"/>
      <c r="Q225" s="200"/>
    </row>
    <row r="226" spans="2:17" ht="15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326"/>
      <c r="P226" s="185"/>
      <c r="Q226" s="200"/>
    </row>
    <row r="227" spans="2:17" ht="15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326"/>
      <c r="P227" s="185"/>
      <c r="Q227" s="200"/>
    </row>
  </sheetData>
  <sheetProtection/>
  <mergeCells count="1">
    <mergeCell ref="A2:O2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55" r:id="rId1"/>
  <headerFooter alignWithMargins="0">
    <oddHeader>&amp;C26. melléklet a 4/2016. (IV.18.)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workbookViewId="0" topLeftCell="A2">
      <selection activeCell="O214" sqref="A1:O214"/>
    </sheetView>
  </sheetViews>
  <sheetFormatPr defaultColWidth="9.140625" defaultRowHeight="12.7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356" customWidth="1"/>
    <col min="16" max="17" width="0" style="0" hidden="1" customWidth="1"/>
  </cols>
  <sheetData>
    <row r="1" spans="1:6" ht="15" hidden="1">
      <c r="A1" s="354" t="s">
        <v>707</v>
      </c>
      <c r="B1" s="355"/>
      <c r="C1" s="355"/>
      <c r="D1" s="355"/>
      <c r="E1" s="355"/>
      <c r="F1" s="355"/>
    </row>
    <row r="2" spans="1:15" ht="26.25" customHeight="1">
      <c r="A2" s="435" t="s">
        <v>708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ht="15">
      <c r="A3" s="180"/>
    </row>
    <row r="4" ht="15">
      <c r="A4" s="180" t="s">
        <v>1035</v>
      </c>
    </row>
    <row r="5" spans="1:17" ht="25.5">
      <c r="A5" s="357" t="s">
        <v>486</v>
      </c>
      <c r="B5" s="358" t="s">
        <v>487</v>
      </c>
      <c r="C5" s="359" t="s">
        <v>710</v>
      </c>
      <c r="D5" s="359" t="s">
        <v>711</v>
      </c>
      <c r="E5" s="359" t="s">
        <v>712</v>
      </c>
      <c r="F5" s="359" t="s">
        <v>713</v>
      </c>
      <c r="G5" s="359" t="s">
        <v>714</v>
      </c>
      <c r="H5" s="359" t="s">
        <v>715</v>
      </c>
      <c r="I5" s="359" t="s">
        <v>716</v>
      </c>
      <c r="J5" s="359" t="s">
        <v>717</v>
      </c>
      <c r="K5" s="359" t="s">
        <v>718</v>
      </c>
      <c r="L5" s="359" t="s">
        <v>719</v>
      </c>
      <c r="M5" s="359" t="s">
        <v>720</v>
      </c>
      <c r="N5" s="359" t="s">
        <v>721</v>
      </c>
      <c r="O5" s="360" t="s">
        <v>722</v>
      </c>
      <c r="P5" s="180"/>
      <c r="Q5" s="180" t="s">
        <v>723</v>
      </c>
    </row>
    <row r="6" spans="1:17" ht="15">
      <c r="A6" s="361" t="s">
        <v>724</v>
      </c>
      <c r="B6" s="362" t="s">
        <v>725</v>
      </c>
      <c r="C6" s="212">
        <v>1490</v>
      </c>
      <c r="D6" s="212">
        <v>1486</v>
      </c>
      <c r="E6" s="212">
        <v>1486</v>
      </c>
      <c r="F6" s="212">
        <v>1486</v>
      </c>
      <c r="G6" s="212">
        <v>1486</v>
      </c>
      <c r="H6" s="212">
        <v>1486</v>
      </c>
      <c r="I6" s="212">
        <v>1486</v>
      </c>
      <c r="J6" s="212">
        <v>1486</v>
      </c>
      <c r="K6" s="212">
        <v>1486</v>
      </c>
      <c r="L6" s="212">
        <v>1486</v>
      </c>
      <c r="M6" s="212">
        <v>1486</v>
      </c>
      <c r="N6" s="212">
        <v>1490</v>
      </c>
      <c r="O6" s="202">
        <f>SUM(C6:N6)</f>
        <v>17840</v>
      </c>
      <c r="P6" s="180">
        <v>17840</v>
      </c>
      <c r="Q6" s="180">
        <f>O6-P6</f>
        <v>0</v>
      </c>
    </row>
    <row r="7" spans="1:17" ht="15">
      <c r="A7" s="361" t="s">
        <v>726</v>
      </c>
      <c r="B7" s="363" t="s">
        <v>727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02">
        <f aca="true" t="shared" si="0" ref="O7:O70">SUM(C7:N7)</f>
        <v>0</v>
      </c>
      <c r="P7" s="180"/>
      <c r="Q7" s="180">
        <f aca="true" t="shared" si="1" ref="Q7:Q70">O7-P7</f>
        <v>0</v>
      </c>
    </row>
    <row r="8" spans="1:17" ht="15">
      <c r="A8" s="361" t="s">
        <v>728</v>
      </c>
      <c r="B8" s="363" t="s">
        <v>729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02">
        <f t="shared" si="0"/>
        <v>0</v>
      </c>
      <c r="P8" s="180"/>
      <c r="Q8" s="180">
        <f t="shared" si="1"/>
        <v>0</v>
      </c>
    </row>
    <row r="9" spans="1:17" ht="15">
      <c r="A9" s="364" t="s">
        <v>730</v>
      </c>
      <c r="B9" s="363" t="s">
        <v>731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02">
        <f t="shared" si="0"/>
        <v>0</v>
      </c>
      <c r="P9" s="180"/>
      <c r="Q9" s="180">
        <f t="shared" si="1"/>
        <v>0</v>
      </c>
    </row>
    <row r="10" spans="1:17" ht="15">
      <c r="A10" s="364" t="s">
        <v>732</v>
      </c>
      <c r="B10" s="363" t="s">
        <v>733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02">
        <f t="shared" si="0"/>
        <v>0</v>
      </c>
      <c r="P10" s="180"/>
      <c r="Q10" s="180">
        <f t="shared" si="1"/>
        <v>0</v>
      </c>
    </row>
    <row r="11" spans="1:17" ht="15">
      <c r="A11" s="364" t="s">
        <v>734</v>
      </c>
      <c r="B11" s="363" t="s">
        <v>735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02">
        <f t="shared" si="0"/>
        <v>0</v>
      </c>
      <c r="P11" s="180"/>
      <c r="Q11" s="180">
        <f t="shared" si="1"/>
        <v>0</v>
      </c>
    </row>
    <row r="12" spans="1:17" ht="15">
      <c r="A12" s="364" t="s">
        <v>736</v>
      </c>
      <c r="B12" s="363" t="s">
        <v>737</v>
      </c>
      <c r="C12" s="212"/>
      <c r="D12" s="212"/>
      <c r="E12" s="212">
        <v>1600</v>
      </c>
      <c r="F12" s="212"/>
      <c r="G12" s="212"/>
      <c r="H12" s="212">
        <v>295</v>
      </c>
      <c r="I12" s="212"/>
      <c r="J12" s="212"/>
      <c r="K12" s="212"/>
      <c r="L12" s="212"/>
      <c r="M12" s="212"/>
      <c r="N12" s="212"/>
      <c r="O12" s="202">
        <f t="shared" si="0"/>
        <v>1895</v>
      </c>
      <c r="P12" s="180">
        <v>1895</v>
      </c>
      <c r="Q12" s="180">
        <f t="shared" si="1"/>
        <v>0</v>
      </c>
    </row>
    <row r="13" spans="1:17" ht="15">
      <c r="A13" s="364" t="s">
        <v>738</v>
      </c>
      <c r="B13" s="363" t="s">
        <v>739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02">
        <f t="shared" si="0"/>
        <v>0</v>
      </c>
      <c r="P13" s="180"/>
      <c r="Q13" s="180">
        <f t="shared" si="1"/>
        <v>0</v>
      </c>
    </row>
    <row r="14" spans="1:17" ht="15">
      <c r="A14" s="365" t="s">
        <v>740</v>
      </c>
      <c r="B14" s="363" t="s">
        <v>741</v>
      </c>
      <c r="C14" s="212">
        <v>21</v>
      </c>
      <c r="D14" s="212">
        <v>21</v>
      </c>
      <c r="E14" s="212">
        <v>21</v>
      </c>
      <c r="F14" s="212">
        <v>21</v>
      </c>
      <c r="G14" s="212">
        <v>21</v>
      </c>
      <c r="H14" s="212">
        <v>21</v>
      </c>
      <c r="I14" s="212">
        <v>21</v>
      </c>
      <c r="J14" s="212">
        <v>21</v>
      </c>
      <c r="K14" s="212">
        <v>21</v>
      </c>
      <c r="L14" s="212">
        <v>21</v>
      </c>
      <c r="M14" s="212">
        <v>20</v>
      </c>
      <c r="N14" s="212">
        <v>20</v>
      </c>
      <c r="O14" s="202">
        <f t="shared" si="0"/>
        <v>250</v>
      </c>
      <c r="P14" s="180">
        <v>250</v>
      </c>
      <c r="Q14" s="180">
        <f t="shared" si="1"/>
        <v>0</v>
      </c>
    </row>
    <row r="15" spans="1:17" ht="15">
      <c r="A15" s="365" t="s">
        <v>742</v>
      </c>
      <c r="B15" s="363" t="s">
        <v>743</v>
      </c>
      <c r="C15" s="212"/>
      <c r="D15" s="212"/>
      <c r="E15" s="212"/>
      <c r="F15" s="212"/>
      <c r="G15" s="212"/>
      <c r="H15" s="212"/>
      <c r="I15" s="212">
        <v>580</v>
      </c>
      <c r="J15" s="212"/>
      <c r="K15" s="212"/>
      <c r="L15" s="212"/>
      <c r="M15" s="212"/>
      <c r="N15" s="212"/>
      <c r="O15" s="202">
        <f t="shared" si="0"/>
        <v>580</v>
      </c>
      <c r="P15" s="180">
        <v>580</v>
      </c>
      <c r="Q15" s="180">
        <f t="shared" si="1"/>
        <v>0</v>
      </c>
    </row>
    <row r="16" spans="1:17" ht="15">
      <c r="A16" s="365" t="s">
        <v>744</v>
      </c>
      <c r="B16" s="363" t="s">
        <v>745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02">
        <f t="shared" si="0"/>
        <v>0</v>
      </c>
      <c r="P16" s="180"/>
      <c r="Q16" s="180">
        <f t="shared" si="1"/>
        <v>0</v>
      </c>
    </row>
    <row r="17" spans="1:17" ht="15">
      <c r="A17" s="365" t="s">
        <v>746</v>
      </c>
      <c r="B17" s="363" t="s">
        <v>747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02">
        <f t="shared" si="0"/>
        <v>0</v>
      </c>
      <c r="P17" s="180"/>
      <c r="Q17" s="180">
        <f t="shared" si="1"/>
        <v>0</v>
      </c>
    </row>
    <row r="18" spans="1:17" ht="15">
      <c r="A18" s="365" t="s">
        <v>748</v>
      </c>
      <c r="B18" s="363" t="s">
        <v>749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02">
        <f t="shared" si="0"/>
        <v>0</v>
      </c>
      <c r="P18" s="180"/>
      <c r="Q18" s="180">
        <f t="shared" si="1"/>
        <v>0</v>
      </c>
    </row>
    <row r="19" spans="1:17" ht="15">
      <c r="A19" s="366" t="s">
        <v>750</v>
      </c>
      <c r="B19" s="367" t="s">
        <v>751</v>
      </c>
      <c r="C19" s="202">
        <f>SUM(C6:C18)</f>
        <v>1511</v>
      </c>
      <c r="D19" s="202">
        <f aca="true" t="shared" si="2" ref="D19:N19">SUM(D6:D18)</f>
        <v>1507</v>
      </c>
      <c r="E19" s="202">
        <f t="shared" si="2"/>
        <v>3107</v>
      </c>
      <c r="F19" s="202">
        <f t="shared" si="2"/>
        <v>1507</v>
      </c>
      <c r="G19" s="202">
        <f t="shared" si="2"/>
        <v>1507</v>
      </c>
      <c r="H19" s="202">
        <f t="shared" si="2"/>
        <v>1802</v>
      </c>
      <c r="I19" s="202">
        <f t="shared" si="2"/>
        <v>2087</v>
      </c>
      <c r="J19" s="202">
        <f t="shared" si="2"/>
        <v>1507</v>
      </c>
      <c r="K19" s="202">
        <f t="shared" si="2"/>
        <v>1507</v>
      </c>
      <c r="L19" s="202">
        <f t="shared" si="2"/>
        <v>1507</v>
      </c>
      <c r="M19" s="202">
        <f t="shared" si="2"/>
        <v>1506</v>
      </c>
      <c r="N19" s="202">
        <f t="shared" si="2"/>
        <v>1510</v>
      </c>
      <c r="O19" s="202">
        <f t="shared" si="0"/>
        <v>20565</v>
      </c>
      <c r="P19" s="180">
        <v>20565</v>
      </c>
      <c r="Q19" s="180">
        <f t="shared" si="1"/>
        <v>0</v>
      </c>
    </row>
    <row r="20" spans="1:17" ht="15">
      <c r="A20" s="365" t="s">
        <v>752</v>
      </c>
      <c r="B20" s="363" t="s">
        <v>753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02">
        <f t="shared" si="0"/>
        <v>0</v>
      </c>
      <c r="P20" s="180"/>
      <c r="Q20" s="180">
        <f t="shared" si="1"/>
        <v>0</v>
      </c>
    </row>
    <row r="21" spans="1:17" ht="15">
      <c r="A21" s="365" t="s">
        <v>754</v>
      </c>
      <c r="B21" s="363" t="s">
        <v>755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02">
        <f t="shared" si="0"/>
        <v>0</v>
      </c>
      <c r="P21" s="180"/>
      <c r="Q21" s="180">
        <f t="shared" si="1"/>
        <v>0</v>
      </c>
    </row>
    <row r="22" spans="1:17" ht="15">
      <c r="A22" s="368" t="s">
        <v>756</v>
      </c>
      <c r="B22" s="363" t="s">
        <v>757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02">
        <f t="shared" si="0"/>
        <v>0</v>
      </c>
      <c r="P22" s="180"/>
      <c r="Q22" s="180">
        <f t="shared" si="1"/>
        <v>0</v>
      </c>
    </row>
    <row r="23" spans="1:17" ht="15">
      <c r="A23" s="369" t="s">
        <v>758</v>
      </c>
      <c r="B23" s="367" t="s">
        <v>759</v>
      </c>
      <c r="C23" s="202">
        <f>SUM(C20:C22)</f>
        <v>0</v>
      </c>
      <c r="D23" s="202">
        <f aca="true" t="shared" si="3" ref="D23:N23">SUM(D20:D22)</f>
        <v>0</v>
      </c>
      <c r="E23" s="202">
        <f t="shared" si="3"/>
        <v>0</v>
      </c>
      <c r="F23" s="202">
        <f t="shared" si="3"/>
        <v>0</v>
      </c>
      <c r="G23" s="202">
        <f t="shared" si="3"/>
        <v>0</v>
      </c>
      <c r="H23" s="202">
        <f t="shared" si="3"/>
        <v>0</v>
      </c>
      <c r="I23" s="202">
        <f t="shared" si="3"/>
        <v>0</v>
      </c>
      <c r="J23" s="202">
        <f t="shared" si="3"/>
        <v>0</v>
      </c>
      <c r="K23" s="202">
        <f t="shared" si="3"/>
        <v>0</v>
      </c>
      <c r="L23" s="202">
        <f t="shared" si="3"/>
        <v>0</v>
      </c>
      <c r="M23" s="202">
        <f t="shared" si="3"/>
        <v>0</v>
      </c>
      <c r="N23" s="202">
        <f t="shared" si="3"/>
        <v>0</v>
      </c>
      <c r="O23" s="202">
        <f t="shared" si="0"/>
        <v>0</v>
      </c>
      <c r="P23" s="180"/>
      <c r="Q23" s="180">
        <f t="shared" si="1"/>
        <v>0</v>
      </c>
    </row>
    <row r="24" spans="1:17" ht="15">
      <c r="A24" s="370" t="s">
        <v>491</v>
      </c>
      <c r="B24" s="371" t="s">
        <v>492</v>
      </c>
      <c r="C24" s="202">
        <f>C23+C19</f>
        <v>1511</v>
      </c>
      <c r="D24" s="202">
        <f aca="true" t="shared" si="4" ref="D24:N24">D23+D19</f>
        <v>1507</v>
      </c>
      <c r="E24" s="202">
        <f t="shared" si="4"/>
        <v>3107</v>
      </c>
      <c r="F24" s="202">
        <f t="shared" si="4"/>
        <v>1507</v>
      </c>
      <c r="G24" s="202">
        <f t="shared" si="4"/>
        <v>1507</v>
      </c>
      <c r="H24" s="202">
        <f t="shared" si="4"/>
        <v>1802</v>
      </c>
      <c r="I24" s="202">
        <f t="shared" si="4"/>
        <v>2087</v>
      </c>
      <c r="J24" s="202">
        <f t="shared" si="4"/>
        <v>1507</v>
      </c>
      <c r="K24" s="202">
        <f t="shared" si="4"/>
        <v>1507</v>
      </c>
      <c r="L24" s="202">
        <f t="shared" si="4"/>
        <v>1507</v>
      </c>
      <c r="M24" s="202">
        <f t="shared" si="4"/>
        <v>1506</v>
      </c>
      <c r="N24" s="202">
        <f t="shared" si="4"/>
        <v>1510</v>
      </c>
      <c r="O24" s="202">
        <f t="shared" si="0"/>
        <v>20565</v>
      </c>
      <c r="P24" s="180">
        <v>20565</v>
      </c>
      <c r="Q24" s="180">
        <f t="shared" si="1"/>
        <v>0</v>
      </c>
    </row>
    <row r="25" spans="1:17" ht="15">
      <c r="A25" s="372" t="s">
        <v>493</v>
      </c>
      <c r="B25" s="371" t="s">
        <v>494</v>
      </c>
      <c r="C25" s="212">
        <v>427</v>
      </c>
      <c r="D25" s="212">
        <v>427</v>
      </c>
      <c r="E25" s="212">
        <v>427</v>
      </c>
      <c r="F25" s="212">
        <v>427</v>
      </c>
      <c r="G25" s="212">
        <v>427</v>
      </c>
      <c r="H25" s="212">
        <v>427</v>
      </c>
      <c r="I25" s="212">
        <v>427</v>
      </c>
      <c r="J25" s="212">
        <v>427</v>
      </c>
      <c r="K25" s="212">
        <v>427</v>
      </c>
      <c r="L25" s="212">
        <v>427</v>
      </c>
      <c r="M25" s="212">
        <v>427</v>
      </c>
      <c r="N25" s="212">
        <v>425</v>
      </c>
      <c r="O25" s="202">
        <f t="shared" si="0"/>
        <v>5122</v>
      </c>
      <c r="P25" s="180">
        <v>5122</v>
      </c>
      <c r="Q25" s="180">
        <f t="shared" si="1"/>
        <v>0</v>
      </c>
    </row>
    <row r="26" spans="1:17" ht="15">
      <c r="A26" s="365" t="s">
        <v>760</v>
      </c>
      <c r="B26" s="363" t="s">
        <v>761</v>
      </c>
      <c r="C26" s="212">
        <v>30</v>
      </c>
      <c r="D26" s="212">
        <v>30</v>
      </c>
      <c r="E26" s="212">
        <v>30</v>
      </c>
      <c r="F26" s="212">
        <v>30</v>
      </c>
      <c r="G26" s="212">
        <v>30</v>
      </c>
      <c r="H26" s="212">
        <v>30</v>
      </c>
      <c r="I26" s="212">
        <v>30</v>
      </c>
      <c r="J26" s="212">
        <v>30</v>
      </c>
      <c r="K26" s="212">
        <v>30</v>
      </c>
      <c r="L26" s="212">
        <v>30</v>
      </c>
      <c r="M26" s="212">
        <v>30</v>
      </c>
      <c r="N26" s="212">
        <v>20</v>
      </c>
      <c r="O26" s="202">
        <f t="shared" si="0"/>
        <v>350</v>
      </c>
      <c r="P26" s="180">
        <v>350</v>
      </c>
      <c r="Q26" s="180">
        <f t="shared" si="1"/>
        <v>0</v>
      </c>
    </row>
    <row r="27" spans="1:17" ht="15">
      <c r="A27" s="365" t="s">
        <v>762</v>
      </c>
      <c r="B27" s="363" t="s">
        <v>763</v>
      </c>
      <c r="C27" s="212">
        <v>87</v>
      </c>
      <c r="D27" s="212">
        <v>87</v>
      </c>
      <c r="E27" s="212">
        <v>87</v>
      </c>
      <c r="F27" s="212">
        <v>87</v>
      </c>
      <c r="G27" s="212">
        <v>87</v>
      </c>
      <c r="H27" s="212">
        <v>87</v>
      </c>
      <c r="I27" s="212">
        <v>87</v>
      </c>
      <c r="J27" s="212">
        <v>87</v>
      </c>
      <c r="K27" s="212">
        <v>87</v>
      </c>
      <c r="L27" s="212">
        <v>87</v>
      </c>
      <c r="M27" s="212">
        <v>87</v>
      </c>
      <c r="N27" s="212">
        <v>93</v>
      </c>
      <c r="O27" s="202">
        <f t="shared" si="0"/>
        <v>1050</v>
      </c>
      <c r="P27" s="180">
        <v>1050</v>
      </c>
      <c r="Q27" s="180">
        <f t="shared" si="1"/>
        <v>0</v>
      </c>
    </row>
    <row r="28" spans="1:17" ht="15">
      <c r="A28" s="365" t="s">
        <v>764</v>
      </c>
      <c r="B28" s="363" t="s">
        <v>765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02">
        <f t="shared" si="0"/>
        <v>0</v>
      </c>
      <c r="P28" s="180">
        <v>0</v>
      </c>
      <c r="Q28" s="180">
        <f t="shared" si="1"/>
        <v>0</v>
      </c>
    </row>
    <row r="29" spans="1:17" ht="15">
      <c r="A29" s="369" t="s">
        <v>766</v>
      </c>
      <c r="B29" s="367" t="s">
        <v>767</v>
      </c>
      <c r="C29" s="202">
        <f>SUM(C26:C28)</f>
        <v>117</v>
      </c>
      <c r="D29" s="202">
        <f aca="true" t="shared" si="5" ref="D29:N29">SUM(D26:D28)</f>
        <v>117</v>
      </c>
      <c r="E29" s="202">
        <f t="shared" si="5"/>
        <v>117</v>
      </c>
      <c r="F29" s="202">
        <f t="shared" si="5"/>
        <v>117</v>
      </c>
      <c r="G29" s="202">
        <f t="shared" si="5"/>
        <v>117</v>
      </c>
      <c r="H29" s="202">
        <f t="shared" si="5"/>
        <v>117</v>
      </c>
      <c r="I29" s="202">
        <f t="shared" si="5"/>
        <v>117</v>
      </c>
      <c r="J29" s="202">
        <f t="shared" si="5"/>
        <v>117</v>
      </c>
      <c r="K29" s="202">
        <f t="shared" si="5"/>
        <v>117</v>
      </c>
      <c r="L29" s="202">
        <f t="shared" si="5"/>
        <v>117</v>
      </c>
      <c r="M29" s="202">
        <f t="shared" si="5"/>
        <v>117</v>
      </c>
      <c r="N29" s="202">
        <f t="shared" si="5"/>
        <v>113</v>
      </c>
      <c r="O29" s="202">
        <f t="shared" si="0"/>
        <v>1400</v>
      </c>
      <c r="P29" s="180">
        <v>1400</v>
      </c>
      <c r="Q29" s="180">
        <f t="shared" si="1"/>
        <v>0</v>
      </c>
    </row>
    <row r="30" spans="1:17" ht="15">
      <c r="A30" s="365" t="s">
        <v>768</v>
      </c>
      <c r="B30" s="363" t="s">
        <v>769</v>
      </c>
      <c r="C30" s="212">
        <v>100</v>
      </c>
      <c r="D30" s="212">
        <v>100</v>
      </c>
      <c r="E30" s="212">
        <v>100</v>
      </c>
      <c r="F30" s="212">
        <v>100</v>
      </c>
      <c r="G30" s="212">
        <v>100</v>
      </c>
      <c r="H30" s="212">
        <v>100</v>
      </c>
      <c r="I30" s="212">
        <v>100</v>
      </c>
      <c r="J30" s="212">
        <v>100</v>
      </c>
      <c r="K30" s="212">
        <v>100</v>
      </c>
      <c r="L30" s="212">
        <v>100</v>
      </c>
      <c r="M30" s="212">
        <v>100</v>
      </c>
      <c r="N30" s="212">
        <v>100</v>
      </c>
      <c r="O30" s="202">
        <f t="shared" si="0"/>
        <v>1200</v>
      </c>
      <c r="P30" s="180">
        <v>1200</v>
      </c>
      <c r="Q30" s="180">
        <f t="shared" si="1"/>
        <v>0</v>
      </c>
    </row>
    <row r="31" spans="1:17" ht="15">
      <c r="A31" s="365" t="s">
        <v>770</v>
      </c>
      <c r="B31" s="363" t="s">
        <v>771</v>
      </c>
      <c r="C31" s="212">
        <v>58</v>
      </c>
      <c r="D31" s="212">
        <v>58</v>
      </c>
      <c r="E31" s="212">
        <v>58</v>
      </c>
      <c r="F31" s="212">
        <v>58</v>
      </c>
      <c r="G31" s="212">
        <v>58</v>
      </c>
      <c r="H31" s="212">
        <v>58</v>
      </c>
      <c r="I31" s="212">
        <v>58</v>
      </c>
      <c r="J31" s="212">
        <v>58</v>
      </c>
      <c r="K31" s="212">
        <v>58</v>
      </c>
      <c r="L31" s="212">
        <v>58</v>
      </c>
      <c r="M31" s="212">
        <v>60</v>
      </c>
      <c r="N31" s="212">
        <v>60</v>
      </c>
      <c r="O31" s="202">
        <f t="shared" si="0"/>
        <v>700</v>
      </c>
      <c r="P31" s="180">
        <v>700</v>
      </c>
      <c r="Q31" s="180">
        <f t="shared" si="1"/>
        <v>0</v>
      </c>
    </row>
    <row r="32" spans="1:17" ht="15">
      <c r="A32" s="369" t="s">
        <v>772</v>
      </c>
      <c r="B32" s="367" t="s">
        <v>773</v>
      </c>
      <c r="C32" s="202">
        <f>SUM(C30:C31)</f>
        <v>158</v>
      </c>
      <c r="D32" s="202">
        <f aca="true" t="shared" si="6" ref="D32:N32">SUM(D30:D31)</f>
        <v>158</v>
      </c>
      <c r="E32" s="202">
        <f t="shared" si="6"/>
        <v>158</v>
      </c>
      <c r="F32" s="202">
        <f t="shared" si="6"/>
        <v>158</v>
      </c>
      <c r="G32" s="202">
        <f t="shared" si="6"/>
        <v>158</v>
      </c>
      <c r="H32" s="202">
        <f t="shared" si="6"/>
        <v>158</v>
      </c>
      <c r="I32" s="202">
        <f t="shared" si="6"/>
        <v>158</v>
      </c>
      <c r="J32" s="202">
        <f t="shared" si="6"/>
        <v>158</v>
      </c>
      <c r="K32" s="202">
        <f t="shared" si="6"/>
        <v>158</v>
      </c>
      <c r="L32" s="202">
        <f t="shared" si="6"/>
        <v>158</v>
      </c>
      <c r="M32" s="202">
        <f t="shared" si="6"/>
        <v>160</v>
      </c>
      <c r="N32" s="202">
        <f t="shared" si="6"/>
        <v>160</v>
      </c>
      <c r="O32" s="202">
        <f t="shared" si="0"/>
        <v>1900</v>
      </c>
      <c r="P32" s="180">
        <v>1900</v>
      </c>
      <c r="Q32" s="180">
        <f t="shared" si="1"/>
        <v>0</v>
      </c>
    </row>
    <row r="33" spans="1:17" ht="15">
      <c r="A33" s="365" t="s">
        <v>774</v>
      </c>
      <c r="B33" s="363" t="s">
        <v>775</v>
      </c>
      <c r="C33" s="212">
        <v>60</v>
      </c>
      <c r="D33" s="212">
        <v>60</v>
      </c>
      <c r="E33" s="212">
        <v>60</v>
      </c>
      <c r="F33" s="212">
        <v>60</v>
      </c>
      <c r="G33" s="212">
        <v>140</v>
      </c>
      <c r="H33" s="212">
        <v>60</v>
      </c>
      <c r="I33" s="212">
        <v>60</v>
      </c>
      <c r="J33" s="212">
        <v>60</v>
      </c>
      <c r="K33" s="212">
        <v>60</v>
      </c>
      <c r="L33" s="212">
        <v>60</v>
      </c>
      <c r="M33" s="212">
        <v>60</v>
      </c>
      <c r="N33" s="212">
        <v>60</v>
      </c>
      <c r="O33" s="202">
        <f t="shared" si="0"/>
        <v>800</v>
      </c>
      <c r="P33" s="180">
        <v>800</v>
      </c>
      <c r="Q33" s="180">
        <f t="shared" si="1"/>
        <v>0</v>
      </c>
    </row>
    <row r="34" spans="1:17" ht="15">
      <c r="A34" s="365" t="s">
        <v>776</v>
      </c>
      <c r="B34" s="363" t="s">
        <v>777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02">
        <f t="shared" si="0"/>
        <v>0</v>
      </c>
      <c r="P34" s="180">
        <v>0</v>
      </c>
      <c r="Q34" s="180">
        <f t="shared" si="1"/>
        <v>0</v>
      </c>
    </row>
    <row r="35" spans="1:17" ht="15">
      <c r="A35" s="365" t="s">
        <v>778</v>
      </c>
      <c r="B35" s="363" t="s">
        <v>779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02">
        <f t="shared" si="0"/>
        <v>0</v>
      </c>
      <c r="P35" s="180">
        <v>0</v>
      </c>
      <c r="Q35" s="180">
        <f t="shared" si="1"/>
        <v>0</v>
      </c>
    </row>
    <row r="36" spans="1:17" ht="15">
      <c r="A36" s="365" t="s">
        <v>780</v>
      </c>
      <c r="B36" s="363" t="s">
        <v>781</v>
      </c>
      <c r="C36" s="212"/>
      <c r="D36" s="212"/>
      <c r="E36" s="212"/>
      <c r="F36" s="212"/>
      <c r="G36" s="212"/>
      <c r="H36" s="212">
        <v>75</v>
      </c>
      <c r="I36" s="212"/>
      <c r="J36" s="212"/>
      <c r="K36" s="212"/>
      <c r="L36" s="212">
        <v>75</v>
      </c>
      <c r="M36" s="212"/>
      <c r="N36" s="212"/>
      <c r="O36" s="202">
        <f t="shared" si="0"/>
        <v>150</v>
      </c>
      <c r="P36" s="180">
        <v>150</v>
      </c>
      <c r="Q36" s="180">
        <f t="shared" si="1"/>
        <v>0</v>
      </c>
    </row>
    <row r="37" spans="1:17" ht="15">
      <c r="A37" s="373" t="s">
        <v>782</v>
      </c>
      <c r="B37" s="363" t="s">
        <v>783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02">
        <f t="shared" si="0"/>
        <v>0</v>
      </c>
      <c r="P37" s="180">
        <v>0</v>
      </c>
      <c r="Q37" s="180">
        <f t="shared" si="1"/>
        <v>0</v>
      </c>
    </row>
    <row r="38" spans="1:17" ht="15">
      <c r="A38" s="368" t="s">
        <v>784</v>
      </c>
      <c r="B38" s="363" t="s">
        <v>785</v>
      </c>
      <c r="C38" s="212">
        <v>50</v>
      </c>
      <c r="D38" s="212">
        <v>50</v>
      </c>
      <c r="E38" s="212">
        <v>50</v>
      </c>
      <c r="F38" s="212">
        <v>50</v>
      </c>
      <c r="G38" s="212">
        <v>50</v>
      </c>
      <c r="H38" s="212">
        <v>50</v>
      </c>
      <c r="I38" s="212">
        <v>50</v>
      </c>
      <c r="J38" s="212">
        <v>50</v>
      </c>
      <c r="K38" s="212">
        <v>50</v>
      </c>
      <c r="L38" s="212">
        <v>50</v>
      </c>
      <c r="M38" s="212">
        <v>50</v>
      </c>
      <c r="N38" s="212">
        <v>50</v>
      </c>
      <c r="O38" s="202">
        <f t="shared" si="0"/>
        <v>600</v>
      </c>
      <c r="P38" s="180">
        <v>600</v>
      </c>
      <c r="Q38" s="180">
        <f t="shared" si="1"/>
        <v>0</v>
      </c>
    </row>
    <row r="39" spans="1:17" ht="15">
      <c r="A39" s="365" t="s">
        <v>786</v>
      </c>
      <c r="B39" s="363" t="s">
        <v>787</v>
      </c>
      <c r="C39" s="212">
        <v>70</v>
      </c>
      <c r="D39" s="212">
        <v>70</v>
      </c>
      <c r="E39" s="212">
        <v>70</v>
      </c>
      <c r="F39" s="212">
        <v>70</v>
      </c>
      <c r="G39" s="212">
        <v>70</v>
      </c>
      <c r="H39" s="212">
        <v>70</v>
      </c>
      <c r="I39" s="212">
        <v>70</v>
      </c>
      <c r="J39" s="212">
        <v>70</v>
      </c>
      <c r="K39" s="212">
        <v>70</v>
      </c>
      <c r="L39" s="212">
        <v>70</v>
      </c>
      <c r="M39" s="212">
        <v>70</v>
      </c>
      <c r="N39" s="212">
        <v>80</v>
      </c>
      <c r="O39" s="202">
        <f t="shared" si="0"/>
        <v>850</v>
      </c>
      <c r="P39" s="180">
        <v>850</v>
      </c>
      <c r="Q39" s="180">
        <f t="shared" si="1"/>
        <v>0</v>
      </c>
    </row>
    <row r="40" spans="1:17" ht="15">
      <c r="A40" s="369" t="s">
        <v>788</v>
      </c>
      <c r="B40" s="367" t="s">
        <v>789</v>
      </c>
      <c r="C40" s="202">
        <f>SUM(C33:C39)</f>
        <v>180</v>
      </c>
      <c r="D40" s="202">
        <f aca="true" t="shared" si="7" ref="D40:N40">SUM(D33:D39)</f>
        <v>180</v>
      </c>
      <c r="E40" s="202">
        <f t="shared" si="7"/>
        <v>180</v>
      </c>
      <c r="F40" s="202">
        <f t="shared" si="7"/>
        <v>180</v>
      </c>
      <c r="G40" s="202">
        <f t="shared" si="7"/>
        <v>260</v>
      </c>
      <c r="H40" s="202">
        <f t="shared" si="7"/>
        <v>255</v>
      </c>
      <c r="I40" s="202">
        <f t="shared" si="7"/>
        <v>180</v>
      </c>
      <c r="J40" s="202">
        <f t="shared" si="7"/>
        <v>180</v>
      </c>
      <c r="K40" s="202">
        <f t="shared" si="7"/>
        <v>180</v>
      </c>
      <c r="L40" s="202">
        <f t="shared" si="7"/>
        <v>255</v>
      </c>
      <c r="M40" s="202">
        <f t="shared" si="7"/>
        <v>180</v>
      </c>
      <c r="N40" s="202">
        <f t="shared" si="7"/>
        <v>190</v>
      </c>
      <c r="O40" s="202">
        <f t="shared" si="0"/>
        <v>2400</v>
      </c>
      <c r="P40" s="180">
        <v>2400</v>
      </c>
      <c r="Q40" s="180">
        <f t="shared" si="1"/>
        <v>0</v>
      </c>
    </row>
    <row r="41" spans="1:17" ht="15">
      <c r="A41" s="365" t="s">
        <v>790</v>
      </c>
      <c r="B41" s="363" t="s">
        <v>791</v>
      </c>
      <c r="C41" s="212"/>
      <c r="D41" s="212"/>
      <c r="E41" s="212"/>
      <c r="F41" s="212">
        <v>40</v>
      </c>
      <c r="G41" s="212"/>
      <c r="H41" s="212"/>
      <c r="I41" s="212"/>
      <c r="J41" s="212"/>
      <c r="K41" s="212">
        <v>40</v>
      </c>
      <c r="L41" s="212"/>
      <c r="M41" s="212"/>
      <c r="N41" s="212">
        <v>40</v>
      </c>
      <c r="O41" s="202">
        <f t="shared" si="0"/>
        <v>120</v>
      </c>
      <c r="P41" s="180">
        <v>120</v>
      </c>
      <c r="Q41" s="180">
        <f t="shared" si="1"/>
        <v>0</v>
      </c>
    </row>
    <row r="42" spans="1:17" ht="15">
      <c r="A42" s="365" t="s">
        <v>792</v>
      </c>
      <c r="B42" s="363" t="s">
        <v>793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2">
        <f t="shared" si="0"/>
        <v>0</v>
      </c>
      <c r="P42" s="180">
        <v>0</v>
      </c>
      <c r="Q42" s="180">
        <f t="shared" si="1"/>
        <v>0</v>
      </c>
    </row>
    <row r="43" spans="1:17" ht="15">
      <c r="A43" s="369" t="s">
        <v>794</v>
      </c>
      <c r="B43" s="367" t="s">
        <v>795</v>
      </c>
      <c r="C43" s="202">
        <f>SUM(C41:C42)</f>
        <v>0</v>
      </c>
      <c r="D43" s="202">
        <f aca="true" t="shared" si="8" ref="D43:N43">SUM(D41:D42)</f>
        <v>0</v>
      </c>
      <c r="E43" s="202">
        <f t="shared" si="8"/>
        <v>0</v>
      </c>
      <c r="F43" s="202">
        <f t="shared" si="8"/>
        <v>40</v>
      </c>
      <c r="G43" s="202">
        <f t="shared" si="8"/>
        <v>0</v>
      </c>
      <c r="H43" s="202">
        <f t="shared" si="8"/>
        <v>0</v>
      </c>
      <c r="I43" s="202">
        <f t="shared" si="8"/>
        <v>0</v>
      </c>
      <c r="J43" s="202">
        <f t="shared" si="8"/>
        <v>0</v>
      </c>
      <c r="K43" s="202">
        <f t="shared" si="8"/>
        <v>40</v>
      </c>
      <c r="L43" s="202">
        <f t="shared" si="8"/>
        <v>0</v>
      </c>
      <c r="M43" s="202">
        <f t="shared" si="8"/>
        <v>0</v>
      </c>
      <c r="N43" s="202">
        <f t="shared" si="8"/>
        <v>40</v>
      </c>
      <c r="O43" s="202">
        <f t="shared" si="0"/>
        <v>120</v>
      </c>
      <c r="P43" s="180">
        <v>120</v>
      </c>
      <c r="Q43" s="180">
        <f t="shared" si="1"/>
        <v>0</v>
      </c>
    </row>
    <row r="44" spans="1:17" ht="15">
      <c r="A44" s="365" t="s">
        <v>796</v>
      </c>
      <c r="B44" s="363" t="s">
        <v>797</v>
      </c>
      <c r="C44" s="212">
        <v>100</v>
      </c>
      <c r="D44" s="212">
        <v>100</v>
      </c>
      <c r="E44" s="212">
        <v>100</v>
      </c>
      <c r="F44" s="212">
        <v>100</v>
      </c>
      <c r="G44" s="212">
        <v>100</v>
      </c>
      <c r="H44" s="212">
        <v>100</v>
      </c>
      <c r="I44" s="212">
        <v>100</v>
      </c>
      <c r="J44" s="212">
        <v>100</v>
      </c>
      <c r="K44" s="212">
        <v>100</v>
      </c>
      <c r="L44" s="212">
        <v>140</v>
      </c>
      <c r="M44" s="212">
        <v>100</v>
      </c>
      <c r="N44" s="212">
        <v>100</v>
      </c>
      <c r="O44" s="202">
        <f t="shared" si="0"/>
        <v>1240</v>
      </c>
      <c r="P44" s="180">
        <v>1240</v>
      </c>
      <c r="Q44" s="180">
        <f t="shared" si="1"/>
        <v>0</v>
      </c>
    </row>
    <row r="45" spans="1:17" ht="15">
      <c r="A45" s="365" t="s">
        <v>798</v>
      </c>
      <c r="B45" s="363" t="s">
        <v>799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02">
        <f t="shared" si="0"/>
        <v>0</v>
      </c>
      <c r="P45" s="180"/>
      <c r="Q45" s="180">
        <f t="shared" si="1"/>
        <v>0</v>
      </c>
    </row>
    <row r="46" spans="1:17" ht="15">
      <c r="A46" s="365" t="s">
        <v>800</v>
      </c>
      <c r="B46" s="363" t="s">
        <v>801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02">
        <f t="shared" si="0"/>
        <v>0</v>
      </c>
      <c r="P46" s="180"/>
      <c r="Q46" s="180">
        <f t="shared" si="1"/>
        <v>0</v>
      </c>
    </row>
    <row r="47" spans="1:17" ht="15">
      <c r="A47" s="365" t="s">
        <v>802</v>
      </c>
      <c r="B47" s="363" t="s">
        <v>803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02">
        <f t="shared" si="0"/>
        <v>0</v>
      </c>
      <c r="P47" s="180"/>
      <c r="Q47" s="180">
        <f t="shared" si="1"/>
        <v>0</v>
      </c>
    </row>
    <row r="48" spans="1:17" ht="15">
      <c r="A48" s="365" t="s">
        <v>804</v>
      </c>
      <c r="B48" s="363" t="s">
        <v>805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02">
        <f t="shared" si="0"/>
        <v>0</v>
      </c>
      <c r="P48" s="180"/>
      <c r="Q48" s="180">
        <f t="shared" si="1"/>
        <v>0</v>
      </c>
    </row>
    <row r="49" spans="1:17" ht="15">
      <c r="A49" s="369" t="s">
        <v>806</v>
      </c>
      <c r="B49" s="367" t="s">
        <v>807</v>
      </c>
      <c r="C49" s="202">
        <f>SUM(C44:C48)</f>
        <v>100</v>
      </c>
      <c r="D49" s="202">
        <f aca="true" t="shared" si="9" ref="D49:N49">SUM(D44:D48)</f>
        <v>100</v>
      </c>
      <c r="E49" s="202">
        <f t="shared" si="9"/>
        <v>100</v>
      </c>
      <c r="F49" s="202">
        <f t="shared" si="9"/>
        <v>100</v>
      </c>
      <c r="G49" s="202">
        <f t="shared" si="9"/>
        <v>100</v>
      </c>
      <c r="H49" s="202">
        <f t="shared" si="9"/>
        <v>100</v>
      </c>
      <c r="I49" s="202">
        <f t="shared" si="9"/>
        <v>100</v>
      </c>
      <c r="J49" s="202">
        <f t="shared" si="9"/>
        <v>100</v>
      </c>
      <c r="K49" s="202">
        <f t="shared" si="9"/>
        <v>100</v>
      </c>
      <c r="L49" s="202">
        <f t="shared" si="9"/>
        <v>140</v>
      </c>
      <c r="M49" s="202">
        <f t="shared" si="9"/>
        <v>100</v>
      </c>
      <c r="N49" s="202">
        <f t="shared" si="9"/>
        <v>100</v>
      </c>
      <c r="O49" s="202">
        <f t="shared" si="0"/>
        <v>1240</v>
      </c>
      <c r="P49" s="180">
        <v>1240</v>
      </c>
      <c r="Q49" s="180">
        <f t="shared" si="1"/>
        <v>0</v>
      </c>
    </row>
    <row r="50" spans="1:17" ht="15">
      <c r="A50" s="372" t="s">
        <v>495</v>
      </c>
      <c r="B50" s="371" t="s">
        <v>496</v>
      </c>
      <c r="C50" s="202">
        <f>C49+C43+C40+C32+C29</f>
        <v>555</v>
      </c>
      <c r="D50" s="202">
        <f aca="true" t="shared" si="10" ref="D50:N50">D49+D43+D40+D32+D29</f>
        <v>555</v>
      </c>
      <c r="E50" s="202">
        <f t="shared" si="10"/>
        <v>555</v>
      </c>
      <c r="F50" s="202">
        <f t="shared" si="10"/>
        <v>595</v>
      </c>
      <c r="G50" s="202">
        <f t="shared" si="10"/>
        <v>635</v>
      </c>
      <c r="H50" s="202">
        <f t="shared" si="10"/>
        <v>630</v>
      </c>
      <c r="I50" s="202">
        <f t="shared" si="10"/>
        <v>555</v>
      </c>
      <c r="J50" s="202">
        <f t="shared" si="10"/>
        <v>555</v>
      </c>
      <c r="K50" s="202">
        <f t="shared" si="10"/>
        <v>595</v>
      </c>
      <c r="L50" s="202">
        <f t="shared" si="10"/>
        <v>670</v>
      </c>
      <c r="M50" s="202">
        <f t="shared" si="10"/>
        <v>557</v>
      </c>
      <c r="N50" s="202">
        <f t="shared" si="10"/>
        <v>603</v>
      </c>
      <c r="O50" s="202">
        <f t="shared" si="0"/>
        <v>7060</v>
      </c>
      <c r="P50" s="180">
        <v>7060</v>
      </c>
      <c r="Q50" s="180">
        <f t="shared" si="1"/>
        <v>0</v>
      </c>
    </row>
    <row r="51" spans="1:17" ht="15">
      <c r="A51" s="374" t="s">
        <v>808</v>
      </c>
      <c r="B51" s="363" t="s">
        <v>809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02">
        <f t="shared" si="0"/>
        <v>0</v>
      </c>
      <c r="P51" s="180"/>
      <c r="Q51" s="180">
        <f t="shared" si="1"/>
        <v>0</v>
      </c>
    </row>
    <row r="52" spans="1:17" ht="15">
      <c r="A52" s="374" t="s">
        <v>269</v>
      </c>
      <c r="B52" s="363" t="s">
        <v>810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02">
        <f t="shared" si="0"/>
        <v>0</v>
      </c>
      <c r="P52" s="180"/>
      <c r="Q52" s="180">
        <f t="shared" si="1"/>
        <v>0</v>
      </c>
    </row>
    <row r="53" spans="1:17" ht="15">
      <c r="A53" s="375" t="s">
        <v>811</v>
      </c>
      <c r="B53" s="363" t="s">
        <v>812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02">
        <f t="shared" si="0"/>
        <v>0</v>
      </c>
      <c r="P53" s="180"/>
      <c r="Q53" s="180">
        <f t="shared" si="1"/>
        <v>0</v>
      </c>
    </row>
    <row r="54" spans="1:17" ht="15">
      <c r="A54" s="375" t="s">
        <v>813</v>
      </c>
      <c r="B54" s="363" t="s">
        <v>814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02">
        <f t="shared" si="0"/>
        <v>0</v>
      </c>
      <c r="P54" s="180"/>
      <c r="Q54" s="180">
        <f t="shared" si="1"/>
        <v>0</v>
      </c>
    </row>
    <row r="55" spans="1:17" ht="15">
      <c r="A55" s="375" t="s">
        <v>239</v>
      </c>
      <c r="B55" s="363" t="s">
        <v>815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02">
        <f t="shared" si="0"/>
        <v>0</v>
      </c>
      <c r="P55" s="180"/>
      <c r="Q55" s="180">
        <f t="shared" si="1"/>
        <v>0</v>
      </c>
    </row>
    <row r="56" spans="1:17" ht="15">
      <c r="A56" s="374" t="s">
        <v>240</v>
      </c>
      <c r="B56" s="363" t="s">
        <v>816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02">
        <f t="shared" si="0"/>
        <v>0</v>
      </c>
      <c r="P56" s="180"/>
      <c r="Q56" s="180">
        <f t="shared" si="1"/>
        <v>0</v>
      </c>
    </row>
    <row r="57" spans="1:17" ht="15">
      <c r="A57" s="374" t="s">
        <v>817</v>
      </c>
      <c r="B57" s="363" t="s">
        <v>818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02">
        <f t="shared" si="0"/>
        <v>0</v>
      </c>
      <c r="P57" s="180"/>
      <c r="Q57" s="180">
        <f t="shared" si="1"/>
        <v>0</v>
      </c>
    </row>
    <row r="58" spans="1:17" ht="15">
      <c r="A58" s="374" t="s">
        <v>241</v>
      </c>
      <c r="B58" s="363" t="s">
        <v>819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02">
        <f t="shared" si="0"/>
        <v>0</v>
      </c>
      <c r="P58" s="180"/>
      <c r="Q58" s="180">
        <f t="shared" si="1"/>
        <v>0</v>
      </c>
    </row>
    <row r="59" spans="1:17" ht="15">
      <c r="A59" s="376" t="s">
        <v>497</v>
      </c>
      <c r="B59" s="371" t="s">
        <v>498</v>
      </c>
      <c r="C59" s="202">
        <f>SUM(C51:C58)</f>
        <v>0</v>
      </c>
      <c r="D59" s="202">
        <f aca="true" t="shared" si="11" ref="D59:N59">SUM(D51:D58)</f>
        <v>0</v>
      </c>
      <c r="E59" s="202">
        <f t="shared" si="11"/>
        <v>0</v>
      </c>
      <c r="F59" s="202">
        <f t="shared" si="11"/>
        <v>0</v>
      </c>
      <c r="G59" s="202">
        <f t="shared" si="11"/>
        <v>0</v>
      </c>
      <c r="H59" s="202">
        <f t="shared" si="11"/>
        <v>0</v>
      </c>
      <c r="I59" s="202">
        <f t="shared" si="11"/>
        <v>0</v>
      </c>
      <c r="J59" s="202">
        <f t="shared" si="11"/>
        <v>0</v>
      </c>
      <c r="K59" s="202">
        <f t="shared" si="11"/>
        <v>0</v>
      </c>
      <c r="L59" s="202">
        <f t="shared" si="11"/>
        <v>0</v>
      </c>
      <c r="M59" s="202">
        <f t="shared" si="11"/>
        <v>0</v>
      </c>
      <c r="N59" s="202">
        <f t="shared" si="11"/>
        <v>0</v>
      </c>
      <c r="O59" s="202">
        <f t="shared" si="0"/>
        <v>0</v>
      </c>
      <c r="P59" s="180"/>
      <c r="Q59" s="180">
        <f t="shared" si="1"/>
        <v>0</v>
      </c>
    </row>
    <row r="60" spans="1:17" ht="15">
      <c r="A60" s="377" t="s">
        <v>820</v>
      </c>
      <c r="B60" s="363" t="s">
        <v>821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02">
        <f t="shared" si="0"/>
        <v>0</v>
      </c>
      <c r="P60" s="180"/>
      <c r="Q60" s="180">
        <f t="shared" si="1"/>
        <v>0</v>
      </c>
    </row>
    <row r="61" spans="1:17" ht="15">
      <c r="A61" s="377" t="s">
        <v>822</v>
      </c>
      <c r="B61" s="363" t="s">
        <v>823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02">
        <f t="shared" si="0"/>
        <v>0</v>
      </c>
      <c r="P61" s="180"/>
      <c r="Q61" s="180">
        <f t="shared" si="1"/>
        <v>0</v>
      </c>
    </row>
    <row r="62" spans="1:17" ht="15">
      <c r="A62" s="377" t="s">
        <v>824</v>
      </c>
      <c r="B62" s="363" t="s">
        <v>825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02">
        <f t="shared" si="0"/>
        <v>0</v>
      </c>
      <c r="P62" s="180"/>
      <c r="Q62" s="180">
        <f t="shared" si="1"/>
        <v>0</v>
      </c>
    </row>
    <row r="63" spans="1:17" ht="15">
      <c r="A63" s="377" t="s">
        <v>826</v>
      </c>
      <c r="B63" s="363" t="s">
        <v>827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02">
        <f t="shared" si="0"/>
        <v>0</v>
      </c>
      <c r="P63" s="180"/>
      <c r="Q63" s="180">
        <f t="shared" si="1"/>
        <v>0</v>
      </c>
    </row>
    <row r="64" spans="1:17" ht="15">
      <c r="A64" s="377" t="s">
        <v>828</v>
      </c>
      <c r="B64" s="363" t="s">
        <v>829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02">
        <f t="shared" si="0"/>
        <v>0</v>
      </c>
      <c r="P64" s="180"/>
      <c r="Q64" s="180">
        <f t="shared" si="1"/>
        <v>0</v>
      </c>
    </row>
    <row r="65" spans="1:17" ht="15">
      <c r="A65" s="377" t="s">
        <v>655</v>
      </c>
      <c r="B65" s="363" t="s">
        <v>830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02">
        <f t="shared" si="0"/>
        <v>0</v>
      </c>
      <c r="P65" s="180"/>
      <c r="Q65" s="180">
        <f t="shared" si="1"/>
        <v>0</v>
      </c>
    </row>
    <row r="66" spans="1:17" ht="15">
      <c r="A66" s="377" t="s">
        <v>831</v>
      </c>
      <c r="B66" s="363" t="s">
        <v>832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02">
        <f t="shared" si="0"/>
        <v>0</v>
      </c>
      <c r="P66" s="180"/>
      <c r="Q66" s="180">
        <f t="shared" si="1"/>
        <v>0</v>
      </c>
    </row>
    <row r="67" spans="1:17" ht="15">
      <c r="A67" s="377" t="s">
        <v>833</v>
      </c>
      <c r="B67" s="363" t="s">
        <v>834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02">
        <f t="shared" si="0"/>
        <v>0</v>
      </c>
      <c r="P67" s="180"/>
      <c r="Q67" s="180">
        <f t="shared" si="1"/>
        <v>0</v>
      </c>
    </row>
    <row r="68" spans="1:17" ht="15">
      <c r="A68" s="377" t="s">
        <v>835</v>
      </c>
      <c r="B68" s="363" t="s">
        <v>836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02">
        <f t="shared" si="0"/>
        <v>0</v>
      </c>
      <c r="P68" s="180"/>
      <c r="Q68" s="180">
        <f t="shared" si="1"/>
        <v>0</v>
      </c>
    </row>
    <row r="69" spans="1:17" ht="15">
      <c r="A69" s="378" t="s">
        <v>837</v>
      </c>
      <c r="B69" s="363" t="s">
        <v>838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02">
        <f t="shared" si="0"/>
        <v>0</v>
      </c>
      <c r="P69" s="180"/>
      <c r="Q69" s="180">
        <f t="shared" si="1"/>
        <v>0</v>
      </c>
    </row>
    <row r="70" spans="1:17" ht="15">
      <c r="A70" s="377" t="s">
        <v>839</v>
      </c>
      <c r="B70" s="363" t="s">
        <v>840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02">
        <f t="shared" si="0"/>
        <v>0</v>
      </c>
      <c r="P70" s="180"/>
      <c r="Q70" s="180">
        <f t="shared" si="1"/>
        <v>0</v>
      </c>
    </row>
    <row r="71" spans="1:17" ht="15">
      <c r="A71" s="378" t="s">
        <v>841</v>
      </c>
      <c r="B71" s="363" t="s">
        <v>842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02">
        <f aca="true" t="shared" si="12" ref="O71:O134">SUM(C71:N71)</f>
        <v>0</v>
      </c>
      <c r="P71" s="180"/>
      <c r="Q71" s="180">
        <f aca="true" t="shared" si="13" ref="Q71:Q134">O71-P71</f>
        <v>0</v>
      </c>
    </row>
    <row r="72" spans="1:17" ht="15">
      <c r="A72" s="378" t="s">
        <v>843</v>
      </c>
      <c r="B72" s="363" t="s">
        <v>842</v>
      </c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02">
        <f t="shared" si="12"/>
        <v>0</v>
      </c>
      <c r="P72" s="180"/>
      <c r="Q72" s="180">
        <f t="shared" si="13"/>
        <v>0</v>
      </c>
    </row>
    <row r="73" spans="1:17" ht="15">
      <c r="A73" s="376" t="s">
        <v>499</v>
      </c>
      <c r="B73" s="371" t="s">
        <v>500</v>
      </c>
      <c r="C73" s="202">
        <f>SUM(C60:C72)</f>
        <v>0</v>
      </c>
      <c r="D73" s="202">
        <f aca="true" t="shared" si="14" ref="D73:N73">SUM(D60:D72)</f>
        <v>0</v>
      </c>
      <c r="E73" s="202">
        <f t="shared" si="14"/>
        <v>0</v>
      </c>
      <c r="F73" s="202">
        <f t="shared" si="14"/>
        <v>0</v>
      </c>
      <c r="G73" s="202">
        <f t="shared" si="14"/>
        <v>0</v>
      </c>
      <c r="H73" s="202">
        <f t="shared" si="14"/>
        <v>0</v>
      </c>
      <c r="I73" s="202">
        <f t="shared" si="14"/>
        <v>0</v>
      </c>
      <c r="J73" s="202">
        <f t="shared" si="14"/>
        <v>0</v>
      </c>
      <c r="K73" s="202">
        <f t="shared" si="14"/>
        <v>0</v>
      </c>
      <c r="L73" s="202">
        <f t="shared" si="14"/>
        <v>0</v>
      </c>
      <c r="M73" s="202">
        <f t="shared" si="14"/>
        <v>0</v>
      </c>
      <c r="N73" s="202">
        <f t="shared" si="14"/>
        <v>0</v>
      </c>
      <c r="O73" s="202">
        <f t="shared" si="12"/>
        <v>0</v>
      </c>
      <c r="P73" s="180"/>
      <c r="Q73" s="180">
        <f t="shared" si="13"/>
        <v>0</v>
      </c>
    </row>
    <row r="74" spans="1:17" ht="15.75">
      <c r="A74" s="379" t="s">
        <v>844</v>
      </c>
      <c r="B74" s="371"/>
      <c r="C74" s="202">
        <f>C73+C59+C50+C25+C24</f>
        <v>2493</v>
      </c>
      <c r="D74" s="202">
        <f aca="true" t="shared" si="15" ref="D74:N74">D73+D59+D50+D25+D24</f>
        <v>2489</v>
      </c>
      <c r="E74" s="202">
        <f t="shared" si="15"/>
        <v>4089</v>
      </c>
      <c r="F74" s="202">
        <f t="shared" si="15"/>
        <v>2529</v>
      </c>
      <c r="G74" s="202">
        <f t="shared" si="15"/>
        <v>2569</v>
      </c>
      <c r="H74" s="202">
        <f t="shared" si="15"/>
        <v>2859</v>
      </c>
      <c r="I74" s="202">
        <f t="shared" si="15"/>
        <v>3069</v>
      </c>
      <c r="J74" s="202">
        <f t="shared" si="15"/>
        <v>2489</v>
      </c>
      <c r="K74" s="202">
        <f t="shared" si="15"/>
        <v>2529</v>
      </c>
      <c r="L74" s="202">
        <f t="shared" si="15"/>
        <v>2604</v>
      </c>
      <c r="M74" s="202">
        <f t="shared" si="15"/>
        <v>2490</v>
      </c>
      <c r="N74" s="202">
        <f t="shared" si="15"/>
        <v>2538</v>
      </c>
      <c r="O74" s="202">
        <f t="shared" si="12"/>
        <v>32747</v>
      </c>
      <c r="P74" s="180">
        <v>32747</v>
      </c>
      <c r="Q74" s="180">
        <f t="shared" si="13"/>
        <v>0</v>
      </c>
    </row>
    <row r="75" spans="1:17" ht="15">
      <c r="A75" s="380" t="s">
        <v>231</v>
      </c>
      <c r="B75" s="363" t="s">
        <v>845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02">
        <f t="shared" si="12"/>
        <v>0</v>
      </c>
      <c r="P75" s="180"/>
      <c r="Q75" s="180">
        <f t="shared" si="13"/>
        <v>0</v>
      </c>
    </row>
    <row r="76" spans="1:17" ht="15">
      <c r="A76" s="380" t="s">
        <v>232</v>
      </c>
      <c r="B76" s="363" t="s">
        <v>846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02">
        <f t="shared" si="12"/>
        <v>0</v>
      </c>
      <c r="P76" s="180"/>
      <c r="Q76" s="180">
        <f t="shared" si="13"/>
        <v>0</v>
      </c>
    </row>
    <row r="77" spans="1:17" ht="15">
      <c r="A77" s="380" t="s">
        <v>847</v>
      </c>
      <c r="B77" s="363" t="s">
        <v>848</v>
      </c>
      <c r="C77" s="212"/>
      <c r="D77" s="212"/>
      <c r="E77" s="212"/>
      <c r="F77" s="212"/>
      <c r="G77" s="212"/>
      <c r="H77" s="212">
        <v>200</v>
      </c>
      <c r="I77" s="212"/>
      <c r="J77" s="212"/>
      <c r="K77" s="212">
        <v>200</v>
      </c>
      <c r="L77" s="212"/>
      <c r="M77" s="212"/>
      <c r="N77" s="212"/>
      <c r="O77" s="202">
        <f t="shared" si="12"/>
        <v>400</v>
      </c>
      <c r="P77" s="180">
        <v>400</v>
      </c>
      <c r="Q77" s="180">
        <f t="shared" si="13"/>
        <v>0</v>
      </c>
    </row>
    <row r="78" spans="1:17" ht="15">
      <c r="A78" s="380" t="s">
        <v>234</v>
      </c>
      <c r="B78" s="363" t="s">
        <v>849</v>
      </c>
      <c r="C78" s="212"/>
      <c r="D78" s="212"/>
      <c r="E78" s="212"/>
      <c r="F78" s="212"/>
      <c r="G78" s="212"/>
      <c r="H78" s="212"/>
      <c r="I78" s="212"/>
      <c r="J78" s="212">
        <v>100</v>
      </c>
      <c r="K78" s="212"/>
      <c r="L78" s="212"/>
      <c r="M78" s="212"/>
      <c r="N78" s="212"/>
      <c r="O78" s="202">
        <f t="shared" si="12"/>
        <v>100</v>
      </c>
      <c r="P78" s="180">
        <v>100</v>
      </c>
      <c r="Q78" s="180">
        <f t="shared" si="13"/>
        <v>0</v>
      </c>
    </row>
    <row r="79" spans="1:17" ht="15">
      <c r="A79" s="368" t="s">
        <v>235</v>
      </c>
      <c r="B79" s="363" t="s">
        <v>850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02">
        <f t="shared" si="12"/>
        <v>0</v>
      </c>
      <c r="P79" s="180"/>
      <c r="Q79" s="180">
        <f t="shared" si="13"/>
        <v>0</v>
      </c>
    </row>
    <row r="80" spans="1:17" ht="15">
      <c r="A80" s="368" t="s">
        <v>851</v>
      </c>
      <c r="B80" s="363" t="s">
        <v>852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02">
        <f t="shared" si="12"/>
        <v>0</v>
      </c>
      <c r="P80" s="180"/>
      <c r="Q80" s="180">
        <f t="shared" si="13"/>
        <v>0</v>
      </c>
    </row>
    <row r="81" spans="1:17" ht="15">
      <c r="A81" s="368" t="s">
        <v>853</v>
      </c>
      <c r="B81" s="363" t="s">
        <v>854</v>
      </c>
      <c r="C81" s="212"/>
      <c r="D81" s="212"/>
      <c r="E81" s="212"/>
      <c r="F81" s="212"/>
      <c r="G81" s="212"/>
      <c r="H81" s="212">
        <v>54</v>
      </c>
      <c r="I81" s="212"/>
      <c r="J81" s="212">
        <v>27</v>
      </c>
      <c r="K81" s="212">
        <v>54</v>
      </c>
      <c r="L81" s="212"/>
      <c r="M81" s="212"/>
      <c r="N81" s="212"/>
      <c r="O81" s="202">
        <f t="shared" si="12"/>
        <v>135</v>
      </c>
      <c r="P81" s="180">
        <v>135</v>
      </c>
      <c r="Q81" s="180">
        <f t="shared" si="13"/>
        <v>0</v>
      </c>
    </row>
    <row r="82" spans="1:17" ht="15">
      <c r="A82" s="381" t="s">
        <v>155</v>
      </c>
      <c r="B82" s="371" t="s">
        <v>502</v>
      </c>
      <c r="C82" s="202">
        <f>SUM(C75:C81)</f>
        <v>0</v>
      </c>
      <c r="D82" s="202">
        <f aca="true" t="shared" si="16" ref="D82:N82">SUM(D75:D81)</f>
        <v>0</v>
      </c>
      <c r="E82" s="202">
        <f t="shared" si="16"/>
        <v>0</v>
      </c>
      <c r="F82" s="202">
        <f t="shared" si="16"/>
        <v>0</v>
      </c>
      <c r="G82" s="202">
        <f t="shared" si="16"/>
        <v>0</v>
      </c>
      <c r="H82" s="202">
        <f t="shared" si="16"/>
        <v>254</v>
      </c>
      <c r="I82" s="202">
        <f t="shared" si="16"/>
        <v>0</v>
      </c>
      <c r="J82" s="202">
        <f t="shared" si="16"/>
        <v>127</v>
      </c>
      <c r="K82" s="202">
        <f t="shared" si="16"/>
        <v>254</v>
      </c>
      <c r="L82" s="202">
        <f t="shared" si="16"/>
        <v>0</v>
      </c>
      <c r="M82" s="202">
        <f t="shared" si="16"/>
        <v>0</v>
      </c>
      <c r="N82" s="202">
        <f t="shared" si="16"/>
        <v>0</v>
      </c>
      <c r="O82" s="202">
        <f t="shared" si="12"/>
        <v>635</v>
      </c>
      <c r="P82" s="180">
        <v>635</v>
      </c>
      <c r="Q82" s="180">
        <f t="shared" si="13"/>
        <v>0</v>
      </c>
    </row>
    <row r="83" spans="1:17" ht="15">
      <c r="A83" s="374" t="s">
        <v>855</v>
      </c>
      <c r="B83" s="363" t="s">
        <v>856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02">
        <f t="shared" si="12"/>
        <v>0</v>
      </c>
      <c r="P83" s="180"/>
      <c r="Q83" s="180">
        <f t="shared" si="13"/>
        <v>0</v>
      </c>
    </row>
    <row r="84" spans="1:17" ht="15">
      <c r="A84" s="374" t="s">
        <v>857</v>
      </c>
      <c r="B84" s="363" t="s">
        <v>858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02">
        <f t="shared" si="12"/>
        <v>0</v>
      </c>
      <c r="P84" s="180"/>
      <c r="Q84" s="180">
        <f t="shared" si="13"/>
        <v>0</v>
      </c>
    </row>
    <row r="85" spans="1:17" ht="15">
      <c r="A85" s="374" t="s">
        <v>859</v>
      </c>
      <c r="B85" s="363" t="s">
        <v>860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02">
        <f t="shared" si="12"/>
        <v>0</v>
      </c>
      <c r="P85" s="180"/>
      <c r="Q85" s="180">
        <f t="shared" si="13"/>
        <v>0</v>
      </c>
    </row>
    <row r="86" spans="1:17" ht="15">
      <c r="A86" s="374" t="s">
        <v>861</v>
      </c>
      <c r="B86" s="363" t="s">
        <v>862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02">
        <f t="shared" si="12"/>
        <v>0</v>
      </c>
      <c r="P86" s="180"/>
      <c r="Q86" s="180">
        <f t="shared" si="13"/>
        <v>0</v>
      </c>
    </row>
    <row r="87" spans="1:17" ht="15">
      <c r="A87" s="376" t="s">
        <v>503</v>
      </c>
      <c r="B87" s="371" t="s">
        <v>504</v>
      </c>
      <c r="C87" s="202">
        <f>SUM(C83:C86)</f>
        <v>0</v>
      </c>
      <c r="D87" s="202">
        <f aca="true" t="shared" si="17" ref="D87:N87">SUM(D83:D86)</f>
        <v>0</v>
      </c>
      <c r="E87" s="202">
        <f t="shared" si="17"/>
        <v>0</v>
      </c>
      <c r="F87" s="202">
        <f t="shared" si="17"/>
        <v>0</v>
      </c>
      <c r="G87" s="202">
        <f t="shared" si="17"/>
        <v>0</v>
      </c>
      <c r="H87" s="202">
        <f t="shared" si="17"/>
        <v>0</v>
      </c>
      <c r="I87" s="202">
        <f t="shared" si="17"/>
        <v>0</v>
      </c>
      <c r="J87" s="202">
        <f t="shared" si="17"/>
        <v>0</v>
      </c>
      <c r="K87" s="202">
        <f t="shared" si="17"/>
        <v>0</v>
      </c>
      <c r="L87" s="202">
        <f t="shared" si="17"/>
        <v>0</v>
      </c>
      <c r="M87" s="202">
        <f t="shared" si="17"/>
        <v>0</v>
      </c>
      <c r="N87" s="202">
        <f t="shared" si="17"/>
        <v>0</v>
      </c>
      <c r="O87" s="202">
        <f t="shared" si="12"/>
        <v>0</v>
      </c>
      <c r="P87" s="180"/>
      <c r="Q87" s="180">
        <f t="shared" si="13"/>
        <v>0</v>
      </c>
    </row>
    <row r="88" spans="1:17" ht="30">
      <c r="A88" s="374" t="s">
        <v>863</v>
      </c>
      <c r="B88" s="363" t="s">
        <v>864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02">
        <f t="shared" si="12"/>
        <v>0</v>
      </c>
      <c r="P88" s="180"/>
      <c r="Q88" s="180">
        <f t="shared" si="13"/>
        <v>0</v>
      </c>
    </row>
    <row r="89" spans="1:17" ht="30">
      <c r="A89" s="374" t="s">
        <v>865</v>
      </c>
      <c r="B89" s="363" t="s">
        <v>866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02">
        <f t="shared" si="12"/>
        <v>0</v>
      </c>
      <c r="P89" s="180"/>
      <c r="Q89" s="180">
        <f t="shared" si="13"/>
        <v>0</v>
      </c>
    </row>
    <row r="90" spans="1:17" ht="30">
      <c r="A90" s="374" t="s">
        <v>867</v>
      </c>
      <c r="B90" s="363" t="s">
        <v>868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02">
        <f t="shared" si="12"/>
        <v>0</v>
      </c>
      <c r="P90" s="180"/>
      <c r="Q90" s="180">
        <f t="shared" si="13"/>
        <v>0</v>
      </c>
    </row>
    <row r="91" spans="1:17" ht="15">
      <c r="A91" s="374" t="s">
        <v>869</v>
      </c>
      <c r="B91" s="363" t="s">
        <v>870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02">
        <f t="shared" si="12"/>
        <v>0</v>
      </c>
      <c r="P91" s="180"/>
      <c r="Q91" s="180">
        <f t="shared" si="13"/>
        <v>0</v>
      </c>
    </row>
    <row r="92" spans="1:17" ht="30">
      <c r="A92" s="374" t="s">
        <v>871</v>
      </c>
      <c r="B92" s="363" t="s">
        <v>872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02">
        <f t="shared" si="12"/>
        <v>0</v>
      </c>
      <c r="P92" s="180"/>
      <c r="Q92" s="180">
        <f t="shared" si="13"/>
        <v>0</v>
      </c>
    </row>
    <row r="93" spans="1:17" ht="30">
      <c r="A93" s="374" t="s">
        <v>873</v>
      </c>
      <c r="B93" s="363" t="s">
        <v>874</v>
      </c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02">
        <f t="shared" si="12"/>
        <v>0</v>
      </c>
      <c r="P93" s="180"/>
      <c r="Q93" s="180">
        <f t="shared" si="13"/>
        <v>0</v>
      </c>
    </row>
    <row r="94" spans="1:17" ht="15">
      <c r="A94" s="374" t="s">
        <v>875</v>
      </c>
      <c r="B94" s="363" t="s">
        <v>876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02">
        <f t="shared" si="12"/>
        <v>0</v>
      </c>
      <c r="P94" s="180"/>
      <c r="Q94" s="180">
        <f t="shared" si="13"/>
        <v>0</v>
      </c>
    </row>
    <row r="95" spans="1:17" ht="15">
      <c r="A95" s="374" t="s">
        <v>877</v>
      </c>
      <c r="B95" s="363" t="s">
        <v>878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02">
        <f t="shared" si="12"/>
        <v>0</v>
      </c>
      <c r="P95" s="180"/>
      <c r="Q95" s="180">
        <f t="shared" si="13"/>
        <v>0</v>
      </c>
    </row>
    <row r="96" spans="1:17" ht="15">
      <c r="A96" s="376" t="s">
        <v>244</v>
      </c>
      <c r="B96" s="371" t="s">
        <v>505</v>
      </c>
      <c r="C96" s="202">
        <f>SUM(C88:C95)</f>
        <v>0</v>
      </c>
      <c r="D96" s="202">
        <f aca="true" t="shared" si="18" ref="D96:N96">SUM(D88:D95)</f>
        <v>0</v>
      </c>
      <c r="E96" s="202">
        <f t="shared" si="18"/>
        <v>0</v>
      </c>
      <c r="F96" s="202">
        <f t="shared" si="18"/>
        <v>0</v>
      </c>
      <c r="G96" s="202">
        <f t="shared" si="18"/>
        <v>0</v>
      </c>
      <c r="H96" s="202">
        <f t="shared" si="18"/>
        <v>0</v>
      </c>
      <c r="I96" s="202">
        <f t="shared" si="18"/>
        <v>0</v>
      </c>
      <c r="J96" s="202">
        <f t="shared" si="18"/>
        <v>0</v>
      </c>
      <c r="K96" s="202">
        <f t="shared" si="18"/>
        <v>0</v>
      </c>
      <c r="L96" s="202">
        <f t="shared" si="18"/>
        <v>0</v>
      </c>
      <c r="M96" s="202">
        <f t="shared" si="18"/>
        <v>0</v>
      </c>
      <c r="N96" s="202">
        <f t="shared" si="18"/>
        <v>0</v>
      </c>
      <c r="O96" s="202">
        <f t="shared" si="12"/>
        <v>0</v>
      </c>
      <c r="P96" s="180"/>
      <c r="Q96" s="180">
        <f t="shared" si="13"/>
        <v>0</v>
      </c>
    </row>
    <row r="97" spans="1:17" ht="15.75">
      <c r="A97" s="379" t="s">
        <v>879</v>
      </c>
      <c r="B97" s="371"/>
      <c r="C97" s="202">
        <f>C96+C87+C82</f>
        <v>0</v>
      </c>
      <c r="D97" s="202">
        <f aca="true" t="shared" si="19" ref="D97:N97">D96+D87+D82</f>
        <v>0</v>
      </c>
      <c r="E97" s="202">
        <f t="shared" si="19"/>
        <v>0</v>
      </c>
      <c r="F97" s="202">
        <f t="shared" si="19"/>
        <v>0</v>
      </c>
      <c r="G97" s="202">
        <f t="shared" si="19"/>
        <v>0</v>
      </c>
      <c r="H97" s="202">
        <f t="shared" si="19"/>
        <v>254</v>
      </c>
      <c r="I97" s="202">
        <f t="shared" si="19"/>
        <v>0</v>
      </c>
      <c r="J97" s="202">
        <f t="shared" si="19"/>
        <v>127</v>
      </c>
      <c r="K97" s="202">
        <f t="shared" si="19"/>
        <v>254</v>
      </c>
      <c r="L97" s="202">
        <f t="shared" si="19"/>
        <v>0</v>
      </c>
      <c r="M97" s="202">
        <f t="shared" si="19"/>
        <v>0</v>
      </c>
      <c r="N97" s="202">
        <f t="shared" si="19"/>
        <v>0</v>
      </c>
      <c r="O97" s="202">
        <f t="shared" si="12"/>
        <v>635</v>
      </c>
      <c r="P97" s="180">
        <v>635</v>
      </c>
      <c r="Q97" s="180">
        <f t="shared" si="13"/>
        <v>0</v>
      </c>
    </row>
    <row r="98" spans="1:17" ht="15.75">
      <c r="A98" s="382" t="s">
        <v>507</v>
      </c>
      <c r="B98" s="383" t="s">
        <v>508</v>
      </c>
      <c r="C98" s="202">
        <f>C97+C74</f>
        <v>2493</v>
      </c>
      <c r="D98" s="202">
        <f aca="true" t="shared" si="20" ref="D98:N98">D97+D74</f>
        <v>2489</v>
      </c>
      <c r="E98" s="202">
        <f t="shared" si="20"/>
        <v>4089</v>
      </c>
      <c r="F98" s="202">
        <f t="shared" si="20"/>
        <v>2529</v>
      </c>
      <c r="G98" s="202">
        <f t="shared" si="20"/>
        <v>2569</v>
      </c>
      <c r="H98" s="202">
        <f t="shared" si="20"/>
        <v>3113</v>
      </c>
      <c r="I98" s="202">
        <f t="shared" si="20"/>
        <v>3069</v>
      </c>
      <c r="J98" s="202">
        <f t="shared" si="20"/>
        <v>2616</v>
      </c>
      <c r="K98" s="202">
        <f t="shared" si="20"/>
        <v>2783</v>
      </c>
      <c r="L98" s="202">
        <f t="shared" si="20"/>
        <v>2604</v>
      </c>
      <c r="M98" s="202">
        <f t="shared" si="20"/>
        <v>2490</v>
      </c>
      <c r="N98" s="202">
        <f t="shared" si="20"/>
        <v>2538</v>
      </c>
      <c r="O98" s="202">
        <f t="shared" si="12"/>
        <v>33382</v>
      </c>
      <c r="P98" s="180">
        <v>33382</v>
      </c>
      <c r="Q98" s="180">
        <f t="shared" si="13"/>
        <v>0</v>
      </c>
    </row>
    <row r="99" spans="1:17" ht="15">
      <c r="A99" s="374" t="s">
        <v>880</v>
      </c>
      <c r="B99" s="365" t="s">
        <v>881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02">
        <f t="shared" si="12"/>
        <v>0</v>
      </c>
      <c r="P99" s="180"/>
      <c r="Q99" s="180">
        <f t="shared" si="13"/>
        <v>0</v>
      </c>
    </row>
    <row r="100" spans="1:17" ht="15">
      <c r="A100" s="374" t="s">
        <v>882</v>
      </c>
      <c r="B100" s="365" t="s">
        <v>883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02">
        <f t="shared" si="12"/>
        <v>0</v>
      </c>
      <c r="P100" s="180"/>
      <c r="Q100" s="180">
        <f t="shared" si="13"/>
        <v>0</v>
      </c>
    </row>
    <row r="101" spans="1:17" ht="15">
      <c r="A101" s="374" t="s">
        <v>884</v>
      </c>
      <c r="B101" s="365" t="s">
        <v>885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02">
        <f t="shared" si="12"/>
        <v>0</v>
      </c>
      <c r="P101" s="180"/>
      <c r="Q101" s="180">
        <f t="shared" si="13"/>
        <v>0</v>
      </c>
    </row>
    <row r="102" spans="1:17" ht="15">
      <c r="A102" s="384" t="s">
        <v>509</v>
      </c>
      <c r="B102" s="369" t="s">
        <v>510</v>
      </c>
      <c r="C102" s="202">
        <f>SUM(C99:C101)</f>
        <v>0</v>
      </c>
      <c r="D102" s="202">
        <f aca="true" t="shared" si="21" ref="D102:N102">SUM(D99:D101)</f>
        <v>0</v>
      </c>
      <c r="E102" s="202">
        <f t="shared" si="21"/>
        <v>0</v>
      </c>
      <c r="F102" s="202">
        <f t="shared" si="21"/>
        <v>0</v>
      </c>
      <c r="G102" s="202">
        <f t="shared" si="21"/>
        <v>0</v>
      </c>
      <c r="H102" s="202">
        <f t="shared" si="21"/>
        <v>0</v>
      </c>
      <c r="I102" s="202">
        <f t="shared" si="21"/>
        <v>0</v>
      </c>
      <c r="J102" s="202">
        <f t="shared" si="21"/>
        <v>0</v>
      </c>
      <c r="K102" s="202">
        <f t="shared" si="21"/>
        <v>0</v>
      </c>
      <c r="L102" s="202">
        <f t="shared" si="21"/>
        <v>0</v>
      </c>
      <c r="M102" s="202">
        <f t="shared" si="21"/>
        <v>0</v>
      </c>
      <c r="N102" s="202">
        <f t="shared" si="21"/>
        <v>0</v>
      </c>
      <c r="O102" s="202">
        <f t="shared" si="12"/>
        <v>0</v>
      </c>
      <c r="P102" s="180"/>
      <c r="Q102" s="180">
        <f t="shared" si="13"/>
        <v>0</v>
      </c>
    </row>
    <row r="103" spans="1:17" ht="15">
      <c r="A103" s="385" t="s">
        <v>886</v>
      </c>
      <c r="B103" s="365" t="s">
        <v>887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02">
        <f t="shared" si="12"/>
        <v>0</v>
      </c>
      <c r="P103" s="180"/>
      <c r="Q103" s="180">
        <f t="shared" si="13"/>
        <v>0</v>
      </c>
    </row>
    <row r="104" spans="1:17" ht="15">
      <c r="A104" s="385" t="s">
        <v>888</v>
      </c>
      <c r="B104" s="365" t="s">
        <v>889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02">
        <f t="shared" si="12"/>
        <v>0</v>
      </c>
      <c r="P104" s="180"/>
      <c r="Q104" s="180">
        <f t="shared" si="13"/>
        <v>0</v>
      </c>
    </row>
    <row r="105" spans="1:17" ht="15">
      <c r="A105" s="374" t="s">
        <v>890</v>
      </c>
      <c r="B105" s="365" t="s">
        <v>891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02">
        <f t="shared" si="12"/>
        <v>0</v>
      </c>
      <c r="P105" s="180"/>
      <c r="Q105" s="180">
        <f t="shared" si="13"/>
        <v>0</v>
      </c>
    </row>
    <row r="106" spans="1:17" ht="15">
      <c r="A106" s="374" t="s">
        <v>892</v>
      </c>
      <c r="B106" s="365" t="s">
        <v>893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02">
        <f t="shared" si="12"/>
        <v>0</v>
      </c>
      <c r="P106" s="180"/>
      <c r="Q106" s="180">
        <f t="shared" si="13"/>
        <v>0</v>
      </c>
    </row>
    <row r="107" spans="1:17" ht="15">
      <c r="A107" s="386" t="s">
        <v>511</v>
      </c>
      <c r="B107" s="369" t="s">
        <v>512</v>
      </c>
      <c r="C107" s="202">
        <f>SUM(C103:C106)</f>
        <v>0</v>
      </c>
      <c r="D107" s="202">
        <f aca="true" t="shared" si="22" ref="D107:N107">SUM(D103:D106)</f>
        <v>0</v>
      </c>
      <c r="E107" s="202">
        <f t="shared" si="22"/>
        <v>0</v>
      </c>
      <c r="F107" s="202">
        <f t="shared" si="22"/>
        <v>0</v>
      </c>
      <c r="G107" s="202">
        <f t="shared" si="22"/>
        <v>0</v>
      </c>
      <c r="H107" s="202">
        <f t="shared" si="22"/>
        <v>0</v>
      </c>
      <c r="I107" s="202">
        <f t="shared" si="22"/>
        <v>0</v>
      </c>
      <c r="J107" s="202">
        <f t="shared" si="22"/>
        <v>0</v>
      </c>
      <c r="K107" s="202">
        <f t="shared" si="22"/>
        <v>0</v>
      </c>
      <c r="L107" s="202">
        <f t="shared" si="22"/>
        <v>0</v>
      </c>
      <c r="M107" s="202">
        <f t="shared" si="22"/>
        <v>0</v>
      </c>
      <c r="N107" s="202">
        <f t="shared" si="22"/>
        <v>0</v>
      </c>
      <c r="O107" s="202">
        <f t="shared" si="12"/>
        <v>0</v>
      </c>
      <c r="P107" s="180"/>
      <c r="Q107" s="180">
        <f t="shared" si="13"/>
        <v>0</v>
      </c>
    </row>
    <row r="108" spans="1:17" ht="15">
      <c r="A108" s="385" t="s">
        <v>513</v>
      </c>
      <c r="B108" s="365" t="s">
        <v>514</v>
      </c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02">
        <f t="shared" si="12"/>
        <v>0</v>
      </c>
      <c r="P108" s="180"/>
      <c r="Q108" s="180">
        <f t="shared" si="13"/>
        <v>0</v>
      </c>
    </row>
    <row r="109" spans="1:17" ht="15">
      <c r="A109" s="385" t="s">
        <v>515</v>
      </c>
      <c r="B109" s="365" t="s">
        <v>516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02">
        <f t="shared" si="12"/>
        <v>0</v>
      </c>
      <c r="P109" s="180"/>
      <c r="Q109" s="180">
        <f t="shared" si="13"/>
        <v>0</v>
      </c>
    </row>
    <row r="110" spans="1:17" ht="15">
      <c r="A110" s="386" t="s">
        <v>517</v>
      </c>
      <c r="B110" s="369" t="s">
        <v>518</v>
      </c>
      <c r="C110" s="202">
        <f>SUM(C108:C109)</f>
        <v>0</v>
      </c>
      <c r="D110" s="202">
        <f aca="true" t="shared" si="23" ref="D110:N110">SUM(D108:D109)</f>
        <v>0</v>
      </c>
      <c r="E110" s="202">
        <f t="shared" si="23"/>
        <v>0</v>
      </c>
      <c r="F110" s="202">
        <f t="shared" si="23"/>
        <v>0</v>
      </c>
      <c r="G110" s="202">
        <f t="shared" si="23"/>
        <v>0</v>
      </c>
      <c r="H110" s="202">
        <f t="shared" si="23"/>
        <v>0</v>
      </c>
      <c r="I110" s="202">
        <f t="shared" si="23"/>
        <v>0</v>
      </c>
      <c r="J110" s="202">
        <f t="shared" si="23"/>
        <v>0</v>
      </c>
      <c r="K110" s="202">
        <f t="shared" si="23"/>
        <v>0</v>
      </c>
      <c r="L110" s="202">
        <f t="shared" si="23"/>
        <v>0</v>
      </c>
      <c r="M110" s="202">
        <f t="shared" si="23"/>
        <v>0</v>
      </c>
      <c r="N110" s="202">
        <f t="shared" si="23"/>
        <v>0</v>
      </c>
      <c r="O110" s="202">
        <f t="shared" si="12"/>
        <v>0</v>
      </c>
      <c r="P110" s="180"/>
      <c r="Q110" s="180">
        <f t="shared" si="13"/>
        <v>0</v>
      </c>
    </row>
    <row r="111" spans="1:17" ht="15">
      <c r="A111" s="385" t="s">
        <v>519</v>
      </c>
      <c r="B111" s="365" t="s">
        <v>520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02">
        <f t="shared" si="12"/>
        <v>0</v>
      </c>
      <c r="P111" s="180"/>
      <c r="Q111" s="180">
        <f t="shared" si="13"/>
        <v>0</v>
      </c>
    </row>
    <row r="112" spans="1:17" ht="15">
      <c r="A112" s="385" t="s">
        <v>521</v>
      </c>
      <c r="B112" s="365" t="s">
        <v>522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02">
        <f t="shared" si="12"/>
        <v>0</v>
      </c>
      <c r="P112" s="180"/>
      <c r="Q112" s="180">
        <f t="shared" si="13"/>
        <v>0</v>
      </c>
    </row>
    <row r="113" spans="1:17" ht="15">
      <c r="A113" s="385" t="s">
        <v>523</v>
      </c>
      <c r="B113" s="365" t="s">
        <v>524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02">
        <f t="shared" si="12"/>
        <v>0</v>
      </c>
      <c r="P113" s="180"/>
      <c r="Q113" s="180">
        <f t="shared" si="13"/>
        <v>0</v>
      </c>
    </row>
    <row r="114" spans="1:17" ht="15">
      <c r="A114" s="387" t="s">
        <v>525</v>
      </c>
      <c r="B114" s="372" t="s">
        <v>526</v>
      </c>
      <c r="C114" s="202">
        <f>C113+C112+C111+C110+C109+C108+C107+C102</f>
        <v>0</v>
      </c>
      <c r="D114" s="202">
        <f aca="true" t="shared" si="24" ref="D114:N114">D113+D112+D111+D110+D109+D108+D107+D102</f>
        <v>0</v>
      </c>
      <c r="E114" s="202">
        <f t="shared" si="24"/>
        <v>0</v>
      </c>
      <c r="F114" s="202">
        <f t="shared" si="24"/>
        <v>0</v>
      </c>
      <c r="G114" s="202">
        <f t="shared" si="24"/>
        <v>0</v>
      </c>
      <c r="H114" s="202">
        <f t="shared" si="24"/>
        <v>0</v>
      </c>
      <c r="I114" s="202">
        <f t="shared" si="24"/>
        <v>0</v>
      </c>
      <c r="J114" s="202">
        <f t="shared" si="24"/>
        <v>0</v>
      </c>
      <c r="K114" s="202">
        <f t="shared" si="24"/>
        <v>0</v>
      </c>
      <c r="L114" s="202">
        <f t="shared" si="24"/>
        <v>0</v>
      </c>
      <c r="M114" s="202">
        <f t="shared" si="24"/>
        <v>0</v>
      </c>
      <c r="N114" s="202">
        <f t="shared" si="24"/>
        <v>0</v>
      </c>
      <c r="O114" s="202">
        <f t="shared" si="12"/>
        <v>0</v>
      </c>
      <c r="P114" s="180"/>
      <c r="Q114" s="180">
        <f t="shared" si="13"/>
        <v>0</v>
      </c>
    </row>
    <row r="115" spans="1:17" ht="15">
      <c r="A115" s="385" t="s">
        <v>894</v>
      </c>
      <c r="B115" s="365" t="s">
        <v>895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02">
        <f t="shared" si="12"/>
        <v>0</v>
      </c>
      <c r="P115" s="180"/>
      <c r="Q115" s="180">
        <f t="shared" si="13"/>
        <v>0</v>
      </c>
    </row>
    <row r="116" spans="1:17" ht="15">
      <c r="A116" s="374" t="s">
        <v>896</v>
      </c>
      <c r="B116" s="365" t="s">
        <v>897</v>
      </c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02">
        <f t="shared" si="12"/>
        <v>0</v>
      </c>
      <c r="P116" s="180"/>
      <c r="Q116" s="180">
        <f t="shared" si="13"/>
        <v>0</v>
      </c>
    </row>
    <row r="117" spans="1:17" ht="15">
      <c r="A117" s="385" t="s">
        <v>898</v>
      </c>
      <c r="B117" s="365" t="s">
        <v>899</v>
      </c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02">
        <f t="shared" si="12"/>
        <v>0</v>
      </c>
      <c r="P117" s="180"/>
      <c r="Q117" s="180">
        <f t="shared" si="13"/>
        <v>0</v>
      </c>
    </row>
    <row r="118" spans="1:17" ht="15">
      <c r="A118" s="385" t="s">
        <v>900</v>
      </c>
      <c r="B118" s="365" t="s">
        <v>901</v>
      </c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02">
        <f t="shared" si="12"/>
        <v>0</v>
      </c>
      <c r="P118" s="180"/>
      <c r="Q118" s="180">
        <f t="shared" si="13"/>
        <v>0</v>
      </c>
    </row>
    <row r="119" spans="1:17" ht="15">
      <c r="A119" s="387" t="s">
        <v>527</v>
      </c>
      <c r="B119" s="372" t="s">
        <v>528</v>
      </c>
      <c r="C119" s="202">
        <f>SUM(C115:C118)</f>
        <v>0</v>
      </c>
      <c r="D119" s="202">
        <f aca="true" t="shared" si="25" ref="D119:N119">SUM(D115:D118)</f>
        <v>0</v>
      </c>
      <c r="E119" s="202">
        <f t="shared" si="25"/>
        <v>0</v>
      </c>
      <c r="F119" s="202">
        <f t="shared" si="25"/>
        <v>0</v>
      </c>
      <c r="G119" s="202">
        <f t="shared" si="25"/>
        <v>0</v>
      </c>
      <c r="H119" s="202">
        <f t="shared" si="25"/>
        <v>0</v>
      </c>
      <c r="I119" s="202">
        <f t="shared" si="25"/>
        <v>0</v>
      </c>
      <c r="J119" s="202">
        <f t="shared" si="25"/>
        <v>0</v>
      </c>
      <c r="K119" s="202">
        <f t="shared" si="25"/>
        <v>0</v>
      </c>
      <c r="L119" s="202">
        <f t="shared" si="25"/>
        <v>0</v>
      </c>
      <c r="M119" s="202">
        <f t="shared" si="25"/>
        <v>0</v>
      </c>
      <c r="N119" s="202">
        <f t="shared" si="25"/>
        <v>0</v>
      </c>
      <c r="O119" s="202">
        <f t="shared" si="12"/>
        <v>0</v>
      </c>
      <c r="P119" s="180"/>
      <c r="Q119" s="180">
        <f t="shared" si="13"/>
        <v>0</v>
      </c>
    </row>
    <row r="120" spans="1:17" ht="15">
      <c r="A120" s="374" t="s">
        <v>176</v>
      </c>
      <c r="B120" s="365" t="s">
        <v>529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02">
        <f t="shared" si="12"/>
        <v>0</v>
      </c>
      <c r="P120" s="180"/>
      <c r="Q120" s="180">
        <f t="shared" si="13"/>
        <v>0</v>
      </c>
    </row>
    <row r="121" spans="1:17" ht="15.75">
      <c r="A121" s="388" t="s">
        <v>530</v>
      </c>
      <c r="B121" s="389" t="s">
        <v>531</v>
      </c>
      <c r="C121" s="202">
        <f>C119+C114</f>
        <v>0</v>
      </c>
      <c r="D121" s="202">
        <f aca="true" t="shared" si="26" ref="D121:N121">D119+D114</f>
        <v>0</v>
      </c>
      <c r="E121" s="202">
        <f t="shared" si="26"/>
        <v>0</v>
      </c>
      <c r="F121" s="202">
        <f t="shared" si="26"/>
        <v>0</v>
      </c>
      <c r="G121" s="202">
        <f t="shared" si="26"/>
        <v>0</v>
      </c>
      <c r="H121" s="202">
        <f t="shared" si="26"/>
        <v>0</v>
      </c>
      <c r="I121" s="202">
        <f t="shared" si="26"/>
        <v>0</v>
      </c>
      <c r="J121" s="202">
        <f t="shared" si="26"/>
        <v>0</v>
      </c>
      <c r="K121" s="202">
        <f t="shared" si="26"/>
        <v>0</v>
      </c>
      <c r="L121" s="202">
        <f t="shared" si="26"/>
        <v>0</v>
      </c>
      <c r="M121" s="202">
        <f t="shared" si="26"/>
        <v>0</v>
      </c>
      <c r="N121" s="202">
        <f t="shared" si="26"/>
        <v>0</v>
      </c>
      <c r="O121" s="202">
        <f t="shared" si="12"/>
        <v>0</v>
      </c>
      <c r="P121" s="180"/>
      <c r="Q121" s="180">
        <f t="shared" si="13"/>
        <v>0</v>
      </c>
    </row>
    <row r="122" spans="1:17" ht="15.75">
      <c r="A122" s="390" t="s">
        <v>902</v>
      </c>
      <c r="B122" s="391"/>
      <c r="C122" s="202">
        <f>C121+C98</f>
        <v>2493</v>
      </c>
      <c r="D122" s="202">
        <f aca="true" t="shared" si="27" ref="D122:N122">D121+D98</f>
        <v>2489</v>
      </c>
      <c r="E122" s="202">
        <f t="shared" si="27"/>
        <v>4089</v>
      </c>
      <c r="F122" s="202">
        <f t="shared" si="27"/>
        <v>2529</v>
      </c>
      <c r="G122" s="202">
        <f t="shared" si="27"/>
        <v>2569</v>
      </c>
      <c r="H122" s="202">
        <f t="shared" si="27"/>
        <v>3113</v>
      </c>
      <c r="I122" s="202">
        <f t="shared" si="27"/>
        <v>3069</v>
      </c>
      <c r="J122" s="202">
        <f t="shared" si="27"/>
        <v>2616</v>
      </c>
      <c r="K122" s="202">
        <f t="shared" si="27"/>
        <v>2783</v>
      </c>
      <c r="L122" s="202">
        <f t="shared" si="27"/>
        <v>2604</v>
      </c>
      <c r="M122" s="202">
        <f t="shared" si="27"/>
        <v>2490</v>
      </c>
      <c r="N122" s="202">
        <f t="shared" si="27"/>
        <v>2538</v>
      </c>
      <c r="O122" s="202">
        <f t="shared" si="12"/>
        <v>33382</v>
      </c>
      <c r="P122" s="180"/>
      <c r="Q122" s="180">
        <f t="shared" si="13"/>
        <v>33382</v>
      </c>
    </row>
    <row r="123" spans="1:17" ht="25.5">
      <c r="A123" s="357" t="s">
        <v>486</v>
      </c>
      <c r="B123" s="358" t="s">
        <v>903</v>
      </c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02"/>
      <c r="P123" s="180"/>
      <c r="Q123" s="180">
        <f t="shared" si="13"/>
        <v>0</v>
      </c>
    </row>
    <row r="124" spans="1:17" ht="15">
      <c r="A124" s="364" t="s">
        <v>904</v>
      </c>
      <c r="B124" s="368" t="s">
        <v>905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02">
        <f t="shared" si="12"/>
        <v>0</v>
      </c>
      <c r="P124" s="180"/>
      <c r="Q124" s="180">
        <f t="shared" si="13"/>
        <v>0</v>
      </c>
    </row>
    <row r="125" spans="1:17" ht="15">
      <c r="A125" s="365" t="s">
        <v>906</v>
      </c>
      <c r="B125" s="368" t="s">
        <v>907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02">
        <f t="shared" si="12"/>
        <v>0</v>
      </c>
      <c r="P125" s="180"/>
      <c r="Q125" s="180">
        <f t="shared" si="13"/>
        <v>0</v>
      </c>
    </row>
    <row r="126" spans="1:17" ht="15">
      <c r="A126" s="365" t="s">
        <v>908</v>
      </c>
      <c r="B126" s="368" t="s">
        <v>909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02">
        <f t="shared" si="12"/>
        <v>0</v>
      </c>
      <c r="P126" s="180"/>
      <c r="Q126" s="180">
        <f t="shared" si="13"/>
        <v>0</v>
      </c>
    </row>
    <row r="127" spans="1:17" ht="15">
      <c r="A127" s="365" t="s">
        <v>218</v>
      </c>
      <c r="B127" s="368" t="s">
        <v>910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02">
        <f t="shared" si="12"/>
        <v>0</v>
      </c>
      <c r="P127" s="180"/>
      <c r="Q127" s="180">
        <f t="shared" si="13"/>
        <v>0</v>
      </c>
    </row>
    <row r="128" spans="1:17" ht="15">
      <c r="A128" s="365" t="s">
        <v>911</v>
      </c>
      <c r="B128" s="368" t="s">
        <v>912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02">
        <f t="shared" si="12"/>
        <v>0</v>
      </c>
      <c r="P128" s="180"/>
      <c r="Q128" s="180">
        <f t="shared" si="13"/>
        <v>0</v>
      </c>
    </row>
    <row r="129" spans="1:17" ht="15">
      <c r="A129" s="365" t="s">
        <v>913</v>
      </c>
      <c r="B129" s="368" t="s">
        <v>914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02">
        <f t="shared" si="12"/>
        <v>0</v>
      </c>
      <c r="P129" s="180"/>
      <c r="Q129" s="180">
        <f t="shared" si="13"/>
        <v>0</v>
      </c>
    </row>
    <row r="130" spans="1:17" ht="15">
      <c r="A130" s="369" t="s">
        <v>915</v>
      </c>
      <c r="B130" s="392" t="s">
        <v>916</v>
      </c>
      <c r="C130" s="202">
        <f>SUM(C124:C129)</f>
        <v>0</v>
      </c>
      <c r="D130" s="202">
        <f aca="true" t="shared" si="28" ref="D130:N130">SUM(D124:D129)</f>
        <v>0</v>
      </c>
      <c r="E130" s="202">
        <f t="shared" si="28"/>
        <v>0</v>
      </c>
      <c r="F130" s="202">
        <f t="shared" si="28"/>
        <v>0</v>
      </c>
      <c r="G130" s="202">
        <f t="shared" si="28"/>
        <v>0</v>
      </c>
      <c r="H130" s="202">
        <f t="shared" si="28"/>
        <v>0</v>
      </c>
      <c r="I130" s="202">
        <f t="shared" si="28"/>
        <v>0</v>
      </c>
      <c r="J130" s="202">
        <f t="shared" si="28"/>
        <v>0</v>
      </c>
      <c r="K130" s="202">
        <f t="shared" si="28"/>
        <v>0</v>
      </c>
      <c r="L130" s="202">
        <f t="shared" si="28"/>
        <v>0</v>
      </c>
      <c r="M130" s="202">
        <f t="shared" si="28"/>
        <v>0</v>
      </c>
      <c r="N130" s="202">
        <f t="shared" si="28"/>
        <v>0</v>
      </c>
      <c r="O130" s="202">
        <f t="shared" si="12"/>
        <v>0</v>
      </c>
      <c r="P130" s="180"/>
      <c r="Q130" s="180">
        <f t="shared" si="13"/>
        <v>0</v>
      </c>
    </row>
    <row r="131" spans="1:17" ht="15">
      <c r="A131" s="365" t="s">
        <v>917</v>
      </c>
      <c r="B131" s="368" t="s">
        <v>918</v>
      </c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02">
        <f t="shared" si="12"/>
        <v>0</v>
      </c>
      <c r="P131" s="180"/>
      <c r="Q131" s="180">
        <f t="shared" si="13"/>
        <v>0</v>
      </c>
    </row>
    <row r="132" spans="1:17" ht="30">
      <c r="A132" s="365" t="s">
        <v>919</v>
      </c>
      <c r="B132" s="368" t="s">
        <v>920</v>
      </c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02">
        <f t="shared" si="12"/>
        <v>0</v>
      </c>
      <c r="P132" s="180"/>
      <c r="Q132" s="180">
        <f t="shared" si="13"/>
        <v>0</v>
      </c>
    </row>
    <row r="133" spans="1:17" ht="30">
      <c r="A133" s="365" t="s">
        <v>921</v>
      </c>
      <c r="B133" s="368" t="s">
        <v>922</v>
      </c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02">
        <f t="shared" si="12"/>
        <v>0</v>
      </c>
      <c r="P133" s="180"/>
      <c r="Q133" s="180">
        <f t="shared" si="13"/>
        <v>0</v>
      </c>
    </row>
    <row r="134" spans="1:17" ht="30">
      <c r="A134" s="365" t="s">
        <v>923</v>
      </c>
      <c r="B134" s="368" t="s">
        <v>924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02">
        <f t="shared" si="12"/>
        <v>0</v>
      </c>
      <c r="P134" s="180"/>
      <c r="Q134" s="180">
        <f t="shared" si="13"/>
        <v>0</v>
      </c>
    </row>
    <row r="135" spans="1:17" ht="15">
      <c r="A135" s="365" t="s">
        <v>646</v>
      </c>
      <c r="B135" s="368" t="s">
        <v>925</v>
      </c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02">
        <f aca="true" t="shared" si="29" ref="O135:O198">SUM(C135:N135)</f>
        <v>0</v>
      </c>
      <c r="P135" s="180"/>
      <c r="Q135" s="180">
        <f aca="true" t="shared" si="30" ref="Q135:Q198">O135-P135</f>
        <v>0</v>
      </c>
    </row>
    <row r="136" spans="1:17" ht="15">
      <c r="A136" s="372" t="s">
        <v>160</v>
      </c>
      <c r="B136" s="381" t="s">
        <v>533</v>
      </c>
      <c r="C136" s="202">
        <f>C130+C131+C132+C133+C134+C135</f>
        <v>0</v>
      </c>
      <c r="D136" s="202">
        <f aca="true" t="shared" si="31" ref="D136:N136">D130+D131+D132+D133+D134+D135</f>
        <v>0</v>
      </c>
      <c r="E136" s="202">
        <f t="shared" si="31"/>
        <v>0</v>
      </c>
      <c r="F136" s="202">
        <f t="shared" si="31"/>
        <v>0</v>
      </c>
      <c r="G136" s="202">
        <f t="shared" si="31"/>
        <v>0</v>
      </c>
      <c r="H136" s="202">
        <f t="shared" si="31"/>
        <v>0</v>
      </c>
      <c r="I136" s="202">
        <f t="shared" si="31"/>
        <v>0</v>
      </c>
      <c r="J136" s="202">
        <f t="shared" si="31"/>
        <v>0</v>
      </c>
      <c r="K136" s="202">
        <f t="shared" si="31"/>
        <v>0</v>
      </c>
      <c r="L136" s="202">
        <f t="shared" si="31"/>
        <v>0</v>
      </c>
      <c r="M136" s="202">
        <f t="shared" si="31"/>
        <v>0</v>
      </c>
      <c r="N136" s="202">
        <f t="shared" si="31"/>
        <v>0</v>
      </c>
      <c r="O136" s="202">
        <f t="shared" si="29"/>
        <v>0</v>
      </c>
      <c r="P136" s="180"/>
      <c r="Q136" s="180">
        <f t="shared" si="30"/>
        <v>0</v>
      </c>
    </row>
    <row r="137" spans="1:17" ht="15">
      <c r="A137" s="365" t="s">
        <v>926</v>
      </c>
      <c r="B137" s="368" t="s">
        <v>927</v>
      </c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02">
        <f t="shared" si="29"/>
        <v>0</v>
      </c>
      <c r="P137" s="180"/>
      <c r="Q137" s="180">
        <f t="shared" si="30"/>
        <v>0</v>
      </c>
    </row>
    <row r="138" spans="1:17" ht="15">
      <c r="A138" s="365" t="s">
        <v>928</v>
      </c>
      <c r="B138" s="368" t="s">
        <v>929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02">
        <f t="shared" si="29"/>
        <v>0</v>
      </c>
      <c r="P138" s="180"/>
      <c r="Q138" s="180">
        <f t="shared" si="30"/>
        <v>0</v>
      </c>
    </row>
    <row r="139" spans="1:17" ht="15">
      <c r="A139" s="369" t="s">
        <v>930</v>
      </c>
      <c r="B139" s="392" t="s">
        <v>931</v>
      </c>
      <c r="C139" s="202">
        <f>SUM(C137:C138)</f>
        <v>0</v>
      </c>
      <c r="D139" s="202">
        <f aca="true" t="shared" si="32" ref="D139:N139">SUM(D137:D138)</f>
        <v>0</v>
      </c>
      <c r="E139" s="202">
        <f t="shared" si="32"/>
        <v>0</v>
      </c>
      <c r="F139" s="202">
        <f t="shared" si="32"/>
        <v>0</v>
      </c>
      <c r="G139" s="202">
        <f t="shared" si="32"/>
        <v>0</v>
      </c>
      <c r="H139" s="202">
        <f t="shared" si="32"/>
        <v>0</v>
      </c>
      <c r="I139" s="202">
        <f t="shared" si="32"/>
        <v>0</v>
      </c>
      <c r="J139" s="202">
        <f t="shared" si="32"/>
        <v>0</v>
      </c>
      <c r="K139" s="202">
        <f t="shared" si="32"/>
        <v>0</v>
      </c>
      <c r="L139" s="202">
        <f t="shared" si="32"/>
        <v>0</v>
      </c>
      <c r="M139" s="202">
        <f t="shared" si="32"/>
        <v>0</v>
      </c>
      <c r="N139" s="202">
        <f t="shared" si="32"/>
        <v>0</v>
      </c>
      <c r="O139" s="202">
        <f t="shared" si="29"/>
        <v>0</v>
      </c>
      <c r="P139" s="180"/>
      <c r="Q139" s="180">
        <f t="shared" si="30"/>
        <v>0</v>
      </c>
    </row>
    <row r="140" spans="1:17" ht="15">
      <c r="A140" s="365" t="s">
        <v>932</v>
      </c>
      <c r="B140" s="368" t="s">
        <v>933</v>
      </c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02">
        <f t="shared" si="29"/>
        <v>0</v>
      </c>
      <c r="P140" s="180"/>
      <c r="Q140" s="180">
        <f t="shared" si="30"/>
        <v>0</v>
      </c>
    </row>
    <row r="141" spans="1:17" ht="15">
      <c r="A141" s="365" t="s">
        <v>934</v>
      </c>
      <c r="B141" s="368" t="s">
        <v>935</v>
      </c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02">
        <f t="shared" si="29"/>
        <v>0</v>
      </c>
      <c r="P141" s="180"/>
      <c r="Q141" s="180">
        <f t="shared" si="30"/>
        <v>0</v>
      </c>
    </row>
    <row r="142" spans="1:17" ht="15">
      <c r="A142" s="365" t="s">
        <v>936</v>
      </c>
      <c r="B142" s="368" t="s">
        <v>937</v>
      </c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02">
        <f t="shared" si="29"/>
        <v>0</v>
      </c>
      <c r="P142" s="180"/>
      <c r="Q142" s="180">
        <f t="shared" si="30"/>
        <v>0</v>
      </c>
    </row>
    <row r="143" spans="1:17" ht="15">
      <c r="A143" s="365" t="s">
        <v>938</v>
      </c>
      <c r="B143" s="368" t="s">
        <v>939</v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02">
        <f t="shared" si="29"/>
        <v>0</v>
      </c>
      <c r="P143" s="180"/>
      <c r="Q143" s="180">
        <f t="shared" si="30"/>
        <v>0</v>
      </c>
    </row>
    <row r="144" spans="1:17" ht="15">
      <c r="A144" s="365" t="s">
        <v>940</v>
      </c>
      <c r="B144" s="368" t="s">
        <v>941</v>
      </c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02">
        <f t="shared" si="29"/>
        <v>0</v>
      </c>
      <c r="P144" s="180"/>
      <c r="Q144" s="180">
        <f t="shared" si="30"/>
        <v>0</v>
      </c>
    </row>
    <row r="145" spans="1:17" ht="15">
      <c r="A145" s="365" t="s">
        <v>942</v>
      </c>
      <c r="B145" s="368" t="s">
        <v>943</v>
      </c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02">
        <f t="shared" si="29"/>
        <v>0</v>
      </c>
      <c r="P145" s="180"/>
      <c r="Q145" s="180">
        <f t="shared" si="30"/>
        <v>0</v>
      </c>
    </row>
    <row r="146" spans="1:17" ht="15">
      <c r="A146" s="365" t="s">
        <v>210</v>
      </c>
      <c r="B146" s="368" t="s">
        <v>944</v>
      </c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02">
        <f t="shared" si="29"/>
        <v>0</v>
      </c>
      <c r="P146" s="180"/>
      <c r="Q146" s="180">
        <f t="shared" si="30"/>
        <v>0</v>
      </c>
    </row>
    <row r="147" spans="1:17" ht="15">
      <c r="A147" s="365" t="s">
        <v>945</v>
      </c>
      <c r="B147" s="368" t="s">
        <v>946</v>
      </c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02">
        <f t="shared" si="29"/>
        <v>0</v>
      </c>
      <c r="P147" s="180"/>
      <c r="Q147" s="180">
        <f t="shared" si="30"/>
        <v>0</v>
      </c>
    </row>
    <row r="148" spans="1:17" ht="15">
      <c r="A148" s="369" t="s">
        <v>947</v>
      </c>
      <c r="B148" s="392" t="s">
        <v>948</v>
      </c>
      <c r="C148" s="202">
        <f>SUM(C143:C147)</f>
        <v>0</v>
      </c>
      <c r="D148" s="202">
        <f aca="true" t="shared" si="33" ref="D148:N148">SUM(D143:D147)</f>
        <v>0</v>
      </c>
      <c r="E148" s="202">
        <f t="shared" si="33"/>
        <v>0</v>
      </c>
      <c r="F148" s="202">
        <f t="shared" si="33"/>
        <v>0</v>
      </c>
      <c r="G148" s="202">
        <f t="shared" si="33"/>
        <v>0</v>
      </c>
      <c r="H148" s="202">
        <f t="shared" si="33"/>
        <v>0</v>
      </c>
      <c r="I148" s="202">
        <f t="shared" si="33"/>
        <v>0</v>
      </c>
      <c r="J148" s="202">
        <f t="shared" si="33"/>
        <v>0</v>
      </c>
      <c r="K148" s="202">
        <f t="shared" si="33"/>
        <v>0</v>
      </c>
      <c r="L148" s="202">
        <f t="shared" si="33"/>
        <v>0</v>
      </c>
      <c r="M148" s="202">
        <f t="shared" si="33"/>
        <v>0</v>
      </c>
      <c r="N148" s="202">
        <f t="shared" si="33"/>
        <v>0</v>
      </c>
      <c r="O148" s="202">
        <f t="shared" si="29"/>
        <v>0</v>
      </c>
      <c r="P148" s="180"/>
      <c r="Q148" s="180">
        <f t="shared" si="30"/>
        <v>0</v>
      </c>
    </row>
    <row r="149" spans="1:17" ht="15">
      <c r="A149" s="365" t="s">
        <v>949</v>
      </c>
      <c r="B149" s="368" t="s">
        <v>950</v>
      </c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02">
        <f t="shared" si="29"/>
        <v>0</v>
      </c>
      <c r="P149" s="180"/>
      <c r="Q149" s="180">
        <f t="shared" si="30"/>
        <v>0</v>
      </c>
    </row>
    <row r="150" spans="1:17" ht="15">
      <c r="A150" s="372" t="s">
        <v>534</v>
      </c>
      <c r="B150" s="381" t="s">
        <v>535</v>
      </c>
      <c r="C150" s="202">
        <f>C149+C148+C142+C141+C140+C139</f>
        <v>0</v>
      </c>
      <c r="D150" s="202">
        <f aca="true" t="shared" si="34" ref="D150:N150">D149+D148+D142+D141+D140+D139</f>
        <v>0</v>
      </c>
      <c r="E150" s="202">
        <f t="shared" si="34"/>
        <v>0</v>
      </c>
      <c r="F150" s="202">
        <f t="shared" si="34"/>
        <v>0</v>
      </c>
      <c r="G150" s="202">
        <f t="shared" si="34"/>
        <v>0</v>
      </c>
      <c r="H150" s="202">
        <f t="shared" si="34"/>
        <v>0</v>
      </c>
      <c r="I150" s="202">
        <f t="shared" si="34"/>
        <v>0</v>
      </c>
      <c r="J150" s="202">
        <f t="shared" si="34"/>
        <v>0</v>
      </c>
      <c r="K150" s="202">
        <f t="shared" si="34"/>
        <v>0</v>
      </c>
      <c r="L150" s="202">
        <f t="shared" si="34"/>
        <v>0</v>
      </c>
      <c r="M150" s="202">
        <f t="shared" si="34"/>
        <v>0</v>
      </c>
      <c r="N150" s="202">
        <f t="shared" si="34"/>
        <v>0</v>
      </c>
      <c r="O150" s="202">
        <f t="shared" si="29"/>
        <v>0</v>
      </c>
      <c r="P150" s="180"/>
      <c r="Q150" s="180">
        <f t="shared" si="30"/>
        <v>0</v>
      </c>
    </row>
    <row r="151" spans="1:17" ht="15">
      <c r="A151" s="374" t="s">
        <v>951</v>
      </c>
      <c r="B151" s="368" t="s">
        <v>952</v>
      </c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02">
        <f t="shared" si="29"/>
        <v>0</v>
      </c>
      <c r="P151" s="180"/>
      <c r="Q151" s="180">
        <f t="shared" si="30"/>
        <v>0</v>
      </c>
    </row>
    <row r="152" spans="1:17" ht="15">
      <c r="A152" s="374" t="s">
        <v>953</v>
      </c>
      <c r="B152" s="368" t="s">
        <v>954</v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02">
        <f t="shared" si="29"/>
        <v>0</v>
      </c>
      <c r="P152" s="180"/>
      <c r="Q152" s="180">
        <f t="shared" si="30"/>
        <v>0</v>
      </c>
    </row>
    <row r="153" spans="1:17" ht="15">
      <c r="A153" s="374" t="s">
        <v>955</v>
      </c>
      <c r="B153" s="368" t="s">
        <v>956</v>
      </c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02">
        <f t="shared" si="29"/>
        <v>0</v>
      </c>
      <c r="P153" s="180"/>
      <c r="Q153" s="180">
        <f t="shared" si="30"/>
        <v>0</v>
      </c>
    </row>
    <row r="154" spans="1:17" ht="15">
      <c r="A154" s="374" t="s">
        <v>957</v>
      </c>
      <c r="B154" s="368" t="s">
        <v>958</v>
      </c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02">
        <f t="shared" si="29"/>
        <v>0</v>
      </c>
      <c r="P154" s="180"/>
      <c r="Q154" s="180">
        <f t="shared" si="30"/>
        <v>0</v>
      </c>
    </row>
    <row r="155" spans="1:17" ht="15">
      <c r="A155" s="374" t="s">
        <v>959</v>
      </c>
      <c r="B155" s="368" t="s">
        <v>960</v>
      </c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02">
        <f t="shared" si="29"/>
        <v>0</v>
      </c>
      <c r="P155" s="180"/>
      <c r="Q155" s="180">
        <f t="shared" si="30"/>
        <v>0</v>
      </c>
    </row>
    <row r="156" spans="1:17" ht="15">
      <c r="A156" s="374" t="s">
        <v>961</v>
      </c>
      <c r="B156" s="368" t="s">
        <v>962</v>
      </c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02">
        <f t="shared" si="29"/>
        <v>0</v>
      </c>
      <c r="P156" s="180"/>
      <c r="Q156" s="180">
        <f t="shared" si="30"/>
        <v>0</v>
      </c>
    </row>
    <row r="157" spans="1:17" ht="15">
      <c r="A157" s="374" t="s">
        <v>963</v>
      </c>
      <c r="B157" s="368" t="s">
        <v>964</v>
      </c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02">
        <f t="shared" si="29"/>
        <v>0</v>
      </c>
      <c r="P157" s="180"/>
      <c r="Q157" s="180">
        <f t="shared" si="30"/>
        <v>0</v>
      </c>
    </row>
    <row r="158" spans="1:17" ht="15">
      <c r="A158" s="374" t="s">
        <v>965</v>
      </c>
      <c r="B158" s="368" t="s">
        <v>966</v>
      </c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02">
        <f t="shared" si="29"/>
        <v>0</v>
      </c>
      <c r="P158" s="180"/>
      <c r="Q158" s="180">
        <f t="shared" si="30"/>
        <v>0</v>
      </c>
    </row>
    <row r="159" spans="1:17" ht="15">
      <c r="A159" s="374" t="s">
        <v>967</v>
      </c>
      <c r="B159" s="368" t="s">
        <v>968</v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02">
        <f t="shared" si="29"/>
        <v>0</v>
      </c>
      <c r="P159" s="180"/>
      <c r="Q159" s="180">
        <f t="shared" si="30"/>
        <v>0</v>
      </c>
    </row>
    <row r="160" spans="1:17" ht="15">
      <c r="A160" s="374" t="s">
        <v>969</v>
      </c>
      <c r="B160" s="368" t="s">
        <v>970</v>
      </c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02">
        <f t="shared" si="29"/>
        <v>0</v>
      </c>
      <c r="P160" s="180"/>
      <c r="Q160" s="180">
        <f t="shared" si="30"/>
        <v>0</v>
      </c>
    </row>
    <row r="161" spans="1:17" ht="15">
      <c r="A161" s="376" t="s">
        <v>536</v>
      </c>
      <c r="B161" s="381" t="s">
        <v>537</v>
      </c>
      <c r="C161" s="202">
        <f>SUM(C151:C160)</f>
        <v>0</v>
      </c>
      <c r="D161" s="202">
        <f aca="true" t="shared" si="35" ref="D161:N161">SUM(D151:D160)</f>
        <v>0</v>
      </c>
      <c r="E161" s="202">
        <f t="shared" si="35"/>
        <v>0</v>
      </c>
      <c r="F161" s="202">
        <f t="shared" si="35"/>
        <v>0</v>
      </c>
      <c r="G161" s="202">
        <f t="shared" si="35"/>
        <v>0</v>
      </c>
      <c r="H161" s="202">
        <f t="shared" si="35"/>
        <v>0</v>
      </c>
      <c r="I161" s="202">
        <f t="shared" si="35"/>
        <v>0</v>
      </c>
      <c r="J161" s="202">
        <f t="shared" si="35"/>
        <v>0</v>
      </c>
      <c r="K161" s="202">
        <f t="shared" si="35"/>
        <v>0</v>
      </c>
      <c r="L161" s="202">
        <f t="shared" si="35"/>
        <v>0</v>
      </c>
      <c r="M161" s="202">
        <f t="shared" si="35"/>
        <v>0</v>
      </c>
      <c r="N161" s="202">
        <f t="shared" si="35"/>
        <v>0</v>
      </c>
      <c r="O161" s="202">
        <f t="shared" si="29"/>
        <v>0</v>
      </c>
      <c r="P161" s="180"/>
      <c r="Q161" s="180">
        <f t="shared" si="30"/>
        <v>0</v>
      </c>
    </row>
    <row r="162" spans="1:17" ht="30">
      <c r="A162" s="374" t="s">
        <v>971</v>
      </c>
      <c r="B162" s="368" t="s">
        <v>972</v>
      </c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02">
        <f t="shared" si="29"/>
        <v>0</v>
      </c>
      <c r="P162" s="180"/>
      <c r="Q162" s="180">
        <f t="shared" si="30"/>
        <v>0</v>
      </c>
    </row>
    <row r="163" spans="1:17" ht="30">
      <c r="A163" s="365" t="s">
        <v>973</v>
      </c>
      <c r="B163" s="368" t="s">
        <v>974</v>
      </c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02">
        <f t="shared" si="29"/>
        <v>0</v>
      </c>
      <c r="P163" s="180"/>
      <c r="Q163" s="180">
        <f t="shared" si="30"/>
        <v>0</v>
      </c>
    </row>
    <row r="164" spans="1:17" ht="15">
      <c r="A164" s="374" t="s">
        <v>975</v>
      </c>
      <c r="B164" s="368" t="s">
        <v>976</v>
      </c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02">
        <f t="shared" si="29"/>
        <v>0</v>
      </c>
      <c r="P164" s="180"/>
      <c r="Q164" s="180">
        <f t="shared" si="30"/>
        <v>0</v>
      </c>
    </row>
    <row r="165" spans="1:17" ht="15">
      <c r="A165" s="372" t="s">
        <v>538</v>
      </c>
      <c r="B165" s="381" t="s">
        <v>539</v>
      </c>
      <c r="C165" s="202">
        <f>SUM(C162:C164)</f>
        <v>0</v>
      </c>
      <c r="D165" s="202">
        <f aca="true" t="shared" si="36" ref="D165:N165">SUM(D162:D164)</f>
        <v>0</v>
      </c>
      <c r="E165" s="202">
        <f t="shared" si="36"/>
        <v>0</v>
      </c>
      <c r="F165" s="202">
        <f t="shared" si="36"/>
        <v>0</v>
      </c>
      <c r="G165" s="202">
        <f t="shared" si="36"/>
        <v>0</v>
      </c>
      <c r="H165" s="202">
        <f t="shared" si="36"/>
        <v>0</v>
      </c>
      <c r="I165" s="202">
        <f t="shared" si="36"/>
        <v>0</v>
      </c>
      <c r="J165" s="202">
        <f t="shared" si="36"/>
        <v>0</v>
      </c>
      <c r="K165" s="202">
        <f t="shared" si="36"/>
        <v>0</v>
      </c>
      <c r="L165" s="202">
        <f t="shared" si="36"/>
        <v>0</v>
      </c>
      <c r="M165" s="202">
        <f t="shared" si="36"/>
        <v>0</v>
      </c>
      <c r="N165" s="202">
        <f t="shared" si="36"/>
        <v>0</v>
      </c>
      <c r="O165" s="202">
        <f t="shared" si="29"/>
        <v>0</v>
      </c>
      <c r="P165" s="180"/>
      <c r="Q165" s="180">
        <f t="shared" si="30"/>
        <v>0</v>
      </c>
    </row>
    <row r="166" spans="1:17" ht="15.75">
      <c r="A166" s="379" t="s">
        <v>125</v>
      </c>
      <c r="B166" s="393"/>
      <c r="C166" s="202">
        <f>C165+C161+C150+C136</f>
        <v>0</v>
      </c>
      <c r="D166" s="202">
        <f aca="true" t="shared" si="37" ref="D166:N166">D165+D161+D150+D136</f>
        <v>0</v>
      </c>
      <c r="E166" s="202">
        <f t="shared" si="37"/>
        <v>0</v>
      </c>
      <c r="F166" s="202">
        <f t="shared" si="37"/>
        <v>0</v>
      </c>
      <c r="G166" s="202">
        <f t="shared" si="37"/>
        <v>0</v>
      </c>
      <c r="H166" s="202">
        <f t="shared" si="37"/>
        <v>0</v>
      </c>
      <c r="I166" s="202">
        <f t="shared" si="37"/>
        <v>0</v>
      </c>
      <c r="J166" s="202">
        <f t="shared" si="37"/>
        <v>0</v>
      </c>
      <c r="K166" s="202">
        <f t="shared" si="37"/>
        <v>0</v>
      </c>
      <c r="L166" s="202">
        <f t="shared" si="37"/>
        <v>0</v>
      </c>
      <c r="M166" s="202">
        <f t="shared" si="37"/>
        <v>0</v>
      </c>
      <c r="N166" s="202">
        <f t="shared" si="37"/>
        <v>0</v>
      </c>
      <c r="O166" s="202">
        <f t="shared" si="29"/>
        <v>0</v>
      </c>
      <c r="P166" s="180"/>
      <c r="Q166" s="180">
        <f t="shared" si="30"/>
        <v>0</v>
      </c>
    </row>
    <row r="167" spans="1:17" ht="15">
      <c r="A167" s="365" t="s">
        <v>270</v>
      </c>
      <c r="B167" s="368" t="s">
        <v>977</v>
      </c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02">
        <f t="shared" si="29"/>
        <v>0</v>
      </c>
      <c r="P167" s="180"/>
      <c r="Q167" s="180">
        <f t="shared" si="30"/>
        <v>0</v>
      </c>
    </row>
    <row r="168" spans="1:17" ht="30">
      <c r="A168" s="365" t="s">
        <v>978</v>
      </c>
      <c r="B168" s="368" t="s">
        <v>979</v>
      </c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02">
        <f t="shared" si="29"/>
        <v>0</v>
      </c>
      <c r="P168" s="180"/>
      <c r="Q168" s="180">
        <f t="shared" si="30"/>
        <v>0</v>
      </c>
    </row>
    <row r="169" spans="1:17" ht="30">
      <c r="A169" s="365" t="s">
        <v>980</v>
      </c>
      <c r="B169" s="368" t="s">
        <v>981</v>
      </c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02">
        <f t="shared" si="29"/>
        <v>0</v>
      </c>
      <c r="P169" s="180"/>
      <c r="Q169" s="180">
        <f t="shared" si="30"/>
        <v>0</v>
      </c>
    </row>
    <row r="170" spans="1:17" ht="30">
      <c r="A170" s="365" t="s">
        <v>982</v>
      </c>
      <c r="B170" s="368" t="s">
        <v>983</v>
      </c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02">
        <f t="shared" si="29"/>
        <v>0</v>
      </c>
      <c r="P170" s="180"/>
      <c r="Q170" s="180">
        <f t="shared" si="30"/>
        <v>0</v>
      </c>
    </row>
    <row r="171" spans="1:17" ht="15">
      <c r="A171" s="365" t="s">
        <v>984</v>
      </c>
      <c r="B171" s="368" t="s">
        <v>985</v>
      </c>
      <c r="C171" s="212"/>
      <c r="D171" s="212"/>
      <c r="E171" s="212"/>
      <c r="F171" s="212"/>
      <c r="G171" s="212"/>
      <c r="H171" s="212"/>
      <c r="I171" s="212">
        <v>254</v>
      </c>
      <c r="J171" s="212">
        <v>127</v>
      </c>
      <c r="K171" s="212">
        <v>254</v>
      </c>
      <c r="L171" s="212"/>
      <c r="M171" s="212"/>
      <c r="N171" s="212"/>
      <c r="O171" s="202">
        <f t="shared" si="29"/>
        <v>635</v>
      </c>
      <c r="P171" s="180">
        <v>635</v>
      </c>
      <c r="Q171" s="180">
        <f t="shared" si="30"/>
        <v>0</v>
      </c>
    </row>
    <row r="172" spans="1:17" ht="15">
      <c r="A172" s="372" t="s">
        <v>540</v>
      </c>
      <c r="B172" s="381" t="s">
        <v>541</v>
      </c>
      <c r="C172" s="202">
        <f>SUM(C167:C171)</f>
        <v>0</v>
      </c>
      <c r="D172" s="202">
        <f aca="true" t="shared" si="38" ref="D172:N172">SUM(D167:D171)</f>
        <v>0</v>
      </c>
      <c r="E172" s="202">
        <f t="shared" si="38"/>
        <v>0</v>
      </c>
      <c r="F172" s="202">
        <f t="shared" si="38"/>
        <v>0</v>
      </c>
      <c r="G172" s="202">
        <f t="shared" si="38"/>
        <v>0</v>
      </c>
      <c r="H172" s="202">
        <f t="shared" si="38"/>
        <v>0</v>
      </c>
      <c r="I172" s="202">
        <f t="shared" si="38"/>
        <v>254</v>
      </c>
      <c r="J172" s="202">
        <f t="shared" si="38"/>
        <v>127</v>
      </c>
      <c r="K172" s="202">
        <f t="shared" si="38"/>
        <v>254</v>
      </c>
      <c r="L172" s="202">
        <f t="shared" si="38"/>
        <v>0</v>
      </c>
      <c r="M172" s="202">
        <f t="shared" si="38"/>
        <v>0</v>
      </c>
      <c r="N172" s="202">
        <f t="shared" si="38"/>
        <v>0</v>
      </c>
      <c r="O172" s="202">
        <f t="shared" si="29"/>
        <v>635</v>
      </c>
      <c r="P172" s="180">
        <v>635</v>
      </c>
      <c r="Q172" s="180">
        <f t="shared" si="30"/>
        <v>0</v>
      </c>
    </row>
    <row r="173" spans="1:17" ht="15">
      <c r="A173" s="374" t="s">
        <v>214</v>
      </c>
      <c r="B173" s="368" t="s">
        <v>986</v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02">
        <f t="shared" si="29"/>
        <v>0</v>
      </c>
      <c r="P173" s="180"/>
      <c r="Q173" s="180">
        <f t="shared" si="30"/>
        <v>0</v>
      </c>
    </row>
    <row r="174" spans="1:17" ht="15">
      <c r="A174" s="374" t="s">
        <v>213</v>
      </c>
      <c r="B174" s="368" t="s">
        <v>987</v>
      </c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02">
        <f t="shared" si="29"/>
        <v>0</v>
      </c>
      <c r="P174" s="180"/>
      <c r="Q174" s="180">
        <f t="shared" si="30"/>
        <v>0</v>
      </c>
    </row>
    <row r="175" spans="1:17" ht="15">
      <c r="A175" s="374" t="s">
        <v>988</v>
      </c>
      <c r="B175" s="368" t="s">
        <v>989</v>
      </c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02">
        <f t="shared" si="29"/>
        <v>0</v>
      </c>
      <c r="P175" s="180"/>
      <c r="Q175" s="180">
        <f t="shared" si="30"/>
        <v>0</v>
      </c>
    </row>
    <row r="176" spans="1:17" ht="15">
      <c r="A176" s="374" t="s">
        <v>216</v>
      </c>
      <c r="B176" s="368" t="s">
        <v>990</v>
      </c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02">
        <f t="shared" si="29"/>
        <v>0</v>
      </c>
      <c r="P176" s="180"/>
      <c r="Q176" s="180">
        <f t="shared" si="30"/>
        <v>0</v>
      </c>
    </row>
    <row r="177" spans="1:17" ht="15">
      <c r="A177" s="374" t="s">
        <v>991</v>
      </c>
      <c r="B177" s="368" t="s">
        <v>992</v>
      </c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02">
        <f t="shared" si="29"/>
        <v>0</v>
      </c>
      <c r="P177" s="180"/>
      <c r="Q177" s="180">
        <f t="shared" si="30"/>
        <v>0</v>
      </c>
    </row>
    <row r="178" spans="1:17" ht="15">
      <c r="A178" s="372" t="s">
        <v>542</v>
      </c>
      <c r="B178" s="381" t="s">
        <v>543</v>
      </c>
      <c r="C178" s="202">
        <f>SUM(C173:C177)</f>
        <v>0</v>
      </c>
      <c r="D178" s="202">
        <f aca="true" t="shared" si="39" ref="D178:N178">SUM(D173:D177)</f>
        <v>0</v>
      </c>
      <c r="E178" s="202">
        <f t="shared" si="39"/>
        <v>0</v>
      </c>
      <c r="F178" s="202">
        <f t="shared" si="39"/>
        <v>0</v>
      </c>
      <c r="G178" s="202">
        <f t="shared" si="39"/>
        <v>0</v>
      </c>
      <c r="H178" s="202">
        <f t="shared" si="39"/>
        <v>0</v>
      </c>
      <c r="I178" s="202">
        <f t="shared" si="39"/>
        <v>0</v>
      </c>
      <c r="J178" s="202">
        <f t="shared" si="39"/>
        <v>0</v>
      </c>
      <c r="K178" s="202">
        <f t="shared" si="39"/>
        <v>0</v>
      </c>
      <c r="L178" s="202">
        <f t="shared" si="39"/>
        <v>0</v>
      </c>
      <c r="M178" s="202">
        <f t="shared" si="39"/>
        <v>0</v>
      </c>
      <c r="N178" s="202">
        <f t="shared" si="39"/>
        <v>0</v>
      </c>
      <c r="O178" s="202">
        <f t="shared" si="29"/>
        <v>0</v>
      </c>
      <c r="P178" s="180"/>
      <c r="Q178" s="180">
        <f t="shared" si="30"/>
        <v>0</v>
      </c>
    </row>
    <row r="179" spans="1:17" ht="30">
      <c r="A179" s="374" t="s">
        <v>993</v>
      </c>
      <c r="B179" s="368" t="s">
        <v>994</v>
      </c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02">
        <f t="shared" si="29"/>
        <v>0</v>
      </c>
      <c r="P179" s="180"/>
      <c r="Q179" s="180">
        <f t="shared" si="30"/>
        <v>0</v>
      </c>
    </row>
    <row r="180" spans="1:17" ht="30">
      <c r="A180" s="365" t="s">
        <v>995</v>
      </c>
      <c r="B180" s="368" t="s">
        <v>996</v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02">
        <f t="shared" si="29"/>
        <v>0</v>
      </c>
      <c r="P180" s="180"/>
      <c r="Q180" s="180">
        <f t="shared" si="30"/>
        <v>0</v>
      </c>
    </row>
    <row r="181" spans="1:17" ht="15">
      <c r="A181" s="374" t="s">
        <v>997</v>
      </c>
      <c r="B181" s="368" t="s">
        <v>998</v>
      </c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02">
        <f t="shared" si="29"/>
        <v>0</v>
      </c>
      <c r="P181" s="180"/>
      <c r="Q181" s="180">
        <f t="shared" si="30"/>
        <v>0</v>
      </c>
    </row>
    <row r="182" spans="1:17" ht="15">
      <c r="A182" s="372" t="s">
        <v>544</v>
      </c>
      <c r="B182" s="381" t="s">
        <v>545</v>
      </c>
      <c r="C182" s="202">
        <f>SUM(C179:C181)</f>
        <v>0</v>
      </c>
      <c r="D182" s="202">
        <f aca="true" t="shared" si="40" ref="D182:N182">SUM(D179:D181)</f>
        <v>0</v>
      </c>
      <c r="E182" s="202">
        <f t="shared" si="40"/>
        <v>0</v>
      </c>
      <c r="F182" s="202">
        <f t="shared" si="40"/>
        <v>0</v>
      </c>
      <c r="G182" s="202">
        <f t="shared" si="40"/>
        <v>0</v>
      </c>
      <c r="H182" s="202">
        <f t="shared" si="40"/>
        <v>0</v>
      </c>
      <c r="I182" s="202">
        <f t="shared" si="40"/>
        <v>0</v>
      </c>
      <c r="J182" s="202">
        <f t="shared" si="40"/>
        <v>0</v>
      </c>
      <c r="K182" s="202">
        <f t="shared" si="40"/>
        <v>0</v>
      </c>
      <c r="L182" s="202">
        <f t="shared" si="40"/>
        <v>0</v>
      </c>
      <c r="M182" s="202">
        <f t="shared" si="40"/>
        <v>0</v>
      </c>
      <c r="N182" s="202">
        <f t="shared" si="40"/>
        <v>0</v>
      </c>
      <c r="O182" s="202">
        <f t="shared" si="29"/>
        <v>0</v>
      </c>
      <c r="P182" s="180"/>
      <c r="Q182" s="180">
        <f t="shared" si="30"/>
        <v>0</v>
      </c>
    </row>
    <row r="183" spans="1:17" ht="15.75">
      <c r="A183" s="379" t="s">
        <v>999</v>
      </c>
      <c r="B183" s="393"/>
      <c r="C183" s="202">
        <f>C182+C178+C172</f>
        <v>0</v>
      </c>
      <c r="D183" s="202">
        <f aca="true" t="shared" si="41" ref="D183:N183">D182+D178+D172</f>
        <v>0</v>
      </c>
      <c r="E183" s="202">
        <f t="shared" si="41"/>
        <v>0</v>
      </c>
      <c r="F183" s="202">
        <f t="shared" si="41"/>
        <v>0</v>
      </c>
      <c r="G183" s="202">
        <f t="shared" si="41"/>
        <v>0</v>
      </c>
      <c r="H183" s="202">
        <f t="shared" si="41"/>
        <v>0</v>
      </c>
      <c r="I183" s="202">
        <f t="shared" si="41"/>
        <v>254</v>
      </c>
      <c r="J183" s="202">
        <f t="shared" si="41"/>
        <v>127</v>
      </c>
      <c r="K183" s="202">
        <f t="shared" si="41"/>
        <v>254</v>
      </c>
      <c r="L183" s="202">
        <f t="shared" si="41"/>
        <v>0</v>
      </c>
      <c r="M183" s="202">
        <f t="shared" si="41"/>
        <v>0</v>
      </c>
      <c r="N183" s="202">
        <f t="shared" si="41"/>
        <v>0</v>
      </c>
      <c r="O183" s="202">
        <f t="shared" si="29"/>
        <v>635</v>
      </c>
      <c r="P183" s="180">
        <v>635</v>
      </c>
      <c r="Q183" s="180">
        <f t="shared" si="30"/>
        <v>0</v>
      </c>
    </row>
    <row r="184" spans="1:17" ht="15.75">
      <c r="A184" s="394" t="s">
        <v>546</v>
      </c>
      <c r="B184" s="382" t="s">
        <v>547</v>
      </c>
      <c r="C184" s="202">
        <f>C183+C166</f>
        <v>0</v>
      </c>
      <c r="D184" s="202">
        <f aca="true" t="shared" si="42" ref="D184:N184">D183+D166</f>
        <v>0</v>
      </c>
      <c r="E184" s="202">
        <f t="shared" si="42"/>
        <v>0</v>
      </c>
      <c r="F184" s="202">
        <f t="shared" si="42"/>
        <v>0</v>
      </c>
      <c r="G184" s="202">
        <f t="shared" si="42"/>
        <v>0</v>
      </c>
      <c r="H184" s="202">
        <f t="shared" si="42"/>
        <v>0</v>
      </c>
      <c r="I184" s="202">
        <f t="shared" si="42"/>
        <v>254</v>
      </c>
      <c r="J184" s="202">
        <f t="shared" si="42"/>
        <v>127</v>
      </c>
      <c r="K184" s="202">
        <f t="shared" si="42"/>
        <v>254</v>
      </c>
      <c r="L184" s="202">
        <f t="shared" si="42"/>
        <v>0</v>
      </c>
      <c r="M184" s="202">
        <f t="shared" si="42"/>
        <v>0</v>
      </c>
      <c r="N184" s="202">
        <f t="shared" si="42"/>
        <v>0</v>
      </c>
      <c r="O184" s="202">
        <f t="shared" si="29"/>
        <v>635</v>
      </c>
      <c r="P184" s="180">
        <v>635</v>
      </c>
      <c r="Q184" s="180">
        <f t="shared" si="30"/>
        <v>0</v>
      </c>
    </row>
    <row r="185" spans="1:17" ht="15.75">
      <c r="A185" s="395" t="s">
        <v>1000</v>
      </c>
      <c r="B185" s="396"/>
      <c r="C185" s="202">
        <f>C166-C74</f>
        <v>-2493</v>
      </c>
      <c r="D185" s="202">
        <f aca="true" t="shared" si="43" ref="D185:N185">D166-D74</f>
        <v>-2489</v>
      </c>
      <c r="E185" s="202">
        <f t="shared" si="43"/>
        <v>-4089</v>
      </c>
      <c r="F185" s="202">
        <f t="shared" si="43"/>
        <v>-2529</v>
      </c>
      <c r="G185" s="202">
        <f t="shared" si="43"/>
        <v>-2569</v>
      </c>
      <c r="H185" s="202">
        <f t="shared" si="43"/>
        <v>-2859</v>
      </c>
      <c r="I185" s="202">
        <f t="shared" si="43"/>
        <v>-3069</v>
      </c>
      <c r="J185" s="202">
        <f t="shared" si="43"/>
        <v>-2489</v>
      </c>
      <c r="K185" s="202">
        <f t="shared" si="43"/>
        <v>-2529</v>
      </c>
      <c r="L185" s="202">
        <f t="shared" si="43"/>
        <v>-2604</v>
      </c>
      <c r="M185" s="202">
        <f t="shared" si="43"/>
        <v>-2490</v>
      </c>
      <c r="N185" s="202">
        <f t="shared" si="43"/>
        <v>-2538</v>
      </c>
      <c r="O185" s="202">
        <f t="shared" si="29"/>
        <v>-32747</v>
      </c>
      <c r="P185" s="180">
        <v>-32747</v>
      </c>
      <c r="Q185" s="180">
        <f t="shared" si="30"/>
        <v>0</v>
      </c>
    </row>
    <row r="186" spans="1:17" ht="15.75">
      <c r="A186" s="395" t="s">
        <v>1001</v>
      </c>
      <c r="B186" s="396"/>
      <c r="C186" s="202">
        <f>C183-C97</f>
        <v>0</v>
      </c>
      <c r="D186" s="202">
        <f aca="true" t="shared" si="44" ref="D186:N186">D183-D97</f>
        <v>0</v>
      </c>
      <c r="E186" s="202">
        <f t="shared" si="44"/>
        <v>0</v>
      </c>
      <c r="F186" s="202">
        <f t="shared" si="44"/>
        <v>0</v>
      </c>
      <c r="G186" s="202">
        <f t="shared" si="44"/>
        <v>0</v>
      </c>
      <c r="H186" s="202">
        <f t="shared" si="44"/>
        <v>-254</v>
      </c>
      <c r="I186" s="202">
        <f t="shared" si="44"/>
        <v>254</v>
      </c>
      <c r="J186" s="202">
        <f t="shared" si="44"/>
        <v>0</v>
      </c>
      <c r="K186" s="202">
        <f t="shared" si="44"/>
        <v>0</v>
      </c>
      <c r="L186" s="202">
        <f t="shared" si="44"/>
        <v>0</v>
      </c>
      <c r="M186" s="202">
        <f t="shared" si="44"/>
        <v>0</v>
      </c>
      <c r="N186" s="202">
        <f t="shared" si="44"/>
        <v>0</v>
      </c>
      <c r="O186" s="202">
        <f t="shared" si="29"/>
        <v>0</v>
      </c>
      <c r="P186" s="180"/>
      <c r="Q186" s="180">
        <f t="shared" si="30"/>
        <v>0</v>
      </c>
    </row>
    <row r="187" spans="1:17" ht="15">
      <c r="A187" s="385" t="s">
        <v>1002</v>
      </c>
      <c r="B187" s="365" t="s">
        <v>1003</v>
      </c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02">
        <f t="shared" si="29"/>
        <v>0</v>
      </c>
      <c r="P187" s="180"/>
      <c r="Q187" s="180">
        <f t="shared" si="30"/>
        <v>0</v>
      </c>
    </row>
    <row r="188" spans="1:17" ht="15">
      <c r="A188" s="374" t="s">
        <v>1004</v>
      </c>
      <c r="B188" s="365" t="s">
        <v>1005</v>
      </c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02">
        <f t="shared" si="29"/>
        <v>0</v>
      </c>
      <c r="P188" s="180"/>
      <c r="Q188" s="180">
        <f t="shared" si="30"/>
        <v>0</v>
      </c>
    </row>
    <row r="189" spans="1:17" ht="15">
      <c r="A189" s="385" t="s">
        <v>1006</v>
      </c>
      <c r="B189" s="365" t="s">
        <v>1007</v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02">
        <f t="shared" si="29"/>
        <v>0</v>
      </c>
      <c r="P189" s="180"/>
      <c r="Q189" s="180">
        <f t="shared" si="30"/>
        <v>0</v>
      </c>
    </row>
    <row r="190" spans="1:17" ht="15">
      <c r="A190" s="384" t="s">
        <v>550</v>
      </c>
      <c r="B190" s="369" t="s">
        <v>551</v>
      </c>
      <c r="C190" s="202">
        <f>SUM(C187:C189)</f>
        <v>0</v>
      </c>
      <c r="D190" s="202">
        <f aca="true" t="shared" si="45" ref="D190:N190">SUM(D187:D189)</f>
        <v>0</v>
      </c>
      <c r="E190" s="202">
        <f t="shared" si="45"/>
        <v>0</v>
      </c>
      <c r="F190" s="202">
        <f t="shared" si="45"/>
        <v>0</v>
      </c>
      <c r="G190" s="202">
        <f t="shared" si="45"/>
        <v>0</v>
      </c>
      <c r="H190" s="202">
        <f t="shared" si="45"/>
        <v>0</v>
      </c>
      <c r="I190" s="202">
        <f t="shared" si="45"/>
        <v>0</v>
      </c>
      <c r="J190" s="202">
        <f t="shared" si="45"/>
        <v>0</v>
      </c>
      <c r="K190" s="202">
        <f t="shared" si="45"/>
        <v>0</v>
      </c>
      <c r="L190" s="202">
        <f t="shared" si="45"/>
        <v>0</v>
      </c>
      <c r="M190" s="202">
        <f t="shared" si="45"/>
        <v>0</v>
      </c>
      <c r="N190" s="202">
        <f t="shared" si="45"/>
        <v>0</v>
      </c>
      <c r="O190" s="202">
        <f t="shared" si="29"/>
        <v>0</v>
      </c>
      <c r="P190" s="180"/>
      <c r="Q190" s="180">
        <f t="shared" si="30"/>
        <v>0</v>
      </c>
    </row>
    <row r="191" spans="1:17" ht="15">
      <c r="A191" s="374" t="s">
        <v>1008</v>
      </c>
      <c r="B191" s="365" t="s">
        <v>1009</v>
      </c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02">
        <f t="shared" si="29"/>
        <v>0</v>
      </c>
      <c r="P191" s="180"/>
      <c r="Q191" s="180">
        <f t="shared" si="30"/>
        <v>0</v>
      </c>
    </row>
    <row r="192" spans="1:17" ht="15">
      <c r="A192" s="385" t="s">
        <v>1010</v>
      </c>
      <c r="B192" s="365" t="s">
        <v>1011</v>
      </c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02">
        <f t="shared" si="29"/>
        <v>0</v>
      </c>
      <c r="P192" s="180"/>
      <c r="Q192" s="180">
        <f t="shared" si="30"/>
        <v>0</v>
      </c>
    </row>
    <row r="193" spans="1:17" ht="15">
      <c r="A193" s="374" t="s">
        <v>1012</v>
      </c>
      <c r="B193" s="365" t="s">
        <v>1013</v>
      </c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02">
        <f t="shared" si="29"/>
        <v>0</v>
      </c>
      <c r="P193" s="180"/>
      <c r="Q193" s="180">
        <f t="shared" si="30"/>
        <v>0</v>
      </c>
    </row>
    <row r="194" spans="1:17" ht="15">
      <c r="A194" s="385" t="s">
        <v>1014</v>
      </c>
      <c r="B194" s="365" t="s">
        <v>1015</v>
      </c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02">
        <f t="shared" si="29"/>
        <v>0</v>
      </c>
      <c r="P194" s="180"/>
      <c r="Q194" s="180">
        <f t="shared" si="30"/>
        <v>0</v>
      </c>
    </row>
    <row r="195" spans="1:17" ht="15">
      <c r="A195" s="386" t="s">
        <v>552</v>
      </c>
      <c r="B195" s="369" t="s">
        <v>553</v>
      </c>
      <c r="C195" s="202">
        <f>SUM(C191:C194)</f>
        <v>0</v>
      </c>
      <c r="D195" s="202">
        <f aca="true" t="shared" si="46" ref="D195:N195">SUM(D191:D194)</f>
        <v>0</v>
      </c>
      <c r="E195" s="202">
        <f t="shared" si="46"/>
        <v>0</v>
      </c>
      <c r="F195" s="202">
        <f t="shared" si="46"/>
        <v>0</v>
      </c>
      <c r="G195" s="202">
        <f t="shared" si="46"/>
        <v>0</v>
      </c>
      <c r="H195" s="202">
        <f t="shared" si="46"/>
        <v>0</v>
      </c>
      <c r="I195" s="202">
        <f t="shared" si="46"/>
        <v>0</v>
      </c>
      <c r="J195" s="202">
        <f t="shared" si="46"/>
        <v>0</v>
      </c>
      <c r="K195" s="202">
        <f t="shared" si="46"/>
        <v>0</v>
      </c>
      <c r="L195" s="202">
        <f t="shared" si="46"/>
        <v>0</v>
      </c>
      <c r="M195" s="202">
        <f t="shared" si="46"/>
        <v>0</v>
      </c>
      <c r="N195" s="202">
        <f t="shared" si="46"/>
        <v>0</v>
      </c>
      <c r="O195" s="202">
        <f t="shared" si="29"/>
        <v>0</v>
      </c>
      <c r="P195" s="180"/>
      <c r="Q195" s="180">
        <f t="shared" si="30"/>
        <v>0</v>
      </c>
    </row>
    <row r="196" spans="1:17" ht="15">
      <c r="A196" s="365" t="s">
        <v>554</v>
      </c>
      <c r="B196" s="365" t="s">
        <v>555</v>
      </c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02">
        <f t="shared" si="29"/>
        <v>0</v>
      </c>
      <c r="P196" s="180"/>
      <c r="Q196" s="180">
        <f t="shared" si="30"/>
        <v>0</v>
      </c>
    </row>
    <row r="197" spans="1:17" ht="15">
      <c r="A197" s="365" t="s">
        <v>556</v>
      </c>
      <c r="B197" s="365" t="s">
        <v>555</v>
      </c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02">
        <f t="shared" si="29"/>
        <v>0</v>
      </c>
      <c r="P197" s="180"/>
      <c r="Q197" s="180">
        <f t="shared" si="30"/>
        <v>0</v>
      </c>
    </row>
    <row r="198" spans="1:17" ht="15">
      <c r="A198" s="365" t="s">
        <v>557</v>
      </c>
      <c r="B198" s="365" t="s">
        <v>558</v>
      </c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02">
        <f t="shared" si="29"/>
        <v>0</v>
      </c>
      <c r="P198" s="180"/>
      <c r="Q198" s="180">
        <f t="shared" si="30"/>
        <v>0</v>
      </c>
    </row>
    <row r="199" spans="1:17" ht="15">
      <c r="A199" s="365" t="s">
        <v>559</v>
      </c>
      <c r="B199" s="365" t="s">
        <v>558</v>
      </c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02">
        <f aca="true" t="shared" si="47" ref="O199:O214">SUM(C199:N199)</f>
        <v>0</v>
      </c>
      <c r="P199" s="180"/>
      <c r="Q199" s="180">
        <f aca="true" t="shared" si="48" ref="Q199:Q214">O199-P199</f>
        <v>0</v>
      </c>
    </row>
    <row r="200" spans="1:17" ht="15">
      <c r="A200" s="369" t="s">
        <v>560</v>
      </c>
      <c r="B200" s="369" t="s">
        <v>561</v>
      </c>
      <c r="C200" s="202">
        <f>SUM(C196:C199)</f>
        <v>0</v>
      </c>
      <c r="D200" s="202">
        <f aca="true" t="shared" si="49" ref="D200:N200">SUM(D196:D199)</f>
        <v>0</v>
      </c>
      <c r="E200" s="202">
        <f t="shared" si="49"/>
        <v>0</v>
      </c>
      <c r="F200" s="202">
        <f t="shared" si="49"/>
        <v>0</v>
      </c>
      <c r="G200" s="202">
        <f t="shared" si="49"/>
        <v>0</v>
      </c>
      <c r="H200" s="202">
        <f t="shared" si="49"/>
        <v>0</v>
      </c>
      <c r="I200" s="202">
        <f t="shared" si="49"/>
        <v>0</v>
      </c>
      <c r="J200" s="202">
        <f t="shared" si="49"/>
        <v>0</v>
      </c>
      <c r="K200" s="202">
        <f t="shared" si="49"/>
        <v>0</v>
      </c>
      <c r="L200" s="202">
        <f t="shared" si="49"/>
        <v>0</v>
      </c>
      <c r="M200" s="202">
        <f t="shared" si="49"/>
        <v>0</v>
      </c>
      <c r="N200" s="202">
        <f t="shared" si="49"/>
        <v>0</v>
      </c>
      <c r="O200" s="202">
        <f t="shared" si="47"/>
        <v>0</v>
      </c>
      <c r="P200" s="180"/>
      <c r="Q200" s="180">
        <f t="shared" si="48"/>
        <v>0</v>
      </c>
    </row>
    <row r="201" spans="1:17" ht="15">
      <c r="A201" s="385" t="s">
        <v>1016</v>
      </c>
      <c r="B201" s="365" t="s">
        <v>1017</v>
      </c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02">
        <f t="shared" si="47"/>
        <v>0</v>
      </c>
      <c r="P201" s="180"/>
      <c r="Q201" s="180">
        <f t="shared" si="48"/>
        <v>0</v>
      </c>
    </row>
    <row r="202" spans="1:17" ht="15">
      <c r="A202" s="385" t="s">
        <v>1018</v>
      </c>
      <c r="B202" s="365" t="s">
        <v>1019</v>
      </c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02">
        <f t="shared" si="47"/>
        <v>0</v>
      </c>
      <c r="P202" s="180"/>
      <c r="Q202" s="180">
        <f t="shared" si="48"/>
        <v>0</v>
      </c>
    </row>
    <row r="203" spans="1:17" ht="15">
      <c r="A203" s="385" t="s">
        <v>1020</v>
      </c>
      <c r="B203" s="365" t="s">
        <v>1021</v>
      </c>
      <c r="C203" s="212">
        <v>2493</v>
      </c>
      <c r="D203" s="212">
        <v>2489</v>
      </c>
      <c r="E203" s="212">
        <v>4089</v>
      </c>
      <c r="F203" s="212">
        <v>2529</v>
      </c>
      <c r="G203" s="212">
        <v>2569</v>
      </c>
      <c r="H203" s="212">
        <v>2859</v>
      </c>
      <c r="I203" s="212">
        <v>3069</v>
      </c>
      <c r="J203" s="212">
        <v>2489</v>
      </c>
      <c r="K203" s="212">
        <v>2529</v>
      </c>
      <c r="L203" s="212">
        <v>2604</v>
      </c>
      <c r="M203" s="212">
        <v>2490</v>
      </c>
      <c r="N203" s="212">
        <v>2538</v>
      </c>
      <c r="O203" s="202">
        <f t="shared" si="47"/>
        <v>32747</v>
      </c>
      <c r="P203" s="180">
        <v>32747</v>
      </c>
      <c r="Q203" s="180">
        <f t="shared" si="48"/>
        <v>0</v>
      </c>
    </row>
    <row r="204" spans="1:17" ht="15">
      <c r="A204" s="385" t="s">
        <v>1022</v>
      </c>
      <c r="B204" s="365" t="s">
        <v>1023</v>
      </c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02">
        <f t="shared" si="47"/>
        <v>0</v>
      </c>
      <c r="P204" s="180"/>
      <c r="Q204" s="180">
        <f t="shared" si="48"/>
        <v>0</v>
      </c>
    </row>
    <row r="205" spans="1:17" ht="15">
      <c r="A205" s="374" t="s">
        <v>1024</v>
      </c>
      <c r="B205" s="365" t="s">
        <v>1025</v>
      </c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02">
        <f t="shared" si="47"/>
        <v>0</v>
      </c>
      <c r="P205" s="180"/>
      <c r="Q205" s="180">
        <f t="shared" si="48"/>
        <v>0</v>
      </c>
    </row>
    <row r="206" spans="1:17" ht="15">
      <c r="A206" s="384" t="s">
        <v>562</v>
      </c>
      <c r="B206" s="369" t="s">
        <v>563</v>
      </c>
      <c r="C206" s="202">
        <f>C205+C204+C203+C202+C201+C200+C195+C190</f>
        <v>2493</v>
      </c>
      <c r="D206" s="202">
        <f aca="true" t="shared" si="50" ref="D206:N206">D205+D204+D203+D202+D201+D200+D195+D190</f>
        <v>2489</v>
      </c>
      <c r="E206" s="202">
        <f t="shared" si="50"/>
        <v>4089</v>
      </c>
      <c r="F206" s="202">
        <f t="shared" si="50"/>
        <v>2529</v>
      </c>
      <c r="G206" s="202">
        <f t="shared" si="50"/>
        <v>2569</v>
      </c>
      <c r="H206" s="202">
        <f t="shared" si="50"/>
        <v>2859</v>
      </c>
      <c r="I206" s="202">
        <f t="shared" si="50"/>
        <v>3069</v>
      </c>
      <c r="J206" s="202">
        <f t="shared" si="50"/>
        <v>2489</v>
      </c>
      <c r="K206" s="202">
        <f t="shared" si="50"/>
        <v>2529</v>
      </c>
      <c r="L206" s="202">
        <f t="shared" si="50"/>
        <v>2604</v>
      </c>
      <c r="M206" s="202">
        <f t="shared" si="50"/>
        <v>2490</v>
      </c>
      <c r="N206" s="202">
        <f t="shared" si="50"/>
        <v>2538</v>
      </c>
      <c r="O206" s="202">
        <f t="shared" si="47"/>
        <v>32747</v>
      </c>
      <c r="P206" s="180">
        <v>32747</v>
      </c>
      <c r="Q206" s="180">
        <f t="shared" si="48"/>
        <v>0</v>
      </c>
    </row>
    <row r="207" spans="1:17" ht="15">
      <c r="A207" s="374" t="s">
        <v>1026</v>
      </c>
      <c r="B207" s="365" t="s">
        <v>1027</v>
      </c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02">
        <f t="shared" si="47"/>
        <v>0</v>
      </c>
      <c r="P207" s="180"/>
      <c r="Q207" s="180">
        <f t="shared" si="48"/>
        <v>0</v>
      </c>
    </row>
    <row r="208" spans="1:17" ht="15">
      <c r="A208" s="374" t="s">
        <v>1028</v>
      </c>
      <c r="B208" s="365" t="s">
        <v>1029</v>
      </c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02">
        <f t="shared" si="47"/>
        <v>0</v>
      </c>
      <c r="P208" s="180"/>
      <c r="Q208" s="180">
        <f t="shared" si="48"/>
        <v>0</v>
      </c>
    </row>
    <row r="209" spans="1:17" ht="15">
      <c r="A209" s="385" t="s">
        <v>1030</v>
      </c>
      <c r="B209" s="365" t="s">
        <v>1031</v>
      </c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02">
        <f t="shared" si="47"/>
        <v>0</v>
      </c>
      <c r="P209" s="180"/>
      <c r="Q209" s="180">
        <f t="shared" si="48"/>
        <v>0</v>
      </c>
    </row>
    <row r="210" spans="1:17" ht="15">
      <c r="A210" s="385" t="s">
        <v>1032</v>
      </c>
      <c r="B210" s="365" t="s">
        <v>1033</v>
      </c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02">
        <f t="shared" si="47"/>
        <v>0</v>
      </c>
      <c r="P210" s="180"/>
      <c r="Q210" s="180">
        <f t="shared" si="48"/>
        <v>0</v>
      </c>
    </row>
    <row r="211" spans="1:17" ht="15">
      <c r="A211" s="386" t="s">
        <v>564</v>
      </c>
      <c r="B211" s="369" t="s">
        <v>565</v>
      </c>
      <c r="C211" s="202">
        <f>SUM(C207:C210)</f>
        <v>0</v>
      </c>
      <c r="D211" s="202">
        <f aca="true" t="shared" si="51" ref="D211:N211">SUM(D207:D210)</f>
        <v>0</v>
      </c>
      <c r="E211" s="202">
        <f t="shared" si="51"/>
        <v>0</v>
      </c>
      <c r="F211" s="202">
        <f t="shared" si="51"/>
        <v>0</v>
      </c>
      <c r="G211" s="202">
        <f t="shared" si="51"/>
        <v>0</v>
      </c>
      <c r="H211" s="202">
        <f t="shared" si="51"/>
        <v>0</v>
      </c>
      <c r="I211" s="202">
        <f t="shared" si="51"/>
        <v>0</v>
      </c>
      <c r="J211" s="202">
        <f t="shared" si="51"/>
        <v>0</v>
      </c>
      <c r="K211" s="202">
        <f t="shared" si="51"/>
        <v>0</v>
      </c>
      <c r="L211" s="202">
        <f t="shared" si="51"/>
        <v>0</v>
      </c>
      <c r="M211" s="202">
        <f t="shared" si="51"/>
        <v>0</v>
      </c>
      <c r="N211" s="202">
        <f t="shared" si="51"/>
        <v>0</v>
      </c>
      <c r="O211" s="202">
        <f t="shared" si="47"/>
        <v>0</v>
      </c>
      <c r="P211" s="180"/>
      <c r="Q211" s="180">
        <f t="shared" si="48"/>
        <v>0</v>
      </c>
    </row>
    <row r="212" spans="1:17" ht="15">
      <c r="A212" s="384" t="s">
        <v>184</v>
      </c>
      <c r="B212" s="369" t="s">
        <v>566</v>
      </c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02">
        <f t="shared" si="47"/>
        <v>0</v>
      </c>
      <c r="P212" s="180"/>
      <c r="Q212" s="180">
        <f t="shared" si="48"/>
        <v>0</v>
      </c>
    </row>
    <row r="213" spans="1:17" ht="15.75">
      <c r="A213" s="388" t="s">
        <v>134</v>
      </c>
      <c r="B213" s="389" t="s">
        <v>567</v>
      </c>
      <c r="C213" s="202">
        <f>C212+C211+C206</f>
        <v>2493</v>
      </c>
      <c r="D213" s="202">
        <f aca="true" t="shared" si="52" ref="D213:N213">D212+D211+D206</f>
        <v>2489</v>
      </c>
      <c r="E213" s="202">
        <f t="shared" si="52"/>
        <v>4089</v>
      </c>
      <c r="F213" s="202">
        <f t="shared" si="52"/>
        <v>2529</v>
      </c>
      <c r="G213" s="202">
        <f t="shared" si="52"/>
        <v>2569</v>
      </c>
      <c r="H213" s="202">
        <f t="shared" si="52"/>
        <v>2859</v>
      </c>
      <c r="I213" s="202">
        <f t="shared" si="52"/>
        <v>3069</v>
      </c>
      <c r="J213" s="202">
        <f t="shared" si="52"/>
        <v>2489</v>
      </c>
      <c r="K213" s="202">
        <f t="shared" si="52"/>
        <v>2529</v>
      </c>
      <c r="L213" s="202">
        <f t="shared" si="52"/>
        <v>2604</v>
      </c>
      <c r="M213" s="202">
        <f t="shared" si="52"/>
        <v>2490</v>
      </c>
      <c r="N213" s="202">
        <f t="shared" si="52"/>
        <v>2538</v>
      </c>
      <c r="O213" s="202">
        <f t="shared" si="47"/>
        <v>32747</v>
      </c>
      <c r="P213" s="180">
        <v>32747</v>
      </c>
      <c r="Q213" s="180">
        <f t="shared" si="48"/>
        <v>0</v>
      </c>
    </row>
    <row r="214" spans="1:17" ht="15.75">
      <c r="A214" s="390" t="s">
        <v>1034</v>
      </c>
      <c r="B214" s="391"/>
      <c r="C214" s="202">
        <f>C213+C184</f>
        <v>2493</v>
      </c>
      <c r="D214" s="202">
        <f aca="true" t="shared" si="53" ref="D214:N214">D213+D184</f>
        <v>2489</v>
      </c>
      <c r="E214" s="202">
        <f t="shared" si="53"/>
        <v>4089</v>
      </c>
      <c r="F214" s="202">
        <f t="shared" si="53"/>
        <v>2529</v>
      </c>
      <c r="G214" s="202">
        <f t="shared" si="53"/>
        <v>2569</v>
      </c>
      <c r="H214" s="202">
        <f t="shared" si="53"/>
        <v>2859</v>
      </c>
      <c r="I214" s="202">
        <f t="shared" si="53"/>
        <v>3323</v>
      </c>
      <c r="J214" s="202">
        <f t="shared" si="53"/>
        <v>2616</v>
      </c>
      <c r="K214" s="202">
        <f t="shared" si="53"/>
        <v>2783</v>
      </c>
      <c r="L214" s="202">
        <f t="shared" si="53"/>
        <v>2604</v>
      </c>
      <c r="M214" s="202">
        <f t="shared" si="53"/>
        <v>2490</v>
      </c>
      <c r="N214" s="202">
        <f t="shared" si="53"/>
        <v>2538</v>
      </c>
      <c r="O214" s="202">
        <f t="shared" si="47"/>
        <v>33382</v>
      </c>
      <c r="P214" s="180">
        <v>33382</v>
      </c>
      <c r="Q214" s="180">
        <f t="shared" si="48"/>
        <v>0</v>
      </c>
    </row>
    <row r="215" spans="2:17" ht="15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251"/>
      <c r="P215" s="180"/>
      <c r="Q215" s="180"/>
    </row>
    <row r="216" spans="2:17" ht="15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251"/>
      <c r="P216" s="180"/>
      <c r="Q216" s="180"/>
    </row>
    <row r="217" spans="2:17" ht="15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251"/>
      <c r="P217" s="180"/>
      <c r="Q217" s="180"/>
    </row>
    <row r="218" spans="2:17" ht="15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251"/>
      <c r="P218" s="180"/>
      <c r="Q218" s="180"/>
    </row>
    <row r="219" spans="2:17" ht="15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251"/>
      <c r="P219" s="180"/>
      <c r="Q219" s="180"/>
    </row>
    <row r="220" spans="2:17" ht="15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251"/>
      <c r="P220" s="180"/>
      <c r="Q220" s="180"/>
    </row>
    <row r="221" spans="2:17" ht="15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251"/>
      <c r="P221" s="180"/>
      <c r="Q221" s="180"/>
    </row>
    <row r="222" spans="2:17" ht="15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251"/>
      <c r="P222" s="180"/>
      <c r="Q222" s="180"/>
    </row>
    <row r="223" spans="2:17" ht="15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251"/>
      <c r="P223" s="180"/>
      <c r="Q223" s="180"/>
    </row>
    <row r="224" spans="2:17" ht="15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251"/>
      <c r="P224" s="180"/>
      <c r="Q224" s="180"/>
    </row>
    <row r="225" spans="2:17" ht="15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251"/>
      <c r="P225" s="180"/>
      <c r="Q225" s="180"/>
    </row>
    <row r="226" spans="2:17" ht="15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251"/>
      <c r="P226" s="180"/>
      <c r="Q226" s="180"/>
    </row>
    <row r="227" spans="2:17" ht="15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251"/>
      <c r="P227" s="180"/>
      <c r="Q227" s="180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Header>&amp;C26. melléklet a 4/2016. (IV.18.)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workbookViewId="0" topLeftCell="A29">
      <selection activeCell="C4" sqref="C4"/>
    </sheetView>
  </sheetViews>
  <sheetFormatPr defaultColWidth="9.140625" defaultRowHeight="12.75"/>
  <cols>
    <col min="1" max="1" width="74.421875" style="18" customWidth="1"/>
    <col min="2" max="2" width="9.140625" style="18" customWidth="1"/>
    <col min="3" max="3" width="13.8515625" style="79" customWidth="1"/>
    <col min="4" max="4" width="12.140625" style="79" customWidth="1"/>
    <col min="5" max="5" width="13.421875" style="79" customWidth="1"/>
    <col min="6" max="6" width="10.8515625" style="79" customWidth="1"/>
    <col min="7" max="7" width="11.28125" style="79" customWidth="1"/>
    <col min="8" max="8" width="10.8515625" style="79" customWidth="1"/>
    <col min="9" max="9" width="10.421875" style="79" customWidth="1"/>
    <col min="10" max="16384" width="9.140625" style="18" customWidth="1"/>
  </cols>
  <sheetData>
    <row r="1" spans="1:6" ht="12.75">
      <c r="A1" s="220"/>
      <c r="B1" s="221"/>
      <c r="C1" s="269"/>
      <c r="D1" s="269"/>
      <c r="E1" s="269"/>
      <c r="F1" s="269"/>
    </row>
    <row r="2" spans="1:9" ht="30" customHeight="1">
      <c r="A2" s="436" t="s">
        <v>485</v>
      </c>
      <c r="B2" s="437"/>
      <c r="C2" s="437"/>
      <c r="D2" s="437"/>
      <c r="E2" s="437"/>
      <c r="F2" s="437"/>
      <c r="G2" s="437"/>
      <c r="H2" s="437"/>
      <c r="I2" s="437"/>
    </row>
    <row r="3" spans="1:9" ht="30" customHeight="1">
      <c r="A3" s="222"/>
      <c r="B3" s="223"/>
      <c r="C3" s="268"/>
      <c r="D3" s="268"/>
      <c r="E3" s="268"/>
      <c r="F3" s="268"/>
      <c r="G3" s="268"/>
      <c r="H3" s="268"/>
      <c r="I3" s="268"/>
    </row>
    <row r="5" ht="15">
      <c r="A5" s="185" t="s">
        <v>631</v>
      </c>
    </row>
    <row r="6" spans="1:9" ht="38.25">
      <c r="A6" s="224" t="s">
        <v>486</v>
      </c>
      <c r="B6" s="225" t="s">
        <v>487</v>
      </c>
      <c r="C6" s="270" t="s">
        <v>1036</v>
      </c>
      <c r="D6" s="270" t="s">
        <v>488</v>
      </c>
      <c r="E6" s="270" t="s">
        <v>1037</v>
      </c>
      <c r="F6" s="270" t="s">
        <v>1038</v>
      </c>
      <c r="G6" s="270" t="s">
        <v>489</v>
      </c>
      <c r="H6" s="270" t="s">
        <v>490</v>
      </c>
      <c r="I6" s="270" t="s">
        <v>1039</v>
      </c>
    </row>
    <row r="7" spans="1:9" ht="15">
      <c r="A7" s="226" t="s">
        <v>491</v>
      </c>
      <c r="B7" s="227" t="s">
        <v>492</v>
      </c>
      <c r="C7" s="196">
        <v>41475</v>
      </c>
      <c r="D7" s="196">
        <v>42024</v>
      </c>
      <c r="E7" s="196">
        <v>42377</v>
      </c>
      <c r="F7" s="196">
        <v>40967</v>
      </c>
      <c r="G7" s="196">
        <v>38625</v>
      </c>
      <c r="H7" s="196">
        <v>42200</v>
      </c>
      <c r="I7" s="196">
        <v>42700</v>
      </c>
    </row>
    <row r="8" spans="1:9" ht="15">
      <c r="A8" s="228" t="s">
        <v>493</v>
      </c>
      <c r="B8" s="227" t="s">
        <v>494</v>
      </c>
      <c r="C8" s="196">
        <v>8986</v>
      </c>
      <c r="D8" s="196">
        <v>9679</v>
      </c>
      <c r="E8" s="196">
        <v>9965</v>
      </c>
      <c r="F8" s="196">
        <v>9697</v>
      </c>
      <c r="G8" s="196">
        <v>9017</v>
      </c>
      <c r="H8" s="196">
        <v>9700</v>
      </c>
      <c r="I8" s="196">
        <v>9700</v>
      </c>
    </row>
    <row r="9" spans="1:9" ht="15">
      <c r="A9" s="228" t="s">
        <v>495</v>
      </c>
      <c r="B9" s="227" t="s">
        <v>496</v>
      </c>
      <c r="C9" s="196">
        <v>33321</v>
      </c>
      <c r="D9" s="196">
        <v>41102</v>
      </c>
      <c r="E9" s="196">
        <v>43911</v>
      </c>
      <c r="F9" s="196">
        <v>36955</v>
      </c>
      <c r="G9" s="196">
        <v>46790</v>
      </c>
      <c r="H9" s="196">
        <v>40570</v>
      </c>
      <c r="I9" s="196">
        <v>41270</v>
      </c>
    </row>
    <row r="10" spans="1:9" ht="15">
      <c r="A10" s="229" t="s">
        <v>497</v>
      </c>
      <c r="B10" s="227" t="s">
        <v>498</v>
      </c>
      <c r="C10" s="196">
        <v>6929</v>
      </c>
      <c r="D10" s="196">
        <v>3018</v>
      </c>
      <c r="E10" s="196">
        <v>3805</v>
      </c>
      <c r="F10" s="196">
        <v>2822</v>
      </c>
      <c r="G10" s="196">
        <v>2371</v>
      </c>
      <c r="H10" s="196">
        <v>2500</v>
      </c>
      <c r="I10" s="196">
        <v>2500</v>
      </c>
    </row>
    <row r="11" spans="1:9" ht="15">
      <c r="A11" s="229" t="s">
        <v>499</v>
      </c>
      <c r="B11" s="227" t="s">
        <v>500</v>
      </c>
      <c r="C11" s="196">
        <v>12017</v>
      </c>
      <c r="D11" s="196">
        <v>10133</v>
      </c>
      <c r="E11" s="196">
        <v>24838</v>
      </c>
      <c r="F11" s="196">
        <v>24535</v>
      </c>
      <c r="G11" s="196">
        <v>11813</v>
      </c>
      <c r="H11" s="196">
        <v>10100</v>
      </c>
      <c r="I11" s="196">
        <v>10100</v>
      </c>
    </row>
    <row r="12" spans="1:9" ht="15.75">
      <c r="A12" s="230" t="s">
        <v>501</v>
      </c>
      <c r="B12" s="231"/>
      <c r="C12" s="271">
        <f>SUM(C7:C11)</f>
        <v>102728</v>
      </c>
      <c r="D12" s="271">
        <f aca="true" t="shared" si="0" ref="D12:I12">SUM(D7:D11)</f>
        <v>105956</v>
      </c>
      <c r="E12" s="271">
        <f t="shared" si="0"/>
        <v>124896</v>
      </c>
      <c r="F12" s="271">
        <f t="shared" si="0"/>
        <v>114976</v>
      </c>
      <c r="G12" s="271">
        <f t="shared" si="0"/>
        <v>108616</v>
      </c>
      <c r="H12" s="271">
        <f t="shared" si="0"/>
        <v>105070</v>
      </c>
      <c r="I12" s="271">
        <f t="shared" si="0"/>
        <v>106270</v>
      </c>
    </row>
    <row r="13" spans="1:9" ht="15">
      <c r="A13" s="232" t="s">
        <v>155</v>
      </c>
      <c r="B13" s="227" t="s">
        <v>502</v>
      </c>
      <c r="C13" s="196">
        <v>1321</v>
      </c>
      <c r="D13" s="196">
        <v>7626</v>
      </c>
      <c r="E13" s="196">
        <v>27994</v>
      </c>
      <c r="F13" s="196">
        <v>19867</v>
      </c>
      <c r="G13" s="196">
        <v>23368</v>
      </c>
      <c r="H13" s="196">
        <v>700</v>
      </c>
      <c r="I13" s="196">
        <v>700</v>
      </c>
    </row>
    <row r="14" spans="1:9" ht="15">
      <c r="A14" s="229" t="s">
        <v>503</v>
      </c>
      <c r="B14" s="227" t="s">
        <v>504</v>
      </c>
      <c r="C14" s="196">
        <v>11238</v>
      </c>
      <c r="D14" s="196">
        <v>12761</v>
      </c>
      <c r="E14" s="196">
        <v>40690</v>
      </c>
      <c r="F14" s="196">
        <v>35343</v>
      </c>
      <c r="G14" s="196">
        <v>622</v>
      </c>
      <c r="H14" s="196">
        <v>2540</v>
      </c>
      <c r="I14" s="196">
        <v>2540</v>
      </c>
    </row>
    <row r="15" spans="1:9" ht="15">
      <c r="A15" s="229" t="s">
        <v>244</v>
      </c>
      <c r="B15" s="227" t="s">
        <v>505</v>
      </c>
      <c r="C15" s="196">
        <v>780</v>
      </c>
      <c r="D15" s="196">
        <v>1093</v>
      </c>
      <c r="E15" s="196">
        <v>705</v>
      </c>
      <c r="F15" s="196">
        <v>436</v>
      </c>
      <c r="G15" s="196">
        <v>436</v>
      </c>
      <c r="H15" s="196">
        <v>500</v>
      </c>
      <c r="I15" s="196">
        <v>500</v>
      </c>
    </row>
    <row r="16" spans="1:9" ht="15.75">
      <c r="A16" s="230" t="s">
        <v>506</v>
      </c>
      <c r="B16" s="231"/>
      <c r="C16" s="271">
        <f>SUM(C13:C15)</f>
        <v>13339</v>
      </c>
      <c r="D16" s="271">
        <f aca="true" t="shared" si="1" ref="D16:I16">SUM(D13:D15)</f>
        <v>21480</v>
      </c>
      <c r="E16" s="271">
        <f t="shared" si="1"/>
        <v>69389</v>
      </c>
      <c r="F16" s="271">
        <f t="shared" si="1"/>
        <v>55646</v>
      </c>
      <c r="G16" s="271">
        <f t="shared" si="1"/>
        <v>24426</v>
      </c>
      <c r="H16" s="271">
        <f t="shared" si="1"/>
        <v>3740</v>
      </c>
      <c r="I16" s="271">
        <f t="shared" si="1"/>
        <v>3740</v>
      </c>
    </row>
    <row r="17" spans="1:9" ht="15.75">
      <c r="A17" s="233" t="s">
        <v>507</v>
      </c>
      <c r="B17" s="234" t="s">
        <v>508</v>
      </c>
      <c r="C17" s="199">
        <f>C12+C16</f>
        <v>116067</v>
      </c>
      <c r="D17" s="199">
        <f aca="true" t="shared" si="2" ref="D17:I17">D12+D16</f>
        <v>127436</v>
      </c>
      <c r="E17" s="199">
        <f t="shared" si="2"/>
        <v>194285</v>
      </c>
      <c r="F17" s="199">
        <f t="shared" si="2"/>
        <v>170622</v>
      </c>
      <c r="G17" s="199">
        <f t="shared" si="2"/>
        <v>133042</v>
      </c>
      <c r="H17" s="199">
        <f t="shared" si="2"/>
        <v>108810</v>
      </c>
      <c r="I17" s="199">
        <f t="shared" si="2"/>
        <v>110010</v>
      </c>
    </row>
    <row r="18" spans="1:9" ht="12.75" hidden="1">
      <c r="A18" s="235" t="s">
        <v>509</v>
      </c>
      <c r="B18" s="236" t="s">
        <v>510</v>
      </c>
      <c r="C18" s="272"/>
      <c r="D18" s="272"/>
      <c r="E18" s="272"/>
      <c r="F18" s="272"/>
      <c r="G18" s="272"/>
      <c r="H18" s="272"/>
      <c r="I18" s="272"/>
    </row>
    <row r="19" spans="1:9" ht="12.75" hidden="1">
      <c r="A19" s="237" t="s">
        <v>511</v>
      </c>
      <c r="B19" s="236" t="s">
        <v>512</v>
      </c>
      <c r="C19" s="273"/>
      <c r="D19" s="273"/>
      <c r="E19" s="273"/>
      <c r="F19" s="273"/>
      <c r="G19" s="273"/>
      <c r="H19" s="273"/>
      <c r="I19" s="273"/>
    </row>
    <row r="20" spans="1:9" ht="12.75" hidden="1">
      <c r="A20" s="238" t="s">
        <v>513</v>
      </c>
      <c r="B20" s="239" t="s">
        <v>514</v>
      </c>
      <c r="C20" s="274"/>
      <c r="D20" s="274"/>
      <c r="E20" s="274"/>
      <c r="F20" s="274"/>
      <c r="G20" s="274"/>
      <c r="H20" s="274"/>
      <c r="I20" s="274"/>
    </row>
    <row r="21" spans="1:9" ht="12.75" hidden="1">
      <c r="A21" s="238" t="s">
        <v>515</v>
      </c>
      <c r="B21" s="239" t="s">
        <v>516</v>
      </c>
      <c r="C21" s="274"/>
      <c r="D21" s="274"/>
      <c r="E21" s="281"/>
      <c r="F21" s="274"/>
      <c r="G21" s="274"/>
      <c r="H21" s="274"/>
      <c r="I21" s="274"/>
    </row>
    <row r="22" spans="1:9" ht="12.75" hidden="1">
      <c r="A22" s="237" t="s">
        <v>517</v>
      </c>
      <c r="B22" s="236" t="s">
        <v>518</v>
      </c>
      <c r="C22" s="274"/>
      <c r="D22" s="274"/>
      <c r="E22" s="274"/>
      <c r="F22" s="274"/>
      <c r="G22" s="274"/>
      <c r="H22" s="274"/>
      <c r="I22" s="274"/>
    </row>
    <row r="23" spans="1:9" ht="12.75" hidden="1">
      <c r="A23" s="238" t="s">
        <v>519</v>
      </c>
      <c r="B23" s="239" t="s">
        <v>520</v>
      </c>
      <c r="C23" s="274"/>
      <c r="D23" s="274"/>
      <c r="E23" s="274"/>
      <c r="F23" s="274"/>
      <c r="G23" s="274"/>
      <c r="H23" s="274"/>
      <c r="I23" s="274"/>
    </row>
    <row r="24" spans="1:9" ht="12.75" hidden="1">
      <c r="A24" s="238" t="s">
        <v>521</v>
      </c>
      <c r="B24" s="239" t="s">
        <v>522</v>
      </c>
      <c r="C24" s="274"/>
      <c r="D24" s="274"/>
      <c r="E24" s="274"/>
      <c r="F24" s="274"/>
      <c r="G24" s="274"/>
      <c r="H24" s="274"/>
      <c r="I24" s="274"/>
    </row>
    <row r="25" spans="1:9" ht="12.75" hidden="1">
      <c r="A25" s="238" t="s">
        <v>523</v>
      </c>
      <c r="B25" s="239" t="s">
        <v>524</v>
      </c>
      <c r="C25" s="274"/>
      <c r="D25" s="274"/>
      <c r="E25" s="274"/>
      <c r="F25" s="274"/>
      <c r="G25" s="274"/>
      <c r="H25" s="274"/>
      <c r="I25" s="274"/>
    </row>
    <row r="26" spans="1:9" ht="14.25">
      <c r="A26" s="240" t="s">
        <v>525</v>
      </c>
      <c r="B26" s="228" t="s">
        <v>526</v>
      </c>
      <c r="C26" s="282">
        <v>8000</v>
      </c>
      <c r="D26" s="282">
        <v>0</v>
      </c>
      <c r="E26" s="282">
        <f>10211+7990</f>
        <v>18201</v>
      </c>
      <c r="F26" s="282">
        <f>2604+7990</f>
        <v>10594</v>
      </c>
      <c r="G26" s="282">
        <v>2983</v>
      </c>
      <c r="H26" s="282"/>
      <c r="I26" s="282"/>
    </row>
    <row r="27" spans="1:9" ht="14.25">
      <c r="A27" s="240" t="s">
        <v>527</v>
      </c>
      <c r="B27" s="228" t="s">
        <v>528</v>
      </c>
      <c r="C27" s="273"/>
      <c r="D27" s="273"/>
      <c r="E27" s="273"/>
      <c r="F27" s="273"/>
      <c r="G27" s="273"/>
      <c r="H27" s="273"/>
      <c r="I27" s="273"/>
    </row>
    <row r="28" spans="1:9" ht="12.75" hidden="1">
      <c r="A28" s="241" t="s">
        <v>176</v>
      </c>
      <c r="B28" s="239" t="s">
        <v>529</v>
      </c>
      <c r="C28" s="275"/>
      <c r="D28" s="275"/>
      <c r="E28" s="275"/>
      <c r="F28" s="275"/>
      <c r="G28" s="275"/>
      <c r="H28" s="275"/>
      <c r="I28" s="275"/>
    </row>
    <row r="29" spans="1:9" ht="15.75">
      <c r="A29" s="242" t="s">
        <v>530</v>
      </c>
      <c r="B29" s="243" t="s">
        <v>531</v>
      </c>
      <c r="C29" s="283">
        <f>SUM(C18:C28)</f>
        <v>8000</v>
      </c>
      <c r="D29" s="283">
        <f aca="true" t="shared" si="3" ref="D29:I29">SUM(D18:D28)</f>
        <v>0</v>
      </c>
      <c r="E29" s="283">
        <f t="shared" si="3"/>
        <v>18201</v>
      </c>
      <c r="F29" s="283">
        <f t="shared" si="3"/>
        <v>10594</v>
      </c>
      <c r="G29" s="283">
        <f t="shared" si="3"/>
        <v>2983</v>
      </c>
      <c r="H29" s="283">
        <f t="shared" si="3"/>
        <v>0</v>
      </c>
      <c r="I29" s="283">
        <f t="shared" si="3"/>
        <v>0</v>
      </c>
    </row>
    <row r="30" spans="1:9" ht="15.75">
      <c r="A30" s="244" t="s">
        <v>632</v>
      </c>
      <c r="B30" s="245"/>
      <c r="C30" s="276">
        <f>C29+C17</f>
        <v>124067</v>
      </c>
      <c r="D30" s="276">
        <f aca="true" t="shared" si="4" ref="D30:I30">D29+D17</f>
        <v>127436</v>
      </c>
      <c r="E30" s="276">
        <f t="shared" si="4"/>
        <v>212486</v>
      </c>
      <c r="F30" s="276">
        <f t="shared" si="4"/>
        <v>181216</v>
      </c>
      <c r="G30" s="276">
        <f t="shared" si="4"/>
        <v>136025</v>
      </c>
      <c r="H30" s="276">
        <f t="shared" si="4"/>
        <v>108810</v>
      </c>
      <c r="I30" s="276">
        <f t="shared" si="4"/>
        <v>110010</v>
      </c>
    </row>
    <row r="31" spans="1:9" ht="38.25">
      <c r="A31" s="224" t="s">
        <v>486</v>
      </c>
      <c r="B31" s="225" t="s">
        <v>532</v>
      </c>
      <c r="C31" s="270" t="s">
        <v>1036</v>
      </c>
      <c r="D31" s="270" t="s">
        <v>488</v>
      </c>
      <c r="E31" s="270" t="s">
        <v>1037</v>
      </c>
      <c r="F31" s="270" t="s">
        <v>1038</v>
      </c>
      <c r="G31" s="270" t="s">
        <v>489</v>
      </c>
      <c r="H31" s="270" t="s">
        <v>490</v>
      </c>
      <c r="I31" s="270" t="s">
        <v>1039</v>
      </c>
    </row>
    <row r="32" spans="1:9" ht="14.25">
      <c r="A32" s="228" t="s">
        <v>160</v>
      </c>
      <c r="B32" s="232" t="s">
        <v>533</v>
      </c>
      <c r="C32" s="82">
        <v>74278</v>
      </c>
      <c r="D32" s="82">
        <v>75683</v>
      </c>
      <c r="E32" s="82">
        <v>93330</v>
      </c>
      <c r="F32" s="82">
        <v>93323</v>
      </c>
      <c r="G32" s="82">
        <v>80010</v>
      </c>
      <c r="H32" s="82">
        <v>79200</v>
      </c>
      <c r="I32" s="82">
        <v>79900</v>
      </c>
    </row>
    <row r="33" spans="1:9" ht="14.25">
      <c r="A33" s="228" t="s">
        <v>534</v>
      </c>
      <c r="B33" s="232" t="s">
        <v>535</v>
      </c>
      <c r="C33" s="82">
        <v>8108</v>
      </c>
      <c r="D33" s="82">
        <v>8900</v>
      </c>
      <c r="E33" s="82">
        <v>12213</v>
      </c>
      <c r="F33" s="82">
        <v>10308</v>
      </c>
      <c r="G33" s="82">
        <v>12365</v>
      </c>
      <c r="H33" s="82">
        <v>12000</v>
      </c>
      <c r="I33" s="82">
        <v>12000</v>
      </c>
    </row>
    <row r="34" spans="1:9" ht="14.25">
      <c r="A34" s="229" t="s">
        <v>536</v>
      </c>
      <c r="B34" s="232" t="s">
        <v>537</v>
      </c>
      <c r="C34" s="82">
        <v>17158</v>
      </c>
      <c r="D34" s="82">
        <v>33404</v>
      </c>
      <c r="E34" s="82">
        <v>33726</v>
      </c>
      <c r="F34" s="82">
        <v>12999</v>
      </c>
      <c r="G34" s="82">
        <v>39660</v>
      </c>
      <c r="H34" s="82">
        <v>17110</v>
      </c>
      <c r="I34" s="82">
        <v>18110</v>
      </c>
    </row>
    <row r="35" spans="1:9" ht="14.25">
      <c r="A35" s="228" t="s">
        <v>538</v>
      </c>
      <c r="B35" s="232" t="s">
        <v>539</v>
      </c>
      <c r="C35" s="82">
        <v>0</v>
      </c>
      <c r="D35" s="82">
        <v>0</v>
      </c>
      <c r="E35" s="82">
        <v>1240</v>
      </c>
      <c r="F35" s="82">
        <v>1240</v>
      </c>
      <c r="G35" s="82">
        <v>0</v>
      </c>
      <c r="H35" s="82">
        <v>0</v>
      </c>
      <c r="I35" s="82">
        <v>0</v>
      </c>
    </row>
    <row r="36" spans="1:9" ht="15.75">
      <c r="A36" s="230" t="s">
        <v>501</v>
      </c>
      <c r="B36" s="246"/>
      <c r="C36" s="277">
        <f>SUM(C32:C35)</f>
        <v>99544</v>
      </c>
      <c r="D36" s="277">
        <f aca="true" t="shared" si="5" ref="D36:I36">SUM(D32:D35)</f>
        <v>117987</v>
      </c>
      <c r="E36" s="277">
        <f t="shared" si="5"/>
        <v>140509</v>
      </c>
      <c r="F36" s="277">
        <f t="shared" si="5"/>
        <v>117870</v>
      </c>
      <c r="G36" s="277">
        <f t="shared" si="5"/>
        <v>132035</v>
      </c>
      <c r="H36" s="277">
        <f t="shared" si="5"/>
        <v>108310</v>
      </c>
      <c r="I36" s="277">
        <f t="shared" si="5"/>
        <v>110010</v>
      </c>
    </row>
    <row r="37" spans="1:9" ht="14.25">
      <c r="A37" s="228" t="s">
        <v>540</v>
      </c>
      <c r="B37" s="232" t="s">
        <v>541</v>
      </c>
      <c r="C37" s="82">
        <v>16429</v>
      </c>
      <c r="D37" s="82">
        <v>2602</v>
      </c>
      <c r="E37" s="82">
        <v>42580</v>
      </c>
      <c r="F37" s="82">
        <v>41557</v>
      </c>
      <c r="G37" s="82">
        <v>1676</v>
      </c>
      <c r="H37" s="82">
        <v>500</v>
      </c>
      <c r="I37" s="82"/>
    </row>
    <row r="38" spans="1:9" ht="14.25">
      <c r="A38" s="228" t="s">
        <v>542</v>
      </c>
      <c r="B38" s="232" t="s">
        <v>543</v>
      </c>
      <c r="C38" s="82">
        <v>0</v>
      </c>
      <c r="D38" s="82">
        <v>0</v>
      </c>
      <c r="E38" s="82">
        <v>2598</v>
      </c>
      <c r="F38" s="82">
        <v>2598</v>
      </c>
      <c r="G38" s="82"/>
      <c r="H38" s="82"/>
      <c r="I38" s="82"/>
    </row>
    <row r="39" spans="1:9" ht="14.25">
      <c r="A39" s="228" t="s">
        <v>544</v>
      </c>
      <c r="B39" s="232" t="s">
        <v>545</v>
      </c>
      <c r="C39" s="82">
        <v>280</v>
      </c>
      <c r="D39" s="82">
        <v>600</v>
      </c>
      <c r="E39" s="82">
        <v>5261</v>
      </c>
      <c r="F39" s="82">
        <v>4742</v>
      </c>
      <c r="G39" s="82"/>
      <c r="H39" s="82"/>
      <c r="I39" s="82"/>
    </row>
    <row r="40" spans="1:9" ht="15.75">
      <c r="A40" s="230" t="s">
        <v>506</v>
      </c>
      <c r="B40" s="246"/>
      <c r="C40" s="277">
        <f>SUM(C37:C39)</f>
        <v>16709</v>
      </c>
      <c r="D40" s="277">
        <f aca="true" t="shared" si="6" ref="D40:I40">SUM(D37:D39)</f>
        <v>3202</v>
      </c>
      <c r="E40" s="277">
        <f t="shared" si="6"/>
        <v>50439</v>
      </c>
      <c r="F40" s="277">
        <f t="shared" si="6"/>
        <v>48897</v>
      </c>
      <c r="G40" s="277">
        <f t="shared" si="6"/>
        <v>1676</v>
      </c>
      <c r="H40" s="277">
        <f t="shared" si="6"/>
        <v>500</v>
      </c>
      <c r="I40" s="277">
        <f t="shared" si="6"/>
        <v>0</v>
      </c>
    </row>
    <row r="41" spans="1:9" ht="15.75">
      <c r="A41" s="247" t="s">
        <v>546</v>
      </c>
      <c r="B41" s="233" t="s">
        <v>547</v>
      </c>
      <c r="C41" s="278">
        <f>C36+C40</f>
        <v>116253</v>
      </c>
      <c r="D41" s="278">
        <f aca="true" t="shared" si="7" ref="D41:I41">D36+D40</f>
        <v>121189</v>
      </c>
      <c r="E41" s="278">
        <f t="shared" si="7"/>
        <v>190948</v>
      </c>
      <c r="F41" s="278">
        <f t="shared" si="7"/>
        <v>166767</v>
      </c>
      <c r="G41" s="278">
        <f t="shared" si="7"/>
        <v>133711</v>
      </c>
      <c r="H41" s="278">
        <f t="shared" si="7"/>
        <v>108810</v>
      </c>
      <c r="I41" s="278">
        <f t="shared" si="7"/>
        <v>110010</v>
      </c>
    </row>
    <row r="42" spans="1:9" ht="15.75">
      <c r="A42" s="248" t="s">
        <v>548</v>
      </c>
      <c r="B42" s="249"/>
      <c r="C42" s="279">
        <f>C36-C12</f>
        <v>-3184</v>
      </c>
      <c r="D42" s="279">
        <f aca="true" t="shared" si="8" ref="D42:I42">D36-D12</f>
        <v>12031</v>
      </c>
      <c r="E42" s="279">
        <f t="shared" si="8"/>
        <v>15613</v>
      </c>
      <c r="F42" s="279">
        <f t="shared" si="8"/>
        <v>2894</v>
      </c>
      <c r="G42" s="279">
        <f t="shared" si="8"/>
        <v>23419</v>
      </c>
      <c r="H42" s="279">
        <f t="shared" si="8"/>
        <v>3240</v>
      </c>
      <c r="I42" s="279">
        <f t="shared" si="8"/>
        <v>3740</v>
      </c>
    </row>
    <row r="43" spans="1:9" ht="15.75">
      <c r="A43" s="248" t="s">
        <v>549</v>
      </c>
      <c r="B43" s="249"/>
      <c r="C43" s="279">
        <f>C40-C16</f>
        <v>3370</v>
      </c>
      <c r="D43" s="279">
        <f aca="true" t="shared" si="9" ref="D43:I43">D40-D16</f>
        <v>-18278</v>
      </c>
      <c r="E43" s="279">
        <f t="shared" si="9"/>
        <v>-18950</v>
      </c>
      <c r="F43" s="279">
        <f t="shared" si="9"/>
        <v>-6749</v>
      </c>
      <c r="G43" s="279">
        <f t="shared" si="9"/>
        <v>-22750</v>
      </c>
      <c r="H43" s="279">
        <f t="shared" si="9"/>
        <v>-3240</v>
      </c>
      <c r="I43" s="279">
        <f t="shared" si="9"/>
        <v>-3740</v>
      </c>
    </row>
    <row r="44" spans="1:9" ht="12.75">
      <c r="A44" s="235" t="s">
        <v>550</v>
      </c>
      <c r="B44" s="236" t="s">
        <v>551</v>
      </c>
      <c r="C44" s="82"/>
      <c r="D44" s="82"/>
      <c r="E44" s="82"/>
      <c r="F44" s="82"/>
      <c r="G44" s="82"/>
      <c r="H44" s="82"/>
      <c r="I44" s="82"/>
    </row>
    <row r="45" spans="1:9" ht="12.75">
      <c r="A45" s="237" t="s">
        <v>552</v>
      </c>
      <c r="B45" s="236" t="s">
        <v>553</v>
      </c>
      <c r="C45" s="82"/>
      <c r="D45" s="82"/>
      <c r="E45" s="82"/>
      <c r="F45" s="82"/>
      <c r="G45" s="82"/>
      <c r="H45" s="82"/>
      <c r="I45" s="82"/>
    </row>
    <row r="46" spans="1:9" ht="12.75">
      <c r="A46" s="239" t="s">
        <v>554</v>
      </c>
      <c r="B46" s="239" t="s">
        <v>555</v>
      </c>
      <c r="C46" s="82">
        <v>3151</v>
      </c>
      <c r="D46" s="82">
        <v>6247</v>
      </c>
      <c r="E46" s="82">
        <v>5565</v>
      </c>
      <c r="F46" s="82">
        <v>5565</v>
      </c>
      <c r="G46" s="82">
        <v>2314</v>
      </c>
      <c r="H46" s="82"/>
      <c r="I46" s="82"/>
    </row>
    <row r="47" spans="1:9" ht="12.75">
      <c r="A47" s="239" t="s">
        <v>556</v>
      </c>
      <c r="B47" s="239" t="s">
        <v>555</v>
      </c>
      <c r="C47" s="82"/>
      <c r="D47" s="82"/>
      <c r="E47" s="82"/>
      <c r="F47" s="82"/>
      <c r="G47" s="82"/>
      <c r="H47" s="82"/>
      <c r="I47" s="82"/>
    </row>
    <row r="48" spans="1:9" ht="12.75">
      <c r="A48" s="239" t="s">
        <v>557</v>
      </c>
      <c r="B48" s="239" t="s">
        <v>558</v>
      </c>
      <c r="C48" s="82"/>
      <c r="D48" s="82"/>
      <c r="E48" s="82"/>
      <c r="F48" s="82"/>
      <c r="G48" s="82"/>
      <c r="H48" s="82"/>
      <c r="I48" s="82"/>
    </row>
    <row r="49" spans="1:9" ht="12.75">
      <c r="A49" s="239" t="s">
        <v>559</v>
      </c>
      <c r="B49" s="239" t="s">
        <v>558</v>
      </c>
      <c r="C49" s="82"/>
      <c r="D49" s="82"/>
      <c r="E49" s="82"/>
      <c r="F49" s="82"/>
      <c r="G49" s="82"/>
      <c r="H49" s="82"/>
      <c r="I49" s="82"/>
    </row>
    <row r="50" spans="1:9" ht="12.75">
      <c r="A50" s="236" t="s">
        <v>560</v>
      </c>
      <c r="B50" s="236" t="s">
        <v>561</v>
      </c>
      <c r="C50" s="82">
        <f>SUM(C46:C49)</f>
        <v>3151</v>
      </c>
      <c r="D50" s="82">
        <f aca="true" t="shared" si="10" ref="D50:I50">SUM(D46:D49)</f>
        <v>6247</v>
      </c>
      <c r="E50" s="82">
        <f t="shared" si="10"/>
        <v>5565</v>
      </c>
      <c r="F50" s="82">
        <f t="shared" si="10"/>
        <v>5565</v>
      </c>
      <c r="G50" s="82">
        <f t="shared" si="10"/>
        <v>2314</v>
      </c>
      <c r="H50" s="82">
        <f t="shared" si="10"/>
        <v>0</v>
      </c>
      <c r="I50" s="82">
        <f t="shared" si="10"/>
        <v>0</v>
      </c>
    </row>
    <row r="51" spans="1:9" ht="12.75">
      <c r="A51" s="235" t="s">
        <v>562</v>
      </c>
      <c r="B51" s="236" t="s">
        <v>563</v>
      </c>
      <c r="C51" s="82">
        <v>10228</v>
      </c>
      <c r="D51" s="82">
        <v>0</v>
      </c>
      <c r="E51" s="82">
        <f>7983+7990</f>
        <v>15973</v>
      </c>
      <c r="F51" s="82">
        <f>3359+7990</f>
        <v>11349</v>
      </c>
      <c r="G51" s="82"/>
      <c r="H51" s="82"/>
      <c r="I51" s="82"/>
    </row>
    <row r="52" spans="1:9" ht="12.75">
      <c r="A52" s="237" t="s">
        <v>564</v>
      </c>
      <c r="B52" s="236" t="s">
        <v>565</v>
      </c>
      <c r="C52" s="82"/>
      <c r="D52" s="82"/>
      <c r="E52" s="82"/>
      <c r="F52" s="82"/>
      <c r="G52" s="82"/>
      <c r="H52" s="82"/>
      <c r="I52" s="82"/>
    </row>
    <row r="53" spans="1:9" ht="12.75">
      <c r="A53" s="235" t="s">
        <v>184</v>
      </c>
      <c r="B53" s="236" t="s">
        <v>566</v>
      </c>
      <c r="C53" s="82"/>
      <c r="D53" s="82"/>
      <c r="E53" s="82"/>
      <c r="F53" s="82"/>
      <c r="G53" s="82"/>
      <c r="H53" s="82"/>
      <c r="I53" s="82"/>
    </row>
    <row r="54" spans="1:9" ht="15.75">
      <c r="A54" s="242" t="s">
        <v>134</v>
      </c>
      <c r="B54" s="243" t="s">
        <v>567</v>
      </c>
      <c r="C54" s="278">
        <f>C44+C45+C50+C51+C52+C53</f>
        <v>13379</v>
      </c>
      <c r="D54" s="278">
        <f aca="true" t="shared" si="11" ref="D54:I54">D44+D45+D50+D51+D52+D53</f>
        <v>6247</v>
      </c>
      <c r="E54" s="278">
        <f t="shared" si="11"/>
        <v>21538</v>
      </c>
      <c r="F54" s="278">
        <f t="shared" si="11"/>
        <v>16914</v>
      </c>
      <c r="G54" s="278">
        <f t="shared" si="11"/>
        <v>2314</v>
      </c>
      <c r="H54" s="278">
        <f t="shared" si="11"/>
        <v>0</v>
      </c>
      <c r="I54" s="278">
        <f t="shared" si="11"/>
        <v>0</v>
      </c>
    </row>
    <row r="55" spans="1:9" ht="15.75">
      <c r="A55" s="244" t="s">
        <v>633</v>
      </c>
      <c r="B55" s="245"/>
      <c r="C55" s="280">
        <f>C54+C41</f>
        <v>129632</v>
      </c>
      <c r="D55" s="280">
        <f aca="true" t="shared" si="12" ref="D55:I55">D54+D41</f>
        <v>127436</v>
      </c>
      <c r="E55" s="280">
        <f t="shared" si="12"/>
        <v>212486</v>
      </c>
      <c r="F55" s="280">
        <f t="shared" si="12"/>
        <v>183681</v>
      </c>
      <c r="G55" s="280">
        <f t="shared" si="12"/>
        <v>136025</v>
      </c>
      <c r="H55" s="280">
        <f t="shared" si="12"/>
        <v>108810</v>
      </c>
      <c r="I55" s="280">
        <f t="shared" si="12"/>
        <v>110010</v>
      </c>
    </row>
  </sheetData>
  <sheetProtection/>
  <mergeCells count="1">
    <mergeCell ref="A2:I2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86" r:id="rId1"/>
  <headerFooter>
    <oddHeader>&amp;C27. melléklet a 4/2016. (IV.18.)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K27" sqref="A1:K27"/>
    </sheetView>
  </sheetViews>
  <sheetFormatPr defaultColWidth="9.140625" defaultRowHeight="12.75"/>
  <cols>
    <col min="1" max="1" width="51.421875" style="18" customWidth="1"/>
    <col min="2" max="7" width="16.7109375" style="79" customWidth="1"/>
    <col min="8" max="9" width="18.7109375" style="79" customWidth="1"/>
    <col min="10" max="10" width="18.7109375" style="79" hidden="1" customWidth="1"/>
    <col min="11" max="11" width="18.7109375" style="79" customWidth="1"/>
    <col min="12" max="16384" width="9.140625" style="18" customWidth="1"/>
  </cols>
  <sheetData>
    <row r="1" spans="1:10" s="16" customFormat="1" ht="13.5">
      <c r="A1" s="403" t="s">
        <v>298</v>
      </c>
      <c r="B1" s="404"/>
      <c r="C1" s="404"/>
      <c r="D1" s="404"/>
      <c r="E1" s="404"/>
      <c r="F1" s="404"/>
      <c r="G1" s="404"/>
      <c r="H1" s="402"/>
      <c r="I1" s="402"/>
      <c r="J1" s="402"/>
    </row>
    <row r="2" spans="1:11" ht="13.5">
      <c r="A2" s="403" t="s">
        <v>92</v>
      </c>
      <c r="B2" s="404"/>
      <c r="C2" s="404"/>
      <c r="D2" s="404"/>
      <c r="E2" s="404"/>
      <c r="F2" s="404"/>
      <c r="G2" s="404"/>
      <c r="H2" s="402"/>
      <c r="I2" s="402"/>
      <c r="J2" s="402"/>
      <c r="K2" s="18"/>
    </row>
    <row r="3" spans="1:11" ht="15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.75">
      <c r="A4" s="123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6" spans="1:11" ht="73.5">
      <c r="A6" s="17" t="s">
        <v>12</v>
      </c>
      <c r="B6" s="80" t="s">
        <v>253</v>
      </c>
      <c r="C6" s="80" t="s">
        <v>254</v>
      </c>
      <c r="D6" s="80" t="s">
        <v>262</v>
      </c>
      <c r="E6" s="80" t="s">
        <v>255</v>
      </c>
      <c r="F6" s="80" t="s">
        <v>256</v>
      </c>
      <c r="G6" s="80" t="s">
        <v>257</v>
      </c>
      <c r="H6" s="81" t="s">
        <v>258</v>
      </c>
      <c r="I6" s="81" t="s">
        <v>259</v>
      </c>
      <c r="J6" s="81" t="s">
        <v>260</v>
      </c>
      <c r="K6" s="81" t="s">
        <v>260</v>
      </c>
    </row>
    <row r="7" spans="1:11" ht="15">
      <c r="A7" s="19" t="s">
        <v>180</v>
      </c>
      <c r="B7" s="82"/>
      <c r="C7" s="82">
        <v>12990</v>
      </c>
      <c r="D7" s="82">
        <v>8366</v>
      </c>
      <c r="E7" s="82"/>
      <c r="F7" s="82"/>
      <c r="G7" s="82"/>
      <c r="H7" s="82">
        <f aca="true" t="shared" si="0" ref="H7:J13">B7+E7</f>
        <v>0</v>
      </c>
      <c r="I7" s="82">
        <f t="shared" si="0"/>
        <v>12990</v>
      </c>
      <c r="J7" s="82">
        <f t="shared" si="0"/>
        <v>8366</v>
      </c>
      <c r="K7" s="82">
        <f>D7+G7</f>
        <v>8366</v>
      </c>
    </row>
    <row r="8" spans="1:11" ht="15">
      <c r="A8" s="19" t="s">
        <v>173</v>
      </c>
      <c r="B8" s="82"/>
      <c r="C8" s="82"/>
      <c r="D8" s="82"/>
      <c r="E8" s="82"/>
      <c r="F8" s="82"/>
      <c r="G8" s="82"/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>D8+G8</f>
        <v>0</v>
      </c>
    </row>
    <row r="9" spans="1:11" ht="15">
      <c r="A9" s="19" t="s">
        <v>274</v>
      </c>
      <c r="B9" s="82"/>
      <c r="C9" s="82">
        <v>5211</v>
      </c>
      <c r="D9" s="82">
        <v>2228</v>
      </c>
      <c r="E9" s="82"/>
      <c r="F9" s="82"/>
      <c r="G9" s="82"/>
      <c r="H9" s="82">
        <f t="shared" si="0"/>
        <v>0</v>
      </c>
      <c r="I9" s="82">
        <f t="shared" si="0"/>
        <v>5211</v>
      </c>
      <c r="J9" s="82"/>
      <c r="K9" s="82">
        <f>D9+G9</f>
        <v>2228</v>
      </c>
    </row>
    <row r="10" spans="1:11" ht="15">
      <c r="A10" s="19" t="s">
        <v>181</v>
      </c>
      <c r="B10" s="82">
        <v>32747</v>
      </c>
      <c r="C10" s="82">
        <v>34514</v>
      </c>
      <c r="D10" s="82">
        <v>34514</v>
      </c>
      <c r="E10" s="82"/>
      <c r="F10" s="82"/>
      <c r="G10" s="82"/>
      <c r="H10" s="82">
        <f>B10+E10-B10</f>
        <v>0</v>
      </c>
      <c r="I10" s="82">
        <f>C10+F10-C10</f>
        <v>0</v>
      </c>
      <c r="J10" s="82">
        <f>D10+G10-D10</f>
        <v>0</v>
      </c>
      <c r="K10" s="82">
        <f>D10+G10-D10</f>
        <v>0</v>
      </c>
    </row>
    <row r="11" spans="1:11" s="16" customFormat="1" ht="14.25">
      <c r="A11" s="139" t="s">
        <v>174</v>
      </c>
      <c r="B11" s="113">
        <f>SUM(B10)</f>
        <v>32747</v>
      </c>
      <c r="C11" s="113">
        <f>SUM(C10)</f>
        <v>34514</v>
      </c>
      <c r="D11" s="113">
        <f>SUM(D10)</f>
        <v>34514</v>
      </c>
      <c r="E11" s="113"/>
      <c r="F11" s="113"/>
      <c r="G11" s="113"/>
      <c r="H11" s="82">
        <f>B11+E11-B10</f>
        <v>0</v>
      </c>
      <c r="I11" s="82">
        <f>C11+F11-C10</f>
        <v>0</v>
      </c>
      <c r="J11" s="113">
        <v>0</v>
      </c>
      <c r="K11" s="82">
        <f>D11+G11-D11</f>
        <v>0</v>
      </c>
    </row>
    <row r="12" spans="1:11" s="16" customFormat="1" ht="14.25">
      <c r="A12" s="139" t="s">
        <v>175</v>
      </c>
      <c r="B12" s="113"/>
      <c r="C12" s="113"/>
      <c r="D12" s="113"/>
      <c r="E12" s="113"/>
      <c r="F12" s="113"/>
      <c r="G12" s="113"/>
      <c r="H12" s="82">
        <f t="shared" si="0"/>
        <v>0</v>
      </c>
      <c r="I12" s="82">
        <f t="shared" si="0"/>
        <v>0</v>
      </c>
      <c r="J12" s="113">
        <f>D12+G12</f>
        <v>0</v>
      </c>
      <c r="K12" s="82">
        <f>D12+G12</f>
        <v>0</v>
      </c>
    </row>
    <row r="13" spans="1:11" ht="30">
      <c r="A13" s="19" t="s">
        <v>176</v>
      </c>
      <c r="B13" s="82"/>
      <c r="C13" s="82"/>
      <c r="D13" s="82"/>
      <c r="E13" s="82"/>
      <c r="F13" s="82"/>
      <c r="G13" s="82"/>
      <c r="H13" s="82">
        <f t="shared" si="0"/>
        <v>0</v>
      </c>
      <c r="I13" s="82">
        <f t="shared" si="0"/>
        <v>0</v>
      </c>
      <c r="J13" s="82"/>
      <c r="K13" s="82">
        <f>D13+G13</f>
        <v>0</v>
      </c>
    </row>
    <row r="14" spans="1:11" s="16" customFormat="1" ht="15.75">
      <c r="A14" s="20" t="s">
        <v>13</v>
      </c>
      <c r="B14" s="113">
        <f>SUM(B7:B12)-B10</f>
        <v>32747</v>
      </c>
      <c r="C14" s="113">
        <f>SUM(C7:C12)-C10</f>
        <v>52715</v>
      </c>
      <c r="D14" s="113">
        <f>SUM(D7:D12)-D10</f>
        <v>45108</v>
      </c>
      <c r="E14" s="113">
        <f>SUM(E7:E12)</f>
        <v>0</v>
      </c>
      <c r="F14" s="113">
        <f>SUM(F7:F12)-F10</f>
        <v>0</v>
      </c>
      <c r="G14" s="113">
        <f>SUM(G7:G12)-G10</f>
        <v>0</v>
      </c>
      <c r="H14" s="113">
        <f>B14+E14-B14</f>
        <v>0</v>
      </c>
      <c r="I14" s="113">
        <f>C14+F14-C10</f>
        <v>18201</v>
      </c>
      <c r="J14" s="113">
        <v>0</v>
      </c>
      <c r="K14" s="113">
        <f>D14+G14-D10</f>
        <v>10594</v>
      </c>
    </row>
    <row r="15" spans="1:11" ht="15.75">
      <c r="A15" s="2"/>
      <c r="K15" s="166">
        <f>D15+G85</f>
        <v>0</v>
      </c>
    </row>
    <row r="16" spans="1:11" ht="73.5">
      <c r="A16" s="17" t="s">
        <v>12</v>
      </c>
      <c r="B16" s="80" t="s">
        <v>253</v>
      </c>
      <c r="C16" s="80" t="s">
        <v>254</v>
      </c>
      <c r="D16" s="80" t="s">
        <v>262</v>
      </c>
      <c r="E16" s="80" t="s">
        <v>255</v>
      </c>
      <c r="F16" s="80" t="s">
        <v>256</v>
      </c>
      <c r="G16" s="80" t="s">
        <v>257</v>
      </c>
      <c r="H16" s="81" t="s">
        <v>258</v>
      </c>
      <c r="I16" s="81" t="s">
        <v>259</v>
      </c>
      <c r="J16" s="81" t="s">
        <v>258</v>
      </c>
      <c r="K16" s="81" t="s">
        <v>260</v>
      </c>
    </row>
    <row r="17" spans="1:11" ht="15">
      <c r="A17" s="19" t="s">
        <v>177</v>
      </c>
      <c r="B17" s="82"/>
      <c r="C17" s="82">
        <v>12990</v>
      </c>
      <c r="D17" s="82">
        <v>8366</v>
      </c>
      <c r="E17" s="82"/>
      <c r="F17" s="82"/>
      <c r="G17" s="82"/>
      <c r="H17" s="82">
        <f aca="true" t="shared" si="1" ref="H17:J18">B17+E17</f>
        <v>0</v>
      </c>
      <c r="I17" s="82">
        <f t="shared" si="1"/>
        <v>12990</v>
      </c>
      <c r="J17" s="82">
        <f t="shared" si="1"/>
        <v>8366</v>
      </c>
      <c r="K17" s="82">
        <f aca="true" t="shared" si="2" ref="K17:K22">D17+G17</f>
        <v>8366</v>
      </c>
    </row>
    <row r="18" spans="1:11" ht="15">
      <c r="A18" s="19" t="s">
        <v>178</v>
      </c>
      <c r="B18" s="82"/>
      <c r="C18" s="82"/>
      <c r="D18" s="82"/>
      <c r="E18" s="82"/>
      <c r="F18" s="82"/>
      <c r="G18" s="82"/>
      <c r="H18" s="82">
        <f t="shared" si="1"/>
        <v>0</v>
      </c>
      <c r="I18" s="82">
        <f t="shared" si="1"/>
        <v>0</v>
      </c>
      <c r="J18" s="82">
        <f t="shared" si="1"/>
        <v>0</v>
      </c>
      <c r="K18" s="82">
        <f t="shared" si="2"/>
        <v>0</v>
      </c>
    </row>
    <row r="19" spans="1:11" ht="15">
      <c r="A19" s="19" t="s">
        <v>275</v>
      </c>
      <c r="B19" s="82"/>
      <c r="C19" s="82">
        <v>2983</v>
      </c>
      <c r="D19" s="82">
        <v>2983</v>
      </c>
      <c r="E19" s="82"/>
      <c r="F19" s="82"/>
      <c r="G19" s="82"/>
      <c r="H19" s="82"/>
      <c r="I19" s="82">
        <f>C19+F19</f>
        <v>2983</v>
      </c>
      <c r="J19" s="82"/>
      <c r="K19" s="82">
        <f t="shared" si="2"/>
        <v>2983</v>
      </c>
    </row>
    <row r="20" spans="1:11" ht="15">
      <c r="A20" s="19" t="s">
        <v>179</v>
      </c>
      <c r="B20" s="82">
        <f aca="true" t="shared" si="3" ref="B20:J20">SUM(B21:B22)</f>
        <v>6247</v>
      </c>
      <c r="C20" s="82">
        <f t="shared" si="3"/>
        <v>5165</v>
      </c>
      <c r="D20" s="82">
        <f t="shared" si="3"/>
        <v>5165</v>
      </c>
      <c r="E20" s="82">
        <f t="shared" si="3"/>
        <v>0</v>
      </c>
      <c r="F20" s="82">
        <v>400</v>
      </c>
      <c r="G20" s="82">
        <v>400</v>
      </c>
      <c r="H20" s="82">
        <f t="shared" si="3"/>
        <v>6247</v>
      </c>
      <c r="I20" s="82">
        <f>C20+F20</f>
        <v>5565</v>
      </c>
      <c r="J20" s="82">
        <f t="shared" si="3"/>
        <v>5199</v>
      </c>
      <c r="K20" s="82">
        <f t="shared" si="2"/>
        <v>5565</v>
      </c>
    </row>
    <row r="21" spans="1:11" ht="15">
      <c r="A21" s="19" t="s">
        <v>120</v>
      </c>
      <c r="B21" s="82">
        <v>6247</v>
      </c>
      <c r="C21" s="82">
        <v>5165</v>
      </c>
      <c r="D21" s="82">
        <v>5165</v>
      </c>
      <c r="E21" s="82">
        <v>0</v>
      </c>
      <c r="F21" s="82">
        <v>34</v>
      </c>
      <c r="G21" s="82">
        <v>34</v>
      </c>
      <c r="H21" s="82">
        <f aca="true" t="shared" si="4" ref="H21:J22">B21+E21</f>
        <v>6247</v>
      </c>
      <c r="I21" s="82">
        <f>C21+F21</f>
        <v>5199</v>
      </c>
      <c r="J21" s="82">
        <f t="shared" si="4"/>
        <v>5199</v>
      </c>
      <c r="K21" s="82">
        <f t="shared" si="2"/>
        <v>5199</v>
      </c>
    </row>
    <row r="22" spans="1:11" ht="15">
      <c r="A22" s="19" t="s">
        <v>121</v>
      </c>
      <c r="B22" s="82">
        <v>0</v>
      </c>
      <c r="C22" s="82">
        <v>0</v>
      </c>
      <c r="D22" s="82">
        <v>0</v>
      </c>
      <c r="E22" s="82"/>
      <c r="F22" s="82"/>
      <c r="G22" s="82"/>
      <c r="H22" s="82">
        <f t="shared" si="4"/>
        <v>0</v>
      </c>
      <c r="I22" s="82">
        <f>C22+F22</f>
        <v>0</v>
      </c>
      <c r="J22" s="82">
        <f t="shared" si="4"/>
        <v>0</v>
      </c>
      <c r="K22" s="82">
        <f t="shared" si="2"/>
        <v>0</v>
      </c>
    </row>
    <row r="23" spans="1:11" ht="15">
      <c r="A23" s="19" t="s">
        <v>181</v>
      </c>
      <c r="B23" s="82">
        <v>0</v>
      </c>
      <c r="C23" s="82">
        <v>0</v>
      </c>
      <c r="D23" s="82">
        <v>0</v>
      </c>
      <c r="E23" s="82">
        <v>32747</v>
      </c>
      <c r="F23" s="82">
        <v>34514</v>
      </c>
      <c r="G23" s="82">
        <v>34514</v>
      </c>
      <c r="H23" s="82">
        <v>0</v>
      </c>
      <c r="I23" s="82">
        <v>0</v>
      </c>
      <c r="J23" s="82">
        <v>0</v>
      </c>
      <c r="K23" s="82">
        <v>0</v>
      </c>
    </row>
    <row r="24" spans="1:11" s="16" customFormat="1" ht="14.25">
      <c r="A24" s="139" t="s">
        <v>182</v>
      </c>
      <c r="B24" s="113">
        <f>B17+B18+B20+B19</f>
        <v>6247</v>
      </c>
      <c r="C24" s="113">
        <f>C17+C18+C20+C19</f>
        <v>21138</v>
      </c>
      <c r="D24" s="113">
        <f aca="true" t="shared" si="5" ref="D24:K24">D17+D18+D20+D19</f>
        <v>16514</v>
      </c>
      <c r="E24" s="113">
        <f t="shared" si="5"/>
        <v>0</v>
      </c>
      <c r="F24" s="113">
        <f t="shared" si="5"/>
        <v>400</v>
      </c>
      <c r="G24" s="113">
        <f t="shared" si="5"/>
        <v>400</v>
      </c>
      <c r="H24" s="113">
        <f t="shared" si="5"/>
        <v>6247</v>
      </c>
      <c r="I24" s="113">
        <f t="shared" si="5"/>
        <v>21538</v>
      </c>
      <c r="J24" s="113">
        <f t="shared" si="5"/>
        <v>13565</v>
      </c>
      <c r="K24" s="113">
        <f t="shared" si="5"/>
        <v>16914</v>
      </c>
    </row>
    <row r="25" spans="1:11" s="16" customFormat="1" ht="14.25">
      <c r="A25" s="139" t="s">
        <v>183</v>
      </c>
      <c r="B25" s="113"/>
      <c r="C25" s="113"/>
      <c r="D25" s="113"/>
      <c r="E25" s="113"/>
      <c r="F25" s="113"/>
      <c r="G25" s="113"/>
      <c r="H25" s="82">
        <f aca="true" t="shared" si="6" ref="H25:J26">B25+E25</f>
        <v>0</v>
      </c>
      <c r="I25" s="82">
        <f>C25+F25</f>
        <v>0</v>
      </c>
      <c r="J25" s="82">
        <f t="shared" si="6"/>
        <v>0</v>
      </c>
      <c r="K25" s="82">
        <f>D25+G95</f>
        <v>0</v>
      </c>
    </row>
    <row r="26" spans="1:11" ht="30">
      <c r="A26" s="19" t="s">
        <v>184</v>
      </c>
      <c r="B26" s="82"/>
      <c r="C26" s="82"/>
      <c r="D26" s="82"/>
      <c r="E26" s="82"/>
      <c r="F26" s="82"/>
      <c r="G26" s="82"/>
      <c r="H26" s="82">
        <f t="shared" si="6"/>
        <v>0</v>
      </c>
      <c r="I26" s="82">
        <f>C26+F26</f>
        <v>0</v>
      </c>
      <c r="J26" s="82">
        <f t="shared" si="6"/>
        <v>0</v>
      </c>
      <c r="K26" s="82">
        <f>D26+G96</f>
        <v>0</v>
      </c>
    </row>
    <row r="27" spans="1:11" s="16" customFormat="1" ht="15.75">
      <c r="A27" s="20" t="s">
        <v>14</v>
      </c>
      <c r="B27" s="113">
        <f aca="true" t="shared" si="7" ref="B27:J27">B24+B25+B26</f>
        <v>6247</v>
      </c>
      <c r="C27" s="113">
        <f t="shared" si="7"/>
        <v>21138</v>
      </c>
      <c r="D27" s="113">
        <f t="shared" si="7"/>
        <v>16514</v>
      </c>
      <c r="E27" s="113">
        <f t="shared" si="7"/>
        <v>0</v>
      </c>
      <c r="F27" s="113">
        <f t="shared" si="7"/>
        <v>400</v>
      </c>
      <c r="G27" s="113">
        <f t="shared" si="7"/>
        <v>400</v>
      </c>
      <c r="H27" s="113">
        <f t="shared" si="7"/>
        <v>6247</v>
      </c>
      <c r="I27" s="113">
        <f>C27+F27</f>
        <v>21538</v>
      </c>
      <c r="J27" s="113">
        <f t="shared" si="7"/>
        <v>13565</v>
      </c>
      <c r="K27" s="113">
        <f>D27+G27</f>
        <v>16914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 xml:space="preserve">&amp;C3. melléklet a 4/2016. (IV.18.) önkormányzati rendelethez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53"/>
  <sheetViews>
    <sheetView workbookViewId="0" topLeftCell="A31">
      <selection activeCell="A12" sqref="A12"/>
    </sheetView>
  </sheetViews>
  <sheetFormatPr defaultColWidth="9.140625" defaultRowHeight="12.75"/>
  <cols>
    <col min="1" max="1" width="85.8515625" style="0" customWidth="1"/>
    <col min="2" max="2" width="13.421875" style="0" customWidth="1"/>
    <col min="3" max="3" width="18.57421875" style="0" customWidth="1"/>
    <col min="4" max="4" width="16.8515625" style="0" customWidth="1"/>
  </cols>
  <sheetData>
    <row r="1" ht="12.75">
      <c r="A1" s="250"/>
    </row>
    <row r="2" spans="1:8" ht="24" customHeight="1">
      <c r="A2" s="435" t="s">
        <v>568</v>
      </c>
      <c r="B2" s="404"/>
      <c r="C2" s="404"/>
      <c r="D2" s="404"/>
      <c r="E2" s="122"/>
      <c r="F2" s="127"/>
      <c r="G2" s="127"/>
      <c r="H2" s="127"/>
    </row>
    <row r="3" spans="1:8" ht="24" customHeight="1">
      <c r="A3" s="179"/>
      <c r="B3" s="122"/>
      <c r="C3" s="122"/>
      <c r="D3" s="122"/>
      <c r="E3" s="122"/>
      <c r="F3" s="127"/>
      <c r="G3" s="127"/>
      <c r="H3" s="127"/>
    </row>
    <row r="4" spans="1:5" ht="15">
      <c r="A4" s="251" t="s">
        <v>637</v>
      </c>
      <c r="B4" s="180"/>
      <c r="C4" s="180"/>
      <c r="D4" s="180"/>
      <c r="E4" s="180"/>
    </row>
    <row r="5" spans="1:5" ht="26.25">
      <c r="A5" s="202" t="s">
        <v>115</v>
      </c>
      <c r="B5" s="252" t="s">
        <v>569</v>
      </c>
      <c r="C5" s="252" t="s">
        <v>570</v>
      </c>
      <c r="D5" s="252" t="s">
        <v>571</v>
      </c>
      <c r="E5" s="180"/>
    </row>
    <row r="6" spans="1:5" ht="15">
      <c r="A6" s="290" t="s">
        <v>572</v>
      </c>
      <c r="B6" s="291"/>
      <c r="C6" s="291"/>
      <c r="D6" s="291"/>
      <c r="E6" s="180"/>
    </row>
    <row r="7" spans="1:5" ht="15">
      <c r="A7" s="181" t="s">
        <v>364</v>
      </c>
      <c r="B7" s="182"/>
      <c r="C7" s="182"/>
      <c r="D7" s="182">
        <f>B7-C7</f>
        <v>0</v>
      </c>
      <c r="E7" s="180"/>
    </row>
    <row r="8" spans="1:5" ht="15">
      <c r="A8" s="253" t="s">
        <v>573</v>
      </c>
      <c r="B8" s="182"/>
      <c r="C8" s="182"/>
      <c r="D8" s="182">
        <f aca="true" t="shared" si="0" ref="D8:D70">B8-C8</f>
        <v>0</v>
      </c>
      <c r="E8" s="180"/>
    </row>
    <row r="9" spans="1:5" ht="15">
      <c r="A9" s="253" t="s">
        <v>574</v>
      </c>
      <c r="B9" s="182"/>
      <c r="C9" s="182"/>
      <c r="D9" s="182">
        <f t="shared" si="0"/>
        <v>0</v>
      </c>
      <c r="E9" s="180"/>
    </row>
    <row r="10" spans="1:5" ht="15">
      <c r="A10" s="253" t="s">
        <v>575</v>
      </c>
      <c r="B10" s="182"/>
      <c r="C10" s="182"/>
      <c r="D10" s="182">
        <f t="shared" si="0"/>
        <v>0</v>
      </c>
      <c r="E10" s="180"/>
    </row>
    <row r="11" spans="1:5" ht="15">
      <c r="A11" s="253" t="s">
        <v>576</v>
      </c>
      <c r="B11" s="182"/>
      <c r="C11" s="182"/>
      <c r="D11" s="182">
        <f t="shared" si="0"/>
        <v>0</v>
      </c>
      <c r="E11" s="180"/>
    </row>
    <row r="12" spans="1:5" ht="15">
      <c r="A12" s="253" t="s">
        <v>577</v>
      </c>
      <c r="B12" s="182"/>
      <c r="C12" s="182"/>
      <c r="D12" s="182">
        <f t="shared" si="0"/>
        <v>0</v>
      </c>
      <c r="E12" s="180"/>
    </row>
    <row r="13" spans="1:5" ht="15">
      <c r="A13" s="253" t="s">
        <v>578</v>
      </c>
      <c r="B13" s="182"/>
      <c r="C13" s="182"/>
      <c r="D13" s="182">
        <f t="shared" si="0"/>
        <v>0</v>
      </c>
      <c r="E13" s="180"/>
    </row>
    <row r="14" spans="1:5" ht="15">
      <c r="A14" s="181" t="s">
        <v>365</v>
      </c>
      <c r="B14" s="284">
        <f>SUM(B15:B19)</f>
        <v>13798</v>
      </c>
      <c r="C14" s="284">
        <f>SUM(C15:C19)</f>
        <v>13692</v>
      </c>
      <c r="D14" s="182">
        <f>SUM(D15:D19)</f>
        <v>106</v>
      </c>
      <c r="E14" s="180"/>
    </row>
    <row r="15" spans="1:5" ht="15">
      <c r="A15" s="253" t="s">
        <v>573</v>
      </c>
      <c r="B15" s="284"/>
      <c r="C15" s="284"/>
      <c r="D15" s="182">
        <f t="shared" si="0"/>
        <v>0</v>
      </c>
      <c r="E15" s="180"/>
    </row>
    <row r="16" spans="1:5" ht="15">
      <c r="A16" s="253" t="s">
        <v>574</v>
      </c>
      <c r="B16" s="284"/>
      <c r="C16" s="284"/>
      <c r="D16" s="182">
        <f t="shared" si="0"/>
        <v>0</v>
      </c>
      <c r="E16" s="180"/>
    </row>
    <row r="17" spans="1:5" ht="15">
      <c r="A17" s="253" t="s">
        <v>575</v>
      </c>
      <c r="B17" s="284">
        <v>540</v>
      </c>
      <c r="C17" s="284">
        <v>434</v>
      </c>
      <c r="D17" s="182">
        <f t="shared" si="0"/>
        <v>106</v>
      </c>
      <c r="E17" s="180"/>
    </row>
    <row r="18" spans="1:5" ht="15">
      <c r="A18" s="253" t="s">
        <v>576</v>
      </c>
      <c r="B18" s="284"/>
      <c r="C18" s="284"/>
      <c r="D18" s="182">
        <f t="shared" si="0"/>
        <v>0</v>
      </c>
      <c r="E18" s="180"/>
    </row>
    <row r="19" spans="1:5" ht="15">
      <c r="A19" s="253" t="s">
        <v>577</v>
      </c>
      <c r="B19" s="284">
        <v>13258</v>
      </c>
      <c r="C19" s="284">
        <v>13258</v>
      </c>
      <c r="D19" s="182">
        <f t="shared" si="0"/>
        <v>0</v>
      </c>
      <c r="E19" s="180"/>
    </row>
    <row r="20" spans="1:5" ht="15">
      <c r="A20" s="253" t="s">
        <v>578</v>
      </c>
      <c r="B20" s="284"/>
      <c r="C20" s="284"/>
      <c r="D20" s="182">
        <f t="shared" si="0"/>
        <v>0</v>
      </c>
      <c r="E20" s="180"/>
    </row>
    <row r="21" spans="1:5" ht="15">
      <c r="A21" s="181" t="s">
        <v>366</v>
      </c>
      <c r="B21" s="284"/>
      <c r="C21" s="284"/>
      <c r="D21" s="182">
        <f t="shared" si="0"/>
        <v>0</v>
      </c>
      <c r="E21" s="180"/>
    </row>
    <row r="22" spans="1:5" ht="15">
      <c r="A22" s="253" t="s">
        <v>573</v>
      </c>
      <c r="B22" s="284"/>
      <c r="C22" s="284"/>
      <c r="D22" s="182">
        <f t="shared" si="0"/>
        <v>0</v>
      </c>
      <c r="E22" s="180"/>
    </row>
    <row r="23" spans="1:5" ht="15">
      <c r="A23" s="253" t="s">
        <v>574</v>
      </c>
      <c r="B23" s="182"/>
      <c r="C23" s="182"/>
      <c r="D23" s="182">
        <f t="shared" si="0"/>
        <v>0</v>
      </c>
      <c r="E23" s="180"/>
    </row>
    <row r="24" spans="1:5" ht="15">
      <c r="A24" s="253" t="s">
        <v>575</v>
      </c>
      <c r="B24" s="182"/>
      <c r="C24" s="182"/>
      <c r="D24" s="182">
        <f t="shared" si="0"/>
        <v>0</v>
      </c>
      <c r="E24" s="180"/>
    </row>
    <row r="25" spans="1:5" ht="15">
      <c r="A25" s="253" t="s">
        <v>576</v>
      </c>
      <c r="B25" s="182"/>
      <c r="C25" s="182"/>
      <c r="D25" s="182">
        <f t="shared" si="0"/>
        <v>0</v>
      </c>
      <c r="E25" s="180"/>
    </row>
    <row r="26" spans="1:5" ht="15">
      <c r="A26" s="253" t="s">
        <v>577</v>
      </c>
      <c r="B26" s="182"/>
      <c r="C26" s="182"/>
      <c r="D26" s="182">
        <f t="shared" si="0"/>
        <v>0</v>
      </c>
      <c r="E26" s="180"/>
    </row>
    <row r="27" spans="1:5" ht="15">
      <c r="A27" s="253" t="s">
        <v>578</v>
      </c>
      <c r="B27" s="182"/>
      <c r="C27" s="182"/>
      <c r="D27" s="182">
        <f t="shared" si="0"/>
        <v>0</v>
      </c>
      <c r="E27" s="180"/>
    </row>
    <row r="28" spans="1:5" s="397" customFormat="1" ht="15">
      <c r="A28" s="181" t="s">
        <v>367</v>
      </c>
      <c r="B28" s="284">
        <f aca="true" t="shared" si="1" ref="B28:D29">B7+B14+B21</f>
        <v>13798</v>
      </c>
      <c r="C28" s="284">
        <f t="shared" si="1"/>
        <v>13692</v>
      </c>
      <c r="D28" s="284">
        <f t="shared" si="1"/>
        <v>106</v>
      </c>
      <c r="E28" s="180"/>
    </row>
    <row r="29" spans="1:5" s="397" customFormat="1" ht="15">
      <c r="A29" s="253" t="s">
        <v>573</v>
      </c>
      <c r="B29" s="284">
        <f t="shared" si="1"/>
        <v>0</v>
      </c>
      <c r="C29" s="284">
        <f t="shared" si="1"/>
        <v>0</v>
      </c>
      <c r="D29" s="284">
        <f t="shared" si="1"/>
        <v>0</v>
      </c>
      <c r="E29" s="180"/>
    </row>
    <row r="30" spans="1:5" s="397" customFormat="1" ht="15">
      <c r="A30" s="253" t="s">
        <v>574</v>
      </c>
      <c r="B30" s="284">
        <f>B9+B16+B23</f>
        <v>0</v>
      </c>
      <c r="C30" s="284"/>
      <c r="D30" s="284">
        <f t="shared" si="0"/>
        <v>0</v>
      </c>
      <c r="E30" s="180"/>
    </row>
    <row r="31" spans="1:5" s="397" customFormat="1" ht="15">
      <c r="A31" s="253" t="s">
        <v>575</v>
      </c>
      <c r="B31" s="284">
        <f>B10+B17+B24</f>
        <v>540</v>
      </c>
      <c r="C31" s="284">
        <f>C10+C17+C24</f>
        <v>434</v>
      </c>
      <c r="D31" s="284">
        <f>D10+D17+D24</f>
        <v>106</v>
      </c>
      <c r="E31" s="180"/>
    </row>
    <row r="32" spans="1:5" s="397" customFormat="1" ht="15">
      <c r="A32" s="253" t="s">
        <v>576</v>
      </c>
      <c r="B32" s="284">
        <f>B18+B25+B11</f>
        <v>0</v>
      </c>
      <c r="C32" s="284">
        <f>C18+C25+C11</f>
        <v>0</v>
      </c>
      <c r="D32" s="284">
        <f>D18+D25+D11</f>
        <v>0</v>
      </c>
      <c r="E32" s="180"/>
    </row>
    <row r="33" spans="1:5" s="397" customFormat="1" ht="15">
      <c r="A33" s="253" t="s">
        <v>577</v>
      </c>
      <c r="B33" s="284">
        <f aca="true" t="shared" si="2" ref="B33:D34">B12+B19+B26</f>
        <v>13258</v>
      </c>
      <c r="C33" s="284">
        <f t="shared" si="2"/>
        <v>13258</v>
      </c>
      <c r="D33" s="284">
        <f t="shared" si="2"/>
        <v>0</v>
      </c>
      <c r="E33" s="180"/>
    </row>
    <row r="34" spans="1:5" s="397" customFormat="1" ht="15">
      <c r="A34" s="253" t="s">
        <v>579</v>
      </c>
      <c r="B34" s="284">
        <f t="shared" si="2"/>
        <v>0</v>
      </c>
      <c r="C34" s="284">
        <f t="shared" si="2"/>
        <v>0</v>
      </c>
      <c r="D34" s="284">
        <f t="shared" si="2"/>
        <v>0</v>
      </c>
      <c r="E34" s="180"/>
    </row>
    <row r="35" spans="1:5" ht="15">
      <c r="A35" s="181" t="s">
        <v>368</v>
      </c>
      <c r="B35" s="284">
        <f>SUM(B36:B39)</f>
        <v>3085481</v>
      </c>
      <c r="C35" s="284">
        <f>SUM(C36:C39)</f>
        <v>675892</v>
      </c>
      <c r="D35" s="284">
        <f>SUM(D36:D39)</f>
        <v>2409589</v>
      </c>
      <c r="E35" s="180"/>
    </row>
    <row r="36" spans="1:5" ht="15">
      <c r="A36" s="253" t="s">
        <v>573</v>
      </c>
      <c r="B36" s="182">
        <v>1059867</v>
      </c>
      <c r="C36" s="182">
        <v>120040</v>
      </c>
      <c r="D36" s="182">
        <f t="shared" si="0"/>
        <v>939827</v>
      </c>
      <c r="E36" s="180"/>
    </row>
    <row r="37" spans="1:5" ht="15">
      <c r="A37" s="253" t="s">
        <v>574</v>
      </c>
      <c r="B37" s="182"/>
      <c r="C37" s="182"/>
      <c r="D37" s="182">
        <f t="shared" si="0"/>
        <v>0</v>
      </c>
      <c r="E37" s="180"/>
    </row>
    <row r="38" spans="1:5" ht="15">
      <c r="A38" s="253" t="s">
        <v>575</v>
      </c>
      <c r="B38" s="182">
        <v>1979888</v>
      </c>
      <c r="C38" s="182">
        <v>545115</v>
      </c>
      <c r="D38" s="182">
        <f t="shared" si="0"/>
        <v>1434773</v>
      </c>
      <c r="E38" s="180"/>
    </row>
    <row r="39" spans="1:5" ht="15">
      <c r="A39" s="253" t="s">
        <v>576</v>
      </c>
      <c r="B39" s="182">
        <v>45726</v>
      </c>
      <c r="C39" s="182">
        <v>10737</v>
      </c>
      <c r="D39" s="182">
        <f t="shared" si="0"/>
        <v>34989</v>
      </c>
      <c r="E39" s="180"/>
    </row>
    <row r="40" spans="1:5" ht="15">
      <c r="A40" s="253" t="s">
        <v>577</v>
      </c>
      <c r="B40" s="182"/>
      <c r="C40" s="182"/>
      <c r="D40" s="182">
        <f t="shared" si="0"/>
        <v>0</v>
      </c>
      <c r="E40" s="180"/>
    </row>
    <row r="41" spans="1:5" ht="15">
      <c r="A41" s="253" t="s">
        <v>579</v>
      </c>
      <c r="B41" s="182"/>
      <c r="C41" s="182"/>
      <c r="D41" s="182">
        <f t="shared" si="0"/>
        <v>0</v>
      </c>
      <c r="E41" s="180"/>
    </row>
    <row r="42" spans="1:5" ht="15">
      <c r="A42" s="181" t="s">
        <v>369</v>
      </c>
      <c r="B42" s="182">
        <f>SUM(B43:B48)</f>
        <v>76100</v>
      </c>
      <c r="C42" s="182">
        <f>SUM(C43:C48)</f>
        <v>39679</v>
      </c>
      <c r="D42" s="284">
        <f>SUM(D43:D48)</f>
        <v>36421</v>
      </c>
      <c r="E42" s="180"/>
    </row>
    <row r="43" spans="1:5" ht="15">
      <c r="A43" s="253" t="s">
        <v>573</v>
      </c>
      <c r="B43" s="182">
        <v>5504</v>
      </c>
      <c r="C43" s="182">
        <v>1585</v>
      </c>
      <c r="D43" s="182">
        <f t="shared" si="0"/>
        <v>3919</v>
      </c>
      <c r="E43" s="180"/>
    </row>
    <row r="44" spans="1:5" ht="15">
      <c r="A44" s="253" t="s">
        <v>574</v>
      </c>
      <c r="B44" s="182"/>
      <c r="C44" s="182"/>
      <c r="D44" s="182">
        <f t="shared" si="0"/>
        <v>0</v>
      </c>
      <c r="E44" s="180"/>
    </row>
    <row r="45" spans="1:5" ht="15">
      <c r="A45" s="253" t="s">
        <v>575</v>
      </c>
      <c r="B45" s="182">
        <f>54751+4108</f>
        <v>58859</v>
      </c>
      <c r="C45" s="182">
        <f>22433+4107</f>
        <v>26540</v>
      </c>
      <c r="D45" s="182">
        <f t="shared" si="0"/>
        <v>32319</v>
      </c>
      <c r="E45" s="180"/>
    </row>
    <row r="46" spans="1:5" ht="15">
      <c r="A46" s="253" t="s">
        <v>576</v>
      </c>
      <c r="B46" s="182">
        <v>215</v>
      </c>
      <c r="C46" s="182">
        <v>32</v>
      </c>
      <c r="D46" s="182">
        <f t="shared" si="0"/>
        <v>183</v>
      </c>
      <c r="E46" s="180"/>
    </row>
    <row r="47" spans="1:5" ht="15">
      <c r="A47" s="253" t="s">
        <v>577</v>
      </c>
      <c r="B47" s="284">
        <f>6946+3994</f>
        <v>10940</v>
      </c>
      <c r="C47" s="284">
        <f>6946+3994</f>
        <v>10940</v>
      </c>
      <c r="D47" s="182">
        <f t="shared" si="0"/>
        <v>0</v>
      </c>
      <c r="E47" s="180"/>
    </row>
    <row r="48" spans="1:5" ht="15">
      <c r="A48" s="253" t="s">
        <v>579</v>
      </c>
      <c r="B48" s="284">
        <v>582</v>
      </c>
      <c r="C48" s="284">
        <v>582</v>
      </c>
      <c r="D48" s="182">
        <f t="shared" si="0"/>
        <v>0</v>
      </c>
      <c r="E48" s="180"/>
    </row>
    <row r="49" spans="1:5" ht="15">
      <c r="A49" s="181" t="s">
        <v>370</v>
      </c>
      <c r="B49" s="182"/>
      <c r="C49" s="182"/>
      <c r="D49" s="182">
        <f t="shared" si="0"/>
        <v>0</v>
      </c>
      <c r="E49" s="180"/>
    </row>
    <row r="50" spans="1:5" ht="15">
      <c r="A50" s="253" t="s">
        <v>573</v>
      </c>
      <c r="B50" s="182"/>
      <c r="C50" s="182"/>
      <c r="D50" s="182">
        <f t="shared" si="0"/>
        <v>0</v>
      </c>
      <c r="E50" s="180"/>
    </row>
    <row r="51" spans="1:5" ht="15">
      <c r="A51" s="253" t="s">
        <v>574</v>
      </c>
      <c r="B51" s="182"/>
      <c r="C51" s="182"/>
      <c r="D51" s="182">
        <f t="shared" si="0"/>
        <v>0</v>
      </c>
      <c r="E51" s="180"/>
    </row>
    <row r="52" spans="1:5" ht="15">
      <c r="A52" s="253" t="s">
        <v>575</v>
      </c>
      <c r="B52" s="182"/>
      <c r="C52" s="182"/>
      <c r="D52" s="182">
        <f t="shared" si="0"/>
        <v>0</v>
      </c>
      <c r="E52" s="180"/>
    </row>
    <row r="53" spans="1:5" ht="15">
      <c r="A53" s="253" t="s">
        <v>576</v>
      </c>
      <c r="B53" s="182"/>
      <c r="C53" s="182"/>
      <c r="D53" s="182">
        <f t="shared" si="0"/>
        <v>0</v>
      </c>
      <c r="E53" s="180"/>
    </row>
    <row r="54" spans="1:5" ht="15">
      <c r="A54" s="253" t="s">
        <v>577</v>
      </c>
      <c r="B54" s="182"/>
      <c r="C54" s="182"/>
      <c r="D54" s="182">
        <f t="shared" si="0"/>
        <v>0</v>
      </c>
      <c r="E54" s="180"/>
    </row>
    <row r="55" spans="1:5" ht="15">
      <c r="A55" s="253" t="s">
        <v>579</v>
      </c>
      <c r="B55" s="182"/>
      <c r="C55" s="182"/>
      <c r="D55" s="182">
        <f t="shared" si="0"/>
        <v>0</v>
      </c>
      <c r="E55" s="180"/>
    </row>
    <row r="56" spans="1:5" ht="15">
      <c r="A56" s="181" t="s">
        <v>371</v>
      </c>
      <c r="B56" s="284">
        <v>0</v>
      </c>
      <c r="C56" s="284"/>
      <c r="D56" s="284">
        <f t="shared" si="0"/>
        <v>0</v>
      </c>
      <c r="E56" s="180"/>
    </row>
    <row r="57" spans="1:5" ht="15">
      <c r="A57" s="181" t="s">
        <v>372</v>
      </c>
      <c r="B57" s="284"/>
      <c r="C57" s="284"/>
      <c r="D57" s="284">
        <f t="shared" si="0"/>
        <v>0</v>
      </c>
      <c r="E57" s="180"/>
    </row>
    <row r="58" spans="1:5" ht="15">
      <c r="A58" s="183" t="s">
        <v>373</v>
      </c>
      <c r="B58" s="285">
        <f>B35+B42+B49+B56+B57</f>
        <v>3161581</v>
      </c>
      <c r="C58" s="285">
        <f>C35+C42+C49+C56+C57</f>
        <v>715571</v>
      </c>
      <c r="D58" s="285">
        <f>D35+D42+D49+D56+D57</f>
        <v>2446010</v>
      </c>
      <c r="E58" s="180"/>
    </row>
    <row r="59" spans="1:5" ht="15">
      <c r="A59" s="255" t="s">
        <v>573</v>
      </c>
      <c r="B59" s="285">
        <f aca="true" t="shared" si="3" ref="B59:D61">B36+B43+B50</f>
        <v>1065371</v>
      </c>
      <c r="C59" s="285">
        <f t="shared" si="3"/>
        <v>121625</v>
      </c>
      <c r="D59" s="285">
        <f t="shared" si="3"/>
        <v>943746</v>
      </c>
      <c r="E59" s="180"/>
    </row>
    <row r="60" spans="1:5" ht="15">
      <c r="A60" s="255" t="s">
        <v>574</v>
      </c>
      <c r="B60" s="285">
        <f t="shared" si="3"/>
        <v>0</v>
      </c>
      <c r="C60" s="285">
        <f t="shared" si="3"/>
        <v>0</v>
      </c>
      <c r="D60" s="285">
        <f t="shared" si="3"/>
        <v>0</v>
      </c>
      <c r="E60" s="180"/>
    </row>
    <row r="61" spans="1:5" ht="15">
      <c r="A61" s="255" t="s">
        <v>575</v>
      </c>
      <c r="B61" s="285">
        <f t="shared" si="3"/>
        <v>2038747</v>
      </c>
      <c r="C61" s="285">
        <f t="shared" si="3"/>
        <v>571655</v>
      </c>
      <c r="D61" s="285">
        <f t="shared" si="3"/>
        <v>1467092</v>
      </c>
      <c r="E61" s="180"/>
    </row>
    <row r="62" spans="1:5" ht="15">
      <c r="A62" s="255" t="s">
        <v>576</v>
      </c>
      <c r="B62" s="285">
        <f>B39+B53+B46</f>
        <v>45941</v>
      </c>
      <c r="C62" s="285">
        <f>C39+C53+C46</f>
        <v>10769</v>
      </c>
      <c r="D62" s="285">
        <f>D39+D53+D46</f>
        <v>35172</v>
      </c>
      <c r="E62" s="180"/>
    </row>
    <row r="63" spans="1:5" ht="15">
      <c r="A63" s="255" t="s">
        <v>577</v>
      </c>
      <c r="B63" s="285">
        <f aca="true" t="shared" si="4" ref="B63:D64">B40+B47+B54</f>
        <v>10940</v>
      </c>
      <c r="C63" s="285">
        <f t="shared" si="4"/>
        <v>10940</v>
      </c>
      <c r="D63" s="285">
        <f t="shared" si="4"/>
        <v>0</v>
      </c>
      <c r="E63" s="180"/>
    </row>
    <row r="64" spans="1:5" ht="15">
      <c r="A64" s="255" t="s">
        <v>579</v>
      </c>
      <c r="B64" s="285">
        <f t="shared" si="4"/>
        <v>582</v>
      </c>
      <c r="C64" s="285">
        <f t="shared" si="4"/>
        <v>582</v>
      </c>
      <c r="D64" s="285">
        <f t="shared" si="4"/>
        <v>0</v>
      </c>
      <c r="E64" s="180"/>
    </row>
    <row r="65" spans="1:5" ht="15">
      <c r="A65" s="181" t="s">
        <v>374</v>
      </c>
      <c r="B65" s="182">
        <f>B70+B69+B68</f>
        <v>3840</v>
      </c>
      <c r="C65" s="182">
        <f>C70+C69+C68</f>
        <v>24</v>
      </c>
      <c r="D65" s="182">
        <f>D70+D69+D68</f>
        <v>3816</v>
      </c>
      <c r="E65" s="180"/>
    </row>
    <row r="66" spans="1:5" ht="15">
      <c r="A66" s="181" t="s">
        <v>580</v>
      </c>
      <c r="B66" s="182"/>
      <c r="C66" s="182"/>
      <c r="D66" s="182">
        <f t="shared" si="0"/>
        <v>0</v>
      </c>
      <c r="E66" s="180"/>
    </row>
    <row r="67" spans="1:5" ht="15">
      <c r="A67" s="181" t="s">
        <v>581</v>
      </c>
      <c r="B67" s="182"/>
      <c r="C67" s="182"/>
      <c r="D67" s="182">
        <f t="shared" si="0"/>
        <v>0</v>
      </c>
      <c r="E67" s="180"/>
    </row>
    <row r="68" spans="1:5" ht="15">
      <c r="A68" s="181" t="s">
        <v>634</v>
      </c>
      <c r="B68" s="182">
        <v>3300</v>
      </c>
      <c r="C68" s="182"/>
      <c r="D68" s="182">
        <f t="shared" si="0"/>
        <v>3300</v>
      </c>
      <c r="E68" s="180"/>
    </row>
    <row r="69" spans="1:5" ht="15">
      <c r="A69" s="181" t="s">
        <v>636</v>
      </c>
      <c r="B69" s="182">
        <v>40</v>
      </c>
      <c r="C69" s="182">
        <v>24</v>
      </c>
      <c r="D69" s="182">
        <f t="shared" si="0"/>
        <v>16</v>
      </c>
      <c r="E69" s="180"/>
    </row>
    <row r="70" spans="1:5" ht="15">
      <c r="A70" s="181" t="s">
        <v>635</v>
      </c>
      <c r="B70" s="182">
        <v>500</v>
      </c>
      <c r="C70" s="182"/>
      <c r="D70" s="182">
        <f t="shared" si="0"/>
        <v>500</v>
      </c>
      <c r="E70" s="180"/>
    </row>
    <row r="71" spans="1:5" ht="15">
      <c r="A71" s="181" t="s">
        <v>375</v>
      </c>
      <c r="B71" s="182"/>
      <c r="C71" s="182"/>
      <c r="D71" s="182">
        <f aca="true" t="shared" si="5" ref="D71:D136">B71-C71</f>
        <v>0</v>
      </c>
      <c r="E71" s="180"/>
    </row>
    <row r="72" spans="1:5" ht="15">
      <c r="A72" s="181" t="s">
        <v>582</v>
      </c>
      <c r="B72" s="182"/>
      <c r="C72" s="182"/>
      <c r="D72" s="182">
        <f t="shared" si="5"/>
        <v>0</v>
      </c>
      <c r="E72" s="180"/>
    </row>
    <row r="73" spans="1:5" ht="15">
      <c r="A73" s="181" t="s">
        <v>583</v>
      </c>
      <c r="B73" s="182"/>
      <c r="C73" s="182"/>
      <c r="D73" s="182">
        <f t="shared" si="5"/>
        <v>0</v>
      </c>
      <c r="E73" s="180"/>
    </row>
    <row r="74" spans="1:5" ht="15">
      <c r="A74" s="181" t="s">
        <v>376</v>
      </c>
      <c r="B74" s="182"/>
      <c r="C74" s="182"/>
      <c r="D74" s="182">
        <f t="shared" si="5"/>
        <v>0</v>
      </c>
      <c r="E74" s="180"/>
    </row>
    <row r="75" spans="1:5" ht="15">
      <c r="A75" s="183" t="s">
        <v>377</v>
      </c>
      <c r="B75" s="184">
        <f>B74+B71+B65</f>
        <v>3840</v>
      </c>
      <c r="C75" s="184">
        <f>C74+C71+C65</f>
        <v>24</v>
      </c>
      <c r="D75" s="184">
        <f>D74+D71+D65</f>
        <v>3816</v>
      </c>
      <c r="E75" s="180"/>
    </row>
    <row r="76" spans="1:5" ht="15">
      <c r="A76" s="181" t="s">
        <v>378</v>
      </c>
      <c r="B76" s="182"/>
      <c r="C76" s="182"/>
      <c r="D76" s="182">
        <f t="shared" si="5"/>
        <v>0</v>
      </c>
      <c r="E76" s="180"/>
    </row>
    <row r="77" spans="1:5" ht="15">
      <c r="A77" s="253" t="s">
        <v>573</v>
      </c>
      <c r="B77" s="182"/>
      <c r="C77" s="182"/>
      <c r="D77" s="182">
        <f t="shared" si="5"/>
        <v>0</v>
      </c>
      <c r="E77" s="180"/>
    </row>
    <row r="78" spans="1:5" ht="15">
      <c r="A78" s="253" t="s">
        <v>574</v>
      </c>
      <c r="B78" s="182"/>
      <c r="C78" s="182"/>
      <c r="D78" s="182">
        <f t="shared" si="5"/>
        <v>0</v>
      </c>
      <c r="E78" s="180"/>
    </row>
    <row r="79" spans="1:5" ht="15">
      <c r="A79" s="253" t="s">
        <v>575</v>
      </c>
      <c r="B79" s="182"/>
      <c r="C79" s="182"/>
      <c r="D79" s="182">
        <f t="shared" si="5"/>
        <v>0</v>
      </c>
      <c r="E79" s="180"/>
    </row>
    <row r="80" spans="1:5" ht="15">
      <c r="A80" s="253" t="s">
        <v>576</v>
      </c>
      <c r="B80" s="182"/>
      <c r="C80" s="182"/>
      <c r="D80" s="182">
        <f t="shared" si="5"/>
        <v>0</v>
      </c>
      <c r="E80" s="180"/>
    </row>
    <row r="81" spans="1:5" ht="15">
      <c r="A81" s="253" t="s">
        <v>577</v>
      </c>
      <c r="B81" s="182"/>
      <c r="C81" s="182"/>
      <c r="D81" s="182">
        <f t="shared" si="5"/>
        <v>0</v>
      </c>
      <c r="E81" s="180"/>
    </row>
    <row r="82" spans="1:5" ht="15">
      <c r="A82" s="253" t="s">
        <v>579</v>
      </c>
      <c r="B82" s="182"/>
      <c r="C82" s="182"/>
      <c r="D82" s="182">
        <f t="shared" si="5"/>
        <v>0</v>
      </c>
      <c r="E82" s="180"/>
    </row>
    <row r="83" spans="1:5" ht="15">
      <c r="A83" s="181" t="s">
        <v>379</v>
      </c>
      <c r="B83" s="182"/>
      <c r="C83" s="182"/>
      <c r="D83" s="182">
        <f t="shared" si="5"/>
        <v>0</v>
      </c>
      <c r="E83" s="180"/>
    </row>
    <row r="84" spans="1:5" ht="15">
      <c r="A84" s="183" t="s">
        <v>584</v>
      </c>
      <c r="B84" s="184"/>
      <c r="C84" s="184"/>
      <c r="D84" s="182">
        <f t="shared" si="5"/>
        <v>0</v>
      </c>
      <c r="E84" s="180"/>
    </row>
    <row r="85" spans="1:5" ht="15">
      <c r="A85" s="253" t="s">
        <v>573</v>
      </c>
      <c r="B85" s="184"/>
      <c r="C85" s="184"/>
      <c r="D85" s="182">
        <f t="shared" si="5"/>
        <v>0</v>
      </c>
      <c r="E85" s="180"/>
    </row>
    <row r="86" spans="1:5" ht="15">
      <c r="A86" s="253" t="s">
        <v>574</v>
      </c>
      <c r="B86" s="184"/>
      <c r="C86" s="184"/>
      <c r="D86" s="182">
        <f t="shared" si="5"/>
        <v>0</v>
      </c>
      <c r="E86" s="180"/>
    </row>
    <row r="87" spans="1:5" ht="15">
      <c r="A87" s="253" t="s">
        <v>575</v>
      </c>
      <c r="B87" s="184"/>
      <c r="C87" s="184"/>
      <c r="D87" s="182">
        <f t="shared" si="5"/>
        <v>0</v>
      </c>
      <c r="E87" s="180"/>
    </row>
    <row r="88" spans="1:5" ht="15">
      <c r="A88" s="253" t="s">
        <v>576</v>
      </c>
      <c r="B88" s="184"/>
      <c r="C88" s="184"/>
      <c r="D88" s="182">
        <f t="shared" si="5"/>
        <v>0</v>
      </c>
      <c r="E88" s="180"/>
    </row>
    <row r="89" spans="1:5" ht="15">
      <c r="A89" s="253" t="s">
        <v>577</v>
      </c>
      <c r="B89" s="184"/>
      <c r="C89" s="184"/>
      <c r="D89" s="182">
        <f t="shared" si="5"/>
        <v>0</v>
      </c>
      <c r="E89" s="180"/>
    </row>
    <row r="90" spans="1:5" ht="15">
      <c r="A90" s="253" t="s">
        <v>579</v>
      </c>
      <c r="B90" s="184"/>
      <c r="C90" s="184"/>
      <c r="D90" s="182">
        <f t="shared" si="5"/>
        <v>0</v>
      </c>
      <c r="E90" s="180"/>
    </row>
    <row r="91" spans="1:5" ht="15">
      <c r="A91" s="183" t="s">
        <v>381</v>
      </c>
      <c r="B91" s="184">
        <f>B84+B75+B58+B28</f>
        <v>3179219</v>
      </c>
      <c r="C91" s="184">
        <f>C84+C75+C58+C28</f>
        <v>729287</v>
      </c>
      <c r="D91" s="184">
        <f>D84+D75+D58+D28</f>
        <v>2449932</v>
      </c>
      <c r="E91" s="180"/>
    </row>
    <row r="92" spans="1:5" ht="15">
      <c r="A92" s="183" t="s">
        <v>585</v>
      </c>
      <c r="B92" s="184"/>
      <c r="C92" s="184"/>
      <c r="D92" s="182">
        <f t="shared" si="5"/>
        <v>0</v>
      </c>
      <c r="E92" s="180"/>
    </row>
    <row r="93" spans="1:5" ht="15">
      <c r="A93" s="253" t="s">
        <v>586</v>
      </c>
      <c r="B93" s="184"/>
      <c r="C93" s="184"/>
      <c r="D93" s="182">
        <f t="shared" si="5"/>
        <v>0</v>
      </c>
      <c r="E93" s="180"/>
    </row>
    <row r="94" spans="1:5" ht="15">
      <c r="A94" s="183" t="s">
        <v>395</v>
      </c>
      <c r="B94" s="184">
        <v>1441</v>
      </c>
      <c r="C94" s="184"/>
      <c r="D94" s="184">
        <f t="shared" si="5"/>
        <v>1441</v>
      </c>
      <c r="E94" s="180"/>
    </row>
    <row r="95" spans="1:5" ht="15">
      <c r="A95" s="183" t="s">
        <v>587</v>
      </c>
      <c r="B95" s="184">
        <f>B94+B92</f>
        <v>1441</v>
      </c>
      <c r="C95" s="184">
        <f>C94+C92</f>
        <v>0</v>
      </c>
      <c r="D95" s="184">
        <f>D94+D92</f>
        <v>1441</v>
      </c>
      <c r="E95" s="180"/>
    </row>
    <row r="96" spans="1:5" ht="15">
      <c r="A96" s="181" t="s">
        <v>397</v>
      </c>
      <c r="B96" s="182"/>
      <c r="C96" s="182"/>
      <c r="D96" s="182">
        <f t="shared" si="5"/>
        <v>0</v>
      </c>
      <c r="E96" s="180"/>
    </row>
    <row r="97" spans="1:5" ht="15">
      <c r="A97" s="181" t="s">
        <v>398</v>
      </c>
      <c r="B97" s="182">
        <v>147</v>
      </c>
      <c r="C97" s="182"/>
      <c r="D97" s="182">
        <f t="shared" si="5"/>
        <v>147</v>
      </c>
      <c r="E97" s="180"/>
    </row>
    <row r="98" spans="1:5" ht="15">
      <c r="A98" s="181" t="s">
        <v>399</v>
      </c>
      <c r="B98" s="182">
        <v>20942</v>
      </c>
      <c r="C98" s="182"/>
      <c r="D98" s="182">
        <f t="shared" si="5"/>
        <v>20942</v>
      </c>
      <c r="E98" s="180"/>
    </row>
    <row r="99" spans="1:5" ht="15">
      <c r="A99" s="181" t="s">
        <v>400</v>
      </c>
      <c r="B99" s="182"/>
      <c r="C99" s="182"/>
      <c r="D99" s="182">
        <f t="shared" si="5"/>
        <v>0</v>
      </c>
      <c r="E99" s="180"/>
    </row>
    <row r="100" spans="1:5" ht="15">
      <c r="A100" s="181" t="s">
        <v>401</v>
      </c>
      <c r="B100" s="182"/>
      <c r="C100" s="182"/>
      <c r="D100" s="182">
        <f t="shared" si="5"/>
        <v>0</v>
      </c>
      <c r="E100" s="180"/>
    </row>
    <row r="101" spans="1:5" ht="15">
      <c r="A101" s="183" t="s">
        <v>402</v>
      </c>
      <c r="B101" s="184">
        <f>SUM(B96:B100)</f>
        <v>21089</v>
      </c>
      <c r="C101" s="184"/>
      <c r="D101" s="184">
        <f t="shared" si="5"/>
        <v>21089</v>
      </c>
      <c r="E101" s="180"/>
    </row>
    <row r="102" spans="1:5" ht="15">
      <c r="A102" s="183" t="s">
        <v>588</v>
      </c>
      <c r="B102" s="184">
        <v>6928</v>
      </c>
      <c r="C102" s="184">
        <v>5023</v>
      </c>
      <c r="D102" s="184">
        <f t="shared" si="5"/>
        <v>1905</v>
      </c>
      <c r="E102" s="180"/>
    </row>
    <row r="103" spans="1:5" ht="15">
      <c r="A103" s="183" t="s">
        <v>420</v>
      </c>
      <c r="B103" s="184"/>
      <c r="C103" s="184"/>
      <c r="D103" s="182">
        <f t="shared" si="5"/>
        <v>0</v>
      </c>
      <c r="E103" s="180"/>
    </row>
    <row r="104" spans="1:5" ht="15">
      <c r="A104" s="181" t="s">
        <v>421</v>
      </c>
      <c r="B104" s="182"/>
      <c r="C104" s="182"/>
      <c r="D104" s="182">
        <f t="shared" si="5"/>
        <v>0</v>
      </c>
      <c r="E104" s="180"/>
    </row>
    <row r="105" spans="1:5" ht="15">
      <c r="A105" s="181" t="s">
        <v>427</v>
      </c>
      <c r="B105" s="182"/>
      <c r="C105" s="182"/>
      <c r="D105" s="182">
        <f t="shared" si="5"/>
        <v>0</v>
      </c>
      <c r="E105" s="180"/>
    </row>
    <row r="106" spans="1:5" ht="15">
      <c r="A106" s="181" t="s">
        <v>428</v>
      </c>
      <c r="B106" s="182"/>
      <c r="C106" s="182"/>
      <c r="D106" s="182">
        <f t="shared" si="5"/>
        <v>0</v>
      </c>
      <c r="E106" s="180"/>
    </row>
    <row r="107" spans="1:5" ht="15">
      <c r="A107" s="181" t="s">
        <v>429</v>
      </c>
      <c r="B107" s="182">
        <v>15</v>
      </c>
      <c r="C107" s="182"/>
      <c r="D107" s="182">
        <f t="shared" si="5"/>
        <v>15</v>
      </c>
      <c r="E107" s="180"/>
    </row>
    <row r="108" spans="1:5" ht="30">
      <c r="A108" s="181" t="s">
        <v>430</v>
      </c>
      <c r="B108" s="182"/>
      <c r="C108" s="182"/>
      <c r="D108" s="182">
        <f t="shared" si="5"/>
        <v>0</v>
      </c>
      <c r="E108" s="180"/>
    </row>
    <row r="109" spans="1:5" ht="30">
      <c r="A109" s="181" t="s">
        <v>431</v>
      </c>
      <c r="B109" s="182"/>
      <c r="C109" s="182"/>
      <c r="D109" s="182">
        <f t="shared" si="5"/>
        <v>0</v>
      </c>
      <c r="E109" s="180"/>
    </row>
    <row r="110" spans="1:5" ht="30">
      <c r="A110" s="181" t="s">
        <v>432</v>
      </c>
      <c r="B110" s="182"/>
      <c r="C110" s="182"/>
      <c r="D110" s="182">
        <f t="shared" si="5"/>
        <v>0</v>
      </c>
      <c r="E110" s="180"/>
    </row>
    <row r="111" spans="1:5" ht="15">
      <c r="A111" s="183" t="s">
        <v>433</v>
      </c>
      <c r="B111" s="184">
        <f>SUM(B104:B110)</f>
        <v>15</v>
      </c>
      <c r="C111" s="184">
        <f>SUM(C104:C110)</f>
        <v>0</v>
      </c>
      <c r="D111" s="184">
        <f>SUM(D104:D110)</f>
        <v>15</v>
      </c>
      <c r="E111" s="180"/>
    </row>
    <row r="112" spans="1:5" ht="15">
      <c r="A112" s="183" t="s">
        <v>589</v>
      </c>
      <c r="B112" s="184">
        <f>B111+B103+B102</f>
        <v>6943</v>
      </c>
      <c r="C112" s="184">
        <f>C111+C103+C102</f>
        <v>5023</v>
      </c>
      <c r="D112" s="184">
        <f>D111+D103+D102</f>
        <v>1920</v>
      </c>
      <c r="E112" s="180"/>
    </row>
    <row r="113" spans="1:5" ht="15">
      <c r="A113" s="183" t="s">
        <v>435</v>
      </c>
      <c r="B113" s="184">
        <v>2174</v>
      </c>
      <c r="C113" s="184"/>
      <c r="D113" s="184">
        <f t="shared" si="5"/>
        <v>2174</v>
      </c>
      <c r="E113" s="180"/>
    </row>
    <row r="114" spans="1:5" ht="15">
      <c r="A114" s="181" t="s">
        <v>436</v>
      </c>
      <c r="B114" s="182"/>
      <c r="C114" s="182"/>
      <c r="D114" s="182">
        <f t="shared" si="5"/>
        <v>0</v>
      </c>
      <c r="E114" s="180"/>
    </row>
    <row r="115" spans="1:5" ht="15">
      <c r="A115" s="181" t="s">
        <v>437</v>
      </c>
      <c r="B115" s="182"/>
      <c r="C115" s="182"/>
      <c r="D115" s="182">
        <f t="shared" si="5"/>
        <v>0</v>
      </c>
      <c r="E115" s="180"/>
    </row>
    <row r="116" spans="1:5" ht="15">
      <c r="A116" s="181" t="s">
        <v>438</v>
      </c>
      <c r="B116" s="182"/>
      <c r="C116" s="182"/>
      <c r="D116" s="182">
        <f t="shared" si="5"/>
        <v>0</v>
      </c>
      <c r="E116" s="180"/>
    </row>
    <row r="117" spans="1:5" ht="15">
      <c r="A117" s="183" t="s">
        <v>590</v>
      </c>
      <c r="B117" s="184"/>
      <c r="C117" s="184"/>
      <c r="D117" s="182">
        <f t="shared" si="5"/>
        <v>0</v>
      </c>
      <c r="E117" s="180"/>
    </row>
    <row r="118" spans="1:5" ht="15.75">
      <c r="A118" s="288" t="s">
        <v>440</v>
      </c>
      <c r="B118" s="289">
        <f>B117+B113+B112+B101+B95+B91</f>
        <v>3210866</v>
      </c>
      <c r="C118" s="289">
        <f>C117+C113+C112+C101+C95+C91</f>
        <v>734310</v>
      </c>
      <c r="D118" s="289">
        <f>D117+D113+D112+D101+D95+D91</f>
        <v>2476556</v>
      </c>
      <c r="E118" s="180"/>
    </row>
    <row r="119" spans="1:5" s="294" customFormat="1" ht="15.75">
      <c r="A119" s="292"/>
      <c r="B119" s="285"/>
      <c r="C119" s="285"/>
      <c r="D119" s="285"/>
      <c r="E119" s="293"/>
    </row>
    <row r="120" spans="1:5" s="294" customFormat="1" ht="15.75">
      <c r="A120" s="292"/>
      <c r="B120" s="285"/>
      <c r="C120" s="285"/>
      <c r="D120" s="285"/>
      <c r="E120" s="293"/>
    </row>
    <row r="121" spans="1:5" ht="15.75">
      <c r="A121" s="288" t="s">
        <v>441</v>
      </c>
      <c r="B121" s="286"/>
      <c r="C121" s="286"/>
      <c r="D121" s="287"/>
      <c r="E121" s="180"/>
    </row>
    <row r="122" spans="1:5" ht="15">
      <c r="A122" s="181" t="s">
        <v>442</v>
      </c>
      <c r="B122" s="182">
        <v>3119676</v>
      </c>
      <c r="C122" s="182"/>
      <c r="D122" s="182">
        <f t="shared" si="5"/>
        <v>3119676</v>
      </c>
      <c r="E122" s="180"/>
    </row>
    <row r="123" spans="1:5" ht="15">
      <c r="A123" s="181" t="s">
        <v>443</v>
      </c>
      <c r="B123" s="182"/>
      <c r="C123" s="182"/>
      <c r="D123" s="182">
        <f t="shared" si="5"/>
        <v>0</v>
      </c>
      <c r="E123" s="180"/>
    </row>
    <row r="124" spans="1:5" ht="15">
      <c r="A124" s="181" t="s">
        <v>444</v>
      </c>
      <c r="B124" s="182">
        <v>23978</v>
      </c>
      <c r="C124" s="182"/>
      <c r="D124" s="182">
        <f t="shared" si="5"/>
        <v>23978</v>
      </c>
      <c r="E124" s="180"/>
    </row>
    <row r="125" spans="1:5" ht="15">
      <c r="A125" s="181" t="s">
        <v>445</v>
      </c>
      <c r="B125" s="182">
        <v>-633981</v>
      </c>
      <c r="C125" s="182"/>
      <c r="D125" s="182">
        <f t="shared" si="5"/>
        <v>-633981</v>
      </c>
      <c r="E125" s="180"/>
    </row>
    <row r="126" spans="1:5" ht="15">
      <c r="A126" s="181" t="s">
        <v>446</v>
      </c>
      <c r="B126" s="182"/>
      <c r="C126" s="182"/>
      <c r="D126" s="182">
        <f t="shared" si="5"/>
        <v>0</v>
      </c>
      <c r="E126" s="180"/>
    </row>
    <row r="127" spans="1:5" ht="15">
      <c r="A127" s="181" t="s">
        <v>447</v>
      </c>
      <c r="B127" s="182">
        <v>-48258</v>
      </c>
      <c r="C127" s="182"/>
      <c r="D127" s="182">
        <f t="shared" si="5"/>
        <v>-48258</v>
      </c>
      <c r="E127" s="180"/>
    </row>
    <row r="128" spans="1:5" ht="15">
      <c r="A128" s="183" t="s">
        <v>591</v>
      </c>
      <c r="B128" s="184">
        <f>SUM(B122:B127)</f>
        <v>2461415</v>
      </c>
      <c r="C128" s="184">
        <f>SUM(C122:C127)</f>
        <v>0</v>
      </c>
      <c r="D128" s="184">
        <f>SUM(D122:D127)</f>
        <v>2461415</v>
      </c>
      <c r="E128" s="180"/>
    </row>
    <row r="129" spans="1:5" ht="15">
      <c r="A129" s="183" t="s">
        <v>458</v>
      </c>
      <c r="B129" s="184">
        <v>7472</v>
      </c>
      <c r="C129" s="184"/>
      <c r="D129" s="182">
        <f t="shared" si="5"/>
        <v>7472</v>
      </c>
      <c r="E129" s="180"/>
    </row>
    <row r="130" spans="1:5" ht="15">
      <c r="A130" s="183" t="s">
        <v>468</v>
      </c>
      <c r="B130" s="184">
        <v>2997</v>
      </c>
      <c r="C130" s="184"/>
      <c r="D130" s="184">
        <f t="shared" si="5"/>
        <v>2997</v>
      </c>
      <c r="E130" s="180"/>
    </row>
    <row r="131" spans="1:5" ht="15">
      <c r="A131" s="181" t="s">
        <v>469</v>
      </c>
      <c r="B131" s="182">
        <v>787</v>
      </c>
      <c r="C131" s="182"/>
      <c r="D131" s="182">
        <f t="shared" si="5"/>
        <v>787</v>
      </c>
      <c r="E131" s="180"/>
    </row>
    <row r="132" spans="1:5" ht="15">
      <c r="A132" s="181" t="s">
        <v>470</v>
      </c>
      <c r="B132" s="182"/>
      <c r="C132" s="182"/>
      <c r="D132" s="182">
        <f t="shared" si="5"/>
        <v>0</v>
      </c>
      <c r="E132" s="180"/>
    </row>
    <row r="133" spans="1:5" ht="15">
      <c r="A133" s="181" t="s">
        <v>471</v>
      </c>
      <c r="B133" s="182"/>
      <c r="C133" s="182"/>
      <c r="D133" s="182">
        <f t="shared" si="5"/>
        <v>0</v>
      </c>
      <c r="E133" s="180"/>
    </row>
    <row r="134" spans="1:5" ht="15">
      <c r="A134" s="181" t="s">
        <v>472</v>
      </c>
      <c r="B134" s="182"/>
      <c r="C134" s="182"/>
      <c r="D134" s="182">
        <f t="shared" si="5"/>
        <v>0</v>
      </c>
      <c r="E134" s="180"/>
    </row>
    <row r="135" spans="1:5" ht="30">
      <c r="A135" s="181" t="s">
        <v>473</v>
      </c>
      <c r="B135" s="182"/>
      <c r="C135" s="182"/>
      <c r="D135" s="182">
        <f t="shared" si="5"/>
        <v>0</v>
      </c>
      <c r="E135" s="180"/>
    </row>
    <row r="136" spans="1:5" ht="30">
      <c r="A136" s="181" t="s">
        <v>474</v>
      </c>
      <c r="B136" s="182"/>
      <c r="C136" s="182"/>
      <c r="D136" s="182">
        <f t="shared" si="5"/>
        <v>0</v>
      </c>
      <c r="E136" s="180"/>
    </row>
    <row r="137" spans="1:5" ht="30">
      <c r="A137" s="181" t="s">
        <v>475</v>
      </c>
      <c r="B137" s="182"/>
      <c r="C137" s="182"/>
      <c r="D137" s="182">
        <f aca="true" t="shared" si="6" ref="D137:D153">B137-C137</f>
        <v>0</v>
      </c>
      <c r="E137" s="180"/>
    </row>
    <row r="138" spans="1:5" ht="30">
      <c r="A138" s="181" t="s">
        <v>592</v>
      </c>
      <c r="B138" s="182">
        <f>B137+B136+B135+B134+B133+B132+B131</f>
        <v>787</v>
      </c>
      <c r="C138" s="182">
        <f>C137+C136+C135+C134+C133+C132+C131</f>
        <v>0</v>
      </c>
      <c r="D138" s="182">
        <f>D137+D136+D135+D134+D133+D132+D131</f>
        <v>787</v>
      </c>
      <c r="E138" s="180"/>
    </row>
    <row r="139" spans="1:5" ht="15">
      <c r="A139" s="183" t="s">
        <v>477</v>
      </c>
      <c r="B139" s="184">
        <f>B138+B130+B129</f>
        <v>11256</v>
      </c>
      <c r="C139" s="184">
        <f>C138+C130+C129</f>
        <v>0</v>
      </c>
      <c r="D139" s="184">
        <f>D138+D130+D129</f>
        <v>11256</v>
      </c>
      <c r="E139" s="180"/>
    </row>
    <row r="140" spans="1:5" ht="15">
      <c r="A140" s="183" t="s">
        <v>478</v>
      </c>
      <c r="B140" s="184"/>
      <c r="C140" s="184"/>
      <c r="D140" s="182">
        <f t="shared" si="6"/>
        <v>0</v>
      </c>
      <c r="E140" s="180"/>
    </row>
    <row r="141" spans="1:5" ht="15">
      <c r="A141" s="183" t="s">
        <v>479</v>
      </c>
      <c r="B141" s="184"/>
      <c r="C141" s="184"/>
      <c r="D141" s="182">
        <f t="shared" si="6"/>
        <v>0</v>
      </c>
      <c r="E141" s="180"/>
    </row>
    <row r="142" spans="1:5" ht="15">
      <c r="A142" s="181" t="s">
        <v>480</v>
      </c>
      <c r="B142" s="182"/>
      <c r="C142" s="182"/>
      <c r="D142" s="182">
        <f t="shared" si="6"/>
        <v>0</v>
      </c>
      <c r="E142" s="180"/>
    </row>
    <row r="143" spans="1:5" ht="15">
      <c r="A143" s="181" t="s">
        <v>481</v>
      </c>
      <c r="B143" s="182">
        <v>3885</v>
      </c>
      <c r="C143" s="182"/>
      <c r="D143" s="182">
        <f t="shared" si="6"/>
        <v>3885</v>
      </c>
      <c r="E143" s="180"/>
    </row>
    <row r="144" spans="1:5" ht="15">
      <c r="A144" s="181" t="s">
        <v>482</v>
      </c>
      <c r="B144" s="182"/>
      <c r="C144" s="182"/>
      <c r="D144" s="182">
        <f t="shared" si="6"/>
        <v>0</v>
      </c>
      <c r="E144" s="180"/>
    </row>
    <row r="145" spans="1:5" ht="15">
      <c r="A145" s="183" t="s">
        <v>593</v>
      </c>
      <c r="B145" s="184">
        <f>SUM(B142:B144)</f>
        <v>3885</v>
      </c>
      <c r="C145" s="184">
        <f>SUM(C142:C144)</f>
        <v>0</v>
      </c>
      <c r="D145" s="184">
        <f>SUM(D142:D144)</f>
        <v>3885</v>
      </c>
      <c r="E145" s="180"/>
    </row>
    <row r="146" spans="1:5" ht="15.75">
      <c r="A146" s="288" t="s">
        <v>594</v>
      </c>
      <c r="B146" s="289">
        <f>B145+B141+B140+B139+B128</f>
        <v>2476556</v>
      </c>
      <c r="C146" s="289">
        <f>C145+C141+C140+C139+C128</f>
        <v>0</v>
      </c>
      <c r="D146" s="289">
        <f>D145+D141+D140+D139+D128</f>
        <v>2476556</v>
      </c>
      <c r="E146" s="180"/>
    </row>
    <row r="147" spans="1:5" ht="15">
      <c r="A147" s="212" t="s">
        <v>595</v>
      </c>
      <c r="B147" s="212"/>
      <c r="C147" s="212"/>
      <c r="D147" s="182">
        <f t="shared" si="6"/>
        <v>0</v>
      </c>
      <c r="E147" s="180"/>
    </row>
    <row r="148" spans="1:5" ht="15">
      <c r="A148" s="212" t="s">
        <v>596</v>
      </c>
      <c r="B148" s="212">
        <v>0</v>
      </c>
      <c r="C148" s="212"/>
      <c r="D148" s="182">
        <f t="shared" si="6"/>
        <v>0</v>
      </c>
      <c r="E148" s="180"/>
    </row>
    <row r="149" spans="1:5" ht="15">
      <c r="A149" s="212" t="s">
        <v>597</v>
      </c>
      <c r="B149" s="212">
        <v>0</v>
      </c>
      <c r="C149" s="212"/>
      <c r="D149" s="182">
        <f t="shared" si="6"/>
        <v>0</v>
      </c>
      <c r="E149" s="180"/>
    </row>
    <row r="150" spans="1:5" ht="15">
      <c r="A150" s="212" t="s">
        <v>598</v>
      </c>
      <c r="B150" s="212">
        <v>0</v>
      </c>
      <c r="C150" s="212"/>
      <c r="D150" s="182">
        <f t="shared" si="6"/>
        <v>0</v>
      </c>
      <c r="E150" s="180"/>
    </row>
    <row r="151" spans="1:5" ht="15">
      <c r="A151" s="212" t="s">
        <v>599</v>
      </c>
      <c r="B151" s="212">
        <v>0</v>
      </c>
      <c r="C151" s="212"/>
      <c r="D151" s="182">
        <f t="shared" si="6"/>
        <v>0</v>
      </c>
      <c r="E151" s="180"/>
    </row>
    <row r="152" spans="1:5" ht="15">
      <c r="A152" s="212" t="s">
        <v>600</v>
      </c>
      <c r="B152" s="212">
        <v>0</v>
      </c>
      <c r="C152" s="212"/>
      <c r="D152" s="182">
        <f t="shared" si="6"/>
        <v>0</v>
      </c>
      <c r="E152" s="180"/>
    </row>
    <row r="153" spans="1:4" ht="30">
      <c r="A153" s="254" t="s">
        <v>601</v>
      </c>
      <c r="B153" s="109">
        <v>0</v>
      </c>
      <c r="C153" s="109"/>
      <c r="D153" s="182">
        <f t="shared" si="6"/>
        <v>0</v>
      </c>
    </row>
  </sheetData>
  <sheetProtection/>
  <mergeCells count="1">
    <mergeCell ref="A2:D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Header>&amp;C28. melléklet a 4/2016. (IV.18.)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2"/>
  <sheetViews>
    <sheetView workbookViewId="0" topLeftCell="A1">
      <selection activeCell="A27" sqref="A27"/>
    </sheetView>
  </sheetViews>
  <sheetFormatPr defaultColWidth="9.140625" defaultRowHeight="12.75"/>
  <cols>
    <col min="1" max="1" width="110.00390625" style="85" customWidth="1"/>
    <col min="2" max="2" width="18.00390625" style="105" customWidth="1"/>
    <col min="3" max="3" width="13.8515625" style="105" hidden="1" customWidth="1"/>
    <col min="4" max="4" width="18.00390625" style="105" customWidth="1"/>
    <col min="5" max="5" width="12.421875" style="105" hidden="1" customWidth="1"/>
    <col min="6" max="6" width="0" style="105" hidden="1" customWidth="1"/>
    <col min="7" max="7" width="15.8515625" style="105" customWidth="1"/>
    <col min="8" max="16384" width="9.140625" style="85" customWidth="1"/>
  </cols>
  <sheetData>
    <row r="1" ht="15">
      <c r="A1" s="300"/>
    </row>
    <row r="2" spans="1:8" ht="24.75" customHeight="1">
      <c r="A2" s="438"/>
      <c r="B2" s="426"/>
      <c r="C2" s="265"/>
      <c r="E2" s="265"/>
      <c r="F2" s="304"/>
      <c r="G2" s="304"/>
      <c r="H2" s="264"/>
    </row>
    <row r="3" spans="1:8" ht="23.25" customHeight="1">
      <c r="A3" s="416" t="s">
        <v>602</v>
      </c>
      <c r="B3" s="426"/>
      <c r="C3" s="402"/>
      <c r="D3" s="402"/>
      <c r="E3" s="402"/>
      <c r="F3" s="402"/>
      <c r="G3" s="402"/>
      <c r="H3" s="264"/>
    </row>
    <row r="4" spans="1:8" ht="23.25" customHeight="1">
      <c r="A4" s="187"/>
      <c r="B4" s="265"/>
      <c r="C4" s="265"/>
      <c r="D4" s="265"/>
      <c r="E4" s="265"/>
      <c r="F4" s="304"/>
      <c r="G4" s="304"/>
      <c r="H4" s="264"/>
    </row>
    <row r="5" spans="1:8" s="33" customFormat="1" ht="43.5">
      <c r="A5" s="303"/>
      <c r="B5" s="80" t="s">
        <v>82</v>
      </c>
      <c r="C5" s="80"/>
      <c r="D5" s="80" t="s">
        <v>11</v>
      </c>
      <c r="E5" s="80"/>
      <c r="F5" s="305"/>
      <c r="G5" s="305" t="s">
        <v>18</v>
      </c>
      <c r="H5" s="301"/>
    </row>
    <row r="6" spans="1:7" ht="15">
      <c r="A6" s="297" t="s">
        <v>115</v>
      </c>
      <c r="B6" s="306" t="s">
        <v>603</v>
      </c>
      <c r="C6" s="307"/>
      <c r="D6" s="306" t="s">
        <v>603</v>
      </c>
      <c r="E6" s="306" t="s">
        <v>603</v>
      </c>
      <c r="F6" s="306" t="s">
        <v>603</v>
      </c>
      <c r="G6" s="306" t="s">
        <v>603</v>
      </c>
    </row>
    <row r="7" spans="1:7" ht="15.75" customHeight="1">
      <c r="A7" s="302" t="s">
        <v>604</v>
      </c>
      <c r="B7" s="308">
        <v>25128</v>
      </c>
      <c r="C7" s="308">
        <v>23943642</v>
      </c>
      <c r="D7" s="308">
        <v>295</v>
      </c>
      <c r="E7" s="308">
        <v>34103</v>
      </c>
      <c r="F7" s="308"/>
      <c r="G7" s="309">
        <f>B7+D7</f>
        <v>25423</v>
      </c>
    </row>
    <row r="8" spans="1:7" ht="15">
      <c r="A8" s="298" t="s">
        <v>605</v>
      </c>
      <c r="B8" s="196">
        <v>-180765</v>
      </c>
      <c r="C8" s="196">
        <v>-120075058</v>
      </c>
      <c r="D8" s="196">
        <v>-34964</v>
      </c>
      <c r="E8" s="196">
        <v>-37690241</v>
      </c>
      <c r="F8" s="196"/>
      <c r="G8" s="307">
        <f aca="true" t="shared" si="0" ref="G8:G17">B8+D8</f>
        <v>-215729</v>
      </c>
    </row>
    <row r="9" spans="1:7" ht="15">
      <c r="A9" s="298" t="s">
        <v>606</v>
      </c>
      <c r="B9" s="196">
        <v>183079</v>
      </c>
      <c r="C9" s="196">
        <f>125240349-3117000</f>
        <v>122123349</v>
      </c>
      <c r="D9" s="196">
        <f>35115-400</f>
        <v>34715</v>
      </c>
      <c r="E9" s="196">
        <f>38089295-34000</f>
        <v>38055295</v>
      </c>
      <c r="F9" s="196" t="s">
        <v>643</v>
      </c>
      <c r="G9" s="307">
        <f t="shared" si="0"/>
        <v>217794</v>
      </c>
    </row>
    <row r="10" spans="1:7" ht="30">
      <c r="A10" s="298" t="s">
        <v>607</v>
      </c>
      <c r="B10" s="196">
        <v>-2176</v>
      </c>
      <c r="C10" s="196">
        <f>-15000+-2050140</f>
        <v>-2065140</v>
      </c>
      <c r="D10" s="196">
        <f>104-12</f>
        <v>92</v>
      </c>
      <c r="E10" s="196">
        <v>-103778</v>
      </c>
      <c r="F10" s="196"/>
      <c r="G10" s="307">
        <f t="shared" si="0"/>
        <v>-2084</v>
      </c>
    </row>
    <row r="11" spans="1:7" ht="30">
      <c r="A11" s="298" t="s">
        <v>608</v>
      </c>
      <c r="B11" s="196">
        <v>787</v>
      </c>
      <c r="C11" s="196">
        <v>2002002</v>
      </c>
      <c r="D11" s="196"/>
      <c r="E11" s="196">
        <v>0</v>
      </c>
      <c r="F11" s="196"/>
      <c r="G11" s="307">
        <f t="shared" si="0"/>
        <v>787</v>
      </c>
    </row>
    <row r="12" spans="1:7" ht="15">
      <c r="A12" s="298" t="s">
        <v>609</v>
      </c>
      <c r="B12" s="196"/>
      <c r="C12" s="196"/>
      <c r="D12" s="196"/>
      <c r="E12" s="196">
        <v>0</v>
      </c>
      <c r="F12" s="196"/>
      <c r="G12" s="307">
        <f t="shared" si="0"/>
        <v>0</v>
      </c>
    </row>
    <row r="13" spans="1:7" ht="30">
      <c r="A13" s="298" t="s">
        <v>610</v>
      </c>
      <c r="B13" s="196"/>
      <c r="C13" s="196"/>
      <c r="D13" s="196"/>
      <c r="E13" s="196">
        <v>0</v>
      </c>
      <c r="F13" s="196"/>
      <c r="G13" s="307">
        <f t="shared" si="0"/>
        <v>0</v>
      </c>
    </row>
    <row r="14" spans="1:7" ht="15">
      <c r="A14" s="298" t="s">
        <v>611</v>
      </c>
      <c r="B14" s="196"/>
      <c r="C14" s="196"/>
      <c r="D14" s="196"/>
      <c r="E14" s="196">
        <v>0</v>
      </c>
      <c r="F14" s="196"/>
      <c r="G14" s="307">
        <f t="shared" si="0"/>
        <v>0</v>
      </c>
    </row>
    <row r="15" spans="1:7" ht="30">
      <c r="A15" s="298" t="s">
        <v>612</v>
      </c>
      <c r="B15" s="196">
        <f>-4521-581</f>
        <v>-5102</v>
      </c>
      <c r="C15" s="196">
        <f>-805373+4000</f>
        <v>-801373</v>
      </c>
      <c r="D15" s="196"/>
      <c r="E15" s="196">
        <v>0</v>
      </c>
      <c r="F15" s="196"/>
      <c r="G15" s="307">
        <f t="shared" si="0"/>
        <v>-5102</v>
      </c>
    </row>
    <row r="16" spans="1:7" ht="15">
      <c r="A16" s="298" t="s">
        <v>613</v>
      </c>
      <c r="B16" s="196"/>
      <c r="C16" s="196"/>
      <c r="D16" s="196"/>
      <c r="E16" s="196">
        <v>0</v>
      </c>
      <c r="F16" s="196"/>
      <c r="G16" s="307">
        <f t="shared" si="0"/>
        <v>0</v>
      </c>
    </row>
    <row r="17" spans="1:7" ht="15">
      <c r="A17" s="188" t="s">
        <v>614</v>
      </c>
      <c r="B17" s="308">
        <f>B7+B8+B9+B10+B11+B12+B13+B15++B16</f>
        <v>20951</v>
      </c>
      <c r="C17" s="308">
        <v>25127422</v>
      </c>
      <c r="D17" s="308">
        <f>D7+D8+D9+D10+D11+D12+D13+D14+D15+D16</f>
        <v>138</v>
      </c>
      <c r="E17" s="308">
        <f>SUM(E7:E16)</f>
        <v>295379</v>
      </c>
      <c r="F17" s="308">
        <v>295379</v>
      </c>
      <c r="G17" s="309">
        <f t="shared" si="0"/>
        <v>21089</v>
      </c>
    </row>
    <row r="18" spans="1:6" ht="15">
      <c r="A18" s="185"/>
      <c r="B18" s="200"/>
      <c r="C18" s="200"/>
      <c r="D18" s="200"/>
      <c r="E18" s="200"/>
      <c r="F18" s="200"/>
    </row>
    <row r="19" spans="1:6" ht="15">
      <c r="A19" s="185"/>
      <c r="B19" s="200"/>
      <c r="C19" s="200"/>
      <c r="D19" s="200"/>
      <c r="E19" s="200"/>
      <c r="F19" s="200"/>
    </row>
    <row r="20" spans="1:7" ht="15">
      <c r="A20" s="297"/>
      <c r="B20" s="306"/>
      <c r="C20" s="196"/>
      <c r="D20" s="196"/>
      <c r="E20" s="196"/>
      <c r="F20" s="196"/>
      <c r="G20" s="307"/>
    </row>
    <row r="21" spans="1:7" ht="15">
      <c r="A21" s="188" t="s">
        <v>615</v>
      </c>
      <c r="B21" s="196">
        <v>0</v>
      </c>
      <c r="C21" s="196"/>
      <c r="D21" s="196"/>
      <c r="E21" s="196"/>
      <c r="F21" s="196"/>
      <c r="G21" s="196"/>
    </row>
    <row r="22" spans="1:7" ht="30">
      <c r="A22" s="299" t="s">
        <v>616</v>
      </c>
      <c r="B22" s="196">
        <v>0</v>
      </c>
      <c r="C22" s="196"/>
      <c r="D22" s="196"/>
      <c r="E22" s="196"/>
      <c r="F22" s="196"/>
      <c r="G22" s="196"/>
    </row>
    <row r="23" spans="1:7" ht="15">
      <c r="A23" s="188" t="s">
        <v>617</v>
      </c>
      <c r="B23" s="196">
        <v>0</v>
      </c>
      <c r="C23" s="196"/>
      <c r="D23" s="196"/>
      <c r="E23" s="196"/>
      <c r="F23" s="196"/>
      <c r="G23" s="196"/>
    </row>
    <row r="24" spans="1:7" ht="15">
      <c r="A24" s="185"/>
      <c r="B24" s="200"/>
      <c r="C24" s="200"/>
      <c r="D24" s="200"/>
      <c r="E24" s="200"/>
      <c r="F24" s="200"/>
      <c r="G24" s="200"/>
    </row>
    <row r="25" spans="1:7" ht="15">
      <c r="A25" s="185"/>
      <c r="B25" s="200"/>
      <c r="C25" s="200"/>
      <c r="D25" s="200"/>
      <c r="E25" s="200"/>
      <c r="F25" s="200"/>
      <c r="G25" s="200"/>
    </row>
    <row r="26" spans="1:7" ht="15">
      <c r="A26" s="185"/>
      <c r="B26" s="200"/>
      <c r="C26" s="200"/>
      <c r="D26" s="200"/>
      <c r="E26" s="200"/>
      <c r="F26" s="200"/>
      <c r="G26" s="200"/>
    </row>
    <row r="27" spans="1:7" ht="15">
      <c r="A27" s="185"/>
      <c r="B27" s="200"/>
      <c r="C27" s="200"/>
      <c r="D27" s="200"/>
      <c r="E27" s="200"/>
      <c r="F27" s="200"/>
      <c r="G27" s="200"/>
    </row>
    <row r="28" spans="1:7" ht="15">
      <c r="A28" s="185"/>
      <c r="B28" s="200"/>
      <c r="C28" s="200"/>
      <c r="D28" s="200"/>
      <c r="E28" s="200"/>
      <c r="F28" s="200"/>
      <c r="G28" s="200"/>
    </row>
    <row r="29" spans="1:7" ht="15">
      <c r="A29" s="185"/>
      <c r="B29" s="200"/>
      <c r="C29" s="200"/>
      <c r="D29" s="200"/>
      <c r="E29" s="200"/>
      <c r="F29" s="200"/>
      <c r="G29" s="200"/>
    </row>
    <row r="30" spans="1:7" ht="15">
      <c r="A30" s="185"/>
      <c r="B30" s="200"/>
      <c r="C30" s="200"/>
      <c r="D30" s="200"/>
      <c r="E30" s="200"/>
      <c r="F30" s="200"/>
      <c r="G30" s="200"/>
    </row>
    <row r="31" spans="1:7" ht="15">
      <c r="A31" s="185"/>
      <c r="B31" s="200"/>
      <c r="C31" s="200"/>
      <c r="D31" s="200"/>
      <c r="E31" s="200"/>
      <c r="F31" s="200"/>
      <c r="G31" s="200"/>
    </row>
    <row r="32" spans="1:6" ht="15">
      <c r="A32" s="185"/>
      <c r="B32" s="200"/>
      <c r="C32" s="200"/>
      <c r="D32" s="200"/>
      <c r="E32" s="200"/>
      <c r="F32" s="200"/>
    </row>
    <row r="33" spans="1:6" ht="15">
      <c r="A33" s="185"/>
      <c r="B33" s="200"/>
      <c r="C33" s="200"/>
      <c r="D33" s="200"/>
      <c r="E33" s="200"/>
      <c r="F33" s="200"/>
    </row>
    <row r="34" spans="1:6" ht="15">
      <c r="A34" s="185"/>
      <c r="B34" s="200"/>
      <c r="C34" s="200"/>
      <c r="D34" s="200"/>
      <c r="E34" s="200"/>
      <c r="F34" s="200"/>
    </row>
    <row r="35" spans="1:6" ht="15">
      <c r="A35" s="185"/>
      <c r="B35" s="200"/>
      <c r="C35" s="200"/>
      <c r="D35" s="200"/>
      <c r="E35" s="200"/>
      <c r="F35" s="200"/>
    </row>
    <row r="36" spans="1:6" ht="15">
      <c r="A36" s="185"/>
      <c r="B36" s="200"/>
      <c r="C36" s="200"/>
      <c r="D36" s="200"/>
      <c r="E36" s="200"/>
      <c r="F36" s="200"/>
    </row>
    <row r="37" spans="1:6" ht="15">
      <c r="A37" s="185"/>
      <c r="B37" s="200"/>
      <c r="C37" s="200"/>
      <c r="D37" s="200"/>
      <c r="E37" s="200"/>
      <c r="F37" s="200"/>
    </row>
    <row r="38" spans="1:6" ht="15">
      <c r="A38" s="185"/>
      <c r="B38" s="200"/>
      <c r="C38" s="200"/>
      <c r="D38" s="200"/>
      <c r="E38" s="200"/>
      <c r="F38" s="200"/>
    </row>
    <row r="39" spans="1:6" ht="15">
      <c r="A39" s="185"/>
      <c r="B39" s="200"/>
      <c r="C39" s="200"/>
      <c r="D39" s="200"/>
      <c r="E39" s="200"/>
      <c r="F39" s="200"/>
    </row>
    <row r="40" spans="1:6" ht="15">
      <c r="A40" s="185"/>
      <c r="B40" s="200"/>
      <c r="C40" s="200"/>
      <c r="D40" s="200"/>
      <c r="E40" s="200"/>
      <c r="F40" s="200"/>
    </row>
    <row r="41" spans="1:6" ht="15">
      <c r="A41" s="185"/>
      <c r="B41" s="200"/>
      <c r="C41" s="200"/>
      <c r="D41" s="200"/>
      <c r="E41" s="200"/>
      <c r="F41" s="200"/>
    </row>
    <row r="42" spans="1:6" ht="15">
      <c r="A42" s="185"/>
      <c r="B42" s="200"/>
      <c r="C42" s="200"/>
      <c r="D42" s="200"/>
      <c r="E42" s="200"/>
      <c r="F42" s="200"/>
    </row>
    <row r="43" spans="1:6" ht="15">
      <c r="A43" s="185"/>
      <c r="B43" s="200"/>
      <c r="C43" s="200"/>
      <c r="D43" s="200"/>
      <c r="E43" s="200"/>
      <c r="F43" s="200"/>
    </row>
    <row r="44" spans="1:6" ht="15">
      <c r="A44" s="185"/>
      <c r="B44" s="200"/>
      <c r="C44" s="200"/>
      <c r="D44" s="200"/>
      <c r="E44" s="200"/>
      <c r="F44" s="200"/>
    </row>
    <row r="45" spans="1:6" ht="15">
      <c r="A45" s="185"/>
      <c r="B45" s="200"/>
      <c r="C45" s="200"/>
      <c r="D45" s="200"/>
      <c r="E45" s="200"/>
      <c r="F45" s="200"/>
    </row>
    <row r="46" spans="1:6" ht="15">
      <c r="A46" s="185"/>
      <c r="B46" s="200"/>
      <c r="C46" s="200"/>
      <c r="D46" s="200"/>
      <c r="E46" s="200"/>
      <c r="F46" s="200"/>
    </row>
    <row r="47" spans="1:6" ht="15">
      <c r="A47" s="185"/>
      <c r="B47" s="200"/>
      <c r="C47" s="200"/>
      <c r="D47" s="200"/>
      <c r="E47" s="200"/>
      <c r="F47" s="200"/>
    </row>
    <row r="48" spans="1:6" ht="15">
      <c r="A48" s="185"/>
      <c r="B48" s="200"/>
      <c r="C48" s="200"/>
      <c r="D48" s="200"/>
      <c r="E48" s="200"/>
      <c r="F48" s="200"/>
    </row>
    <row r="49" spans="1:6" ht="15">
      <c r="A49" s="185"/>
      <c r="B49" s="200"/>
      <c r="C49" s="200"/>
      <c r="D49" s="200"/>
      <c r="E49" s="200"/>
      <c r="F49" s="200"/>
    </row>
    <row r="50" spans="1:6" ht="15">
      <c r="A50" s="185"/>
      <c r="B50" s="200"/>
      <c r="C50" s="200"/>
      <c r="D50" s="200"/>
      <c r="E50" s="200"/>
      <c r="F50" s="200"/>
    </row>
    <row r="51" spans="1:6" ht="15">
      <c r="A51" s="185"/>
      <c r="B51" s="200"/>
      <c r="C51" s="200"/>
      <c r="D51" s="200"/>
      <c r="E51" s="200"/>
      <c r="F51" s="200"/>
    </row>
    <row r="52" spans="1:6" ht="15">
      <c r="A52" s="185"/>
      <c r="B52" s="200"/>
      <c r="C52" s="200"/>
      <c r="D52" s="200"/>
      <c r="E52" s="200"/>
      <c r="F52" s="200"/>
    </row>
  </sheetData>
  <sheetProtection/>
  <mergeCells count="2">
    <mergeCell ref="A2:B2"/>
    <mergeCell ref="A3:G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&amp;C29. melléklet a 4/2016. (IV.18.)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"/>
  <sheetViews>
    <sheetView view="pageLayout" workbookViewId="0" topLeftCell="A1">
      <selection activeCell="G21" sqref="G21"/>
    </sheetView>
  </sheetViews>
  <sheetFormatPr defaultColWidth="9.140625" defaultRowHeight="12.75"/>
  <cols>
    <col min="1" max="1" width="11.28125" style="85" bestFit="1" customWidth="1"/>
    <col min="2" max="2" width="15.8515625" style="85" customWidth="1"/>
    <col min="3" max="3" width="15.57421875" style="85" bestFit="1" customWidth="1"/>
    <col min="4" max="4" width="18.57421875" style="85" bestFit="1" customWidth="1"/>
    <col min="5" max="16384" width="9.140625" style="85" customWidth="1"/>
  </cols>
  <sheetData>
    <row r="2" spans="1:9" ht="15">
      <c r="A2" s="439" t="s">
        <v>1040</v>
      </c>
      <c r="B2" s="439"/>
      <c r="C2" s="439"/>
      <c r="D2" s="439"/>
      <c r="E2" s="439"/>
      <c r="F2" s="439"/>
      <c r="G2" s="256"/>
      <c r="H2" s="256"/>
      <c r="I2" s="256"/>
    </row>
    <row r="3" spans="1:9" ht="15">
      <c r="A3" s="439" t="s">
        <v>618</v>
      </c>
      <c r="B3" s="439"/>
      <c r="C3" s="439"/>
      <c r="D3" s="439"/>
      <c r="E3" s="439"/>
      <c r="F3" s="439"/>
      <c r="G3" s="256"/>
      <c r="H3" s="256"/>
      <c r="I3" s="256"/>
    </row>
    <row r="5" spans="1:7" s="33" customFormat="1" ht="14.25">
      <c r="A5" s="441" t="s">
        <v>1046</v>
      </c>
      <c r="B5" s="441"/>
      <c r="C5" s="441"/>
      <c r="D5" s="441"/>
      <c r="E5" s="441"/>
      <c r="F5" s="441"/>
      <c r="G5" s="441"/>
    </row>
    <row r="6" spans="1:7" s="33" customFormat="1" ht="14.25">
      <c r="A6" s="441"/>
      <c r="B6" s="441"/>
      <c r="C6" s="441"/>
      <c r="D6" s="441"/>
      <c r="E6" s="441"/>
      <c r="F6" s="441"/>
      <c r="G6" s="441"/>
    </row>
    <row r="7" spans="1:3" ht="15">
      <c r="A7" s="85" t="s">
        <v>1047</v>
      </c>
      <c r="C7" s="257"/>
    </row>
    <row r="8" ht="15">
      <c r="C8" s="257"/>
    </row>
    <row r="9" ht="15">
      <c r="A9" s="85" t="s">
        <v>1048</v>
      </c>
    </row>
    <row r="10" spans="1:4" ht="15">
      <c r="A10" s="85" t="s">
        <v>1041</v>
      </c>
      <c r="D10" s="257">
        <v>0</v>
      </c>
    </row>
    <row r="11" spans="1:4" ht="15">
      <c r="A11" s="85" t="s">
        <v>1042</v>
      </c>
      <c r="D11" s="257">
        <v>7990000</v>
      </c>
    </row>
    <row r="12" spans="1:4" ht="15">
      <c r="A12" s="85" t="s">
        <v>1043</v>
      </c>
      <c r="D12" s="257">
        <v>7990000</v>
      </c>
    </row>
    <row r="13" spans="1:4" ht="15">
      <c r="A13" s="85" t="s">
        <v>1045</v>
      </c>
      <c r="D13" s="257">
        <v>0</v>
      </c>
    </row>
    <row r="14" ht="16.5" customHeight="1"/>
    <row r="15" ht="16.5" customHeight="1"/>
    <row r="16" spans="1:6" ht="16.5" customHeight="1">
      <c r="A16" s="440" t="s">
        <v>619</v>
      </c>
      <c r="B16" s="440"/>
      <c r="C16" s="440"/>
      <c r="D16" s="440"/>
      <c r="E16" s="440"/>
      <c r="F16" s="440"/>
    </row>
    <row r="17" spans="1:6" ht="15">
      <c r="A17" s="440"/>
      <c r="B17" s="440"/>
      <c r="C17" s="440"/>
      <c r="D17" s="440"/>
      <c r="E17" s="440"/>
      <c r="F17" s="440"/>
    </row>
    <row r="18" spans="1:6" ht="15">
      <c r="A18" s="440"/>
      <c r="B18" s="440"/>
      <c r="C18" s="440"/>
      <c r="D18" s="440"/>
      <c r="E18" s="440"/>
      <c r="F18" s="440"/>
    </row>
    <row r="19" spans="1:6" ht="15">
      <c r="A19" s="258"/>
      <c r="B19" s="258"/>
      <c r="C19" s="258"/>
      <c r="D19" s="258"/>
      <c r="E19" s="258"/>
      <c r="F19" s="258"/>
    </row>
    <row r="21" s="33" customFormat="1" ht="14.25">
      <c r="A21" s="33" t="s">
        <v>620</v>
      </c>
    </row>
    <row r="22" s="33" customFormat="1" ht="14.25">
      <c r="A22" s="33" t="s">
        <v>642</v>
      </c>
    </row>
    <row r="23" spans="1:4" ht="15">
      <c r="A23" s="85" t="s">
        <v>641</v>
      </c>
      <c r="C23" s="257"/>
      <c r="D23" s="296"/>
    </row>
    <row r="24" spans="1:4" ht="15">
      <c r="A24" s="85" t="s">
        <v>1041</v>
      </c>
      <c r="D24" s="257">
        <v>0</v>
      </c>
    </row>
    <row r="25" spans="1:4" ht="15">
      <c r="A25" s="85" t="s">
        <v>1042</v>
      </c>
      <c r="D25" s="257">
        <v>376000</v>
      </c>
    </row>
    <row r="26" spans="1:4" ht="15">
      <c r="A26" s="85" t="s">
        <v>1043</v>
      </c>
      <c r="D26" s="257">
        <v>376000</v>
      </c>
    </row>
    <row r="27" spans="1:4" ht="15">
      <c r="A27" s="85" t="s">
        <v>1044</v>
      </c>
      <c r="D27" s="257">
        <v>0</v>
      </c>
    </row>
  </sheetData>
  <sheetProtection/>
  <mergeCells count="4">
    <mergeCell ref="A2:F2"/>
    <mergeCell ref="A3:F3"/>
    <mergeCell ref="A16:F18"/>
    <mergeCell ref="A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&amp;C30. melléklet a 4/2016. (IV.18.)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workbookViewId="0" topLeftCell="A1">
      <selection activeCell="E18" sqref="E18"/>
    </sheetView>
  </sheetViews>
  <sheetFormatPr defaultColWidth="9.140625" defaultRowHeight="12.75"/>
  <cols>
    <col min="1" max="1" width="32.140625" style="85" customWidth="1"/>
    <col min="2" max="2" width="13.421875" style="105" customWidth="1"/>
    <col min="3" max="3" width="9.00390625" style="259" customWidth="1"/>
    <col min="4" max="16384" width="9.140625" style="85" customWidth="1"/>
  </cols>
  <sheetData>
    <row r="1" spans="1:9" ht="15">
      <c r="A1" s="439" t="s">
        <v>621</v>
      </c>
      <c r="B1" s="404"/>
      <c r="C1" s="404"/>
      <c r="D1" s="404"/>
      <c r="E1" s="404"/>
      <c r="F1" s="404"/>
      <c r="G1" s="256"/>
      <c r="H1" s="256"/>
      <c r="I1" s="256"/>
    </row>
    <row r="2" spans="1:9" ht="15">
      <c r="A2" s="404"/>
      <c r="B2" s="404"/>
      <c r="C2" s="404"/>
      <c r="D2" s="404"/>
      <c r="E2" s="404"/>
      <c r="F2" s="404"/>
      <c r="G2" s="256"/>
      <c r="H2" s="256"/>
      <c r="I2" s="256"/>
    </row>
    <row r="5" spans="1:2" ht="15">
      <c r="A5" s="85" t="s">
        <v>639</v>
      </c>
      <c r="B5" s="257">
        <f>3390000+450000</f>
        <v>3840000</v>
      </c>
    </row>
    <row r="6" spans="1:2" ht="15">
      <c r="A6" s="261" t="s">
        <v>638</v>
      </c>
      <c r="B6" s="295">
        <v>-24000</v>
      </c>
    </row>
    <row r="7" spans="1:2" ht="15">
      <c r="A7" s="85" t="s">
        <v>15</v>
      </c>
      <c r="B7" s="257">
        <f>SUM(B5:B6)</f>
        <v>3816000</v>
      </c>
    </row>
    <row r="9" spans="1:3" s="33" customFormat="1" ht="14.25">
      <c r="A9" s="33" t="s">
        <v>622</v>
      </c>
      <c r="B9" s="106"/>
      <c r="C9" s="260"/>
    </row>
    <row r="11" spans="1:3" ht="15">
      <c r="A11" s="426" t="s">
        <v>623</v>
      </c>
      <c r="B11" s="442" t="s">
        <v>624</v>
      </c>
      <c r="C11" s="443"/>
    </row>
    <row r="12" spans="1:3" ht="15">
      <c r="A12" s="426"/>
      <c r="B12" s="442"/>
      <c r="C12" s="443"/>
    </row>
    <row r="13" spans="1:3" ht="15">
      <c r="A13" s="426"/>
      <c r="B13" s="442"/>
      <c r="C13" s="443"/>
    </row>
    <row r="14" spans="1:3" ht="15">
      <c r="A14" s="261" t="s">
        <v>118</v>
      </c>
      <c r="B14" s="262">
        <f>2850000+450000</f>
        <v>3300000</v>
      </c>
      <c r="C14" s="263">
        <f>B14/B17</f>
        <v>1</v>
      </c>
    </row>
    <row r="15" spans="1:3" ht="15" hidden="1">
      <c r="A15" s="85" t="s">
        <v>625</v>
      </c>
      <c r="B15" s="105">
        <v>0</v>
      </c>
      <c r="C15" s="259">
        <f>B15/B17</f>
        <v>0</v>
      </c>
    </row>
    <row r="16" spans="1:3" ht="15" hidden="1">
      <c r="A16" s="261" t="s">
        <v>626</v>
      </c>
      <c r="B16" s="262">
        <v>0</v>
      </c>
      <c r="C16" s="263">
        <f>B16/B17</f>
        <v>0</v>
      </c>
    </row>
    <row r="17" ht="15">
      <c r="B17" s="105">
        <f>SUM(B14:B16)</f>
        <v>3300000</v>
      </c>
    </row>
    <row r="19" spans="1:3" s="33" customFormat="1" ht="14.25">
      <c r="A19" s="33" t="s">
        <v>627</v>
      </c>
      <c r="B19" s="106"/>
      <c r="C19" s="260"/>
    </row>
    <row r="20" spans="1:3" ht="15">
      <c r="A20" s="426" t="s">
        <v>623</v>
      </c>
      <c r="B20" s="442" t="s">
        <v>624</v>
      </c>
      <c r="C20" s="443"/>
    </row>
    <row r="21" spans="1:3" ht="15">
      <c r="A21" s="426"/>
      <c r="B21" s="442"/>
      <c r="C21" s="443"/>
    </row>
    <row r="22" spans="1:3" ht="15">
      <c r="A22" s="426"/>
      <c r="B22" s="442"/>
      <c r="C22" s="443"/>
    </row>
    <row r="23" spans="1:3" ht="15">
      <c r="A23" s="85" t="s">
        <v>628</v>
      </c>
      <c r="B23" s="105">
        <v>2000000</v>
      </c>
      <c r="C23" s="259">
        <f>B23/B25</f>
        <v>0.8</v>
      </c>
    </row>
    <row r="24" spans="1:3" ht="15">
      <c r="A24" s="261" t="s">
        <v>118</v>
      </c>
      <c r="B24" s="262">
        <v>500000</v>
      </c>
      <c r="C24" s="263">
        <f>B24/B25</f>
        <v>0.2</v>
      </c>
    </row>
    <row r="25" ht="15">
      <c r="B25" s="105">
        <f>SUM(B23:B24)</f>
        <v>2500000</v>
      </c>
    </row>
    <row r="28" spans="1:3" s="33" customFormat="1" ht="14.25">
      <c r="A28" s="33" t="s">
        <v>629</v>
      </c>
      <c r="B28" s="106"/>
      <c r="C28" s="260"/>
    </row>
    <row r="29" spans="1:3" ht="15">
      <c r="A29" s="426" t="s">
        <v>623</v>
      </c>
      <c r="B29" s="442" t="s">
        <v>624</v>
      </c>
      <c r="C29" s="443"/>
    </row>
    <row r="30" spans="1:3" ht="15">
      <c r="A30" s="426"/>
      <c r="B30" s="442"/>
      <c r="C30" s="443"/>
    </row>
    <row r="31" spans="1:3" ht="15">
      <c r="A31" s="426"/>
      <c r="B31" s="442"/>
      <c r="C31" s="443"/>
    </row>
    <row r="32" spans="1:3" ht="15">
      <c r="A32" s="85" t="s">
        <v>630</v>
      </c>
      <c r="B32" s="105">
        <f>B34-B33</f>
        <v>1174326920</v>
      </c>
      <c r="C32" s="259">
        <f>B32/B34</f>
        <v>0.9999867330016584</v>
      </c>
    </row>
    <row r="33" spans="1:3" ht="15">
      <c r="A33" s="261" t="s">
        <v>118</v>
      </c>
      <c r="B33" s="262">
        <v>15580</v>
      </c>
      <c r="C33" s="263">
        <f>B33/B34</f>
        <v>1.3266998341625208E-05</v>
      </c>
    </row>
    <row r="34" ht="15">
      <c r="B34" s="105">
        <f>75375*15580</f>
        <v>1174342500</v>
      </c>
    </row>
    <row r="36" spans="1:6" ht="15">
      <c r="A36" s="444" t="s">
        <v>640</v>
      </c>
      <c r="B36" s="445"/>
      <c r="C36" s="445"/>
      <c r="D36" s="445"/>
      <c r="E36" s="126"/>
      <c r="F36" s="126"/>
    </row>
    <row r="37" spans="1:6" ht="15">
      <c r="A37" s="445"/>
      <c r="B37" s="445"/>
      <c r="C37" s="445"/>
      <c r="D37" s="445"/>
      <c r="E37" s="126"/>
      <c r="F37" s="126"/>
    </row>
  </sheetData>
  <sheetProtection/>
  <mergeCells count="11">
    <mergeCell ref="A36:D37"/>
    <mergeCell ref="A29:A31"/>
    <mergeCell ref="B29:B31"/>
    <mergeCell ref="C29:C31"/>
    <mergeCell ref="A1:F2"/>
    <mergeCell ref="A11:A13"/>
    <mergeCell ref="B11:B13"/>
    <mergeCell ref="C11:C13"/>
    <mergeCell ref="A20:A22"/>
    <mergeCell ref="B20:B22"/>
    <mergeCell ref="C20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&amp;C31. melléklet a 4/2016. (IV.18.)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29" sqref="F29"/>
    </sheetView>
  </sheetViews>
  <sheetFormatPr defaultColWidth="9.140625" defaultRowHeight="12.75"/>
  <cols>
    <col min="1" max="1" width="27.57421875" style="85" customWidth="1"/>
    <col min="2" max="2" width="16.00390625" style="257" customWidth="1"/>
    <col min="3" max="16384" width="9.140625" style="85" customWidth="1"/>
  </cols>
  <sheetData>
    <row r="1" spans="1:7" s="33" customFormat="1" ht="14.25">
      <c r="A1" s="439" t="s">
        <v>1051</v>
      </c>
      <c r="B1" s="404"/>
      <c r="C1" s="404"/>
      <c r="D1" s="404"/>
      <c r="E1" s="404"/>
      <c r="F1" s="404"/>
      <c r="G1" s="404"/>
    </row>
    <row r="2" spans="1:7" s="33" customFormat="1" ht="14.25">
      <c r="A2" s="439" t="s">
        <v>1055</v>
      </c>
      <c r="B2" s="404"/>
      <c r="C2" s="404"/>
      <c r="D2" s="404"/>
      <c r="E2" s="404"/>
      <c r="F2" s="404"/>
      <c r="G2" s="404"/>
    </row>
    <row r="5" spans="1:2" s="33" customFormat="1" ht="14.25">
      <c r="A5" s="33" t="s">
        <v>1060</v>
      </c>
      <c r="B5" s="398">
        <v>273148</v>
      </c>
    </row>
    <row r="7" spans="1:2" s="33" customFormat="1" ht="14.25">
      <c r="A7" s="33" t="s">
        <v>1050</v>
      </c>
      <c r="B7" s="398"/>
    </row>
    <row r="9" spans="1:2" ht="15">
      <c r="A9" s="85" t="s">
        <v>1052</v>
      </c>
      <c r="B9" s="257" t="s">
        <v>1053</v>
      </c>
    </row>
    <row r="10" spans="1:2" ht="15">
      <c r="A10" s="85" t="s">
        <v>1054</v>
      </c>
      <c r="B10" s="257">
        <v>248525</v>
      </c>
    </row>
    <row r="11" spans="1:2" ht="15">
      <c r="A11" s="85" t="s">
        <v>1054</v>
      </c>
      <c r="B11" s="257">
        <v>191498</v>
      </c>
    </row>
    <row r="12" spans="1:2" ht="15">
      <c r="A12" s="85" t="s">
        <v>1054</v>
      </c>
      <c r="B12" s="257">
        <v>45360</v>
      </c>
    </row>
    <row r="16" spans="1:2" s="33" customFormat="1" ht="14.25">
      <c r="A16" s="33" t="s">
        <v>1056</v>
      </c>
      <c r="B16" s="398"/>
    </row>
    <row r="17" spans="1:2" ht="15">
      <c r="A17" s="85" t="s">
        <v>1057</v>
      </c>
      <c r="B17" s="257" t="s">
        <v>1053</v>
      </c>
    </row>
    <row r="18" ht="15">
      <c r="A18" s="440" t="s">
        <v>1058</v>
      </c>
    </row>
    <row r="19" ht="15">
      <c r="A19" s="440"/>
    </row>
    <row r="20" ht="15">
      <c r="A20" s="440"/>
    </row>
    <row r="21" spans="1:2" ht="15">
      <c r="A21" s="440"/>
      <c r="B21" s="257">
        <v>-479469</v>
      </c>
    </row>
    <row r="24" spans="1:2" s="33" customFormat="1" ht="14.25">
      <c r="A24" s="33" t="s">
        <v>1059</v>
      </c>
      <c r="B24" s="398">
        <f>B5+B10+B11+B12+B21</f>
        <v>279062</v>
      </c>
    </row>
  </sheetData>
  <sheetProtection/>
  <mergeCells count="3">
    <mergeCell ref="A18:A21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  <headerFooter>
    <oddHeader>&amp;C32. melléklet a 4/2016. (IV.18.)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J17" sqref="A1:J17"/>
    </sheetView>
  </sheetViews>
  <sheetFormatPr defaultColWidth="9.140625" defaultRowHeight="12.75"/>
  <cols>
    <col min="1" max="1" width="50.421875" style="2" customWidth="1"/>
    <col min="2" max="2" width="14.140625" style="2" customWidth="1"/>
    <col min="3" max="3" width="14.421875" style="2" customWidth="1"/>
    <col min="4" max="4" width="14.140625" style="2" customWidth="1"/>
    <col min="5" max="5" width="14.421875" style="2" customWidth="1"/>
    <col min="6" max="7" width="12.8515625" style="2" customWidth="1"/>
    <col min="8" max="8" width="13.8515625" style="2" customWidth="1"/>
    <col min="9" max="9" width="13.7109375" style="2" customWidth="1"/>
    <col min="10" max="10" width="12.8515625" style="2" customWidth="1"/>
    <col min="11" max="16384" width="9.140625" style="2" customWidth="1"/>
  </cols>
  <sheetData>
    <row r="1" spans="1:10" s="1" customFormat="1" ht="15.75">
      <c r="A1" s="403" t="s">
        <v>285</v>
      </c>
      <c r="B1" s="403"/>
      <c r="C1" s="403"/>
      <c r="D1" s="403"/>
      <c r="E1" s="403"/>
      <c r="F1" s="403"/>
      <c r="G1" s="403"/>
      <c r="H1" s="403"/>
      <c r="I1" s="402"/>
      <c r="J1" s="402"/>
    </row>
    <row r="2" spans="1:10" s="1" customFormat="1" ht="15.75">
      <c r="A2" s="403" t="s">
        <v>96</v>
      </c>
      <c r="B2" s="403"/>
      <c r="C2" s="403"/>
      <c r="D2" s="403"/>
      <c r="E2" s="403"/>
      <c r="F2" s="403"/>
      <c r="G2" s="403"/>
      <c r="H2" s="403"/>
      <c r="I2" s="402"/>
      <c r="J2" s="402"/>
    </row>
    <row r="3" spans="1:10" s="1" customFormat="1" ht="15.75">
      <c r="A3" s="123"/>
      <c r="B3" s="123"/>
      <c r="C3" s="123"/>
      <c r="D3" s="123"/>
      <c r="E3" s="123"/>
      <c r="F3" s="123"/>
      <c r="G3" s="123"/>
      <c r="H3" s="123"/>
      <c r="I3" s="135"/>
      <c r="J3" s="135"/>
    </row>
    <row r="4" spans="1:10" s="1" customFormat="1" ht="15.75">
      <c r="A4" s="123"/>
      <c r="B4" s="123"/>
      <c r="C4" s="123"/>
      <c r="D4" s="123"/>
      <c r="E4" s="123"/>
      <c r="F4" s="123"/>
      <c r="G4" s="123"/>
      <c r="H4" s="123"/>
      <c r="I4" s="135"/>
      <c r="J4" s="135"/>
    </row>
    <row r="5" spans="1:10" s="1" customFormat="1" ht="15.75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.75">
      <c r="A6" s="9"/>
      <c r="B6" s="405" t="s">
        <v>82</v>
      </c>
      <c r="C6" s="405"/>
      <c r="D6" s="405"/>
      <c r="E6" s="405" t="s">
        <v>11</v>
      </c>
      <c r="F6" s="406"/>
      <c r="G6" s="406"/>
      <c r="H6" s="407" t="s">
        <v>83</v>
      </c>
      <c r="I6" s="406"/>
      <c r="J6" s="406"/>
    </row>
    <row r="7" spans="1:10" ht="60.75" customHeight="1">
      <c r="A7" s="4" t="s">
        <v>12</v>
      </c>
      <c r="B7" s="21" t="s">
        <v>286</v>
      </c>
      <c r="C7" s="21" t="s">
        <v>287</v>
      </c>
      <c r="D7" s="21" t="s">
        <v>288</v>
      </c>
      <c r="E7" s="21" t="s">
        <v>286</v>
      </c>
      <c r="F7" s="21" t="s">
        <v>287</v>
      </c>
      <c r="G7" s="21" t="s">
        <v>288</v>
      </c>
      <c r="H7" s="21" t="s">
        <v>286</v>
      </c>
      <c r="I7" s="21" t="s">
        <v>287</v>
      </c>
      <c r="J7" s="21" t="s">
        <v>288</v>
      </c>
    </row>
    <row r="8" spans="1:10" ht="15.75">
      <c r="A8" s="9" t="s">
        <v>42</v>
      </c>
      <c r="B8" s="9">
        <v>2</v>
      </c>
      <c r="C8" s="9">
        <v>2</v>
      </c>
      <c r="D8" s="9">
        <v>2</v>
      </c>
      <c r="E8" s="9"/>
      <c r="F8" s="9"/>
      <c r="G8" s="9"/>
      <c r="H8" s="9">
        <f>B8+E8</f>
        <v>2</v>
      </c>
      <c r="I8" s="9">
        <f>C8+F8</f>
        <v>2</v>
      </c>
      <c r="J8" s="9">
        <f>D8+G8</f>
        <v>2</v>
      </c>
    </row>
    <row r="9" spans="1:10" ht="15.75">
      <c r="A9" s="9" t="s">
        <v>43</v>
      </c>
      <c r="B9" s="9">
        <v>1</v>
      </c>
      <c r="C9" s="9">
        <v>1</v>
      </c>
      <c r="D9" s="9">
        <v>1</v>
      </c>
      <c r="E9" s="9"/>
      <c r="F9" s="9"/>
      <c r="G9" s="9"/>
      <c r="H9" s="9">
        <f aca="true" t="shared" si="0" ref="H9:J14">B9+E9</f>
        <v>1</v>
      </c>
      <c r="I9" s="9">
        <f t="shared" si="0"/>
        <v>1</v>
      </c>
      <c r="J9" s="9">
        <f t="shared" si="0"/>
        <v>1</v>
      </c>
    </row>
    <row r="10" spans="1:10" ht="15.75">
      <c r="A10" s="9" t="s">
        <v>44</v>
      </c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0" ht="15.75">
      <c r="A11" s="9" t="s">
        <v>45</v>
      </c>
      <c r="B11" s="9"/>
      <c r="C11" s="9"/>
      <c r="D11" s="9"/>
      <c r="E11" s="9">
        <v>8</v>
      </c>
      <c r="F11" s="9">
        <v>8</v>
      </c>
      <c r="G11" s="9">
        <v>8</v>
      </c>
      <c r="H11" s="9">
        <f t="shared" si="0"/>
        <v>8</v>
      </c>
      <c r="I11" s="9">
        <f t="shared" si="0"/>
        <v>8</v>
      </c>
      <c r="J11" s="9">
        <f t="shared" si="0"/>
        <v>8</v>
      </c>
    </row>
    <row r="12" spans="1:10" ht="15.75">
      <c r="A12" s="9" t="s">
        <v>46</v>
      </c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0"/>
        <v>0</v>
      </c>
      <c r="J12" s="9">
        <f t="shared" si="0"/>
        <v>0</v>
      </c>
    </row>
    <row r="13" spans="1:10" ht="15.75">
      <c r="A13" s="9" t="s">
        <v>47</v>
      </c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0"/>
        <v>0</v>
      </c>
      <c r="J13" s="9">
        <f t="shared" si="0"/>
        <v>0</v>
      </c>
    </row>
    <row r="14" spans="1:10" ht="15.75">
      <c r="A14" s="9" t="s">
        <v>48</v>
      </c>
      <c r="B14" s="9">
        <v>7</v>
      </c>
      <c r="C14" s="9">
        <v>8</v>
      </c>
      <c r="D14" s="9">
        <v>7</v>
      </c>
      <c r="E14" s="9"/>
      <c r="F14" s="9"/>
      <c r="G14" s="9"/>
      <c r="H14" s="9">
        <f t="shared" si="0"/>
        <v>7</v>
      </c>
      <c r="I14" s="9">
        <f t="shared" si="0"/>
        <v>8</v>
      </c>
      <c r="J14" s="9">
        <f t="shared" si="0"/>
        <v>7</v>
      </c>
    </row>
    <row r="15" spans="1:10" s="47" customFormat="1" ht="15.75">
      <c r="A15" s="4" t="s">
        <v>15</v>
      </c>
      <c r="B15" s="4">
        <f aca="true" t="shared" si="1" ref="B15:J15">SUM(B8:B14)</f>
        <v>10</v>
      </c>
      <c r="C15" s="4">
        <f t="shared" si="1"/>
        <v>11</v>
      </c>
      <c r="D15" s="4">
        <f t="shared" si="1"/>
        <v>10</v>
      </c>
      <c r="E15" s="4">
        <f t="shared" si="1"/>
        <v>8</v>
      </c>
      <c r="F15" s="4">
        <f t="shared" si="1"/>
        <v>8</v>
      </c>
      <c r="G15" s="4">
        <f t="shared" si="1"/>
        <v>8</v>
      </c>
      <c r="H15" s="4">
        <f t="shared" si="1"/>
        <v>18</v>
      </c>
      <c r="I15" s="4">
        <f t="shared" si="1"/>
        <v>19</v>
      </c>
      <c r="J15" s="4">
        <f t="shared" si="1"/>
        <v>18</v>
      </c>
    </row>
    <row r="16" spans="1:10" s="47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47" customFormat="1" ht="15.75">
      <c r="A17" s="4" t="s">
        <v>289</v>
      </c>
      <c r="B17" s="4">
        <v>5</v>
      </c>
      <c r="C17" s="4">
        <v>5</v>
      </c>
      <c r="D17" s="4">
        <v>5</v>
      </c>
      <c r="E17" s="4"/>
      <c r="F17" s="4"/>
      <c r="G17" s="4"/>
      <c r="H17" s="4">
        <v>5</v>
      </c>
      <c r="I17" s="4">
        <v>5</v>
      </c>
      <c r="J17" s="4">
        <v>5</v>
      </c>
    </row>
  </sheetData>
  <sheetProtection/>
  <mergeCells count="5">
    <mergeCell ref="A1:J1"/>
    <mergeCell ref="A2:J2"/>
    <mergeCell ref="B6:D6"/>
    <mergeCell ref="E6:G6"/>
    <mergeCell ref="H6:J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&amp;C4. melléklet a 4/2016. (IV.18.)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K33" sqref="A1:K33"/>
    </sheetView>
  </sheetViews>
  <sheetFormatPr defaultColWidth="9.140625" defaultRowHeight="12.75"/>
  <cols>
    <col min="1" max="1" width="56.28125" style="2" customWidth="1"/>
    <col min="2" max="4" width="19.8515625" style="3" customWidth="1"/>
    <col min="5" max="7" width="18.57421875" style="3" customWidth="1"/>
    <col min="8" max="9" width="18.00390625" style="3" customWidth="1"/>
    <col min="10" max="10" width="18.00390625" style="3" hidden="1" customWidth="1"/>
    <col min="11" max="11" width="18.00390625" style="3" customWidth="1"/>
    <col min="12" max="16384" width="9.140625" style="2" customWidth="1"/>
  </cols>
  <sheetData>
    <row r="1" spans="1:11" ht="15.75">
      <c r="A1" s="403" t="s">
        <v>220</v>
      </c>
      <c r="B1" s="404"/>
      <c r="C1" s="404"/>
      <c r="D1" s="404"/>
      <c r="E1" s="404"/>
      <c r="F1" s="404"/>
      <c r="G1" s="404"/>
      <c r="H1" s="402"/>
      <c r="I1" s="402"/>
      <c r="J1" s="402"/>
      <c r="K1" s="402"/>
    </row>
    <row r="2" spans="1:11" ht="15.75">
      <c r="A2" s="403" t="s">
        <v>92</v>
      </c>
      <c r="B2" s="404"/>
      <c r="C2" s="404"/>
      <c r="D2" s="404"/>
      <c r="E2" s="404"/>
      <c r="F2" s="404"/>
      <c r="G2" s="404"/>
      <c r="H2" s="402"/>
      <c r="I2" s="402"/>
      <c r="J2" s="402"/>
      <c r="K2" s="402"/>
    </row>
    <row r="3" spans="1:11" ht="15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78.75">
      <c r="A5" s="4" t="s">
        <v>12</v>
      </c>
      <c r="B5" s="12" t="s">
        <v>253</v>
      </c>
      <c r="C5" s="12" t="s">
        <v>254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283</v>
      </c>
      <c r="J5" s="78" t="s">
        <v>260</v>
      </c>
      <c r="K5" s="78" t="s">
        <v>290</v>
      </c>
    </row>
    <row r="6" spans="1:11" s="1" customFormat="1" ht="31.5">
      <c r="A6" s="124" t="s">
        <v>646</v>
      </c>
      <c r="B6" s="10">
        <f aca="true" t="shared" si="0" ref="B6:G6">SUM(B7:B16)</f>
        <v>14742</v>
      </c>
      <c r="C6" s="10">
        <f t="shared" si="0"/>
        <v>17399</v>
      </c>
      <c r="D6" s="10">
        <f t="shared" si="0"/>
        <v>17392</v>
      </c>
      <c r="E6" s="10">
        <f t="shared" si="0"/>
        <v>0</v>
      </c>
      <c r="F6" s="10">
        <f>SUM(F7:F16)</f>
        <v>192</v>
      </c>
      <c r="G6" s="10">
        <f t="shared" si="0"/>
        <v>192</v>
      </c>
      <c r="H6" s="10">
        <f aca="true" t="shared" si="1" ref="H6:H16">B6+E6</f>
        <v>14742</v>
      </c>
      <c r="I6" s="10">
        <f aca="true" t="shared" si="2" ref="I6:I16">C6+F6</f>
        <v>17591</v>
      </c>
      <c r="J6" s="10">
        <f aca="true" t="shared" si="3" ref="J6:J16">D6+G6</f>
        <v>17584</v>
      </c>
      <c r="K6" s="10">
        <f>D6+G6</f>
        <v>17584</v>
      </c>
    </row>
    <row r="7" spans="1:11" ht="15.75">
      <c r="A7" s="8" t="s">
        <v>223</v>
      </c>
      <c r="B7" s="6"/>
      <c r="C7" s="6"/>
      <c r="D7" s="6"/>
      <c r="E7" s="6"/>
      <c r="F7" s="6"/>
      <c r="G7" s="6"/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aca="true" t="shared" si="4" ref="K7:K16">D7+G7</f>
        <v>0</v>
      </c>
    </row>
    <row r="8" spans="1:11" ht="15.75">
      <c r="A8" s="8" t="s">
        <v>187</v>
      </c>
      <c r="B8" s="6"/>
      <c r="C8" s="6">
        <v>673</v>
      </c>
      <c r="D8" s="6">
        <v>673</v>
      </c>
      <c r="E8" s="6"/>
      <c r="F8" s="6">
        <v>174</v>
      </c>
      <c r="G8" s="6">
        <v>174</v>
      </c>
      <c r="H8" s="6">
        <f t="shared" si="1"/>
        <v>0</v>
      </c>
      <c r="I8" s="6">
        <f t="shared" si="2"/>
        <v>847</v>
      </c>
      <c r="J8" s="6">
        <f t="shared" si="3"/>
        <v>847</v>
      </c>
      <c r="K8" s="6">
        <f t="shared" si="4"/>
        <v>847</v>
      </c>
    </row>
    <row r="9" spans="1:11" ht="31.5">
      <c r="A9" s="8" t="s">
        <v>188</v>
      </c>
      <c r="B9" s="6"/>
      <c r="C9" s="6"/>
      <c r="D9" s="6"/>
      <c r="E9" s="6"/>
      <c r="F9" s="6"/>
      <c r="G9" s="6"/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ht="15.75">
      <c r="A10" s="8" t="s">
        <v>189</v>
      </c>
      <c r="B10" s="6">
        <v>9905</v>
      </c>
      <c r="C10" s="6">
        <v>2700</v>
      </c>
      <c r="D10" s="6">
        <v>2700</v>
      </c>
      <c r="E10" s="6"/>
      <c r="F10" s="6"/>
      <c r="G10" s="6"/>
      <c r="H10" s="6">
        <f t="shared" si="1"/>
        <v>9905</v>
      </c>
      <c r="I10" s="6">
        <f t="shared" si="2"/>
        <v>2700</v>
      </c>
      <c r="J10" s="6">
        <f t="shared" si="3"/>
        <v>2700</v>
      </c>
      <c r="K10" s="6">
        <f t="shared" si="4"/>
        <v>2700</v>
      </c>
    </row>
    <row r="11" spans="1:11" ht="15.75">
      <c r="A11" s="8" t="s">
        <v>190</v>
      </c>
      <c r="B11" s="6">
        <v>4597</v>
      </c>
      <c r="C11" s="6">
        <v>5231</v>
      </c>
      <c r="D11" s="6">
        <v>5225</v>
      </c>
      <c r="E11" s="6"/>
      <c r="F11" s="6"/>
      <c r="G11" s="6"/>
      <c r="H11" s="6">
        <f t="shared" si="1"/>
        <v>4597</v>
      </c>
      <c r="I11" s="6">
        <f t="shared" si="2"/>
        <v>5231</v>
      </c>
      <c r="J11" s="6">
        <f t="shared" si="3"/>
        <v>5225</v>
      </c>
      <c r="K11" s="6">
        <f t="shared" si="4"/>
        <v>5225</v>
      </c>
    </row>
    <row r="12" spans="1:11" ht="15.75">
      <c r="A12" s="8" t="s">
        <v>191</v>
      </c>
      <c r="B12" s="6"/>
      <c r="C12" s="6">
        <v>5354</v>
      </c>
      <c r="D12" s="6">
        <v>5354</v>
      </c>
      <c r="E12" s="6"/>
      <c r="F12" s="6"/>
      <c r="G12" s="6"/>
      <c r="H12" s="6">
        <f t="shared" si="1"/>
        <v>0</v>
      </c>
      <c r="I12" s="6">
        <f t="shared" si="2"/>
        <v>5354</v>
      </c>
      <c r="J12" s="6">
        <f t="shared" si="3"/>
        <v>5354</v>
      </c>
      <c r="K12" s="6">
        <f t="shared" si="4"/>
        <v>5354</v>
      </c>
    </row>
    <row r="13" spans="1:11" ht="15.75">
      <c r="A13" s="8" t="s">
        <v>192</v>
      </c>
      <c r="B13" s="6">
        <v>240</v>
      </c>
      <c r="C13" s="6">
        <v>2740</v>
      </c>
      <c r="D13" s="6">
        <v>2739</v>
      </c>
      <c r="E13" s="6"/>
      <c r="F13" s="6">
        <v>18</v>
      </c>
      <c r="G13" s="6">
        <v>18</v>
      </c>
      <c r="H13" s="6">
        <f t="shared" si="1"/>
        <v>240</v>
      </c>
      <c r="I13" s="6">
        <f t="shared" si="2"/>
        <v>2758</v>
      </c>
      <c r="J13" s="6">
        <f t="shared" si="3"/>
        <v>2757</v>
      </c>
      <c r="K13" s="6">
        <f t="shared" si="4"/>
        <v>2757</v>
      </c>
    </row>
    <row r="14" spans="1:11" ht="15.75">
      <c r="A14" s="8" t="s">
        <v>193</v>
      </c>
      <c r="B14" s="6"/>
      <c r="C14" s="6">
        <v>701</v>
      </c>
      <c r="D14" s="6">
        <v>701</v>
      </c>
      <c r="E14" s="6"/>
      <c r="F14" s="6"/>
      <c r="G14" s="6"/>
      <c r="H14" s="6">
        <f t="shared" si="1"/>
        <v>0</v>
      </c>
      <c r="I14" s="6">
        <f t="shared" si="2"/>
        <v>701</v>
      </c>
      <c r="J14" s="6">
        <f t="shared" si="3"/>
        <v>701</v>
      </c>
      <c r="K14" s="6">
        <f t="shared" si="4"/>
        <v>701</v>
      </c>
    </row>
    <row r="15" spans="1:11" ht="31.5">
      <c r="A15" s="8" t="s">
        <v>194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195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20" spans="1:11" ht="78.75">
      <c r="A20" s="4" t="s">
        <v>12</v>
      </c>
      <c r="B20" s="12" t="s">
        <v>253</v>
      </c>
      <c r="C20" s="12" t="s">
        <v>254</v>
      </c>
      <c r="D20" s="12" t="s">
        <v>262</v>
      </c>
      <c r="E20" s="12" t="s">
        <v>255</v>
      </c>
      <c r="F20" s="12" t="s">
        <v>256</v>
      </c>
      <c r="G20" s="12" t="s">
        <v>257</v>
      </c>
      <c r="H20" s="78" t="s">
        <v>258</v>
      </c>
      <c r="I20" s="78" t="s">
        <v>283</v>
      </c>
      <c r="J20" s="78" t="s">
        <v>260</v>
      </c>
      <c r="K20" s="78" t="s">
        <v>290</v>
      </c>
    </row>
    <row r="21" spans="1:11" s="1" customFormat="1" ht="31.5">
      <c r="A21" s="124" t="s">
        <v>167</v>
      </c>
      <c r="B21" s="10">
        <f>SUM(B22:B33)</f>
        <v>1967</v>
      </c>
      <c r="C21" s="10">
        <f>SUM(C22:C33)</f>
        <v>41945</v>
      </c>
      <c r="D21" s="10">
        <f>SUM(D22:D33)</f>
        <v>41557</v>
      </c>
      <c r="E21" s="10">
        <f aca="true" t="shared" si="5" ref="E21:J21">SUM(E22:E33)</f>
        <v>635</v>
      </c>
      <c r="F21" s="10">
        <f t="shared" si="5"/>
        <v>635</v>
      </c>
      <c r="G21" s="10">
        <f t="shared" si="5"/>
        <v>0</v>
      </c>
      <c r="H21" s="10">
        <f t="shared" si="5"/>
        <v>2173</v>
      </c>
      <c r="I21" s="10">
        <f t="shared" si="5"/>
        <v>42151</v>
      </c>
      <c r="J21" s="10">
        <f t="shared" si="5"/>
        <v>41128</v>
      </c>
      <c r="K21" s="10">
        <f aca="true" t="shared" si="6" ref="K21:K33">D21+G21</f>
        <v>41557</v>
      </c>
    </row>
    <row r="22" spans="1:11" ht="15.75">
      <c r="A22" s="8" t="s">
        <v>185</v>
      </c>
      <c r="B22" s="6"/>
      <c r="C22" s="6"/>
      <c r="D22" s="6"/>
      <c r="E22" s="6"/>
      <c r="F22" s="6"/>
      <c r="G22" s="6"/>
      <c r="H22" s="6">
        <f aca="true" t="shared" si="7" ref="H22:J29">B22+E22</f>
        <v>0</v>
      </c>
      <c r="I22" s="6">
        <f t="shared" si="7"/>
        <v>0</v>
      </c>
      <c r="J22" s="6">
        <f t="shared" si="7"/>
        <v>0</v>
      </c>
      <c r="K22" s="6">
        <f t="shared" si="6"/>
        <v>0</v>
      </c>
    </row>
    <row r="23" spans="1:11" ht="15.75">
      <c r="A23" s="8" t="s">
        <v>187</v>
      </c>
      <c r="B23" s="6"/>
      <c r="C23" s="6"/>
      <c r="D23" s="6"/>
      <c r="E23" s="6"/>
      <c r="F23" s="6"/>
      <c r="G23" s="6"/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6"/>
        <v>0</v>
      </c>
    </row>
    <row r="24" spans="1:11" ht="15.75">
      <c r="A24" s="8" t="s">
        <v>186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7"/>
        <v>0</v>
      </c>
      <c r="J24" s="6">
        <f t="shared" si="7"/>
        <v>0</v>
      </c>
      <c r="K24" s="6">
        <f t="shared" si="6"/>
        <v>0</v>
      </c>
    </row>
    <row r="25" spans="1:11" ht="31.5">
      <c r="A25" s="8" t="s">
        <v>188</v>
      </c>
      <c r="B25" s="6">
        <v>1150</v>
      </c>
      <c r="C25" s="6">
        <v>9160</v>
      </c>
      <c r="D25" s="6">
        <v>9160</v>
      </c>
      <c r="E25" s="6"/>
      <c r="F25" s="6"/>
      <c r="G25" s="6"/>
      <c r="H25" s="6">
        <f t="shared" si="7"/>
        <v>1150</v>
      </c>
      <c r="I25" s="6">
        <f t="shared" si="7"/>
        <v>9160</v>
      </c>
      <c r="J25" s="6">
        <f t="shared" si="7"/>
        <v>9160</v>
      </c>
      <c r="K25" s="6">
        <f t="shared" si="6"/>
        <v>9160</v>
      </c>
    </row>
    <row r="26" spans="1:11" ht="15.75">
      <c r="A26" s="8" t="s">
        <v>189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6"/>
        <v>0</v>
      </c>
    </row>
    <row r="27" spans="1:11" ht="15.75">
      <c r="A27" s="8" t="s">
        <v>190</v>
      </c>
      <c r="B27" s="6"/>
      <c r="C27" s="6"/>
      <c r="D27" s="6"/>
      <c r="E27" s="6"/>
      <c r="F27" s="6"/>
      <c r="G27" s="6"/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6"/>
        <v>0</v>
      </c>
    </row>
    <row r="28" spans="1:11" ht="15.75">
      <c r="A28" s="8" t="s">
        <v>191</v>
      </c>
      <c r="B28" s="6"/>
      <c r="C28" s="6"/>
      <c r="D28" s="6"/>
      <c r="E28" s="6"/>
      <c r="F28" s="6"/>
      <c r="G28" s="6"/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6"/>
        <v>0</v>
      </c>
    </row>
    <row r="29" spans="1:11" ht="15.75">
      <c r="A29" s="8" t="s">
        <v>192</v>
      </c>
      <c r="B29" s="6">
        <v>388</v>
      </c>
      <c r="C29" s="6">
        <v>388</v>
      </c>
      <c r="D29" s="6"/>
      <c r="E29" s="6">
        <v>635</v>
      </c>
      <c r="F29" s="6">
        <v>635</v>
      </c>
      <c r="G29" s="6">
        <v>0</v>
      </c>
      <c r="H29" s="6">
        <f t="shared" si="7"/>
        <v>1023</v>
      </c>
      <c r="I29" s="6">
        <f t="shared" si="7"/>
        <v>1023</v>
      </c>
      <c r="J29" s="6">
        <f t="shared" si="7"/>
        <v>0</v>
      </c>
      <c r="K29" s="6">
        <f t="shared" si="6"/>
        <v>0</v>
      </c>
    </row>
    <row r="30" spans="1:11" ht="15.75">
      <c r="A30" s="8" t="s">
        <v>193</v>
      </c>
      <c r="B30" s="6">
        <v>429</v>
      </c>
      <c r="C30" s="6">
        <v>429</v>
      </c>
      <c r="D30" s="6">
        <v>429</v>
      </c>
      <c r="E30" s="6"/>
      <c r="F30" s="6"/>
      <c r="G30" s="6"/>
      <c r="H30" s="6"/>
      <c r="I30" s="6"/>
      <c r="J30" s="6"/>
      <c r="K30" s="6">
        <f t="shared" si="6"/>
        <v>429</v>
      </c>
    </row>
    <row r="31" spans="1:11" ht="31.5">
      <c r="A31" s="8" t="s">
        <v>194</v>
      </c>
      <c r="B31" s="6"/>
      <c r="C31" s="6"/>
      <c r="D31" s="6"/>
      <c r="E31" s="6"/>
      <c r="F31" s="6"/>
      <c r="G31" s="6"/>
      <c r="H31" s="6">
        <f aca="true" t="shared" si="8" ref="H31:J33">B31+E31</f>
        <v>0</v>
      </c>
      <c r="I31" s="6">
        <f t="shared" si="8"/>
        <v>0</v>
      </c>
      <c r="J31" s="6">
        <f t="shared" si="8"/>
        <v>0</v>
      </c>
      <c r="K31" s="6">
        <f t="shared" si="6"/>
        <v>0</v>
      </c>
    </row>
    <row r="32" spans="1:11" ht="24.75" customHeight="1">
      <c r="A32" s="8" t="s">
        <v>195</v>
      </c>
      <c r="B32" s="6"/>
      <c r="C32" s="6"/>
      <c r="D32" s="6"/>
      <c r="E32" s="6"/>
      <c r="F32" s="6"/>
      <c r="G32" s="6"/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6"/>
        <v>0</v>
      </c>
    </row>
    <row r="33" spans="1:11" ht="15.75">
      <c r="A33" s="9" t="s">
        <v>270</v>
      </c>
      <c r="B33" s="6"/>
      <c r="C33" s="6">
        <v>31968</v>
      </c>
      <c r="D33" s="6">
        <v>31968</v>
      </c>
      <c r="E33" s="6"/>
      <c r="F33" s="6"/>
      <c r="G33" s="6"/>
      <c r="H33" s="6">
        <f t="shared" si="8"/>
        <v>0</v>
      </c>
      <c r="I33" s="6">
        <f t="shared" si="8"/>
        <v>31968</v>
      </c>
      <c r="J33" s="6">
        <f t="shared" si="8"/>
        <v>31968</v>
      </c>
      <c r="K33" s="6">
        <f t="shared" si="6"/>
        <v>31968</v>
      </c>
    </row>
  </sheetData>
  <sheetProtection/>
  <mergeCells count="2">
    <mergeCell ref="A1:K1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&amp;C5. melléklet a 4/2016. (IV.18.)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K32" sqref="A1:K32"/>
    </sheetView>
  </sheetViews>
  <sheetFormatPr defaultColWidth="9.140625" defaultRowHeight="12.75"/>
  <cols>
    <col min="1" max="1" width="46.28125" style="2" customWidth="1"/>
    <col min="2" max="4" width="20.57421875" style="3" customWidth="1"/>
    <col min="5" max="7" width="19.28125" style="3" customWidth="1"/>
    <col min="8" max="9" width="19.00390625" style="3" customWidth="1"/>
    <col min="10" max="10" width="19.00390625" style="3" hidden="1" customWidth="1"/>
    <col min="11" max="11" width="19.00390625" style="3" customWidth="1"/>
    <col min="12" max="16384" width="9.140625" style="2" customWidth="1"/>
  </cols>
  <sheetData>
    <row r="1" spans="1:11" ht="15.75">
      <c r="A1" s="403" t="s">
        <v>221</v>
      </c>
      <c r="B1" s="404"/>
      <c r="C1" s="404"/>
      <c r="D1" s="404"/>
      <c r="E1" s="404"/>
      <c r="F1" s="404"/>
      <c r="G1" s="404"/>
      <c r="H1" s="402"/>
      <c r="I1" s="402"/>
      <c r="J1" s="402"/>
      <c r="K1" s="402"/>
    </row>
    <row r="2" spans="1:11" ht="15.75">
      <c r="A2" s="403" t="s">
        <v>92</v>
      </c>
      <c r="B2" s="404"/>
      <c r="C2" s="404"/>
      <c r="D2" s="404"/>
      <c r="E2" s="404"/>
      <c r="F2" s="404"/>
      <c r="G2" s="404"/>
      <c r="H2" s="402"/>
      <c r="I2" s="402"/>
      <c r="J2" s="402"/>
      <c r="K2" s="402"/>
    </row>
    <row r="3" spans="1:11" ht="15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78.75">
      <c r="A5" s="4" t="s">
        <v>12</v>
      </c>
      <c r="B5" s="12" t="s">
        <v>253</v>
      </c>
      <c r="C5" s="12" t="s">
        <v>254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259</v>
      </c>
      <c r="J5" s="78" t="s">
        <v>260</v>
      </c>
      <c r="K5" s="78" t="s">
        <v>260</v>
      </c>
    </row>
    <row r="6" spans="1:11" s="1" customFormat="1" ht="15.75">
      <c r="A6" s="124" t="s">
        <v>166</v>
      </c>
      <c r="B6" s="10"/>
      <c r="C6" s="10">
        <f>SUM(C7:C17)</f>
        <v>1240</v>
      </c>
      <c r="D6" s="10">
        <f>SUM(D7:D17)</f>
        <v>1240</v>
      </c>
      <c r="E6" s="10"/>
      <c r="F6" s="10"/>
      <c r="G6" s="10"/>
      <c r="H6" s="10">
        <f aca="true" t="shared" si="0" ref="H6:H15">B6+E6</f>
        <v>0</v>
      </c>
      <c r="I6" s="10">
        <f aca="true" t="shared" si="1" ref="I6:I15">C6+F6</f>
        <v>1240</v>
      </c>
      <c r="J6" s="10">
        <f aca="true" t="shared" si="2" ref="J6:J15">D6+G6</f>
        <v>1240</v>
      </c>
      <c r="K6" s="10">
        <f>D6+G6</f>
        <v>1240</v>
      </c>
    </row>
    <row r="7" spans="1:11" ht="15.75">
      <c r="A7" s="8" t="s">
        <v>196</v>
      </c>
      <c r="B7" s="6"/>
      <c r="C7" s="6"/>
      <c r="D7" s="6"/>
      <c r="E7" s="6"/>
      <c r="F7" s="6"/>
      <c r="G7" s="6"/>
      <c r="H7" s="6">
        <f t="shared" si="0"/>
        <v>0</v>
      </c>
      <c r="I7" s="6">
        <f t="shared" si="1"/>
        <v>0</v>
      </c>
      <c r="J7" s="6">
        <f t="shared" si="2"/>
        <v>0</v>
      </c>
      <c r="K7" s="6">
        <f aca="true" t="shared" si="3" ref="K7:K17">D7+G7</f>
        <v>0</v>
      </c>
    </row>
    <row r="8" spans="1:11" ht="15.75">
      <c r="A8" s="8" t="s">
        <v>197</v>
      </c>
      <c r="B8" s="6"/>
      <c r="C8" s="6"/>
      <c r="D8" s="6"/>
      <c r="E8" s="6"/>
      <c r="F8" s="6"/>
      <c r="G8" s="6"/>
      <c r="H8" s="6">
        <f t="shared" si="0"/>
        <v>0</v>
      </c>
      <c r="I8" s="6">
        <f t="shared" si="1"/>
        <v>0</v>
      </c>
      <c r="J8" s="6">
        <f t="shared" si="2"/>
        <v>0</v>
      </c>
      <c r="K8" s="6">
        <f t="shared" si="3"/>
        <v>0</v>
      </c>
    </row>
    <row r="9" spans="1:11" ht="15.75">
      <c r="A9" s="8" t="s">
        <v>198</v>
      </c>
      <c r="B9" s="6"/>
      <c r="C9" s="6">
        <v>1140</v>
      </c>
      <c r="D9" s="6">
        <v>1140</v>
      </c>
      <c r="E9" s="6"/>
      <c r="F9" s="6"/>
      <c r="G9" s="6"/>
      <c r="H9" s="6">
        <f t="shared" si="0"/>
        <v>0</v>
      </c>
      <c r="I9" s="6">
        <f t="shared" si="1"/>
        <v>1140</v>
      </c>
      <c r="J9" s="6">
        <f t="shared" si="2"/>
        <v>1140</v>
      </c>
      <c r="K9" s="6">
        <f t="shared" si="3"/>
        <v>1140</v>
      </c>
    </row>
    <row r="10" spans="1:11" ht="15.75">
      <c r="A10" s="8" t="s">
        <v>199</v>
      </c>
      <c r="B10" s="6"/>
      <c r="C10" s="6">
        <v>100</v>
      </c>
      <c r="D10" s="6">
        <v>100</v>
      </c>
      <c r="E10" s="6"/>
      <c r="F10" s="6"/>
      <c r="G10" s="6"/>
      <c r="H10" s="6">
        <f t="shared" si="0"/>
        <v>0</v>
      </c>
      <c r="I10" s="6">
        <f t="shared" si="1"/>
        <v>100</v>
      </c>
      <c r="J10" s="6">
        <f t="shared" si="2"/>
        <v>100</v>
      </c>
      <c r="K10" s="6">
        <f t="shared" si="3"/>
        <v>100</v>
      </c>
    </row>
    <row r="11" spans="1:11" ht="15.75">
      <c r="A11" s="8" t="s">
        <v>200</v>
      </c>
      <c r="B11" s="6"/>
      <c r="C11" s="6"/>
      <c r="D11" s="6"/>
      <c r="E11" s="6"/>
      <c r="F11" s="6"/>
      <c r="G11" s="6"/>
      <c r="H11" s="6">
        <f t="shared" si="0"/>
        <v>0</v>
      </c>
      <c r="I11" s="6">
        <f t="shared" si="1"/>
        <v>0</v>
      </c>
      <c r="J11" s="6">
        <f t="shared" si="2"/>
        <v>0</v>
      </c>
      <c r="K11" s="6">
        <f t="shared" si="3"/>
        <v>0</v>
      </c>
    </row>
    <row r="12" spans="1:11" ht="31.5">
      <c r="A12" s="8" t="s">
        <v>201</v>
      </c>
      <c r="B12" s="6"/>
      <c r="C12" s="6"/>
      <c r="D12" s="6"/>
      <c r="E12" s="6"/>
      <c r="F12" s="6"/>
      <c r="G12" s="6"/>
      <c r="H12" s="6">
        <f t="shared" si="0"/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</row>
    <row r="13" spans="1:11" ht="31.5">
      <c r="A13" s="8" t="s">
        <v>202</v>
      </c>
      <c r="B13" s="6"/>
      <c r="C13" s="6"/>
      <c r="D13" s="6"/>
      <c r="E13" s="6"/>
      <c r="F13" s="6"/>
      <c r="G13" s="6"/>
      <c r="H13" s="6">
        <f t="shared" si="0"/>
        <v>0</v>
      </c>
      <c r="I13" s="6">
        <f t="shared" si="1"/>
        <v>0</v>
      </c>
      <c r="J13" s="6">
        <f t="shared" si="2"/>
        <v>0</v>
      </c>
      <c r="K13" s="6">
        <f t="shared" si="3"/>
        <v>0</v>
      </c>
    </row>
    <row r="14" spans="1:11" ht="18.75" customHeight="1">
      <c r="A14" s="8" t="s">
        <v>203</v>
      </c>
      <c r="B14" s="6"/>
      <c r="C14" s="6"/>
      <c r="D14" s="6"/>
      <c r="E14" s="6"/>
      <c r="F14" s="6"/>
      <c r="G14" s="6"/>
      <c r="H14" s="6">
        <f t="shared" si="0"/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</row>
    <row r="15" spans="1:11" ht="18" customHeight="1">
      <c r="A15" s="8" t="s">
        <v>204</v>
      </c>
      <c r="B15" s="6"/>
      <c r="C15" s="6"/>
      <c r="D15" s="6"/>
      <c r="E15" s="6"/>
      <c r="F15" s="6"/>
      <c r="G15" s="6"/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</row>
    <row r="16" spans="1:11" ht="26.25" customHeight="1">
      <c r="A16" s="8" t="s">
        <v>205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3"/>
        <v>0</v>
      </c>
    </row>
    <row r="17" spans="1:11" ht="26.25" customHeight="1">
      <c r="A17" s="8" t="s">
        <v>206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3"/>
        <v>0</v>
      </c>
    </row>
    <row r="18" ht="15.75">
      <c r="A18" s="39"/>
    </row>
    <row r="19" ht="15.75">
      <c r="A19" s="39"/>
    </row>
    <row r="20" spans="1:11" ht="63">
      <c r="A20" s="4" t="s">
        <v>12</v>
      </c>
      <c r="B20" s="12" t="s">
        <v>253</v>
      </c>
      <c r="C20" s="12" t="s">
        <v>254</v>
      </c>
      <c r="D20" s="12" t="s">
        <v>262</v>
      </c>
      <c r="E20" s="12" t="s">
        <v>255</v>
      </c>
      <c r="F20" s="12" t="s">
        <v>272</v>
      </c>
      <c r="G20" s="12" t="s">
        <v>257</v>
      </c>
      <c r="H20" s="78" t="s">
        <v>258</v>
      </c>
      <c r="I20" s="78" t="s">
        <v>259</v>
      </c>
      <c r="J20" s="78" t="s">
        <v>260</v>
      </c>
      <c r="K20" s="78" t="s">
        <v>273</v>
      </c>
    </row>
    <row r="21" spans="1:11" s="1" customFormat="1" ht="15.75">
      <c r="A21" s="124" t="s">
        <v>168</v>
      </c>
      <c r="B21" s="10">
        <f aca="true" t="shared" si="4" ref="B21:J21">SUM(B22:B32)</f>
        <v>600</v>
      </c>
      <c r="C21" s="10">
        <f t="shared" si="4"/>
        <v>5261</v>
      </c>
      <c r="D21" s="10">
        <f t="shared" si="4"/>
        <v>4742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600</v>
      </c>
      <c r="I21" s="10">
        <f t="shared" si="4"/>
        <v>5261</v>
      </c>
      <c r="J21" s="10">
        <f t="shared" si="4"/>
        <v>4742</v>
      </c>
      <c r="K21" s="10">
        <f aca="true" t="shared" si="5" ref="K21:K32">D21+G21</f>
        <v>4742</v>
      </c>
    </row>
    <row r="22" spans="1:11" ht="15.75">
      <c r="A22" s="8" t="s">
        <v>196</v>
      </c>
      <c r="B22" s="6"/>
      <c r="C22" s="6"/>
      <c r="D22" s="6"/>
      <c r="E22" s="6"/>
      <c r="F22" s="6"/>
      <c r="G22" s="6"/>
      <c r="H22" s="6">
        <f aca="true" t="shared" si="6" ref="H22:H32">B22+E22</f>
        <v>0</v>
      </c>
      <c r="I22" s="6">
        <f aca="true" t="shared" si="7" ref="I22:I32">C22+F22</f>
        <v>0</v>
      </c>
      <c r="J22" s="6">
        <f aca="true" t="shared" si="8" ref="J22:J32">D22+G22</f>
        <v>0</v>
      </c>
      <c r="K22" s="6">
        <f t="shared" si="5"/>
        <v>0</v>
      </c>
    </row>
    <row r="23" spans="1:11" ht="15.75">
      <c r="A23" s="8" t="s">
        <v>197</v>
      </c>
      <c r="B23" s="6"/>
      <c r="C23" s="6"/>
      <c r="D23" s="6"/>
      <c r="E23" s="6"/>
      <c r="F23" s="6"/>
      <c r="G23" s="6"/>
      <c r="H23" s="6">
        <f t="shared" si="6"/>
        <v>0</v>
      </c>
      <c r="I23" s="6">
        <f t="shared" si="7"/>
        <v>0</v>
      </c>
      <c r="J23" s="6">
        <f t="shared" si="8"/>
        <v>0</v>
      </c>
      <c r="K23" s="6">
        <f t="shared" si="5"/>
        <v>0</v>
      </c>
    </row>
    <row r="24" spans="1:11" ht="15.75">
      <c r="A24" s="8" t="s">
        <v>198</v>
      </c>
      <c r="B24" s="6"/>
      <c r="C24" s="6"/>
      <c r="D24" s="6"/>
      <c r="E24" s="6"/>
      <c r="F24" s="6"/>
      <c r="G24" s="6"/>
      <c r="H24" s="6">
        <f t="shared" si="6"/>
        <v>0</v>
      </c>
      <c r="I24" s="6">
        <f t="shared" si="7"/>
        <v>0</v>
      </c>
      <c r="J24" s="6">
        <f t="shared" si="8"/>
        <v>0</v>
      </c>
      <c r="K24" s="6">
        <f t="shared" si="5"/>
        <v>0</v>
      </c>
    </row>
    <row r="25" spans="1:11" ht="15.75">
      <c r="A25" s="8" t="s">
        <v>199</v>
      </c>
      <c r="B25" s="6">
        <v>600</v>
      </c>
      <c r="C25" s="6">
        <v>740</v>
      </c>
      <c r="D25" s="6">
        <v>140</v>
      </c>
      <c r="E25" s="6"/>
      <c r="F25" s="6"/>
      <c r="G25" s="6"/>
      <c r="H25" s="6">
        <f t="shared" si="6"/>
        <v>600</v>
      </c>
      <c r="I25" s="6">
        <f t="shared" si="7"/>
        <v>740</v>
      </c>
      <c r="J25" s="6">
        <f t="shared" si="8"/>
        <v>140</v>
      </c>
      <c r="K25" s="6">
        <f t="shared" si="5"/>
        <v>140</v>
      </c>
    </row>
    <row r="26" spans="1:11" ht="15.75">
      <c r="A26" s="8" t="s">
        <v>200</v>
      </c>
      <c r="B26" s="6"/>
      <c r="C26" s="6"/>
      <c r="D26" s="6"/>
      <c r="E26" s="6"/>
      <c r="F26" s="6"/>
      <c r="G26" s="6"/>
      <c r="H26" s="6">
        <f t="shared" si="6"/>
        <v>0</v>
      </c>
      <c r="I26" s="6">
        <f t="shared" si="7"/>
        <v>0</v>
      </c>
      <c r="J26" s="6">
        <f t="shared" si="8"/>
        <v>0</v>
      </c>
      <c r="K26" s="6">
        <f t="shared" si="5"/>
        <v>0</v>
      </c>
    </row>
    <row r="27" spans="1:11" ht="31.5">
      <c r="A27" s="8" t="s">
        <v>201</v>
      </c>
      <c r="B27" s="6"/>
      <c r="C27" s="6"/>
      <c r="D27" s="6"/>
      <c r="E27" s="6"/>
      <c r="F27" s="6"/>
      <c r="G27" s="6"/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5"/>
        <v>0</v>
      </c>
    </row>
    <row r="28" spans="1:11" ht="31.5">
      <c r="A28" s="8" t="s">
        <v>202</v>
      </c>
      <c r="B28" s="6"/>
      <c r="C28" s="6">
        <v>1905</v>
      </c>
      <c r="D28" s="6">
        <v>1905</v>
      </c>
      <c r="E28" s="6"/>
      <c r="F28" s="6"/>
      <c r="G28" s="6"/>
      <c r="H28" s="6">
        <f t="shared" si="6"/>
        <v>0</v>
      </c>
      <c r="I28" s="6">
        <f t="shared" si="7"/>
        <v>1905</v>
      </c>
      <c r="J28" s="6">
        <f t="shared" si="8"/>
        <v>1905</v>
      </c>
      <c r="K28" s="6">
        <f t="shared" si="5"/>
        <v>1905</v>
      </c>
    </row>
    <row r="29" spans="1:11" ht="15.75">
      <c r="A29" s="8" t="s">
        <v>203</v>
      </c>
      <c r="B29" s="6"/>
      <c r="C29" s="6">
        <v>2616</v>
      </c>
      <c r="D29" s="6">
        <v>2697</v>
      </c>
      <c r="E29" s="6"/>
      <c r="F29" s="6"/>
      <c r="G29" s="6"/>
      <c r="H29" s="6">
        <f t="shared" si="6"/>
        <v>0</v>
      </c>
      <c r="I29" s="6">
        <f t="shared" si="7"/>
        <v>2616</v>
      </c>
      <c r="J29" s="6">
        <f t="shared" si="8"/>
        <v>2697</v>
      </c>
      <c r="K29" s="6">
        <f t="shared" si="5"/>
        <v>2697</v>
      </c>
    </row>
    <row r="30" spans="1:11" s="47" customFormat="1" ht="15.75">
      <c r="A30" s="8" t="s">
        <v>204</v>
      </c>
      <c r="B30" s="11"/>
      <c r="C30" s="11"/>
      <c r="D30" s="11"/>
      <c r="E30" s="11"/>
      <c r="F30" s="11"/>
      <c r="G30" s="11"/>
      <c r="H30" s="6">
        <f t="shared" si="6"/>
        <v>0</v>
      </c>
      <c r="I30" s="6">
        <f t="shared" si="7"/>
        <v>0</v>
      </c>
      <c r="J30" s="6">
        <f t="shared" si="8"/>
        <v>0</v>
      </c>
      <c r="K30" s="6">
        <f t="shared" si="5"/>
        <v>0</v>
      </c>
    </row>
    <row r="31" spans="1:11" ht="15.75">
      <c r="A31" s="8" t="s">
        <v>205</v>
      </c>
      <c r="B31" s="6"/>
      <c r="C31" s="6"/>
      <c r="D31" s="6"/>
      <c r="E31" s="6"/>
      <c r="F31" s="6"/>
      <c r="G31" s="6"/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5"/>
        <v>0</v>
      </c>
    </row>
    <row r="32" spans="1:11" ht="15.75">
      <c r="A32" s="8" t="s">
        <v>206</v>
      </c>
      <c r="B32" s="6"/>
      <c r="C32" s="6"/>
      <c r="D32" s="6"/>
      <c r="E32" s="6"/>
      <c r="F32" s="6"/>
      <c r="G32" s="6"/>
      <c r="H32" s="6">
        <f t="shared" si="6"/>
        <v>0</v>
      </c>
      <c r="I32" s="6">
        <f t="shared" si="7"/>
        <v>0</v>
      </c>
      <c r="J32" s="6">
        <f t="shared" si="8"/>
        <v>0</v>
      </c>
      <c r="K32" s="6">
        <f t="shared" si="5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&amp;C6. melléklet a 4/2016. (IV.18.)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C27" sqref="C27"/>
    </sheetView>
  </sheetViews>
  <sheetFormatPr defaultColWidth="9.140625" defaultRowHeight="12.75"/>
  <cols>
    <col min="1" max="1" width="46.28125" style="2" customWidth="1"/>
    <col min="2" max="4" width="18.421875" style="3" customWidth="1"/>
    <col min="5" max="7" width="16.140625" style="3" customWidth="1"/>
    <col min="8" max="10" width="18.8515625" style="3" customWidth="1"/>
    <col min="11" max="16384" width="9.140625" style="2" customWidth="1"/>
  </cols>
  <sheetData>
    <row r="1" spans="1:10" ht="15.75">
      <c r="A1" s="403" t="s">
        <v>163</v>
      </c>
      <c r="B1" s="404"/>
      <c r="C1" s="404"/>
      <c r="D1" s="404"/>
      <c r="E1" s="404"/>
      <c r="F1" s="404"/>
      <c r="G1" s="404"/>
      <c r="H1" s="404"/>
      <c r="I1" s="402"/>
      <c r="J1" s="402"/>
    </row>
    <row r="2" spans="1:10" ht="15.75">
      <c r="A2" s="403" t="s">
        <v>92</v>
      </c>
      <c r="B2" s="404"/>
      <c r="C2" s="404"/>
      <c r="D2" s="404"/>
      <c r="E2" s="404"/>
      <c r="F2" s="404"/>
      <c r="G2" s="404"/>
      <c r="H2" s="404"/>
      <c r="I2" s="402"/>
      <c r="J2" s="402"/>
    </row>
    <row r="3" spans="1:10" ht="15.75">
      <c r="A3" s="123"/>
      <c r="B3" s="122"/>
      <c r="C3" s="122"/>
      <c r="D3" s="122"/>
      <c r="E3" s="122"/>
      <c r="F3" s="122"/>
      <c r="G3" s="122"/>
      <c r="H3" s="122"/>
      <c r="I3" s="122"/>
      <c r="J3" s="122"/>
    </row>
    <row r="5" spans="1:10" ht="78.75">
      <c r="A5" s="4" t="s">
        <v>12</v>
      </c>
      <c r="B5" s="12" t="s">
        <v>253</v>
      </c>
      <c r="C5" s="12" t="s">
        <v>254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259</v>
      </c>
      <c r="J5" s="78" t="s">
        <v>260</v>
      </c>
    </row>
    <row r="6" spans="1:10" ht="15.75">
      <c r="A6" s="37" t="s">
        <v>208</v>
      </c>
      <c r="B6" s="136">
        <f aca="true" t="shared" si="0" ref="B6:I6">SUM(B7)</f>
        <v>1500</v>
      </c>
      <c r="C6" s="136">
        <f t="shared" si="0"/>
        <v>1743</v>
      </c>
      <c r="D6" s="136">
        <f t="shared" si="0"/>
        <v>1595</v>
      </c>
      <c r="E6" s="108">
        <f t="shared" si="0"/>
        <v>0</v>
      </c>
      <c r="F6" s="168">
        <f t="shared" si="0"/>
        <v>0</v>
      </c>
      <c r="G6" s="168">
        <f t="shared" si="0"/>
        <v>0</v>
      </c>
      <c r="H6" s="108">
        <f t="shared" si="0"/>
        <v>1500</v>
      </c>
      <c r="I6" s="108">
        <f t="shared" si="0"/>
        <v>1743</v>
      </c>
      <c r="J6" s="108">
        <f>D6+G6</f>
        <v>1595</v>
      </c>
    </row>
    <row r="7" spans="1:10" ht="15.75">
      <c r="A7" s="41" t="s">
        <v>39</v>
      </c>
      <c r="B7" s="6">
        <v>1500</v>
      </c>
      <c r="C7" s="6">
        <v>1743</v>
      </c>
      <c r="D7" s="6">
        <v>1595</v>
      </c>
      <c r="E7" s="6">
        <v>0</v>
      </c>
      <c r="F7" s="6">
        <v>0</v>
      </c>
      <c r="G7" s="6">
        <v>0</v>
      </c>
      <c r="H7" s="6">
        <f>B7+E7</f>
        <v>1500</v>
      </c>
      <c r="I7" s="6">
        <f>C7+F7</f>
        <v>1743</v>
      </c>
      <c r="J7" s="168">
        <f aca="true" t="shared" si="1" ref="J7:J20">D7+G7</f>
        <v>1595</v>
      </c>
    </row>
    <row r="8" spans="1:10" s="1" customFormat="1" ht="15.75">
      <c r="A8" s="140" t="s">
        <v>209</v>
      </c>
      <c r="B8" s="10">
        <f aca="true" t="shared" si="2" ref="B8:I8">SUM(B9:B9)</f>
        <v>5000</v>
      </c>
      <c r="C8" s="10">
        <f t="shared" si="2"/>
        <v>6925</v>
      </c>
      <c r="D8" s="10">
        <f t="shared" si="2"/>
        <v>6479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5000</v>
      </c>
      <c r="I8" s="10">
        <f t="shared" si="2"/>
        <v>6925</v>
      </c>
      <c r="J8" s="108">
        <f t="shared" si="1"/>
        <v>6479</v>
      </c>
    </row>
    <row r="9" spans="1:10" ht="31.5">
      <c r="A9" s="41" t="s">
        <v>207</v>
      </c>
      <c r="B9" s="6">
        <v>5000</v>
      </c>
      <c r="C9" s="6">
        <v>6925</v>
      </c>
      <c r="D9" s="6">
        <v>6479</v>
      </c>
      <c r="E9" s="6"/>
      <c r="F9" s="6"/>
      <c r="G9" s="6"/>
      <c r="H9" s="6">
        <f>B9+E9</f>
        <v>5000</v>
      </c>
      <c r="I9" s="6">
        <f>C9+F9</f>
        <v>6925</v>
      </c>
      <c r="J9" s="168">
        <f t="shared" si="1"/>
        <v>6479</v>
      </c>
    </row>
    <row r="10" spans="1:10" s="1" customFormat="1" ht="15.75">
      <c r="A10" s="140" t="s">
        <v>210</v>
      </c>
      <c r="B10" s="10">
        <f>SUM(B11)</f>
        <v>1700</v>
      </c>
      <c r="C10" s="10">
        <f>C11</f>
        <v>2148</v>
      </c>
      <c r="D10" s="10">
        <f>D11</f>
        <v>1673</v>
      </c>
      <c r="E10" s="10">
        <f>E13</f>
        <v>0</v>
      </c>
      <c r="F10" s="10">
        <f>F13</f>
        <v>0</v>
      </c>
      <c r="G10" s="10">
        <f>G13</f>
        <v>0</v>
      </c>
      <c r="H10" s="10">
        <f>H13</f>
        <v>0</v>
      </c>
      <c r="I10" s="10">
        <f>I13</f>
        <v>0</v>
      </c>
      <c r="J10" s="108">
        <f t="shared" si="1"/>
        <v>1673</v>
      </c>
    </row>
    <row r="11" spans="1:10" ht="15.75">
      <c r="A11" s="42" t="s">
        <v>65</v>
      </c>
      <c r="B11" s="6">
        <v>1700</v>
      </c>
      <c r="C11" s="6">
        <v>2148</v>
      </c>
      <c r="D11" s="6">
        <v>1673</v>
      </c>
      <c r="E11" s="6"/>
      <c r="F11" s="6"/>
      <c r="G11" s="6"/>
      <c r="H11" s="6">
        <f aca="true" t="shared" si="3" ref="H11:I13">B11+E11</f>
        <v>1700</v>
      </c>
      <c r="I11" s="6">
        <f t="shared" si="3"/>
        <v>2148</v>
      </c>
      <c r="J11" s="168">
        <f t="shared" si="1"/>
        <v>1673</v>
      </c>
    </row>
    <row r="12" spans="1:10" ht="15.75" hidden="1">
      <c r="A12" s="42" t="s">
        <v>113</v>
      </c>
      <c r="B12" s="6">
        <v>0</v>
      </c>
      <c r="C12" s="6">
        <v>0</v>
      </c>
      <c r="D12" s="6"/>
      <c r="E12" s="6"/>
      <c r="F12" s="6"/>
      <c r="G12" s="6"/>
      <c r="H12" s="6">
        <f t="shared" si="3"/>
        <v>0</v>
      </c>
      <c r="I12" s="6">
        <f t="shared" si="3"/>
        <v>0</v>
      </c>
      <c r="J12" s="168">
        <f t="shared" si="1"/>
        <v>0</v>
      </c>
    </row>
    <row r="13" spans="1:10" ht="15.75" hidden="1">
      <c r="A13" s="42" t="s">
        <v>211</v>
      </c>
      <c r="B13" s="6">
        <v>0</v>
      </c>
      <c r="C13" s="6">
        <v>0</v>
      </c>
      <c r="D13" s="6">
        <v>0</v>
      </c>
      <c r="E13" s="6"/>
      <c r="F13" s="6"/>
      <c r="G13" s="6"/>
      <c r="H13" s="6">
        <f t="shared" si="3"/>
        <v>0</v>
      </c>
      <c r="I13" s="6">
        <f t="shared" si="3"/>
        <v>0</v>
      </c>
      <c r="J13" s="168">
        <f t="shared" si="1"/>
        <v>0</v>
      </c>
    </row>
    <row r="14" spans="1:10" s="1" customFormat="1" ht="15.75">
      <c r="A14" s="141" t="s">
        <v>212</v>
      </c>
      <c r="B14" s="10">
        <f aca="true" t="shared" si="4" ref="B14:I14">SUM(B15)</f>
        <v>700</v>
      </c>
      <c r="C14" s="10">
        <f t="shared" si="4"/>
        <v>958</v>
      </c>
      <c r="D14" s="10">
        <f t="shared" si="4"/>
        <v>485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700</v>
      </c>
      <c r="I14" s="10">
        <f t="shared" si="4"/>
        <v>958</v>
      </c>
      <c r="J14" s="108">
        <f t="shared" si="1"/>
        <v>485</v>
      </c>
    </row>
    <row r="15" spans="1:10" ht="15.75">
      <c r="A15" s="41" t="s">
        <v>111</v>
      </c>
      <c r="B15" s="6">
        <v>700</v>
      </c>
      <c r="C15" s="6">
        <v>958</v>
      </c>
      <c r="D15" s="6">
        <v>485</v>
      </c>
      <c r="E15" s="6"/>
      <c r="F15" s="6"/>
      <c r="G15" s="6"/>
      <c r="H15" s="6">
        <f aca="true" t="shared" si="5" ref="H15:I19">B15+E15</f>
        <v>700</v>
      </c>
      <c r="I15" s="6">
        <f t="shared" si="5"/>
        <v>958</v>
      </c>
      <c r="J15" s="168">
        <f t="shared" si="1"/>
        <v>485</v>
      </c>
    </row>
    <row r="16" spans="1:10" ht="15.75">
      <c r="A16" s="37" t="s">
        <v>267</v>
      </c>
      <c r="B16" s="6"/>
      <c r="C16" s="10">
        <f>SUM(C17:C19)</f>
        <v>439</v>
      </c>
      <c r="D16" s="10">
        <f>SUM(D17:D19)</f>
        <v>76</v>
      </c>
      <c r="E16" s="6"/>
      <c r="F16" s="6"/>
      <c r="G16" s="6"/>
      <c r="H16" s="6"/>
      <c r="I16" s="10">
        <f t="shared" si="5"/>
        <v>439</v>
      </c>
      <c r="J16" s="108">
        <f t="shared" si="1"/>
        <v>76</v>
      </c>
    </row>
    <row r="17" spans="1:10" ht="15.75">
      <c r="A17" s="41" t="s">
        <v>279</v>
      </c>
      <c r="B17" s="6"/>
      <c r="C17" s="6">
        <v>391</v>
      </c>
      <c r="D17" s="6">
        <v>28</v>
      </c>
      <c r="E17" s="6"/>
      <c r="F17" s="6"/>
      <c r="G17" s="6"/>
      <c r="H17" s="6"/>
      <c r="I17" s="6">
        <f t="shared" si="5"/>
        <v>391</v>
      </c>
      <c r="J17" s="168">
        <f t="shared" si="1"/>
        <v>28</v>
      </c>
    </row>
    <row r="18" spans="1:10" ht="15.75">
      <c r="A18" s="41" t="s">
        <v>280</v>
      </c>
      <c r="B18" s="6"/>
      <c r="C18" s="6">
        <v>10</v>
      </c>
      <c r="D18" s="6">
        <v>10</v>
      </c>
      <c r="E18" s="6"/>
      <c r="F18" s="6"/>
      <c r="G18" s="6"/>
      <c r="H18" s="6"/>
      <c r="I18" s="6">
        <f t="shared" si="5"/>
        <v>10</v>
      </c>
      <c r="J18" s="168">
        <f t="shared" si="1"/>
        <v>10</v>
      </c>
    </row>
    <row r="19" spans="1:10" s="1" customFormat="1" ht="15.75">
      <c r="A19" s="9" t="s">
        <v>281</v>
      </c>
      <c r="B19" s="10"/>
      <c r="C19" s="6">
        <v>38</v>
      </c>
      <c r="D19" s="6">
        <v>38</v>
      </c>
      <c r="E19" s="10"/>
      <c r="F19" s="10"/>
      <c r="G19" s="10"/>
      <c r="H19" s="6">
        <f t="shared" si="5"/>
        <v>0</v>
      </c>
      <c r="I19" s="6">
        <f t="shared" si="5"/>
        <v>38</v>
      </c>
      <c r="J19" s="168">
        <f t="shared" si="1"/>
        <v>38</v>
      </c>
    </row>
    <row r="20" spans="1:10" s="1" customFormat="1" ht="15.75">
      <c r="A20" s="37" t="s">
        <v>112</v>
      </c>
      <c r="B20" s="10">
        <f>B6+B8+B10+B14+B19</f>
        <v>8900</v>
      </c>
      <c r="C20" s="10">
        <f>C6+C8+C10+C14+C16</f>
        <v>12213</v>
      </c>
      <c r="D20" s="10">
        <f>D6+D8+D10+D14+D16</f>
        <v>10308</v>
      </c>
      <c r="E20" s="10">
        <f>E6+E8+E10+E14+E19</f>
        <v>0</v>
      </c>
      <c r="F20" s="10">
        <f>F6+F8+F10+F14+F16</f>
        <v>0</v>
      </c>
      <c r="G20" s="10">
        <f>G6+G8+G10+G14+G16</f>
        <v>0</v>
      </c>
      <c r="H20" s="10">
        <f>H6+H8+H10+H14+H16</f>
        <v>7200</v>
      </c>
      <c r="I20" s="10">
        <f>I6+I8+I10+I14+I16</f>
        <v>10065</v>
      </c>
      <c r="J20" s="108">
        <f t="shared" si="1"/>
        <v>10308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&amp;C7. melléklet a 4/2016. (IV.18.)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29" sqref="A29"/>
    </sheetView>
  </sheetViews>
  <sheetFormatPr defaultColWidth="9.140625" defaultRowHeight="12.75"/>
  <cols>
    <col min="1" max="1" width="66.57421875" style="2" customWidth="1"/>
    <col min="2" max="4" width="19.8515625" style="3" customWidth="1"/>
    <col min="5" max="7" width="17.140625" style="3" customWidth="1"/>
    <col min="8" max="9" width="18.8515625" style="3" customWidth="1"/>
    <col min="10" max="10" width="18.8515625" style="3" hidden="1" customWidth="1"/>
    <col min="11" max="11" width="18.8515625" style="3" customWidth="1"/>
    <col min="12" max="16384" width="9.140625" style="2" customWidth="1"/>
  </cols>
  <sheetData>
    <row r="1" spans="1:11" ht="15.75">
      <c r="A1" s="403" t="s">
        <v>165</v>
      </c>
      <c r="B1" s="404"/>
      <c r="C1" s="404"/>
      <c r="D1" s="404"/>
      <c r="E1" s="404"/>
      <c r="F1" s="404"/>
      <c r="G1" s="404"/>
      <c r="H1" s="404"/>
      <c r="I1" s="402"/>
      <c r="J1" s="402"/>
      <c r="K1" s="402"/>
    </row>
    <row r="2" spans="1:11" ht="15.75">
      <c r="A2" s="403" t="s">
        <v>92</v>
      </c>
      <c r="B2" s="404"/>
      <c r="C2" s="404"/>
      <c r="D2" s="404"/>
      <c r="E2" s="404"/>
      <c r="F2" s="404"/>
      <c r="G2" s="404"/>
      <c r="H2" s="404"/>
      <c r="I2" s="402"/>
      <c r="J2" s="402"/>
      <c r="K2" s="402"/>
    </row>
    <row r="3" spans="1:11" ht="15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78.75">
      <c r="A5" s="4" t="s">
        <v>12</v>
      </c>
      <c r="B5" s="12" t="s">
        <v>253</v>
      </c>
      <c r="C5" s="12" t="s">
        <v>291</v>
      </c>
      <c r="D5" s="12" t="s">
        <v>262</v>
      </c>
      <c r="E5" s="12" t="s">
        <v>255</v>
      </c>
      <c r="F5" s="12" t="s">
        <v>256</v>
      </c>
      <c r="G5" s="12" t="s">
        <v>257</v>
      </c>
      <c r="H5" s="78" t="s">
        <v>258</v>
      </c>
      <c r="I5" s="78" t="s">
        <v>259</v>
      </c>
      <c r="J5" s="78" t="s">
        <v>260</v>
      </c>
      <c r="K5" s="78" t="s">
        <v>260</v>
      </c>
    </row>
    <row r="6" spans="1:11" ht="15.75">
      <c r="A6" s="7" t="s">
        <v>214</v>
      </c>
      <c r="B6" s="6"/>
      <c r="C6" s="6"/>
      <c r="D6" s="6"/>
      <c r="E6" s="6"/>
      <c r="F6" s="6"/>
      <c r="G6" s="6"/>
      <c r="H6" s="6">
        <f aca="true" t="shared" si="0" ref="H6:J7">B6+E6</f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15.75">
      <c r="A7" s="7" t="s">
        <v>213</v>
      </c>
      <c r="B7" s="6"/>
      <c r="C7" s="6"/>
      <c r="D7" s="6">
        <v>0</v>
      </c>
      <c r="E7" s="6"/>
      <c r="F7" s="6"/>
      <c r="G7" s="6"/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>D7+G7</f>
        <v>0</v>
      </c>
    </row>
    <row r="8" spans="1:11" ht="15.75">
      <c r="A8" s="7" t="s">
        <v>215</v>
      </c>
      <c r="B8" s="6"/>
      <c r="C8" s="6">
        <v>2598</v>
      </c>
      <c r="D8" s="6">
        <v>2598</v>
      </c>
      <c r="E8" s="6"/>
      <c r="F8" s="6"/>
      <c r="G8" s="6"/>
      <c r="H8" s="6"/>
      <c r="I8" s="6"/>
      <c r="J8" s="6"/>
      <c r="K8" s="6">
        <f>D8+G8</f>
        <v>2598</v>
      </c>
    </row>
    <row r="9" spans="1:11" ht="15.75">
      <c r="A9" s="7" t="s">
        <v>216</v>
      </c>
      <c r="B9" s="6"/>
      <c r="C9" s="6"/>
      <c r="D9" s="6"/>
      <c r="E9" s="6"/>
      <c r="F9" s="6"/>
      <c r="G9" s="6"/>
      <c r="H9" s="6">
        <f aca="true" t="shared" si="1" ref="H9:J10">B9+E9</f>
        <v>0</v>
      </c>
      <c r="I9" s="6">
        <f t="shared" si="1"/>
        <v>0</v>
      </c>
      <c r="J9" s="6">
        <f t="shared" si="1"/>
        <v>0</v>
      </c>
      <c r="K9" s="6">
        <f>D9+G9</f>
        <v>0</v>
      </c>
    </row>
    <row r="10" spans="1:11" s="1" customFormat="1" ht="15.75">
      <c r="A10" s="43" t="s">
        <v>41</v>
      </c>
      <c r="B10" s="10">
        <f aca="true" t="shared" si="2" ref="B10:G10">SUM(B6:B9)</f>
        <v>0</v>
      </c>
      <c r="C10" s="10">
        <f t="shared" si="2"/>
        <v>2598</v>
      </c>
      <c r="D10" s="10">
        <f t="shared" si="2"/>
        <v>2598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1"/>
        <v>0</v>
      </c>
      <c r="I10" s="10">
        <f t="shared" si="1"/>
        <v>2598</v>
      </c>
      <c r="J10" s="10">
        <f t="shared" si="1"/>
        <v>2598</v>
      </c>
      <c r="K10" s="10">
        <f>D10+G10</f>
        <v>2598</v>
      </c>
    </row>
    <row r="11" ht="15.75">
      <c r="A11" s="44"/>
    </row>
    <row r="12" ht="15.75">
      <c r="A12" s="44"/>
    </row>
    <row r="13" spans="1:11" ht="78.75">
      <c r="A13" s="4" t="s">
        <v>12</v>
      </c>
      <c r="B13" s="12" t="s">
        <v>253</v>
      </c>
      <c r="C13" s="12" t="s">
        <v>291</v>
      </c>
      <c r="D13" s="12" t="s">
        <v>262</v>
      </c>
      <c r="E13" s="12" t="s">
        <v>255</v>
      </c>
      <c r="F13" s="12" t="s">
        <v>256</v>
      </c>
      <c r="G13" s="12" t="s">
        <v>257</v>
      </c>
      <c r="H13" s="78" t="s">
        <v>258</v>
      </c>
      <c r="I13" s="78" t="s">
        <v>259</v>
      </c>
      <c r="J13" s="78" t="s">
        <v>260</v>
      </c>
      <c r="K13" s="78" t="s">
        <v>260</v>
      </c>
    </row>
    <row r="14" spans="1:11" ht="15.75">
      <c r="A14" s="13" t="s">
        <v>40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&amp;C8. melléklet a 4/2016. (IV.18.)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B37" sqref="B37"/>
    </sheetView>
  </sheetViews>
  <sheetFormatPr defaultColWidth="9.140625" defaultRowHeight="12.75"/>
  <cols>
    <col min="1" max="1" width="68.57421875" style="2" customWidth="1"/>
    <col min="2" max="4" width="20.140625" style="3" customWidth="1"/>
    <col min="5" max="9" width="16.28125" style="3" customWidth="1"/>
    <col min="10" max="10" width="16.28125" style="3" hidden="1" customWidth="1"/>
    <col min="11" max="11" width="16.28125" style="3" customWidth="1"/>
    <col min="12" max="16384" width="9.140625" style="2" customWidth="1"/>
  </cols>
  <sheetData>
    <row r="1" spans="1:11" s="1" customFormat="1" ht="33" customHeight="1">
      <c r="A1" s="403" t="s">
        <v>644</v>
      </c>
      <c r="B1" s="404"/>
      <c r="C1" s="404"/>
      <c r="D1" s="404"/>
      <c r="E1" s="404"/>
      <c r="F1" s="404"/>
      <c r="G1" s="404"/>
      <c r="H1" s="402"/>
      <c r="I1" s="402"/>
      <c r="J1" s="402"/>
      <c r="K1" s="402"/>
    </row>
    <row r="2" spans="1:11" ht="15.75">
      <c r="A2" s="403" t="s">
        <v>92</v>
      </c>
      <c r="B2" s="404"/>
      <c r="C2" s="404"/>
      <c r="D2" s="404"/>
      <c r="E2" s="404"/>
      <c r="F2" s="404"/>
      <c r="G2" s="404"/>
      <c r="H2" s="402"/>
      <c r="I2" s="402"/>
      <c r="J2" s="402"/>
      <c r="K2" s="402"/>
    </row>
    <row r="3" spans="1:11" ht="15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62.25" customHeight="1">
      <c r="A5" s="4" t="s">
        <v>12</v>
      </c>
      <c r="B5" s="12" t="s">
        <v>253</v>
      </c>
      <c r="C5" s="12" t="s">
        <v>254</v>
      </c>
      <c r="D5" s="12" t="s">
        <v>262</v>
      </c>
      <c r="E5" s="12" t="s">
        <v>255</v>
      </c>
      <c r="F5" s="12" t="s">
        <v>272</v>
      </c>
      <c r="G5" s="12" t="s">
        <v>257</v>
      </c>
      <c r="H5" s="78" t="s">
        <v>258</v>
      </c>
      <c r="I5" s="78" t="s">
        <v>259</v>
      </c>
      <c r="J5" s="78" t="s">
        <v>260</v>
      </c>
      <c r="K5" s="78" t="s">
        <v>260</v>
      </c>
    </row>
    <row r="6" spans="1:11" ht="15.75">
      <c r="A6" s="63" t="s">
        <v>135</v>
      </c>
      <c r="B6" s="112">
        <v>32747</v>
      </c>
      <c r="C6" s="112">
        <v>33938</v>
      </c>
      <c r="D6" s="112">
        <v>33938</v>
      </c>
      <c r="E6" s="6"/>
      <c r="F6" s="6"/>
      <c r="G6" s="6"/>
      <c r="H6" s="6">
        <f aca="true" t="shared" si="0" ref="H6:J13">B6+E6</f>
        <v>32747</v>
      </c>
      <c r="I6" s="6">
        <f t="shared" si="0"/>
        <v>33938</v>
      </c>
      <c r="J6" s="6">
        <f t="shared" si="0"/>
        <v>33938</v>
      </c>
      <c r="K6" s="6">
        <f>D6+G6</f>
        <v>33938</v>
      </c>
    </row>
    <row r="7" spans="1:11" ht="15.75">
      <c r="A7" s="63" t="s">
        <v>136</v>
      </c>
      <c r="B7" s="112">
        <v>2468</v>
      </c>
      <c r="C7" s="112">
        <v>2468</v>
      </c>
      <c r="D7" s="112">
        <v>2468</v>
      </c>
      <c r="E7" s="6"/>
      <c r="F7" s="6"/>
      <c r="G7" s="6"/>
      <c r="H7" s="6">
        <f t="shared" si="0"/>
        <v>2468</v>
      </c>
      <c r="I7" s="6">
        <f t="shared" si="0"/>
        <v>2468</v>
      </c>
      <c r="J7" s="6">
        <f t="shared" si="0"/>
        <v>2468</v>
      </c>
      <c r="K7" s="6">
        <f aca="true" t="shared" si="1" ref="K7:K26">D7+G7</f>
        <v>2468</v>
      </c>
    </row>
    <row r="8" spans="1:11" ht="15.75">
      <c r="A8" s="63" t="s">
        <v>137</v>
      </c>
      <c r="B8" s="112">
        <v>2400</v>
      </c>
      <c r="C8" s="112">
        <v>2400</v>
      </c>
      <c r="D8" s="112">
        <v>2400</v>
      </c>
      <c r="E8" s="6"/>
      <c r="F8" s="6"/>
      <c r="G8" s="6"/>
      <c r="H8" s="6">
        <f t="shared" si="0"/>
        <v>2400</v>
      </c>
      <c r="I8" s="6">
        <f t="shared" si="0"/>
        <v>2400</v>
      </c>
      <c r="J8" s="6">
        <f t="shared" si="0"/>
        <v>2400</v>
      </c>
      <c r="K8" s="6">
        <f t="shared" si="1"/>
        <v>2400</v>
      </c>
    </row>
    <row r="9" spans="1:11" ht="15.75">
      <c r="A9" s="63" t="s">
        <v>138</v>
      </c>
      <c r="B9" s="112">
        <v>100</v>
      </c>
      <c r="C9" s="112">
        <v>100</v>
      </c>
      <c r="D9" s="112">
        <v>100</v>
      </c>
      <c r="E9" s="6"/>
      <c r="F9" s="6"/>
      <c r="G9" s="6"/>
      <c r="H9" s="6">
        <f t="shared" si="0"/>
        <v>100</v>
      </c>
      <c r="I9" s="6">
        <f t="shared" si="0"/>
        <v>100</v>
      </c>
      <c r="J9" s="6">
        <f t="shared" si="0"/>
        <v>100</v>
      </c>
      <c r="K9" s="6">
        <f t="shared" si="1"/>
        <v>100</v>
      </c>
    </row>
    <row r="10" spans="1:11" ht="15.75">
      <c r="A10" s="63" t="s">
        <v>139</v>
      </c>
      <c r="B10" s="112">
        <v>1135</v>
      </c>
      <c r="C10" s="112">
        <v>1135</v>
      </c>
      <c r="D10" s="112">
        <v>1135</v>
      </c>
      <c r="E10" s="6"/>
      <c r="F10" s="6"/>
      <c r="G10" s="6"/>
      <c r="H10" s="6">
        <f t="shared" si="0"/>
        <v>1135</v>
      </c>
      <c r="I10" s="6">
        <f t="shared" si="0"/>
        <v>1135</v>
      </c>
      <c r="J10" s="6">
        <f t="shared" si="0"/>
        <v>1135</v>
      </c>
      <c r="K10" s="6">
        <f t="shared" si="1"/>
        <v>1135</v>
      </c>
    </row>
    <row r="11" spans="1:11" ht="15.75">
      <c r="A11" s="63" t="s">
        <v>140</v>
      </c>
      <c r="B11" s="112">
        <v>4000</v>
      </c>
      <c r="C11" s="112">
        <v>4000</v>
      </c>
      <c r="D11" s="112">
        <v>4000</v>
      </c>
      <c r="E11" s="6"/>
      <c r="F11" s="6"/>
      <c r="G11" s="6"/>
      <c r="H11" s="6">
        <f t="shared" si="0"/>
        <v>4000</v>
      </c>
      <c r="I11" s="6">
        <f t="shared" si="0"/>
        <v>4000</v>
      </c>
      <c r="J11" s="6">
        <f t="shared" si="0"/>
        <v>4000</v>
      </c>
      <c r="K11" s="6">
        <f t="shared" si="1"/>
        <v>4000</v>
      </c>
    </row>
    <row r="12" spans="1:11" ht="15.75">
      <c r="A12" s="63" t="s">
        <v>647</v>
      </c>
      <c r="B12" s="112">
        <v>6428</v>
      </c>
      <c r="C12" s="112">
        <v>6606</v>
      </c>
      <c r="D12" s="112">
        <v>6606</v>
      </c>
      <c r="E12" s="6"/>
      <c r="F12" s="6"/>
      <c r="G12" s="6"/>
      <c r="H12" s="6">
        <f t="shared" si="0"/>
        <v>6428</v>
      </c>
      <c r="I12" s="6">
        <f t="shared" si="0"/>
        <v>6606</v>
      </c>
      <c r="J12" s="6">
        <f t="shared" si="0"/>
        <v>6606</v>
      </c>
      <c r="K12" s="6">
        <f t="shared" si="1"/>
        <v>6606</v>
      </c>
    </row>
    <row r="13" spans="1:11" ht="15.75">
      <c r="A13" s="42" t="s">
        <v>651</v>
      </c>
      <c r="B13" s="112">
        <v>0</v>
      </c>
      <c r="C13" s="112">
        <v>95</v>
      </c>
      <c r="D13" s="112">
        <v>95</v>
      </c>
      <c r="E13" s="6"/>
      <c r="F13" s="6"/>
      <c r="G13" s="6"/>
      <c r="H13" s="6">
        <f t="shared" si="0"/>
        <v>0</v>
      </c>
      <c r="I13" s="6">
        <f t="shared" si="0"/>
        <v>95</v>
      </c>
      <c r="J13" s="6">
        <f t="shared" si="0"/>
        <v>95</v>
      </c>
      <c r="K13" s="6">
        <f t="shared" si="1"/>
        <v>95</v>
      </c>
    </row>
    <row r="14" spans="1:11" s="47" customFormat="1" ht="15.75">
      <c r="A14" s="30" t="s">
        <v>217</v>
      </c>
      <c r="B14" s="51">
        <f>SUM(B6:B13)</f>
        <v>49278</v>
      </c>
      <c r="C14" s="51">
        <f aca="true" t="shared" si="2" ref="C14:J14">SUM(C6:C13)</f>
        <v>50742</v>
      </c>
      <c r="D14" s="51">
        <f t="shared" si="2"/>
        <v>50742</v>
      </c>
      <c r="E14" s="51">
        <f t="shared" si="2"/>
        <v>0</v>
      </c>
      <c r="F14" s="51">
        <f t="shared" si="2"/>
        <v>0</v>
      </c>
      <c r="G14" s="51">
        <f t="shared" si="2"/>
        <v>0</v>
      </c>
      <c r="H14" s="51">
        <f t="shared" si="2"/>
        <v>49278</v>
      </c>
      <c r="I14" s="51">
        <f t="shared" si="2"/>
        <v>50742</v>
      </c>
      <c r="J14" s="51">
        <f t="shared" si="2"/>
        <v>50742</v>
      </c>
      <c r="K14" s="10">
        <f t="shared" si="1"/>
        <v>50742</v>
      </c>
    </row>
    <row r="15" spans="1:11" ht="15.75">
      <c r="A15" s="63" t="s">
        <v>652</v>
      </c>
      <c r="B15" s="112">
        <v>1210</v>
      </c>
      <c r="C15" s="112">
        <v>1318</v>
      </c>
      <c r="D15" s="112">
        <v>1318</v>
      </c>
      <c r="E15" s="6"/>
      <c r="F15" s="6"/>
      <c r="G15" s="6"/>
      <c r="H15" s="6">
        <f aca="true" t="shared" si="3" ref="H15:J18">B15+E15</f>
        <v>1210</v>
      </c>
      <c r="I15" s="6">
        <f t="shared" si="3"/>
        <v>1318</v>
      </c>
      <c r="J15" s="6">
        <f t="shared" si="3"/>
        <v>1318</v>
      </c>
      <c r="K15" s="6">
        <f t="shared" si="1"/>
        <v>1318</v>
      </c>
    </row>
    <row r="16" spans="1:11" ht="15.75">
      <c r="A16" s="63" t="s">
        <v>141</v>
      </c>
      <c r="B16" s="112">
        <v>4183</v>
      </c>
      <c r="C16" s="112">
        <v>4183</v>
      </c>
      <c r="D16" s="112">
        <v>4183</v>
      </c>
      <c r="E16" s="6"/>
      <c r="F16" s="6"/>
      <c r="G16" s="6"/>
      <c r="H16" s="6">
        <f t="shared" si="3"/>
        <v>4183</v>
      </c>
      <c r="I16" s="6">
        <f t="shared" si="3"/>
        <v>4183</v>
      </c>
      <c r="J16" s="6">
        <f t="shared" si="3"/>
        <v>4183</v>
      </c>
      <c r="K16" s="6">
        <f t="shared" si="1"/>
        <v>4183</v>
      </c>
    </row>
    <row r="17" spans="1:11" s="137" customFormat="1" ht="15.75">
      <c r="A17" s="63" t="s">
        <v>251</v>
      </c>
      <c r="B17" s="112">
        <v>1044</v>
      </c>
      <c r="C17" s="112">
        <v>1044</v>
      </c>
      <c r="D17" s="112">
        <v>1044</v>
      </c>
      <c r="E17" s="112"/>
      <c r="F17" s="112"/>
      <c r="G17" s="112"/>
      <c r="H17" s="112">
        <f t="shared" si="3"/>
        <v>1044</v>
      </c>
      <c r="I17" s="112">
        <f t="shared" si="3"/>
        <v>1044</v>
      </c>
      <c r="J17" s="112">
        <f t="shared" si="3"/>
        <v>1044</v>
      </c>
      <c r="K17" s="6">
        <f t="shared" si="1"/>
        <v>1044</v>
      </c>
    </row>
    <row r="18" spans="1:11" s="137" customFormat="1" ht="15.75">
      <c r="A18" s="63" t="s">
        <v>252</v>
      </c>
      <c r="B18" s="112">
        <v>1026</v>
      </c>
      <c r="C18" s="112">
        <v>1074</v>
      </c>
      <c r="D18" s="112">
        <v>1074</v>
      </c>
      <c r="E18" s="112"/>
      <c r="F18" s="112"/>
      <c r="G18" s="112"/>
      <c r="H18" s="112">
        <f t="shared" si="3"/>
        <v>1026</v>
      </c>
      <c r="I18" s="112">
        <f t="shared" si="3"/>
        <v>1074</v>
      </c>
      <c r="J18" s="112">
        <f t="shared" si="3"/>
        <v>1074</v>
      </c>
      <c r="K18" s="6">
        <f t="shared" si="1"/>
        <v>1074</v>
      </c>
    </row>
    <row r="19" spans="1:11" s="1" customFormat="1" ht="31.5">
      <c r="A19" s="131" t="s">
        <v>648</v>
      </c>
      <c r="B19" s="121">
        <f>SUM(B15:B18)</f>
        <v>7463</v>
      </c>
      <c r="C19" s="121">
        <f aca="true" t="shared" si="4" ref="C19:J19">SUM(C15:C18)</f>
        <v>7619</v>
      </c>
      <c r="D19" s="121">
        <f t="shared" si="4"/>
        <v>7619</v>
      </c>
      <c r="E19" s="121">
        <f t="shared" si="4"/>
        <v>0</v>
      </c>
      <c r="F19" s="121">
        <f t="shared" si="4"/>
        <v>0</v>
      </c>
      <c r="G19" s="121">
        <f t="shared" si="4"/>
        <v>0</v>
      </c>
      <c r="H19" s="121">
        <f t="shared" si="4"/>
        <v>7463</v>
      </c>
      <c r="I19" s="121">
        <f t="shared" si="4"/>
        <v>7619</v>
      </c>
      <c r="J19" s="121">
        <f t="shared" si="4"/>
        <v>7619</v>
      </c>
      <c r="K19" s="10">
        <f t="shared" si="1"/>
        <v>7619</v>
      </c>
    </row>
    <row r="20" spans="1:11" ht="31.5">
      <c r="A20" s="111" t="s">
        <v>114</v>
      </c>
      <c r="B20" s="112">
        <v>1200</v>
      </c>
      <c r="C20" s="112">
        <v>1200</v>
      </c>
      <c r="D20" s="112">
        <v>1200</v>
      </c>
      <c r="E20" s="6"/>
      <c r="F20" s="6"/>
      <c r="G20" s="6"/>
      <c r="H20" s="6">
        <f>B20+E20</f>
        <v>1200</v>
      </c>
      <c r="I20" s="6">
        <f>C20+F20</f>
        <v>1200</v>
      </c>
      <c r="J20" s="6">
        <f>D20+G20</f>
        <v>1200</v>
      </c>
      <c r="K20" s="6">
        <f t="shared" si="1"/>
        <v>1200</v>
      </c>
    </row>
    <row r="21" spans="1:11" s="1" customFormat="1" ht="15.75">
      <c r="A21" s="141" t="s">
        <v>218</v>
      </c>
      <c r="B21" s="10">
        <f aca="true" t="shared" si="5" ref="B21:J21">SUM(B20)</f>
        <v>1200</v>
      </c>
      <c r="C21" s="10">
        <f t="shared" si="5"/>
        <v>1200</v>
      </c>
      <c r="D21" s="10">
        <f t="shared" si="5"/>
        <v>1200</v>
      </c>
      <c r="E21" s="10">
        <f t="shared" si="5"/>
        <v>0</v>
      </c>
      <c r="F21" s="10">
        <f t="shared" si="5"/>
        <v>0</v>
      </c>
      <c r="G21" s="10">
        <f t="shared" si="5"/>
        <v>0</v>
      </c>
      <c r="H21" s="10">
        <f t="shared" si="5"/>
        <v>1200</v>
      </c>
      <c r="I21" s="10">
        <f t="shared" si="5"/>
        <v>1200</v>
      </c>
      <c r="J21" s="10">
        <f t="shared" si="5"/>
        <v>1200</v>
      </c>
      <c r="K21" s="10">
        <f t="shared" si="1"/>
        <v>1200</v>
      </c>
    </row>
    <row r="22" spans="1:11" ht="15.75">
      <c r="A22" s="9" t="s">
        <v>268</v>
      </c>
      <c r="B22" s="6">
        <v>0</v>
      </c>
      <c r="C22" s="6">
        <v>12442</v>
      </c>
      <c r="D22" s="6">
        <v>12442</v>
      </c>
      <c r="E22" s="6"/>
      <c r="F22" s="6"/>
      <c r="G22" s="6"/>
      <c r="H22" s="6">
        <f aca="true" t="shared" si="6" ref="H22:J24">B22+E22</f>
        <v>0</v>
      </c>
      <c r="I22" s="6">
        <f t="shared" si="6"/>
        <v>12442</v>
      </c>
      <c r="J22" s="6">
        <f t="shared" si="6"/>
        <v>12442</v>
      </c>
      <c r="K22" s="6">
        <f t="shared" si="1"/>
        <v>12442</v>
      </c>
    </row>
    <row r="23" spans="1:11" ht="15.75">
      <c r="A23" s="9" t="s">
        <v>650</v>
      </c>
      <c r="B23" s="6">
        <v>3000</v>
      </c>
      <c r="C23" s="6">
        <v>2800</v>
      </c>
      <c r="D23" s="6">
        <v>2800</v>
      </c>
      <c r="E23" s="6"/>
      <c r="F23" s="6"/>
      <c r="G23" s="6"/>
      <c r="H23" s="6">
        <f t="shared" si="6"/>
        <v>3000</v>
      </c>
      <c r="I23" s="6">
        <f t="shared" si="6"/>
        <v>2800</v>
      </c>
      <c r="J23" s="6"/>
      <c r="K23" s="6">
        <f t="shared" si="1"/>
        <v>2800</v>
      </c>
    </row>
    <row r="24" spans="1:11" ht="15.75">
      <c r="A24" s="42" t="s">
        <v>653</v>
      </c>
      <c r="B24" s="6">
        <v>0</v>
      </c>
      <c r="C24" s="6">
        <v>936</v>
      </c>
      <c r="D24" s="6">
        <v>936</v>
      </c>
      <c r="E24" s="6"/>
      <c r="F24" s="6"/>
      <c r="G24" s="6"/>
      <c r="H24" s="6">
        <f t="shared" si="6"/>
        <v>0</v>
      </c>
      <c r="I24" s="6">
        <f t="shared" si="6"/>
        <v>936</v>
      </c>
      <c r="J24" s="6">
        <f t="shared" si="6"/>
        <v>936</v>
      </c>
      <c r="K24" s="6">
        <f t="shared" si="1"/>
        <v>936</v>
      </c>
    </row>
    <row r="25" spans="1:11" s="1" customFormat="1" ht="15.75">
      <c r="A25" s="150" t="s">
        <v>649</v>
      </c>
      <c r="B25" s="10">
        <f aca="true" t="shared" si="7" ref="B25:J25">SUM(B22:B24)</f>
        <v>3000</v>
      </c>
      <c r="C25" s="10">
        <f t="shared" si="7"/>
        <v>16178</v>
      </c>
      <c r="D25" s="10">
        <f t="shared" si="7"/>
        <v>16178</v>
      </c>
      <c r="E25" s="10">
        <f t="shared" si="7"/>
        <v>0</v>
      </c>
      <c r="F25" s="10">
        <f t="shared" si="7"/>
        <v>0</v>
      </c>
      <c r="G25" s="10">
        <f t="shared" si="7"/>
        <v>0</v>
      </c>
      <c r="H25" s="10">
        <f t="shared" si="7"/>
        <v>3000</v>
      </c>
      <c r="I25" s="10">
        <f t="shared" si="7"/>
        <v>16178</v>
      </c>
      <c r="J25" s="10">
        <f t="shared" si="7"/>
        <v>13378</v>
      </c>
      <c r="K25" s="6">
        <f t="shared" si="1"/>
        <v>16178</v>
      </c>
    </row>
    <row r="26" spans="1:11" s="47" customFormat="1" ht="15.75">
      <c r="A26" s="4" t="s">
        <v>222</v>
      </c>
      <c r="B26" s="11">
        <f aca="true" t="shared" si="8" ref="B26:J26">B14+B19+B21+B25</f>
        <v>60941</v>
      </c>
      <c r="C26" s="11">
        <f t="shared" si="8"/>
        <v>75739</v>
      </c>
      <c r="D26" s="11">
        <f t="shared" si="8"/>
        <v>75739</v>
      </c>
      <c r="E26" s="11">
        <f t="shared" si="8"/>
        <v>0</v>
      </c>
      <c r="F26" s="11">
        <f t="shared" si="8"/>
        <v>0</v>
      </c>
      <c r="G26" s="11">
        <f t="shared" si="8"/>
        <v>0</v>
      </c>
      <c r="H26" s="11">
        <f t="shared" si="8"/>
        <v>60941</v>
      </c>
      <c r="I26" s="11">
        <f t="shared" si="8"/>
        <v>75739</v>
      </c>
      <c r="J26" s="11">
        <f t="shared" si="8"/>
        <v>72939</v>
      </c>
      <c r="K26" s="10">
        <f t="shared" si="1"/>
        <v>75739</v>
      </c>
    </row>
    <row r="27" spans="1:11" ht="15.75" hidden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47" customFormat="1" ht="15.75" hidden="1">
      <c r="A28" s="45" t="s">
        <v>270</v>
      </c>
      <c r="B28" s="11">
        <v>0</v>
      </c>
      <c r="C28" s="11"/>
      <c r="D28" s="11"/>
      <c r="E28" s="11">
        <v>0</v>
      </c>
      <c r="F28" s="11">
        <v>0</v>
      </c>
      <c r="G28" s="11">
        <v>0</v>
      </c>
      <c r="H28" s="11">
        <f>B28+E28</f>
        <v>0</v>
      </c>
      <c r="I28" s="11">
        <f>C28+F28</f>
        <v>0</v>
      </c>
      <c r="J28" s="11">
        <f>D28+G28</f>
        <v>0</v>
      </c>
      <c r="K28" s="11">
        <f>E28+H28</f>
        <v>0</v>
      </c>
    </row>
    <row r="30" spans="1:11" ht="15.75" hidden="1">
      <c r="A30" s="9"/>
      <c r="B30" s="6"/>
      <c r="C30" s="6">
        <v>0</v>
      </c>
      <c r="D30" s="6"/>
      <c r="E30" s="6"/>
      <c r="F30" s="6"/>
      <c r="G30" s="6"/>
      <c r="H30" s="6"/>
      <c r="I30" s="6"/>
      <c r="J30" s="6"/>
      <c r="K30" s="10">
        <f>D30+G30</f>
        <v>0</v>
      </c>
    </row>
    <row r="31" spans="1:11" ht="15.75">
      <c r="A31" s="9" t="s">
        <v>654</v>
      </c>
      <c r="B31" s="6"/>
      <c r="C31" s="6">
        <v>31968</v>
      </c>
      <c r="D31" s="6">
        <v>31968</v>
      </c>
      <c r="E31" s="6"/>
      <c r="F31" s="6"/>
      <c r="G31" s="6"/>
      <c r="H31" s="6">
        <f>B31+E31</f>
        <v>0</v>
      </c>
      <c r="I31" s="6">
        <f>C31+F31</f>
        <v>31968</v>
      </c>
      <c r="J31" s="6"/>
      <c r="K31" s="10">
        <f>D31+G31</f>
        <v>31968</v>
      </c>
    </row>
    <row r="32" spans="1:11" ht="15.75" hidden="1">
      <c r="A32" s="9"/>
      <c r="B32" s="6"/>
      <c r="C32" s="6">
        <v>0</v>
      </c>
      <c r="D32" s="6">
        <v>0</v>
      </c>
      <c r="E32" s="6"/>
      <c r="F32" s="6"/>
      <c r="G32" s="6"/>
      <c r="H32" s="6"/>
      <c r="I32" s="6"/>
      <c r="J32" s="6"/>
      <c r="K32" s="10">
        <f>D32+G32</f>
        <v>0</v>
      </c>
    </row>
    <row r="33" spans="1:11" s="1" customFormat="1" ht="15.75">
      <c r="A33" s="30" t="s">
        <v>270</v>
      </c>
      <c r="B33" s="10">
        <f>SUM(B30:B32)</f>
        <v>0</v>
      </c>
      <c r="C33" s="10">
        <f aca="true" t="shared" si="9" ref="C33:K33">SUM(C30:C32)</f>
        <v>31968</v>
      </c>
      <c r="D33" s="10">
        <f t="shared" si="9"/>
        <v>31968</v>
      </c>
      <c r="E33" s="10">
        <f t="shared" si="9"/>
        <v>0</v>
      </c>
      <c r="F33" s="10">
        <f t="shared" si="9"/>
        <v>0</v>
      </c>
      <c r="G33" s="10">
        <f t="shared" si="9"/>
        <v>0</v>
      </c>
      <c r="H33" s="10">
        <f t="shared" si="9"/>
        <v>0</v>
      </c>
      <c r="I33" s="10">
        <f t="shared" si="9"/>
        <v>31968</v>
      </c>
      <c r="J33" s="10">
        <f t="shared" si="9"/>
        <v>0</v>
      </c>
      <c r="K33" s="10">
        <f t="shared" si="9"/>
        <v>31968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&amp;C9. melléklet a 4/2016. (IV.18.)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Laci</cp:lastModifiedBy>
  <cp:lastPrinted>2016-05-20T09:26:02Z</cp:lastPrinted>
  <dcterms:created xsi:type="dcterms:W3CDTF">2013-01-22T19:33:25Z</dcterms:created>
  <dcterms:modified xsi:type="dcterms:W3CDTF">2016-05-26T13:51:18Z</dcterms:modified>
  <cp:category/>
  <cp:version/>
  <cp:contentType/>
  <cp:contentStatus/>
</cp:coreProperties>
</file>