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filterPrivacy="1" defaultThemeVersion="124226"/>
  <xr:revisionPtr revIDLastSave="0" documentId="13_ncr:1_{4E5B511F-AD91-4A53-987A-9281C8DA09A6}" xr6:coauthVersionLast="46" xr6:coauthVersionMax="46" xr10:uidLastSave="{00000000-0000-0000-0000-000000000000}"/>
  <bookViews>
    <workbookView xWindow="-120" yWindow="-120" windowWidth="29040" windowHeight="15840" activeTab="6" xr2:uid="{00000000-000D-0000-FFFF-FFFF00000000}"/>
  </bookViews>
  <sheets>
    <sheet name="1. melléklet" sheetId="1" r:id="rId1"/>
    <sheet name="2. melléklet" sheetId="2" r:id="rId2"/>
    <sheet name="3. melléklet" sheetId="4" r:id="rId3"/>
    <sheet name="4. melléklet" sheetId="5" r:id="rId4"/>
    <sheet name="5. melléklet" sheetId="8" r:id="rId5"/>
    <sheet name="6. melléklet" sheetId="11" r:id="rId6"/>
    <sheet name="7. melléklet" sheetId="12" r:id="rId7"/>
    <sheet name="Munka13" sheetId="13" r:id="rId8"/>
    <sheet name="Munka14" sheetId="14" r:id="rId9"/>
  </sheets>
  <calcPr calcId="191029"/>
</workbook>
</file>

<file path=xl/calcChain.xml><?xml version="1.0" encoding="utf-8"?>
<calcChain xmlns="http://schemas.openxmlformats.org/spreadsheetml/2006/main">
  <c r="E23" i="5" l="1"/>
  <c r="G153" i="2"/>
  <c r="T35" i="8"/>
  <c r="O40" i="11" l="1"/>
  <c r="G157" i="2"/>
  <c r="H157" i="2"/>
  <c r="I157" i="2"/>
  <c r="I156" i="2" s="1"/>
  <c r="G87" i="2"/>
  <c r="H87" i="2"/>
  <c r="H86" i="2"/>
  <c r="I86" i="2"/>
  <c r="G86" i="2" s="1"/>
  <c r="G80" i="2"/>
  <c r="H80" i="2"/>
  <c r="I80" i="2"/>
  <c r="G75" i="2"/>
  <c r="H75" i="2"/>
  <c r="I75" i="2"/>
  <c r="E75" i="2" s="1"/>
  <c r="G72" i="2"/>
  <c r="H72" i="2"/>
  <c r="I72" i="2"/>
  <c r="G67" i="2"/>
  <c r="H67" i="2"/>
  <c r="I67" i="2"/>
  <c r="G63" i="2"/>
  <c r="H63" i="2"/>
  <c r="D63" i="2" s="1"/>
  <c r="I63" i="2"/>
  <c r="G58" i="2"/>
  <c r="H58" i="2"/>
  <c r="I58" i="2"/>
  <c r="G54" i="2"/>
  <c r="H54" i="2"/>
  <c r="I54" i="2"/>
  <c r="G48" i="2"/>
  <c r="H48" i="2"/>
  <c r="I48" i="2"/>
  <c r="G36" i="2"/>
  <c r="H36" i="2"/>
  <c r="I36" i="2"/>
  <c r="G26" i="2"/>
  <c r="H26" i="2"/>
  <c r="I26" i="2"/>
  <c r="G20" i="2"/>
  <c r="H20" i="2"/>
  <c r="I20" i="2"/>
  <c r="G14" i="2"/>
  <c r="E14" i="2" s="1"/>
  <c r="H14" i="2"/>
  <c r="I14" i="2"/>
  <c r="G7" i="2"/>
  <c r="E7" i="2" s="1"/>
  <c r="H7" i="2"/>
  <c r="H62" i="2" s="1"/>
  <c r="H88" i="2" s="1"/>
  <c r="I7" i="2"/>
  <c r="H205" i="2"/>
  <c r="I205" i="2"/>
  <c r="G191" i="2"/>
  <c r="G205" i="2" s="1"/>
  <c r="E205" i="2" s="1"/>
  <c r="H191" i="2"/>
  <c r="I191" i="2"/>
  <c r="G165" i="2"/>
  <c r="H165" i="2"/>
  <c r="I165" i="2"/>
  <c r="H156" i="2"/>
  <c r="G140" i="2"/>
  <c r="H140" i="2"/>
  <c r="I140" i="2"/>
  <c r="G136" i="2"/>
  <c r="E136" i="2" s="1"/>
  <c r="H136" i="2"/>
  <c r="I136" i="2"/>
  <c r="G116" i="2"/>
  <c r="H116" i="2"/>
  <c r="I116" i="2"/>
  <c r="H109" i="2"/>
  <c r="G92" i="2"/>
  <c r="H92" i="2"/>
  <c r="I92" i="2"/>
  <c r="E72" i="2"/>
  <c r="E48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7" i="2"/>
  <c r="E138" i="2"/>
  <c r="E139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80" i="2"/>
  <c r="E181" i="2"/>
  <c r="E182" i="2"/>
  <c r="E183" i="2"/>
  <c r="E184" i="2"/>
  <c r="E185" i="2"/>
  <c r="E186" i="2"/>
  <c r="E187" i="2"/>
  <c r="E188" i="2"/>
  <c r="E189" i="2"/>
  <c r="E190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9" i="2"/>
  <c r="E10" i="2"/>
  <c r="E11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7" i="2"/>
  <c r="E38" i="2"/>
  <c r="E39" i="2"/>
  <c r="E40" i="2"/>
  <c r="E41" i="2"/>
  <c r="E42" i="2"/>
  <c r="E43" i="2"/>
  <c r="E44" i="2"/>
  <c r="E45" i="2"/>
  <c r="E46" i="2"/>
  <c r="E4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3" i="2"/>
  <c r="E64" i="2"/>
  <c r="E65" i="2"/>
  <c r="E66" i="2"/>
  <c r="E67" i="2"/>
  <c r="E68" i="2"/>
  <c r="E69" i="2"/>
  <c r="E70" i="2"/>
  <c r="E71" i="2"/>
  <c r="E73" i="2"/>
  <c r="E74" i="2"/>
  <c r="E76" i="2"/>
  <c r="E77" i="2"/>
  <c r="E78" i="2"/>
  <c r="E79" i="2"/>
  <c r="E80" i="2"/>
  <c r="E81" i="2"/>
  <c r="E82" i="2"/>
  <c r="E83" i="2"/>
  <c r="E84" i="2"/>
  <c r="E85" i="2"/>
  <c r="E8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92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" i="2"/>
  <c r="L24" i="1"/>
  <c r="L23" i="1"/>
  <c r="L22" i="1"/>
  <c r="L25" i="1" s="1"/>
  <c r="L18" i="1"/>
  <c r="L19" i="1"/>
  <c r="L17" i="1"/>
  <c r="L12" i="1"/>
  <c r="L13" i="1"/>
  <c r="L14" i="1"/>
  <c r="L11" i="1"/>
  <c r="L10" i="1"/>
  <c r="D24" i="1"/>
  <c r="D25" i="1"/>
  <c r="D23" i="1"/>
  <c r="G20" i="1"/>
  <c r="H26" i="1"/>
  <c r="D12" i="1"/>
  <c r="D13" i="1"/>
  <c r="D11" i="1"/>
  <c r="D10" i="1"/>
  <c r="D15" i="1" s="1"/>
  <c r="D26" i="1" s="1"/>
  <c r="K26" i="1"/>
  <c r="K25" i="1"/>
  <c r="K23" i="1"/>
  <c r="K22" i="1"/>
  <c r="K20" i="1"/>
  <c r="K18" i="1"/>
  <c r="K19" i="1"/>
  <c r="K17" i="1"/>
  <c r="K15" i="1"/>
  <c r="K12" i="1"/>
  <c r="K13" i="1"/>
  <c r="K14" i="1"/>
  <c r="K11" i="1"/>
  <c r="K10" i="1"/>
  <c r="C24" i="1"/>
  <c r="C25" i="1"/>
  <c r="C23" i="1"/>
  <c r="C15" i="1"/>
  <c r="C12" i="1"/>
  <c r="C13" i="1"/>
  <c r="C11" i="1"/>
  <c r="C10" i="1"/>
  <c r="H25" i="1"/>
  <c r="H15" i="1"/>
  <c r="P26" i="1"/>
  <c r="P25" i="1"/>
  <c r="P20" i="1"/>
  <c r="P15" i="1"/>
  <c r="F25" i="1"/>
  <c r="N25" i="1"/>
  <c r="N20" i="1"/>
  <c r="F15" i="1"/>
  <c r="N15" i="1"/>
  <c r="I62" i="2" l="1"/>
  <c r="G156" i="2"/>
  <c r="E156" i="2" s="1"/>
  <c r="I87" i="2"/>
  <c r="E36" i="2"/>
  <c r="L20" i="1"/>
  <c r="L15" i="1"/>
  <c r="L26" i="1" s="1"/>
  <c r="E157" i="2"/>
  <c r="E116" i="2"/>
  <c r="E191" i="2"/>
  <c r="E140" i="2"/>
  <c r="H91" i="2"/>
  <c r="G91" i="2"/>
  <c r="G62" i="2"/>
  <c r="G88" i="2" s="1"/>
  <c r="E86" i="2"/>
  <c r="E87" i="2"/>
  <c r="I91" i="2"/>
  <c r="E92" i="2"/>
  <c r="F26" i="1"/>
  <c r="N26" i="1"/>
  <c r="I88" i="2" l="1"/>
  <c r="E88" i="2" s="1"/>
  <c r="G179" i="2"/>
  <c r="G206" i="2" s="1"/>
  <c r="E91" i="2"/>
  <c r="I179" i="2"/>
  <c r="I206" i="2" s="1"/>
  <c r="H179" i="2"/>
  <c r="H206" i="2" s="1"/>
  <c r="E62" i="2"/>
  <c r="F157" i="2"/>
  <c r="F153" i="2"/>
  <c r="E206" i="2" l="1"/>
  <c r="E179" i="2"/>
  <c r="E25" i="1"/>
  <c r="F7" i="2" l="1"/>
  <c r="D7" i="2" s="1"/>
  <c r="F140" i="2"/>
  <c r="D140" i="2" s="1"/>
  <c r="F191" i="2" l="1"/>
  <c r="F165" i="2"/>
  <c r="F136" i="2"/>
  <c r="F116" i="2"/>
  <c r="D116" i="2" s="1"/>
  <c r="F109" i="2"/>
  <c r="F92" i="2"/>
  <c r="F80" i="2"/>
  <c r="F75" i="2"/>
  <c r="F72" i="2"/>
  <c r="F67" i="2"/>
  <c r="F63" i="2"/>
  <c r="F58" i="2"/>
  <c r="F54" i="2"/>
  <c r="F48" i="2"/>
  <c r="F36" i="2"/>
  <c r="F27" i="2"/>
  <c r="F26" i="2" s="1"/>
  <c r="F20" i="2"/>
  <c r="F14" i="2"/>
  <c r="F91" i="2" l="1"/>
  <c r="D91" i="2" s="1"/>
  <c r="F205" i="2"/>
  <c r="F62" i="2"/>
  <c r="D62" i="2" s="1"/>
  <c r="F156" i="2"/>
  <c r="D156" i="2" s="1"/>
  <c r="F86" i="2"/>
  <c r="D86" i="2" s="1"/>
  <c r="F87" i="2" l="1"/>
  <c r="F88" i="2" s="1"/>
  <c r="F179" i="2"/>
  <c r="F206" i="2" s="1"/>
  <c r="D88" i="2" l="1"/>
  <c r="D87" i="2"/>
  <c r="D206" i="2"/>
  <c r="D179" i="2"/>
  <c r="E12" i="5"/>
  <c r="E16" i="5"/>
  <c r="C17" i="5"/>
  <c r="D17" i="5"/>
  <c r="E18" i="5"/>
  <c r="E19" i="5"/>
  <c r="E20" i="5"/>
  <c r="E21" i="5"/>
  <c r="E22" i="5"/>
  <c r="E24" i="5"/>
  <c r="D5" i="5"/>
  <c r="C5" i="5"/>
  <c r="C25" i="5" l="1"/>
  <c r="E17" i="5"/>
  <c r="D25" i="5"/>
  <c r="N36" i="11"/>
  <c r="N37" i="11"/>
  <c r="N35" i="11"/>
  <c r="N30" i="11"/>
  <c r="N31" i="11"/>
  <c r="N32" i="11"/>
  <c r="N33" i="11"/>
  <c r="N29" i="11"/>
  <c r="N14" i="11"/>
  <c r="N15" i="11"/>
  <c r="N16" i="11"/>
  <c r="N13" i="11"/>
  <c r="M39" i="11"/>
  <c r="M36" i="11"/>
  <c r="M37" i="11"/>
  <c r="M35" i="11"/>
  <c r="M30" i="11"/>
  <c r="M31" i="11"/>
  <c r="M32" i="11"/>
  <c r="M33" i="11"/>
  <c r="M29" i="11"/>
  <c r="M22" i="11"/>
  <c r="M14" i="11"/>
  <c r="M15" i="11"/>
  <c r="M16" i="11"/>
  <c r="M13" i="11"/>
  <c r="L23" i="11"/>
  <c r="C13" i="4"/>
  <c r="C15" i="4"/>
  <c r="E25" i="5" l="1"/>
  <c r="N40" i="11" l="1"/>
  <c r="M40" i="11"/>
  <c r="L40" i="11"/>
  <c r="N38" i="11"/>
  <c r="M38" i="11"/>
  <c r="L38" i="11"/>
  <c r="O37" i="11"/>
  <c r="O36" i="11"/>
  <c r="O35" i="11"/>
  <c r="N34" i="11"/>
  <c r="M34" i="11"/>
  <c r="L34" i="11"/>
  <c r="O33" i="11"/>
  <c r="O32" i="11"/>
  <c r="O31" i="11"/>
  <c r="O30" i="11"/>
  <c r="O29" i="11"/>
  <c r="N23" i="11"/>
  <c r="M23" i="11"/>
  <c r="O22" i="11"/>
  <c r="O23" i="11" s="1"/>
  <c r="M21" i="11"/>
  <c r="L21" i="11"/>
  <c r="O20" i="11"/>
  <c r="O19" i="11"/>
  <c r="N18" i="11"/>
  <c r="N21" i="11" s="1"/>
  <c r="M17" i="11"/>
  <c r="L17" i="11"/>
  <c r="O16" i="11"/>
  <c r="O15" i="11"/>
  <c r="O14" i="11"/>
  <c r="O13" i="11"/>
  <c r="M28" i="11" l="1"/>
  <c r="N28" i="11"/>
  <c r="N41" i="11" s="1"/>
  <c r="O18" i="11"/>
  <c r="O21" i="11" s="1"/>
  <c r="L12" i="11"/>
  <c r="O38" i="11"/>
  <c r="O34" i="11"/>
  <c r="M41" i="11"/>
  <c r="M12" i="11"/>
  <c r="M24" i="11" s="1"/>
  <c r="O17" i="11"/>
  <c r="L28" i="11"/>
  <c r="L41" i="11" s="1"/>
  <c r="N17" i="11"/>
  <c r="N12" i="11" s="1"/>
  <c r="N24" i="11" s="1"/>
  <c r="O28" i="11" l="1"/>
  <c r="O41" i="11" s="1"/>
  <c r="O12" i="11"/>
  <c r="O24" i="11" s="1"/>
  <c r="F33" i="12" l="1"/>
  <c r="F31" i="12"/>
  <c r="F29" i="12"/>
  <c r="F27" i="12"/>
  <c r="F25" i="12"/>
  <c r="F23" i="12"/>
  <c r="F21" i="12"/>
  <c r="F19" i="12"/>
  <c r="F17" i="12"/>
  <c r="F15" i="12"/>
  <c r="F13" i="12"/>
  <c r="E12" i="12"/>
  <c r="E14" i="12" s="1"/>
  <c r="E16" i="12" s="1"/>
  <c r="E18" i="12" s="1"/>
  <c r="E20" i="12" s="1"/>
  <c r="E22" i="12" s="1"/>
  <c r="E24" i="12" s="1"/>
  <c r="E26" i="12" s="1"/>
  <c r="E28" i="12" s="1"/>
  <c r="E30" i="12" s="1"/>
  <c r="E32" i="12" s="1"/>
  <c r="E34" i="12" s="1"/>
  <c r="D12" i="12"/>
  <c r="T41" i="8"/>
  <c r="S41" i="8"/>
  <c r="R41" i="8"/>
  <c r="Q41" i="8"/>
  <c r="P41" i="8"/>
  <c r="O41" i="8"/>
  <c r="N41" i="8"/>
  <c r="M41" i="8"/>
  <c r="L41" i="8"/>
  <c r="K41" i="8"/>
  <c r="J41" i="8"/>
  <c r="I41" i="8"/>
  <c r="U40" i="8"/>
  <c r="T39" i="8"/>
  <c r="S39" i="8"/>
  <c r="R39" i="8"/>
  <c r="Q39" i="8"/>
  <c r="Q29" i="8" s="1"/>
  <c r="P39" i="8"/>
  <c r="O39" i="8"/>
  <c r="N39" i="8"/>
  <c r="M39" i="8"/>
  <c r="L39" i="8"/>
  <c r="K39" i="8"/>
  <c r="J39" i="8"/>
  <c r="I39" i="8"/>
  <c r="U38" i="8"/>
  <c r="U37" i="8"/>
  <c r="U36" i="8"/>
  <c r="T29" i="8"/>
  <c r="T42" i="8" s="1"/>
  <c r="S35" i="8"/>
  <c r="S29" i="8" s="1"/>
  <c r="S42" i="8" s="1"/>
  <c r="R35" i="8"/>
  <c r="R29" i="8" s="1"/>
  <c r="R42" i="8" s="1"/>
  <c r="Q35" i="8"/>
  <c r="P35" i="8"/>
  <c r="O35" i="8"/>
  <c r="N35" i="8"/>
  <c r="M35" i="8"/>
  <c r="L35" i="8"/>
  <c r="K35" i="8"/>
  <c r="J35" i="8"/>
  <c r="I35" i="8"/>
  <c r="U34" i="8"/>
  <c r="U33" i="8"/>
  <c r="U32" i="8"/>
  <c r="U31" i="8"/>
  <c r="U30" i="8"/>
  <c r="P29" i="8"/>
  <c r="P42" i="8" s="1"/>
  <c r="T23" i="8"/>
  <c r="S23" i="8"/>
  <c r="R23" i="8"/>
  <c r="Q23" i="8"/>
  <c r="P23" i="8"/>
  <c r="O23" i="8"/>
  <c r="N23" i="8"/>
  <c r="M23" i="8"/>
  <c r="L23" i="8"/>
  <c r="K23" i="8"/>
  <c r="J23" i="8"/>
  <c r="I23" i="8"/>
  <c r="U22" i="8"/>
  <c r="U23" i="8" s="1"/>
  <c r="T21" i="8"/>
  <c r="S21" i="8"/>
  <c r="R21" i="8"/>
  <c r="Q21" i="8"/>
  <c r="P21" i="8"/>
  <c r="O21" i="8"/>
  <c r="N21" i="8"/>
  <c r="M21" i="8"/>
  <c r="L21" i="8"/>
  <c r="K21" i="8"/>
  <c r="J21" i="8"/>
  <c r="I21" i="8"/>
  <c r="U20" i="8"/>
  <c r="U19" i="8"/>
  <c r="U18" i="8"/>
  <c r="T17" i="8"/>
  <c r="S17" i="8"/>
  <c r="S12" i="8" s="1"/>
  <c r="S24" i="8" s="1"/>
  <c r="R17" i="8"/>
  <c r="Q17" i="8"/>
  <c r="P17" i="8"/>
  <c r="O17" i="8"/>
  <c r="O12" i="8" s="1"/>
  <c r="N17" i="8"/>
  <c r="M17" i="8"/>
  <c r="L17" i="8"/>
  <c r="K17" i="8"/>
  <c r="K12" i="8" s="1"/>
  <c r="K24" i="8" s="1"/>
  <c r="J17" i="8"/>
  <c r="I17" i="8"/>
  <c r="U16" i="8"/>
  <c r="U15" i="8"/>
  <c r="U14" i="8"/>
  <c r="U13" i="8"/>
  <c r="Q42" i="8" l="1"/>
  <c r="L29" i="8"/>
  <c r="L42" i="8" s="1"/>
  <c r="I29" i="8"/>
  <c r="I42" i="8" s="1"/>
  <c r="M29" i="8"/>
  <c r="M42" i="8" s="1"/>
  <c r="M12" i="8"/>
  <c r="M24" i="8" s="1"/>
  <c r="J29" i="8"/>
  <c r="J42" i="8" s="1"/>
  <c r="K29" i="8"/>
  <c r="K42" i="8" s="1"/>
  <c r="O29" i="8"/>
  <c r="O42" i="8" s="1"/>
  <c r="N29" i="8"/>
  <c r="N42" i="8" s="1"/>
  <c r="U35" i="8"/>
  <c r="O24" i="8"/>
  <c r="L12" i="8"/>
  <c r="L24" i="8" s="1"/>
  <c r="P12" i="8"/>
  <c r="P24" i="8" s="1"/>
  <c r="T12" i="8"/>
  <c r="T24" i="8" s="1"/>
  <c r="Q12" i="8"/>
  <c r="Q24" i="8" s="1"/>
  <c r="I12" i="8"/>
  <c r="I24" i="8" s="1"/>
  <c r="U21" i="8"/>
  <c r="U17" i="8"/>
  <c r="J12" i="8"/>
  <c r="J24" i="8" s="1"/>
  <c r="N12" i="8"/>
  <c r="N24" i="8" s="1"/>
  <c r="R12" i="8"/>
  <c r="R24" i="8" s="1"/>
  <c r="U39" i="8"/>
  <c r="U41" i="8"/>
  <c r="F12" i="12"/>
  <c r="D14" i="12"/>
  <c r="F11" i="12"/>
  <c r="G11" i="12" s="1"/>
  <c r="C13" i="12" s="1"/>
  <c r="G13" i="12" s="1"/>
  <c r="C15" i="12" s="1"/>
  <c r="G15" i="12" s="1"/>
  <c r="C17" i="12" s="1"/>
  <c r="G17" i="12" s="1"/>
  <c r="C19" i="12" s="1"/>
  <c r="G19" i="12" s="1"/>
  <c r="C21" i="12" s="1"/>
  <c r="G21" i="12" s="1"/>
  <c r="C23" i="12" s="1"/>
  <c r="G23" i="12" s="1"/>
  <c r="C25" i="12" s="1"/>
  <c r="G25" i="12" s="1"/>
  <c r="C27" i="12" s="1"/>
  <c r="G27" i="12" s="1"/>
  <c r="C29" i="12" s="1"/>
  <c r="G29" i="12" s="1"/>
  <c r="C31" i="12" s="1"/>
  <c r="G31" i="12" s="1"/>
  <c r="C33" i="12" s="1"/>
  <c r="G33" i="12" s="1"/>
  <c r="U29" i="8" l="1"/>
  <c r="U42" i="8" s="1"/>
  <c r="U12" i="8"/>
  <c r="U24" i="8" s="1"/>
  <c r="F14" i="12"/>
  <c r="D16" i="12"/>
  <c r="D18" i="12" l="1"/>
  <c r="F16" i="12"/>
  <c r="D20" i="12" l="1"/>
  <c r="F18" i="12"/>
  <c r="D22" i="12" l="1"/>
  <c r="F20" i="12"/>
  <c r="D24" i="12" l="1"/>
  <c r="F22" i="12"/>
  <c r="D26" i="12" l="1"/>
  <c r="F24" i="12"/>
  <c r="F26" i="12" l="1"/>
  <c r="D28" i="12"/>
  <c r="F28" i="12" l="1"/>
  <c r="D30" i="12"/>
  <c r="F30" i="12" l="1"/>
  <c r="D32" i="12"/>
  <c r="F32" i="12" l="1"/>
  <c r="D34" i="12"/>
  <c r="F34" i="12" s="1"/>
  <c r="E11" i="5" l="1"/>
  <c r="E7" i="5"/>
  <c r="E6" i="5"/>
  <c r="E5" i="5"/>
  <c r="C19" i="4" l="1"/>
  <c r="O25" i="1" l="1"/>
  <c r="M25" i="1"/>
  <c r="G25" i="1"/>
  <c r="K24" i="1"/>
  <c r="O20" i="1"/>
  <c r="M20" i="1"/>
  <c r="C20" i="1"/>
  <c r="C26" i="1" s="1"/>
  <c r="C19" i="1"/>
  <c r="C18" i="1"/>
  <c r="C17" i="1"/>
  <c r="O15" i="1"/>
  <c r="O26" i="1" s="1"/>
  <c r="M15" i="1"/>
  <c r="G15" i="1"/>
  <c r="E15" i="1"/>
  <c r="G26" i="1" l="1"/>
  <c r="M26" i="1"/>
  <c r="E26" i="1"/>
  <c r="L24" i="11"/>
</calcChain>
</file>

<file path=xl/sharedStrings.xml><?xml version="1.0" encoding="utf-8"?>
<sst xmlns="http://schemas.openxmlformats.org/spreadsheetml/2006/main" count="898" uniqueCount="734">
  <si>
    <t>2020. évi költségvetési mérlege</t>
  </si>
  <si>
    <t>(forintban)</t>
  </si>
  <si>
    <t>B E V É T E L E K</t>
  </si>
  <si>
    <t>K I A D Á S O K</t>
  </si>
  <si>
    <t>Megnevezés</t>
  </si>
  <si>
    <t>Rovat száma</t>
  </si>
  <si>
    <t>Összesen</t>
  </si>
  <si>
    <t>Önkormányzat</t>
  </si>
  <si>
    <t>M Ű K Ö D É S I</t>
  </si>
  <si>
    <t>Működési célú támogatások államháztartáson belülről</t>
  </si>
  <si>
    <t>B1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</si>
  <si>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</si>
  <si>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</si>
  <si>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</si>
  <si>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</si>
  <si>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</si>
  <si>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</si>
  <si>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</si>
  <si>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</si>
  <si>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</si>
  <si>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</si>
  <si>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</si>
  <si>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</si>
  <si>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</si>
  <si>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</si>
  <si>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</si>
  <si>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</si>
  <si>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</si>
  <si>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</si>
  <si>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</si>
  <si>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</si>
  <si>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</si>
  <si>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</si>
  <si>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</si>
  <si>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</si>
  <si>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</si>
  <si>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</si>
  <si>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</si>
  <si>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</si>
  <si>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</si>
  <si>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</si>
  <si>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</si>
  <si>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</si>
  <si>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</si>
  <si>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</si>
  <si>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Hitel, kölcsön felvétel ÁHT-n kívülről</t>
  </si>
  <si>
    <t>B811</t>
  </si>
  <si>
    <t>Áht-on belüli megelőlegezések visszafizetése</t>
  </si>
  <si>
    <t>K914</t>
  </si>
  <si>
    <t>Irányítószervi támogatás</t>
  </si>
  <si>
    <t>B816</t>
  </si>
  <si>
    <t>K915</t>
  </si>
  <si>
    <t>Pénzmaradvány</t>
  </si>
  <si>
    <t>B813</t>
  </si>
  <si>
    <t>Hitel, kölcsön törlesztés</t>
  </si>
  <si>
    <t>K911</t>
  </si>
  <si>
    <t>FINANSZÍROZÁSI BEVÉTELEK</t>
  </si>
  <si>
    <t>FINANSZÍROZÁSI KIADÁSOK</t>
  </si>
  <si>
    <t>KÖLTSÉGVETÉSI BEVÉTELEK MINDÖSSZESEN</t>
  </si>
  <si>
    <t>KÖLTSÉGVETÉSI KIADÁSOK MINDÖSSZESEN</t>
  </si>
  <si>
    <t>Általános tartalék</t>
  </si>
  <si>
    <t>Tervezett tartalék (szabad felhasználású)</t>
  </si>
  <si>
    <t>Céltartalék</t>
  </si>
  <si>
    <t>Mindösszesen</t>
  </si>
  <si>
    <t>BERUHÁZÁSOK</t>
  </si>
  <si>
    <t>Beruházás előzetesen felszámított ÁFA-ja</t>
  </si>
  <si>
    <t>FELÚJÍTÁSOK</t>
  </si>
  <si>
    <t>Felújítások előzetes felszámított ÁFA-ja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</si>
  <si>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</si>
  <si>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</si>
  <si>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</si>
  <si>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</si>
  <si>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</si>
  <si>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</si>
  <si>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</si>
  <si>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</si>
  <si>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</si>
  <si>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BEVÉTELEK ROVATTÖRZS SZERINTI JOGCÍMEI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</si>
  <si>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</si>
  <si>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</si>
  <si>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</si>
  <si>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</si>
  <si>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</si>
  <si>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</si>
  <si>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</si>
  <si>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</si>
  <si>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</si>
  <si>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</si>
  <si>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</si>
  <si>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</si>
  <si>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</si>
  <si>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A. KÖLTSÉGVETÉSI BEVÉTELEK (I. + II. )</t>
  </si>
  <si>
    <t xml:space="preserve">B 1 </t>
  </si>
  <si>
    <t xml:space="preserve">Műk.célú támogatások ÁHT-on belülről </t>
  </si>
  <si>
    <t>B 3</t>
  </si>
  <si>
    <t xml:space="preserve">Közhatalmi bevételek </t>
  </si>
  <si>
    <t>B 4</t>
  </si>
  <si>
    <t xml:space="preserve">Működési bevételek </t>
  </si>
  <si>
    <t>B 6</t>
  </si>
  <si>
    <t xml:space="preserve">Működési célú átvett pénzeszközök </t>
  </si>
  <si>
    <t xml:space="preserve">I. </t>
  </si>
  <si>
    <t xml:space="preserve">Működési bevételek összesen  </t>
  </si>
  <si>
    <t xml:space="preserve">B 2 </t>
  </si>
  <si>
    <t xml:space="preserve">Felhalm.célú támogatások ÁHT-on belül </t>
  </si>
  <si>
    <t>B 5</t>
  </si>
  <si>
    <t xml:space="preserve">Felhalmozási bevételek </t>
  </si>
  <si>
    <t>B 7</t>
  </si>
  <si>
    <t xml:space="preserve">Felhalmozási célú átvett pénzeszközök </t>
  </si>
  <si>
    <t>II.</t>
  </si>
  <si>
    <t xml:space="preserve"> Felhalmozási bevételek összesen </t>
  </si>
  <si>
    <t xml:space="preserve">B 8 </t>
  </si>
  <si>
    <t xml:space="preserve">Finanszírozási bevételek </t>
  </si>
  <si>
    <t xml:space="preserve">B. </t>
  </si>
  <si>
    <t>BEVÉTELEK MINDÖSSZESEN (A + B )</t>
  </si>
  <si>
    <t>KIADÁSOK ROVATTÖRZS SZERINTI JOGCÍMEI</t>
  </si>
  <si>
    <t>A.</t>
  </si>
  <si>
    <t>KÖLTSÉGVETÉSI KIADÁSOK (I.+ II.)</t>
  </si>
  <si>
    <t>K 1</t>
  </si>
  <si>
    <t>Személyi juttatások</t>
  </si>
  <si>
    <t>K 2</t>
  </si>
  <si>
    <t>Munkaadót terh.jár.és szoc.hoz.jár.adó</t>
  </si>
  <si>
    <t>K 3</t>
  </si>
  <si>
    <t xml:space="preserve">Dologi kiadások </t>
  </si>
  <si>
    <t>K 4</t>
  </si>
  <si>
    <t xml:space="preserve">Ellátottak pénzbeli juttatásai </t>
  </si>
  <si>
    <t>K 5</t>
  </si>
  <si>
    <t xml:space="preserve">Egyéb működési célú kiadások </t>
  </si>
  <si>
    <t xml:space="preserve">Működési kiadások összesen </t>
  </si>
  <si>
    <t>Beruházások</t>
  </si>
  <si>
    <t>K 7</t>
  </si>
  <si>
    <t xml:space="preserve">Felújítások </t>
  </si>
  <si>
    <t>K 8</t>
  </si>
  <si>
    <t xml:space="preserve">Egyéb felhalmozási célú kiadások </t>
  </si>
  <si>
    <t xml:space="preserve">II. </t>
  </si>
  <si>
    <t>Felhalmozási kiadások összesen</t>
  </si>
  <si>
    <t>K 9</t>
  </si>
  <si>
    <t xml:space="preserve">Finanszírozási kiadások </t>
  </si>
  <si>
    <t>B.</t>
  </si>
  <si>
    <t xml:space="preserve">FINANSZÍROZÁSI KIADÁSOK ÖSSZESEN </t>
  </si>
  <si>
    <t xml:space="preserve">           KIADÁSOK ÖSSZESEN (A + B)</t>
  </si>
  <si>
    <t>KIADÁSOK MINDÖSSZESEN (A +B)</t>
  </si>
  <si>
    <t>Hónap</t>
  </si>
  <si>
    <t>Adat jellege</t>
  </si>
  <si>
    <t>Nyitó pénz állomány</t>
  </si>
  <si>
    <t>Pénzforgalmi és egyéb</t>
  </si>
  <si>
    <t>Záró pénz állomány</t>
  </si>
  <si>
    <t>pénz</t>
  </si>
  <si>
    <t>Bevétel</t>
  </si>
  <si>
    <t>Kiadás</t>
  </si>
  <si>
    <t>Egyenleg</t>
  </si>
  <si>
    <t>állomány</t>
  </si>
  <si>
    <t>Január</t>
  </si>
  <si>
    <t>Havi</t>
  </si>
  <si>
    <t xml:space="preserve">Halmozott 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</si>
  <si>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</si>
  <si>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</si>
  <si>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</si>
  <si>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</si>
  <si>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</si>
  <si>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</si>
  <si>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</si>
  <si>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</si>
  <si>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</si>
  <si>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</si>
  <si>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</si>
  <si>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Idegenforgalmi adó</t>
  </si>
  <si>
    <t>Iparűzési adó</t>
  </si>
  <si>
    <t>Talajterhelési díj</t>
  </si>
  <si>
    <t>2020.év</t>
  </si>
  <si>
    <t>2021.év</t>
  </si>
  <si>
    <t>Működési célú támogatások ÁHT-on belülről (B11+B12+B16)</t>
  </si>
  <si>
    <t>Közhatalmi bevételek (B31+B34+B35+B36)</t>
  </si>
  <si>
    <t>Működési bevételek (B402+B403+ ….+B411)</t>
  </si>
  <si>
    <t>Működési célú átvett pénzeszközök (B64+B65)</t>
  </si>
  <si>
    <t>Működési bevételek összesen  (B1+B3+B4+B6 )</t>
  </si>
  <si>
    <t xml:space="preserve">Felhalmozási célú támogatások ÁHT-on belülről </t>
  </si>
  <si>
    <t>Felhalmozási bevételek (B52+B53+B55)</t>
  </si>
  <si>
    <t>Felhalmozási célú átvett pénzeszközök (B74+B75 )</t>
  </si>
  <si>
    <t>II. Felhalmozási bevételek összesen (B2+B5+B7)</t>
  </si>
  <si>
    <t>Finanszírozási bevételek (B811+B813+B814+B816+B817)</t>
  </si>
  <si>
    <t>FINANSZÍROZÁSI BEVÉTELEK (B8)</t>
  </si>
  <si>
    <t>Személyi juttatások (K 11+ K12)</t>
  </si>
  <si>
    <t>Munkaadót terhelő járulék és szociális hozzájár.adó (K2-01+…K2-07)</t>
  </si>
  <si>
    <t>Dologi kiadások (K31+K32+ K33+ K34 +K35)</t>
  </si>
  <si>
    <t>Ellátottak pénzbeli juttatásai (K42+K48)</t>
  </si>
  <si>
    <t>Egyéb működési célú támogatások (K502+….K513)</t>
  </si>
  <si>
    <t>Működési kiadások összesen (K1+…K5)</t>
  </si>
  <si>
    <t>Beruházások (K61+K62+K63+K64+K65+K66+K67)</t>
  </si>
  <si>
    <t>Felújítások (K71+K72+K73+K74)</t>
  </si>
  <si>
    <t>Egyéb felhalmozási célú kiadások (K86+K89)</t>
  </si>
  <si>
    <t>Felhalmozási kiadások összesen (K 6+K 7+K 8)</t>
  </si>
  <si>
    <t>Finanszírozási kiadások  (K 91)</t>
  </si>
  <si>
    <t>FINANSZÍROZÁSI KIADÁSOK ÖSSZESEN ( K9)</t>
  </si>
  <si>
    <t>KIADÁSOK ÖSSZESEN (A. + B.)</t>
  </si>
  <si>
    <t>2020. évi tervezett előirányzat</t>
  </si>
  <si>
    <t>Víziközmű-számla egyenlege</t>
  </si>
  <si>
    <t>2022.év</t>
  </si>
  <si>
    <t>2023.év</t>
  </si>
  <si>
    <t>Száma</t>
  </si>
  <si>
    <t>Részletező</t>
  </si>
  <si>
    <t>Előirányzat megnevezése</t>
  </si>
  <si>
    <t>Bevételek</t>
  </si>
  <si>
    <t>Önkormányzat működési támogatásai (1.1.+…+.1.6.)</t>
  </si>
  <si>
    <t>1.1.</t>
  </si>
  <si>
    <t>B111</t>
  </si>
  <si>
    <t>Helyi önkormányzatok működésének általános támogatása</t>
  </si>
  <si>
    <t>1.2.</t>
  </si>
  <si>
    <t>B112</t>
  </si>
  <si>
    <t>Önkormányzatok egyes köznevelési feladatainak támogatása</t>
  </si>
  <si>
    <t>1.3.</t>
  </si>
  <si>
    <t>B113</t>
  </si>
  <si>
    <t>Önkormányzatok szociális és gyermekjóléti, étkeztetési feladatainak támogatása</t>
  </si>
  <si>
    <t>1.4.</t>
  </si>
  <si>
    <t>B114</t>
  </si>
  <si>
    <t>Önkormányzatok kulturális feladatainak támogatása</t>
  </si>
  <si>
    <t>1.5.</t>
  </si>
  <si>
    <t>B115</t>
  </si>
  <si>
    <t>Működési célú kvi támogatások és kiegészítő támogatások</t>
  </si>
  <si>
    <t>1.6.</t>
  </si>
  <si>
    <t>B116</t>
  </si>
  <si>
    <t>Elszámolásból származó bevételek</t>
  </si>
  <si>
    <t>Működési célú támogatások államháztartáson belülről (2.1.+…+.2.5.)</t>
  </si>
  <si>
    <t>2.1.</t>
  </si>
  <si>
    <t>B12</t>
  </si>
  <si>
    <t>Elvonások és befizetések bevételei</t>
  </si>
  <si>
    <t>2.2.</t>
  </si>
  <si>
    <t>B13</t>
  </si>
  <si>
    <t xml:space="preserve">Működési célú garancia- és kezességvállalásból megtérülések </t>
  </si>
  <si>
    <t>2.3.</t>
  </si>
  <si>
    <t>B14</t>
  </si>
  <si>
    <t xml:space="preserve">Működési célú visszatérítendő támogatások, kölcsönök visszatérülése </t>
  </si>
  <si>
    <t>2.4.</t>
  </si>
  <si>
    <t>B15</t>
  </si>
  <si>
    <t>Működési célú visszatérítendő támogatások, kölcsönök igénybevétele</t>
  </si>
  <si>
    <t>2.5.</t>
  </si>
  <si>
    <t>B16</t>
  </si>
  <si>
    <t xml:space="preserve">Egyéb működési célú támogatások bevételei </t>
  </si>
  <si>
    <t>2.6.</t>
  </si>
  <si>
    <t>Felhalmozási célú támogatások államháztartáson belülről (3.1.+…+3.5.)</t>
  </si>
  <si>
    <t>3.1.</t>
  </si>
  <si>
    <t>B21</t>
  </si>
  <si>
    <t>Felhalmozási célú önkormányzati támogatások</t>
  </si>
  <si>
    <t>3.2.</t>
  </si>
  <si>
    <t>B22</t>
  </si>
  <si>
    <t>Felhalmozási célú garancia- és kezességvállalásból megtérülések</t>
  </si>
  <si>
    <t>3.3.</t>
  </si>
  <si>
    <t>B23</t>
  </si>
  <si>
    <t>Felhalmozási célú visszatérítendő támogatások, kölcsönök visszatérülése</t>
  </si>
  <si>
    <t>3.4.</t>
  </si>
  <si>
    <t>B24</t>
  </si>
  <si>
    <t>Felhalmozási célú visszatérítendő támogatások, kölcsönök igénybevétele</t>
  </si>
  <si>
    <t>3.5.</t>
  </si>
  <si>
    <t>B25</t>
  </si>
  <si>
    <t>Egyéb felhalmozási célú támogatások bevételei</t>
  </si>
  <si>
    <t xml:space="preserve">4. </t>
  </si>
  <si>
    <t>Közhatalmi bevételek (4.1.+...+4.7.)</t>
  </si>
  <si>
    <t>4.1.</t>
  </si>
  <si>
    <t>B34</t>
  </si>
  <si>
    <t>Vagyoni típusú adók</t>
  </si>
  <si>
    <t>4.1.1</t>
  </si>
  <si>
    <t>építményadó</t>
  </si>
  <si>
    <t>4.1.2</t>
  </si>
  <si>
    <t>4.1.3</t>
  </si>
  <si>
    <t>telekadó</t>
  </si>
  <si>
    <t>4.3.</t>
  </si>
  <si>
    <t>B351</t>
  </si>
  <si>
    <t>4.4.</t>
  </si>
  <si>
    <t>B355</t>
  </si>
  <si>
    <t>4.5.</t>
  </si>
  <si>
    <t>B354</t>
  </si>
  <si>
    <t>Gépjárműadó</t>
  </si>
  <si>
    <t>4.6.</t>
  </si>
  <si>
    <t>4.7.</t>
  </si>
  <si>
    <t>B36</t>
  </si>
  <si>
    <t>Egyéb közhatalmi bevételek</t>
  </si>
  <si>
    <t>Működési bevételek (5.1.+…+ 5.11.)</t>
  </si>
  <si>
    <t>5.1.</t>
  </si>
  <si>
    <t>B401</t>
  </si>
  <si>
    <t>Készletértékesítés ellenértéke</t>
  </si>
  <si>
    <t>5.2.</t>
  </si>
  <si>
    <t>B402</t>
  </si>
  <si>
    <t>Szolgáltatások ellenértéke</t>
  </si>
  <si>
    <t>5.3.</t>
  </si>
  <si>
    <t>B403</t>
  </si>
  <si>
    <t>Közvetített szolgáltatások értéke</t>
  </si>
  <si>
    <t>5.4.</t>
  </si>
  <si>
    <t>B404</t>
  </si>
  <si>
    <t>Tulajdonosi bevételek</t>
  </si>
  <si>
    <t>5.5.</t>
  </si>
  <si>
    <t>B405</t>
  </si>
  <si>
    <t>Ellátási díjak</t>
  </si>
  <si>
    <t>5.6.</t>
  </si>
  <si>
    <t>B406</t>
  </si>
  <si>
    <t xml:space="preserve">Kiszámlázott általános forgalmi adó </t>
  </si>
  <si>
    <t>5.7.</t>
  </si>
  <si>
    <t>B407</t>
  </si>
  <si>
    <t>Általános forgalmi adó visszatérítése</t>
  </si>
  <si>
    <t>5.8.</t>
  </si>
  <si>
    <t>B408</t>
  </si>
  <si>
    <t>Kamatbevételek és más nyereségjellegű bevételek</t>
  </si>
  <si>
    <t>5.9.</t>
  </si>
  <si>
    <t>B409</t>
  </si>
  <si>
    <t>Egyéb pénzügyi műveletek bevételei</t>
  </si>
  <si>
    <t>5.10.</t>
  </si>
  <si>
    <t>B410</t>
  </si>
  <si>
    <t>Biztosító által fizetett kártérítés</t>
  </si>
  <si>
    <t>5.11.</t>
  </si>
  <si>
    <t>B411</t>
  </si>
  <si>
    <t>Egyéb működési bevételek</t>
  </si>
  <si>
    <t>Felhalmozási bevételek (6.1.+…+6.5.)</t>
  </si>
  <si>
    <t>6.1.</t>
  </si>
  <si>
    <t>B51</t>
  </si>
  <si>
    <t>Immateriális javak értékesítése</t>
  </si>
  <si>
    <t>6.2.</t>
  </si>
  <si>
    <t>B52</t>
  </si>
  <si>
    <t>Ingatlanok értékesítése</t>
  </si>
  <si>
    <t>6.3.</t>
  </si>
  <si>
    <t>B53</t>
  </si>
  <si>
    <t>Egyéb tárgyi eszközök értékesítése</t>
  </si>
  <si>
    <t>6.4.</t>
  </si>
  <si>
    <t>B54</t>
  </si>
  <si>
    <t>Részesedések értékesítése</t>
  </si>
  <si>
    <t>6.5.</t>
  </si>
  <si>
    <t>B55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</si>
  <si>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</si>
  <si>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</si>
  <si>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</si>
  <si>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</si>
  <si>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B61</t>
  </si>
  <si>
    <t>Működési célú garancia- és kezességvállalásból megtérülések ÁH-n kívülről</t>
  </si>
  <si>
    <t>7.2.</t>
  </si>
  <si>
    <t>B64</t>
  </si>
  <si>
    <t>Működési célú visszatérítendő támogatások, kölcsönök visszatér. ÁH-n kívülről</t>
  </si>
  <si>
    <t>7.3.</t>
  </si>
  <si>
    <t>B65</t>
  </si>
  <si>
    <t>Egyéb működési célú átvett pénzeszköz</t>
  </si>
  <si>
    <t>7.4.</t>
  </si>
  <si>
    <t>Felhalmozási célú átvett pénzeszközök (8.1.+8.2.+8.3.)</t>
  </si>
  <si>
    <t>8.1.</t>
  </si>
  <si>
    <t>B71</t>
  </si>
  <si>
    <t>Felhalm. célú garancia- és kezességvállalásból megtérülések ÁH-n kívülről</t>
  </si>
  <si>
    <t>8.2.</t>
  </si>
  <si>
    <t>B74</t>
  </si>
  <si>
    <t>Felhalm. célú visszatérítendő támogatások, kölcsönök visszatér. ÁH-n kívülről</t>
  </si>
  <si>
    <t>8.3.</t>
  </si>
  <si>
    <t>B75</t>
  </si>
  <si>
    <t>Egyéb felhalmozási célú átvett pénzeszköz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</si>
  <si>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</si>
  <si>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</si>
  <si>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</si>
  <si>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</si>
  <si>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B8111</t>
  </si>
  <si>
    <t>Hosszú lejáratú  hitelek, kölcsönök felvétele</t>
  </si>
  <si>
    <t>10.2.</t>
  </si>
  <si>
    <t>B8112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</si>
  <si>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</si>
  <si>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</si>
  <si>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</si>
  <si>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</si>
  <si>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</si>
  <si>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</si>
  <si>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B8121</t>
  </si>
  <si>
    <t>Forgatási célú belföldi értékpapírok beváltása,  értékesítése</t>
  </si>
  <si>
    <t>11.2.</t>
  </si>
  <si>
    <t>B8122</t>
  </si>
  <si>
    <t>Forgatási célú belföldi értékpapírok kibocsátása</t>
  </si>
  <si>
    <t>11.3.</t>
  </si>
  <si>
    <t>B8123</t>
  </si>
  <si>
    <t>Befektetési célú belföldi értékpapírok beváltása,  értékesítése</t>
  </si>
  <si>
    <t>11.4.</t>
  </si>
  <si>
    <t>B8124</t>
  </si>
  <si>
    <t>Befektetési célú belföldi értékpapírok kibocsátása</t>
  </si>
  <si>
    <t xml:space="preserve">    12.</t>
  </si>
  <si>
    <t>Maradvány igénybevétele (12.1. + 12.2.)</t>
  </si>
  <si>
    <t>12.1.</t>
  </si>
  <si>
    <t>B8131</t>
  </si>
  <si>
    <t>Előző év költségvetési maradványának igénybevétele</t>
  </si>
  <si>
    <t>12.2.</t>
  </si>
  <si>
    <t>B8132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</si>
  <si>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</si>
  <si>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</si>
  <si>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</si>
  <si>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</si>
  <si>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B814</t>
  </si>
  <si>
    <t>Államháztartáson belüli megelőlegezések</t>
  </si>
  <si>
    <t>13.2.</t>
  </si>
  <si>
    <t>B815</t>
  </si>
  <si>
    <t>Államháztartáson belüli megelőlegezések törlesztése</t>
  </si>
  <si>
    <t>13.3.</t>
  </si>
  <si>
    <t>Központi, irányítószervi támogatás</t>
  </si>
  <si>
    <t>13.4.</t>
  </si>
  <si>
    <t>B817</t>
  </si>
  <si>
    <t>Betétek megszüntetése</t>
  </si>
  <si>
    <t xml:space="preserve">    14.</t>
  </si>
  <si>
    <t>Külföldi finanszírozás bevételei (14.1.+…14.4.)</t>
  </si>
  <si>
    <t xml:space="preserve">    14.1.</t>
  </si>
  <si>
    <t>B821</t>
  </si>
  <si>
    <t>Forgatási célú külföldi értékpapírok beváltása,  értékesítése</t>
  </si>
  <si>
    <t xml:space="preserve">    14.2.</t>
  </si>
  <si>
    <t>B822</t>
  </si>
  <si>
    <t>Befektetési célú külföldi értékpapírok beváltása,  értékesítése</t>
  </si>
  <si>
    <t xml:space="preserve">    14.3.</t>
  </si>
  <si>
    <t>B823</t>
  </si>
  <si>
    <t>Külföldi értékpapírok kibocsátása</t>
  </si>
  <si>
    <t xml:space="preserve">    14.4.</t>
  </si>
  <si>
    <t>B825</t>
  </si>
  <si>
    <t>Külföldi hitelek, kölcsönök felvétele</t>
  </si>
  <si>
    <t xml:space="preserve">    15.</t>
  </si>
  <si>
    <t>B84</t>
  </si>
  <si>
    <t>Váltóbevételek</t>
  </si>
  <si>
    <t xml:space="preserve">   16.</t>
  </si>
  <si>
    <t>B83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</si>
  <si>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</si>
  <si>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</si>
  <si>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</si>
  <si>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</si>
  <si>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</si>
  <si>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</si>
  <si>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1.1.1</t>
  </si>
  <si>
    <t>K1101</t>
  </si>
  <si>
    <t>Törvény szerinti illetmények, munkabérek</t>
  </si>
  <si>
    <t>1.1.2</t>
  </si>
  <si>
    <t>K1102</t>
  </si>
  <si>
    <t>Normatív jutalmak</t>
  </si>
  <si>
    <t>1.1.3</t>
  </si>
  <si>
    <t>K1103</t>
  </si>
  <si>
    <t>Céljuttatás, projektprémium</t>
  </si>
  <si>
    <t>1.1.4</t>
  </si>
  <si>
    <t>K1104</t>
  </si>
  <si>
    <t>Készenlét, ügyeleti, helyettesítési díj, túlóra, túlszolgálat</t>
  </si>
  <si>
    <t>1.1.5</t>
  </si>
  <si>
    <t>K1105</t>
  </si>
  <si>
    <t>Végkielégítés</t>
  </si>
  <si>
    <t>1.1.6</t>
  </si>
  <si>
    <t>K1106</t>
  </si>
  <si>
    <t>Jubileumi jutalom</t>
  </si>
  <si>
    <t>1.1.7</t>
  </si>
  <si>
    <t>K1107</t>
  </si>
  <si>
    <t>Béren kívüli juttatások</t>
  </si>
  <si>
    <t>1.1.8</t>
  </si>
  <si>
    <t>K1108</t>
  </si>
  <si>
    <t>Ruházati költségtérítés</t>
  </si>
  <si>
    <t>1.1.9</t>
  </si>
  <si>
    <t>K1109</t>
  </si>
  <si>
    <t>Közlekedési költségtérítés</t>
  </si>
  <si>
    <t>1.1.10</t>
  </si>
  <si>
    <t>K1110</t>
  </si>
  <si>
    <t>Egyéb költségtérítések</t>
  </si>
  <si>
    <t>1.1.11</t>
  </si>
  <si>
    <t>K1111</t>
  </si>
  <si>
    <t>Lakhatási támogatások</t>
  </si>
  <si>
    <t>1.1.12</t>
  </si>
  <si>
    <t>K1112</t>
  </si>
  <si>
    <t>Szociális támogatások</t>
  </si>
  <si>
    <t>1.1.13</t>
  </si>
  <si>
    <t>K1113</t>
  </si>
  <si>
    <t>Foglalkoztatottak egyéb személyi juttatások</t>
  </si>
  <si>
    <t>1.1.14</t>
  </si>
  <si>
    <t>K121</t>
  </si>
  <si>
    <t>1.1.15</t>
  </si>
  <si>
    <t>K122</t>
  </si>
  <si>
    <t>Munkavégzésre irányuló egyéb jogviszonyban n.s. f. fiz. Juttatások</t>
  </si>
  <si>
    <t>1.1.16</t>
  </si>
  <si>
    <t>K123</t>
  </si>
  <si>
    <t>Egyéb külső személyi juttatások</t>
  </si>
  <si>
    <t>Munkaadókat terhelő járulékok és szociális hozzájárulási adó</t>
  </si>
  <si>
    <t>1.2.1</t>
  </si>
  <si>
    <t>szociális hozzájárulási adó</t>
  </si>
  <si>
    <t>1.2.2</t>
  </si>
  <si>
    <t>rehabililtációs hozzájárulás</t>
  </si>
  <si>
    <t>1.2.3</t>
  </si>
  <si>
    <t>egészségügyi hozzájárulás</t>
  </si>
  <si>
    <t>1.2.4</t>
  </si>
  <si>
    <t>táppénzhozzájárulás</t>
  </si>
  <si>
    <t>1.2.5</t>
  </si>
  <si>
    <t xml:space="preserve">munkaadót a foglalkoztatottak részére történő kifizetésekkel kapcsolatban terhelő más járulék jellegű kötelezettségek </t>
  </si>
  <si>
    <t>1.2.6</t>
  </si>
  <si>
    <t>munkáltatót terhelő személyi jövedelmadó</t>
  </si>
  <si>
    <t>Dologi  kiadások</t>
  </si>
  <si>
    <t>1.3.1</t>
  </si>
  <si>
    <t>K311</t>
  </si>
  <si>
    <t>Szakmai anyagok beszerzése</t>
  </si>
  <si>
    <t>1.3.2</t>
  </si>
  <si>
    <t>K312</t>
  </si>
  <si>
    <t>Üzemeltetési anyagok beszerzése</t>
  </si>
  <si>
    <t>1.3.3</t>
  </si>
  <si>
    <t>K313</t>
  </si>
  <si>
    <t>Árubeszerzés</t>
  </si>
  <si>
    <t>1.3.4</t>
  </si>
  <si>
    <t>K321</t>
  </si>
  <si>
    <t>Informatikai szolgáltatások igénybevétele</t>
  </si>
  <si>
    <t>1.3.5</t>
  </si>
  <si>
    <t>K322</t>
  </si>
  <si>
    <t>Egyéb kommunikációs szolgáltatások</t>
  </si>
  <si>
    <t>1.3.6</t>
  </si>
  <si>
    <t>K331</t>
  </si>
  <si>
    <t>Közüzemi díjak</t>
  </si>
  <si>
    <t>1.3.7</t>
  </si>
  <si>
    <t>K332</t>
  </si>
  <si>
    <t>Vásárolt élelmezés</t>
  </si>
  <si>
    <t>1.3.8</t>
  </si>
  <si>
    <t>K333</t>
  </si>
  <si>
    <t>Bérleti-és lízingdíjak</t>
  </si>
  <si>
    <t>1.3.9</t>
  </si>
  <si>
    <t>K334</t>
  </si>
  <si>
    <t>Karbantartási, kisjavítási szolgáltatások</t>
  </si>
  <si>
    <t>1.3.10</t>
  </si>
  <si>
    <t>K335</t>
  </si>
  <si>
    <t>Közvetített szolgáltatások</t>
  </si>
  <si>
    <t>1.3.11</t>
  </si>
  <si>
    <t>K336</t>
  </si>
  <si>
    <t>Szakmai tevékenységet segítő szolgáltatások</t>
  </si>
  <si>
    <t>1.3.12</t>
  </si>
  <si>
    <t>K337</t>
  </si>
  <si>
    <t>Egyéb szolgáltatások</t>
  </si>
  <si>
    <t>1.3.13</t>
  </si>
  <si>
    <t>K341</t>
  </si>
  <si>
    <t>Kiküldetések kiadásai</t>
  </si>
  <si>
    <t>1.3.14</t>
  </si>
  <si>
    <t>K342</t>
  </si>
  <si>
    <t>Reklám-és propaganda kidások</t>
  </si>
  <si>
    <t>1.3.15</t>
  </si>
  <si>
    <t>K351</t>
  </si>
  <si>
    <t>Működési célú, előzetesen felsz.ÁFA</t>
  </si>
  <si>
    <t>1.3.16</t>
  </si>
  <si>
    <t>K352</t>
  </si>
  <si>
    <t>Fizetendő ÁFA</t>
  </si>
  <si>
    <t>1.3.17</t>
  </si>
  <si>
    <t>K353</t>
  </si>
  <si>
    <t>Kamatkiadások</t>
  </si>
  <si>
    <t>1.3.18</t>
  </si>
  <si>
    <t>K354</t>
  </si>
  <si>
    <t>Egyéb pénzügyi műveletek kiadásai</t>
  </si>
  <si>
    <t>1.3.19</t>
  </si>
  <si>
    <t>K355</t>
  </si>
  <si>
    <t>Ellátottak pénzbeli juttatásai</t>
  </si>
  <si>
    <t>1.4.1</t>
  </si>
  <si>
    <t>K42</t>
  </si>
  <si>
    <t>Családtámogatási ellátások</t>
  </si>
  <si>
    <t>1.4.2</t>
  </si>
  <si>
    <t>K46</t>
  </si>
  <si>
    <t>Lakhatással kapcsoalatos támogatások</t>
  </si>
  <si>
    <t>1.4.3</t>
  </si>
  <si>
    <t xml:space="preserve">K48 </t>
  </si>
  <si>
    <t>Egyéb nem intézményi ellátások</t>
  </si>
  <si>
    <t>1.5</t>
  </si>
  <si>
    <t>Egyéb működési célú kiadások</t>
  </si>
  <si>
    <t>K5021</t>
  </si>
  <si>
    <t xml:space="preserve"> az 1.5-ből: - Előző évi elszámolásból származó befizetések</t>
  </si>
  <si>
    <t>1.7.</t>
  </si>
  <si>
    <t>K5022</t>
  </si>
  <si>
    <t xml:space="preserve">   - Törvényi előíráson alapuló befizetések</t>
  </si>
  <si>
    <t>1.8.</t>
  </si>
  <si>
    <t>K5023</t>
  </si>
  <si>
    <t xml:space="preserve">   - Elvonások és befizetések</t>
  </si>
  <si>
    <t>1.9.</t>
  </si>
  <si>
    <t>K503</t>
  </si>
  <si>
    <t xml:space="preserve">   - Garancia- és kezességvállalásból kifizetés ÁH-n belülre</t>
  </si>
  <si>
    <t>1.10.</t>
  </si>
  <si>
    <t>K504</t>
  </si>
  <si>
    <t xml:space="preserve">   -Visszatérítendő támogatások, kölcsönök nyújtása ÁH-n belülre</t>
  </si>
  <si>
    <t>1.11.</t>
  </si>
  <si>
    <t>K505</t>
  </si>
  <si>
    <t xml:space="preserve">   - Visszatérítendő támogatások, kölcsönök törlesztése ÁH-n belülre</t>
  </si>
  <si>
    <t>1.12.</t>
  </si>
  <si>
    <t>K506</t>
  </si>
  <si>
    <t xml:space="preserve">   - Egyéb működési célú támogatások ÁH-n belülre</t>
  </si>
  <si>
    <t>1.13.</t>
  </si>
  <si>
    <t>K507</t>
  </si>
  <si>
    <t xml:space="preserve">   - Garancia és kezességvállalásból kifizetés ÁH-n kívülre</t>
  </si>
  <si>
    <t>1.14.</t>
  </si>
  <si>
    <t>K508</t>
  </si>
  <si>
    <t xml:space="preserve">   - Visszatérítendő támogatások, kölcsönök nyújtása ÁH-n kívülre</t>
  </si>
  <si>
    <t>1.15.</t>
  </si>
  <si>
    <t>K509</t>
  </si>
  <si>
    <t xml:space="preserve">   - Árkiegészítések, ártámogatások</t>
  </si>
  <si>
    <t>1.16.</t>
  </si>
  <si>
    <t>K510</t>
  </si>
  <si>
    <t xml:space="preserve">   - Kamattámogatások</t>
  </si>
  <si>
    <t>1.17.</t>
  </si>
  <si>
    <t>K512</t>
  </si>
  <si>
    <t xml:space="preserve">   - Egyéb működési célú támogatások államháztartáson kívülre</t>
  </si>
  <si>
    <t>1.18.</t>
  </si>
  <si>
    <t>K513</t>
  </si>
  <si>
    <t>Tartalékok</t>
  </si>
  <si>
    <t>1.18.1</t>
  </si>
  <si>
    <t xml:space="preserve"> az 1.18-ból: - Általános tartalék</t>
  </si>
  <si>
    <t>1.18.2</t>
  </si>
  <si>
    <t xml:space="preserve">     - Céltartalék</t>
  </si>
  <si>
    <t>2.1.1</t>
  </si>
  <si>
    <t>K61</t>
  </si>
  <si>
    <t>Immateriális javak beszerzése, létesítése</t>
  </si>
  <si>
    <t>2.1.2</t>
  </si>
  <si>
    <t>K62</t>
  </si>
  <si>
    <t>Ingatlanok beszerzése, létesítése</t>
  </si>
  <si>
    <t>2.1.3</t>
  </si>
  <si>
    <t>K63</t>
  </si>
  <si>
    <t>Informatikai eszközök beszerzése, létesítése</t>
  </si>
  <si>
    <t>2.1.4</t>
  </si>
  <si>
    <t>K64</t>
  </si>
  <si>
    <t>Egyéb tárgyi eszközök beszerzése, létesítése</t>
  </si>
  <si>
    <t>2.1.5</t>
  </si>
  <si>
    <t>K65</t>
  </si>
  <si>
    <t>Részesedések beszerzése</t>
  </si>
  <si>
    <t>2.1.6</t>
  </si>
  <si>
    <t>K66</t>
  </si>
  <si>
    <t>Meglévő részesedések növeléséhez kapcsoloódó kiadások</t>
  </si>
  <si>
    <t>2.1.7</t>
  </si>
  <si>
    <t>K67</t>
  </si>
  <si>
    <t>Beruházási célú előzetesen felszámított ÁFA</t>
  </si>
  <si>
    <t>Felújítások</t>
  </si>
  <si>
    <t>2.3.1</t>
  </si>
  <si>
    <t>K71</t>
  </si>
  <si>
    <t>Ingatlanok felújítása</t>
  </si>
  <si>
    <t>2.3.2</t>
  </si>
  <si>
    <t>K72</t>
  </si>
  <si>
    <t>Informatikai eszközök felújítása</t>
  </si>
  <si>
    <t>2.3.3</t>
  </si>
  <si>
    <t>K73</t>
  </si>
  <si>
    <t>Egyéb tárgyi eszközök felújítása</t>
  </si>
  <si>
    <t>2.3.4</t>
  </si>
  <si>
    <t>K74</t>
  </si>
  <si>
    <t>Felújítási célú előzetesen felszámított ÁFA</t>
  </si>
  <si>
    <t>Egyéb felhalmozási kiadások</t>
  </si>
  <si>
    <t>K81</t>
  </si>
  <si>
    <t>2.5.-ből        - Garancia- és kezességvállalásból kifizetés ÁH-n belülre</t>
  </si>
  <si>
    <t>2.7.</t>
  </si>
  <si>
    <t>K82</t>
  </si>
  <si>
    <t xml:space="preserve">   - Visszatérítendő támogatások, kölcsönök nyújtása ÁH-n belülre</t>
  </si>
  <si>
    <t>2.8.</t>
  </si>
  <si>
    <t>K83</t>
  </si>
  <si>
    <t>2.9.</t>
  </si>
  <si>
    <t>K84</t>
  </si>
  <si>
    <t xml:space="preserve">   - Egyéb felhalmozási célú támogatások ÁH-n belülre</t>
  </si>
  <si>
    <t>2.10.</t>
  </si>
  <si>
    <t>K85</t>
  </si>
  <si>
    <t xml:space="preserve">   - Garancia- és kezességvállalásból kifizetés ÁH-n kívülre</t>
  </si>
  <si>
    <t>2.11.</t>
  </si>
  <si>
    <t>K86</t>
  </si>
  <si>
    <t>2.12.</t>
  </si>
  <si>
    <t>K87</t>
  </si>
  <si>
    <t xml:space="preserve">   - Lakástámogatás</t>
  </si>
  <si>
    <t>2.13.</t>
  </si>
  <si>
    <t>K89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</si>
  <si>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</si>
  <si>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</si>
  <si>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</si>
  <si>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K9111</t>
  </si>
  <si>
    <t>Hosszú lejáratú hitelek, kölcsönök törlesztése</t>
  </si>
  <si>
    <t>4.2.</t>
  </si>
  <si>
    <t>K9112</t>
  </si>
  <si>
    <t>Likviditási célú hitelek, kölcsönök törlesztése pénzügyi vállalkozásnak</t>
  </si>
  <si>
    <t>K9113</t>
  </si>
  <si>
    <t>Rövid lejáratú hitelek, kölcsönök törlesztése</t>
  </si>
  <si>
    <t>Belföldi értékpapírok kiadásai (5.1. + … + 5.6.)</t>
  </si>
  <si>
    <t>K9121</t>
  </si>
  <si>
    <t>Forgatási célú belföldi értékpapírok vásárlása</t>
  </si>
  <si>
    <t>K9122</t>
  </si>
  <si>
    <t>Befektetési célú belföldi értékpapírok vásárlása</t>
  </si>
  <si>
    <t>K9123</t>
  </si>
  <si>
    <t>Kincstárjegyek beváltása</t>
  </si>
  <si>
    <t>K9124</t>
  </si>
  <si>
    <t>Éven belüli lejáatú belföldi értékpapírok beváltása</t>
  </si>
  <si>
    <t>K9125</t>
  </si>
  <si>
    <t>Belföldi kötvények beváltása</t>
  </si>
  <si>
    <t>K9126</t>
  </si>
  <si>
    <t>Éven túli lejáratú belföldi értékpapírok beváltása</t>
  </si>
  <si>
    <t>Belföldi finanszírozás kiadásai (6.1. + … + 6.5.)</t>
  </si>
  <si>
    <t>K913</t>
  </si>
  <si>
    <t>Államháztartáson belüli megelőlegezések folyósítása</t>
  </si>
  <si>
    <t>Államháztartáson belüli megelőlegezések visszafizetése</t>
  </si>
  <si>
    <t>Központi, irányító szervi támogatás</t>
  </si>
  <si>
    <t>K916</t>
  </si>
  <si>
    <t>Pénzeszközök lekötött betétként elhelyezése</t>
  </si>
  <si>
    <t>K917</t>
  </si>
  <si>
    <t>Pénzügyi lízing kiadásai</t>
  </si>
  <si>
    <t>Külföldi finanszírozás kiadásai (7.1. + … + 7.5.)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</si>
  <si>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</si>
  <si>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</si>
  <si>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</si>
  <si>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</si>
  <si>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</si>
  <si>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</si>
  <si>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</si>
  <si>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Hitelek, kölcsönök törlesztése külföldi kormányoknak nemz. szervezeteknek</t>
  </si>
  <si>
    <t>7.5.</t>
  </si>
  <si>
    <t>K925</t>
  </si>
  <si>
    <t>Hitelek, kölcsönök törlesztése külföldi pénzintézeteknek</t>
  </si>
  <si>
    <t>Adóssághoz nem kapcsolódó származékos ügyletek</t>
  </si>
  <si>
    <t>K94</t>
  </si>
  <si>
    <t>Váltókiadások</t>
  </si>
  <si>
    <t>10.</t>
  </si>
  <si>
    <t>FINANSZÍROZÁSI KIADÁSOK ÖSSZESEN: (4.+…+9.)</t>
  </si>
  <si>
    <t>11.</t>
  </si>
  <si>
    <t>KIADÁSOK ÖSSZESEN: (3.+10.)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</si>
  <si>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</si>
  <si>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</si>
  <si>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Egyéb dologi kiadások</t>
  </si>
  <si>
    <t>Vértesboglár Község Önkormányzata és intézménye összevont</t>
  </si>
  <si>
    <t>ÁMK</t>
  </si>
  <si>
    <t>Vértesboglár Község Önkormányzata és intézménye 2020. évi összevont bevételei és kiadásai</t>
  </si>
  <si>
    <t>magánszemélyek kommunális adója</t>
  </si>
  <si>
    <t>Választott tisztségviselők juttatásai</t>
  </si>
  <si>
    <t>Vértesboglár Község Önkormányzatának  2020. évi általános és céltartalékai</t>
  </si>
  <si>
    <t>Vértesboglár Község Önkormányzata és intézménye 2020. évi fejlesztési kiadásainak célonkénti bontása</t>
  </si>
  <si>
    <t>KEHOP-1.2.1-18-2018-00213 pályázat kapcsán egyéb tárgyi eszközök beszerzése, létesítése</t>
  </si>
  <si>
    <t>óvodai villanykapacitás bővítése</t>
  </si>
  <si>
    <t>játszótér ütéscsillapító</t>
  </si>
  <si>
    <t>szennyvízhálózat felújítására keretösszeg</t>
  </si>
  <si>
    <t>ivóvízhálózat felújítására keretösszeg</t>
  </si>
  <si>
    <t>Beruházások és felújítások</t>
  </si>
  <si>
    <t>Magyar Falu program keretein belül a művelődési ház felújítása</t>
  </si>
  <si>
    <t>közművelődési tevékenység kapcsán egyéb kisértékű tárgyi eszközök beszerzése</t>
  </si>
  <si>
    <t>mosógép beszerzése</t>
  </si>
  <si>
    <t>2 db asztal</t>
  </si>
  <si>
    <t>szeletelőgép</t>
  </si>
  <si>
    <t xml:space="preserve">hűtőláda </t>
  </si>
  <si>
    <t>edények a konyhára</t>
  </si>
  <si>
    <t>Vértesboglár Község Önkormányzata és intézménye 2020. évi költségvetésére vonatkozó előirányzat-felhasználási ütemterve</t>
  </si>
  <si>
    <t>Vértesboglár Község Önkormányzata 2020. évi költségvetési évet követő 3 év tervezett bevételi és kiadási előirányzatainak keretszámai</t>
  </si>
  <si>
    <t>Vértesboglár Község Önkormányzatának és intézménye 2020. évi költségvetésére vonatkozó likvid terve</t>
  </si>
  <si>
    <t>óvodai fejlesztőszoba kialakítása</t>
  </si>
  <si>
    <t>eredeti ei</t>
  </si>
  <si>
    <t>módosított ei</t>
  </si>
  <si>
    <t>összesen</t>
  </si>
  <si>
    <t>elektromos sütő beszerzése</t>
  </si>
  <si>
    <t>Magyar Falu program művelődési ház felújítása pályázat, eszközbeszerzés</t>
  </si>
  <si>
    <t>1 melléklet Vértesboglár Község Önkormányzata és intézménye 2020. évi költségvetéséről szóló 2/2020. (II.28.) önkormnyzati rendelet módosításáról szóló 2/2021. (II.1.) rendelethez</t>
  </si>
  <si>
    <t>2. melléklet Vértesboglár Község Önkormányzata és intézménye 2020. évi költségvetéséről szóló 2/2020. (II.28.) önkormányzati rendelet módosításáról szóló 2/2021. (II.1.) rendeletéhez</t>
  </si>
  <si>
    <t>3. melléklet Vértesboglár Község Önkormányzata és intézménye 2020. évi költségvetéséről szóló 2/2020. (II.28.) rendelet módosításáról szóló 2/2021. (II.1.) rendeletéhez</t>
  </si>
  <si>
    <t>4. melléklet Vértesboglár Község Önkormányzata és intézménye 2020. évi költségvetéséről szóló 2/2020. (II.28.) önkomrányzati rendelet módosításáról szóló 2/2021. (II.1.) rendeletéhez</t>
  </si>
  <si>
    <t xml:space="preserve">5. melléklet Vértesboglár Község és intézménye 2020. évi költségvetéséről  szóló 2/2020. (II.28.) rendelet módosításáról szóló 2/2021. (II.1.)  rendeletéhez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</si>
  <si>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6. melléklet Vértesboglár Község Önkormányzata és intézménye 2020. évi költségvetéséről  szóló 20/2020. (II.28.) rendelet módosításáról szóló 2/2021. (II.1.)  rendeletéhez</t>
  </si>
  <si>
    <t>7. melléklet Vértesboglár Község Önkormányzata és intézménye 2020. évi költségvetéséről  szóló 2/2020. (II.28.) rendelet módosításáról szóló 2/2021. (II.1.)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</si>
</sst>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0\ _F_t"/>
    <numFmt numFmtId="166" formatCode="_-* #,##0\ _F_t_-;\-* #,##0\ _F_t_-;_-* &quot;-&quot;??\ _F_t_-;_-@_-"/>
    <numFmt numFmtId="167" formatCode="#,##0;[Red]#,##0"/>
    <numFmt numFmtId="168" formatCode="###\ ###\ ###\ ###\ 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2" fillId="0" borderId="47" applyNumberFormat="0" applyFill="0" applyAlignment="0" applyProtection="0"/>
    <xf numFmtId="0" fontId="16" fillId="0" borderId="0"/>
    <xf numFmtId="0" fontId="20" fillId="0" borderId="0"/>
  </cellStyleXfs>
  <cellXfs count="37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 wrapText="1"/>
    </xf>
    <xf numFmtId="0" fontId="3" fillId="0" borderId="15" xfId="0" applyFont="1" applyBorder="1"/>
    <xf numFmtId="3" fontId="3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0" fontId="3" fillId="0" borderId="15" xfId="0" applyFont="1" applyFill="1" applyBorder="1"/>
    <xf numFmtId="3" fontId="3" fillId="0" borderId="17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14" fillId="0" borderId="16" xfId="0" applyFont="1" applyBorder="1" applyAlignment="1">
      <alignment horizontal="center" vertical="center" wrapText="1"/>
    </xf>
    <xf numFmtId="166" fontId="14" fillId="0" borderId="16" xfId="1" applyNumberFormat="1" applyFont="1" applyBorder="1" applyAlignment="1">
      <alignment horizontal="center" vertical="center" wrapText="1"/>
    </xf>
    <xf numFmtId="49" fontId="13" fillId="2" borderId="16" xfId="2" applyNumberFormat="1" applyFont="1" applyFill="1" applyBorder="1" applyAlignment="1">
      <alignment vertical="top"/>
    </xf>
    <xf numFmtId="166" fontId="14" fillId="0" borderId="16" xfId="1" applyNumberFormat="1" applyFont="1" applyBorder="1" applyAlignment="1">
      <alignment horizontal="right" vertical="center" wrapText="1"/>
    </xf>
    <xf numFmtId="0" fontId="15" fillId="3" borderId="19" xfId="0" applyFont="1" applyFill="1" applyBorder="1"/>
    <xf numFmtId="166" fontId="15" fillId="0" borderId="16" xfId="1" applyNumberFormat="1" applyFont="1" applyBorder="1" applyAlignment="1">
      <alignment horizontal="right" vertical="center" wrapText="1"/>
    </xf>
    <xf numFmtId="167" fontId="13" fillId="0" borderId="16" xfId="1" applyNumberFormat="1" applyFont="1" applyBorder="1" applyAlignment="1">
      <alignment horizontal="right" vertical="center" wrapText="1"/>
    </xf>
    <xf numFmtId="167" fontId="15" fillId="0" borderId="16" xfId="1" applyNumberFormat="1" applyFont="1" applyBorder="1" applyAlignment="1">
      <alignment horizontal="right" vertical="center" wrapText="1"/>
    </xf>
    <xf numFmtId="166" fontId="13" fillId="0" borderId="16" xfId="1" applyNumberFormat="1" applyFont="1" applyBorder="1" applyAlignment="1">
      <alignment horizontal="right" wrapText="1"/>
    </xf>
    <xf numFmtId="166" fontId="3" fillId="0" borderId="0" xfId="0" applyNumberFormat="1" applyFont="1"/>
    <xf numFmtId="0" fontId="7" fillId="0" borderId="0" xfId="0" applyFont="1" applyAlignment="1"/>
    <xf numFmtId="0" fontId="10" fillId="0" borderId="0" xfId="0" applyFont="1" applyAlignment="1">
      <alignment horizontal="right"/>
    </xf>
    <xf numFmtId="165" fontId="7" fillId="0" borderId="0" xfId="0" applyNumberFormat="1" applyFont="1"/>
    <xf numFmtId="167" fontId="7" fillId="0" borderId="16" xfId="0" applyNumberFormat="1" applyFont="1" applyBorder="1" applyAlignment="1">
      <alignment wrapText="1"/>
    </xf>
    <xf numFmtId="167" fontId="7" fillId="0" borderId="16" xfId="0" applyNumberFormat="1" applyFont="1" applyBorder="1" applyAlignment="1">
      <alignment vertical="center" wrapText="1"/>
    </xf>
    <xf numFmtId="167" fontId="7" fillId="0" borderId="16" xfId="0" applyNumberFormat="1" applyFont="1" applyBorder="1" applyAlignment="1">
      <alignment horizontal="right"/>
    </xf>
    <xf numFmtId="167" fontId="7" fillId="0" borderId="16" xfId="0" applyNumberFormat="1" applyFont="1" applyBorder="1" applyAlignment="1">
      <alignment horizontal="right" vertical="center"/>
    </xf>
    <xf numFmtId="167" fontId="7" fillId="0" borderId="16" xfId="0" applyNumberFormat="1" applyFont="1" applyBorder="1" applyAlignment="1">
      <alignment horizontal="right" wrapText="1"/>
    </xf>
    <xf numFmtId="167" fontId="7" fillId="0" borderId="16" xfId="0" applyNumberFormat="1" applyFont="1" applyBorder="1" applyAlignment="1">
      <alignment horizontal="right" vertical="center" wrapText="1"/>
    </xf>
    <xf numFmtId="165" fontId="10" fillId="0" borderId="0" xfId="0" applyNumberFormat="1" applyFont="1" applyBorder="1" applyAlignment="1"/>
    <xf numFmtId="165" fontId="10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right"/>
    </xf>
    <xf numFmtId="0" fontId="15" fillId="0" borderId="40" xfId="0" applyFont="1" applyBorder="1"/>
    <xf numFmtId="0" fontId="15" fillId="0" borderId="42" xfId="0" applyFont="1" applyBorder="1"/>
    <xf numFmtId="0" fontId="14" fillId="0" borderId="49" xfId="0" applyFont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5" fillId="0" borderId="43" xfId="0" applyFont="1" applyBorder="1"/>
    <xf numFmtId="0" fontId="15" fillId="0" borderId="44" xfId="0" applyFont="1" applyBorder="1"/>
    <xf numFmtId="0" fontId="14" fillId="4" borderId="46" xfId="0" applyFont="1" applyFill="1" applyBorder="1"/>
    <xf numFmtId="0" fontId="14" fillId="4" borderId="29" xfId="0" applyFont="1" applyFill="1" applyBorder="1"/>
    <xf numFmtId="0" fontId="14" fillId="4" borderId="30" xfId="0" applyFont="1" applyFill="1" applyBorder="1"/>
    <xf numFmtId="0" fontId="14" fillId="0" borderId="46" xfId="0" applyFont="1" applyBorder="1"/>
    <xf numFmtId="0" fontId="14" fillId="0" borderId="29" xfId="0" applyFont="1" applyBorder="1"/>
    <xf numFmtId="0" fontId="14" fillId="0" borderId="30" xfId="0" applyFont="1" applyBorder="1"/>
    <xf numFmtId="0" fontId="14" fillId="4" borderId="14" xfId="0" applyFont="1" applyFill="1" applyBorder="1"/>
    <xf numFmtId="3" fontId="15" fillId="0" borderId="0" xfId="0" applyNumberFormat="1" applyFont="1"/>
    <xf numFmtId="3" fontId="14" fillId="0" borderId="0" xfId="0" applyNumberFormat="1" applyFont="1" applyFill="1" applyBorder="1"/>
    <xf numFmtId="0" fontId="15" fillId="0" borderId="0" xfId="0" applyFont="1" applyAlignment="1">
      <alignment horizontal="center" wrapText="1"/>
    </xf>
    <xf numFmtId="0" fontId="14" fillId="0" borderId="0" xfId="0" applyFont="1"/>
    <xf numFmtId="0" fontId="15" fillId="0" borderId="35" xfId="0" applyFont="1" applyBorder="1" applyAlignment="1">
      <alignment horizontal="center"/>
    </xf>
    <xf numFmtId="3" fontId="14" fillId="0" borderId="35" xfId="0" applyNumberFormat="1" applyFont="1" applyBorder="1"/>
    <xf numFmtId="3" fontId="15" fillId="0" borderId="35" xfId="0" applyNumberFormat="1" applyFont="1" applyBorder="1"/>
    <xf numFmtId="3" fontId="15" fillId="0" borderId="33" xfId="0" applyNumberFormat="1" applyFont="1" applyBorder="1"/>
    <xf numFmtId="3" fontId="15" fillId="0" borderId="37" xfId="0" applyNumberFormat="1" applyFont="1" applyBorder="1"/>
    <xf numFmtId="3" fontId="3" fillId="0" borderId="0" xfId="0" applyNumberFormat="1" applyFont="1"/>
    <xf numFmtId="0" fontId="15" fillId="0" borderId="8" xfId="0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right"/>
    </xf>
    <xf numFmtId="3" fontId="15" fillId="0" borderId="8" xfId="0" applyNumberFormat="1" applyFont="1" applyFill="1" applyBorder="1"/>
    <xf numFmtId="3" fontId="15" fillId="0" borderId="10" xfId="0" applyNumberFormat="1" applyFont="1" applyBorder="1"/>
    <xf numFmtId="3" fontId="15" fillId="0" borderId="39" xfId="0" applyNumberFormat="1" applyFont="1" applyBorder="1"/>
    <xf numFmtId="0" fontId="15" fillId="0" borderId="32" xfId="0" applyFont="1" applyFill="1" applyBorder="1" applyAlignment="1">
      <alignment horizontal="center"/>
    </xf>
    <xf numFmtId="3" fontId="15" fillId="0" borderId="32" xfId="0" applyNumberFormat="1" applyFont="1" applyBorder="1"/>
    <xf numFmtId="3" fontId="15" fillId="0" borderId="45" xfId="0" applyNumberFormat="1" applyFont="1" applyBorder="1"/>
    <xf numFmtId="3" fontId="15" fillId="0" borderId="16" xfId="0" applyNumberFormat="1" applyFont="1" applyBorder="1"/>
    <xf numFmtId="0" fontId="15" fillId="0" borderId="16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3" fontId="15" fillId="3" borderId="16" xfId="0" applyNumberFormat="1" applyFont="1" applyFill="1" applyBorder="1"/>
    <xf numFmtId="3" fontId="15" fillId="3" borderId="33" xfId="0" applyNumberFormat="1" applyFont="1" applyFill="1" applyBorder="1"/>
    <xf numFmtId="3" fontId="15" fillId="3" borderId="37" xfId="0" applyNumberFormat="1" applyFont="1" applyFill="1" applyBorder="1"/>
    <xf numFmtId="3" fontId="15" fillId="3" borderId="9" xfId="0" applyNumberFormat="1" applyFont="1" applyFill="1" applyBorder="1" applyAlignment="1">
      <alignment horizontal="right"/>
    </xf>
    <xf numFmtId="3" fontId="15" fillId="3" borderId="8" xfId="0" applyNumberFormat="1" applyFont="1" applyFill="1" applyBorder="1"/>
    <xf numFmtId="3" fontId="15" fillId="3" borderId="10" xfId="0" applyNumberFormat="1" applyFont="1" applyFill="1" applyBorder="1"/>
    <xf numFmtId="3" fontId="15" fillId="3" borderId="39" xfId="0" applyNumberFormat="1" applyFont="1" applyFill="1" applyBorder="1"/>
    <xf numFmtId="0" fontId="15" fillId="2" borderId="32" xfId="0" applyFont="1" applyFill="1" applyBorder="1" applyAlignment="1">
      <alignment horizontal="center"/>
    </xf>
    <xf numFmtId="3" fontId="15" fillId="2" borderId="16" xfId="0" applyNumberFormat="1" applyFont="1" applyFill="1" applyBorder="1"/>
    <xf numFmtId="0" fontId="15" fillId="2" borderId="16" xfId="0" applyFont="1" applyFill="1" applyBorder="1" applyAlignment="1">
      <alignment horizontal="center"/>
    </xf>
    <xf numFmtId="3" fontId="15" fillId="2" borderId="9" xfId="0" applyNumberFormat="1" applyFont="1" applyFill="1" applyBorder="1" applyAlignment="1">
      <alignment horizontal="right"/>
    </xf>
    <xf numFmtId="3" fontId="15" fillId="2" borderId="8" xfId="0" applyNumberFormat="1" applyFont="1" applyFill="1" applyBorder="1"/>
    <xf numFmtId="3" fontId="15" fillId="2" borderId="32" xfId="0" applyNumberFormat="1" applyFont="1" applyFill="1" applyBorder="1"/>
    <xf numFmtId="3" fontId="15" fillId="2" borderId="33" xfId="0" applyNumberFormat="1" applyFont="1" applyFill="1" applyBorder="1"/>
    <xf numFmtId="3" fontId="15" fillId="2" borderId="45" xfId="0" applyNumberFormat="1" applyFont="1" applyFill="1" applyBorder="1"/>
    <xf numFmtId="3" fontId="15" fillId="2" borderId="10" xfId="0" applyNumberFormat="1" applyFont="1" applyFill="1" applyBorder="1"/>
    <xf numFmtId="3" fontId="15" fillId="2" borderId="39" xfId="0" applyNumberFormat="1" applyFont="1" applyFill="1" applyBorder="1"/>
    <xf numFmtId="14" fontId="3" fillId="0" borderId="0" xfId="0" applyNumberFormat="1" applyFont="1"/>
    <xf numFmtId="0" fontId="0" fillId="0" borderId="0" xfId="0" applyAlignment="1">
      <alignment horizontal="center" wrapText="1"/>
    </xf>
    <xf numFmtId="0" fontId="13" fillId="5" borderId="28" xfId="0" applyFont="1" applyFill="1" applyBorder="1"/>
    <xf numFmtId="0" fontId="13" fillId="5" borderId="29" xfId="0" applyFont="1" applyFill="1" applyBorder="1"/>
    <xf numFmtId="0" fontId="13" fillId="5" borderId="30" xfId="0" applyFont="1" applyFill="1" applyBorder="1"/>
    <xf numFmtId="3" fontId="14" fillId="6" borderId="46" xfId="1" applyNumberFormat="1" applyFont="1" applyFill="1" applyBorder="1" applyAlignment="1">
      <alignment horizontal="right" vertical="center"/>
    </xf>
    <xf numFmtId="0" fontId="14" fillId="0" borderId="56" xfId="0" applyFont="1" applyBorder="1"/>
    <xf numFmtId="0" fontId="14" fillId="0" borderId="53" xfId="0" applyFont="1" applyBorder="1"/>
    <xf numFmtId="0" fontId="14" fillId="0" borderId="54" xfId="0" applyFont="1" applyBorder="1"/>
    <xf numFmtId="0" fontId="14" fillId="0" borderId="38" xfId="0" applyFont="1" applyBorder="1"/>
    <xf numFmtId="0" fontId="14" fillId="0" borderId="24" xfId="0" applyFont="1" applyBorder="1"/>
    <xf numFmtId="0" fontId="14" fillId="0" borderId="55" xfId="0" applyFont="1" applyBorder="1"/>
    <xf numFmtId="0" fontId="14" fillId="0" borderId="57" xfId="0" applyFont="1" applyBorder="1"/>
    <xf numFmtId="0" fontId="14" fillId="0" borderId="25" xfId="0" applyFont="1" applyBorder="1"/>
    <xf numFmtId="0" fontId="14" fillId="0" borderId="58" xfId="0" applyFont="1" applyBorder="1"/>
    <xf numFmtId="0" fontId="14" fillId="5" borderId="28" xfId="0" applyFont="1" applyFill="1" applyBorder="1"/>
    <xf numFmtId="0" fontId="14" fillId="5" borderId="29" xfId="0" applyFont="1" applyFill="1" applyBorder="1"/>
    <xf numFmtId="0" fontId="14" fillId="5" borderId="30" xfId="0" applyFont="1" applyFill="1" applyBorder="1"/>
    <xf numFmtId="0" fontId="14" fillId="0" borderId="23" xfId="0" applyFont="1" applyBorder="1"/>
    <xf numFmtId="0" fontId="14" fillId="0" borderId="0" xfId="0" applyFont="1" applyBorder="1"/>
    <xf numFmtId="0" fontId="14" fillId="0" borderId="48" xfId="0" applyFont="1" applyBorder="1"/>
    <xf numFmtId="0" fontId="14" fillId="5" borderId="11" xfId="0" applyFont="1" applyFill="1" applyBorder="1"/>
    <xf numFmtId="0" fontId="14" fillId="5" borderId="12" xfId="0" applyFont="1" applyFill="1" applyBorder="1"/>
    <xf numFmtId="0" fontId="14" fillId="5" borderId="13" xfId="0" applyFont="1" applyFill="1" applyBorder="1"/>
    <xf numFmtId="3" fontId="14" fillId="6" borderId="30" xfId="1" applyNumberFormat="1" applyFont="1" applyFill="1" applyBorder="1" applyAlignment="1">
      <alignment horizontal="right" vertical="center"/>
    </xf>
    <xf numFmtId="0" fontId="14" fillId="0" borderId="28" xfId="0" applyFont="1" applyBorder="1"/>
    <xf numFmtId="0" fontId="14" fillId="0" borderId="51" xfId="0" applyFont="1" applyBorder="1"/>
    <xf numFmtId="0" fontId="14" fillId="0" borderId="44" xfId="0" applyFont="1" applyBorder="1"/>
    <xf numFmtId="3" fontId="14" fillId="6" borderId="40" xfId="1" applyNumberFormat="1" applyFont="1" applyFill="1" applyBorder="1" applyAlignment="1">
      <alignment horizontal="right" vertical="center"/>
    </xf>
    <xf numFmtId="0" fontId="3" fillId="0" borderId="40" xfId="0" applyFont="1" applyBorder="1"/>
    <xf numFmtId="0" fontId="6" fillId="0" borderId="49" xfId="0" applyFont="1" applyBorder="1" applyAlignment="1">
      <alignment horizontal="center"/>
    </xf>
    <xf numFmtId="0" fontId="3" fillId="0" borderId="49" xfId="0" applyFont="1" applyBorder="1"/>
    <xf numFmtId="3" fontId="14" fillId="7" borderId="46" xfId="1" applyNumberFormat="1" applyFont="1" applyFill="1" applyBorder="1" applyAlignment="1">
      <alignment horizontal="right" vertical="center"/>
    </xf>
    <xf numFmtId="0" fontId="14" fillId="0" borderId="50" xfId="0" applyFont="1" applyBorder="1"/>
    <xf numFmtId="0" fontId="14" fillId="0" borderId="20" xfId="0" applyFont="1" applyBorder="1"/>
    <xf numFmtId="0" fontId="14" fillId="0" borderId="21" xfId="0" applyFont="1" applyBorder="1"/>
    <xf numFmtId="0" fontId="14" fillId="0" borderId="42" xfId="0" applyFont="1" applyBorder="1"/>
    <xf numFmtId="0" fontId="9" fillId="0" borderId="14" xfId="0" applyFont="1" applyBorder="1" applyAlignment="1">
      <alignment horizontal="center"/>
    </xf>
    <xf numFmtId="49" fontId="15" fillId="2" borderId="19" xfId="2" applyNumberFormat="1" applyFont="1" applyFill="1" applyBorder="1" applyAlignment="1">
      <alignment vertical="top"/>
    </xf>
    <xf numFmtId="3" fontId="6" fillId="4" borderId="46" xfId="0" applyNumberFormat="1" applyFont="1" applyFill="1" applyBorder="1"/>
    <xf numFmtId="3" fontId="3" fillId="0" borderId="46" xfId="0" applyNumberFormat="1" applyFont="1" applyBorder="1"/>
    <xf numFmtId="3" fontId="3" fillId="0" borderId="30" xfId="0" applyNumberFormat="1" applyFont="1" applyBorder="1"/>
    <xf numFmtId="3" fontId="3" fillId="0" borderId="49" xfId="0" applyNumberFormat="1" applyFont="1" applyBorder="1"/>
    <xf numFmtId="3" fontId="3" fillId="2" borderId="30" xfId="0" applyNumberFormat="1" applyFont="1" applyFill="1" applyBorder="1"/>
    <xf numFmtId="3" fontId="3" fillId="2" borderId="46" xfId="0" applyNumberFormat="1" applyFont="1" applyFill="1" applyBorder="1"/>
    <xf numFmtId="167" fontId="9" fillId="0" borderId="16" xfId="0" applyNumberFormat="1" applyFont="1" applyBorder="1" applyAlignment="1"/>
    <xf numFmtId="167" fontId="7" fillId="0" borderId="16" xfId="0" applyNumberFormat="1" applyFont="1" applyBorder="1" applyAlignment="1"/>
    <xf numFmtId="0" fontId="9" fillId="0" borderId="15" xfId="0" applyFont="1" applyBorder="1" applyAlignment="1">
      <alignment horizontal="center"/>
    </xf>
    <xf numFmtId="0" fontId="7" fillId="0" borderId="15" xfId="0" applyFont="1" applyBorder="1" applyAlignment="1">
      <alignment wrapText="1"/>
    </xf>
    <xf numFmtId="167" fontId="7" fillId="0" borderId="17" xfId="0" applyNumberFormat="1" applyFont="1" applyBorder="1" applyAlignment="1">
      <alignment vertical="center" wrapText="1"/>
    </xf>
    <xf numFmtId="0" fontId="7" fillId="0" borderId="15" xfId="0" applyFont="1" applyBorder="1" applyAlignment="1"/>
    <xf numFmtId="167" fontId="9" fillId="0" borderId="17" xfId="0" applyNumberFormat="1" applyFont="1" applyBorder="1" applyAlignment="1"/>
    <xf numFmtId="167" fontId="7" fillId="0" borderId="17" xfId="0" applyNumberFormat="1" applyFont="1" applyBorder="1" applyAlignment="1">
      <alignment horizontal="right"/>
    </xf>
    <xf numFmtId="0" fontId="9" fillId="0" borderId="7" xfId="0" applyFont="1" applyBorder="1"/>
    <xf numFmtId="167" fontId="9" fillId="0" borderId="8" xfId="0" applyNumberFormat="1" applyFont="1" applyBorder="1" applyAlignment="1"/>
    <xf numFmtId="167" fontId="9" fillId="0" borderId="26" xfId="0" applyNumberFormat="1" applyFont="1" applyBorder="1" applyAlignment="1"/>
    <xf numFmtId="0" fontId="9" fillId="0" borderId="31" xfId="0" applyFont="1" applyBorder="1" applyAlignment="1">
      <alignment horizontal="center"/>
    </xf>
    <xf numFmtId="167" fontId="9" fillId="0" borderId="32" xfId="0" applyNumberFormat="1" applyFont="1" applyBorder="1" applyAlignment="1">
      <alignment horizontal="right"/>
    </xf>
    <xf numFmtId="167" fontId="9" fillId="0" borderId="34" xfId="0" applyNumberFormat="1" applyFont="1" applyBorder="1" applyAlignment="1">
      <alignment horizontal="right"/>
    </xf>
    <xf numFmtId="0" fontId="7" fillId="0" borderId="11" xfId="0" applyFont="1" applyBorder="1"/>
    <xf numFmtId="0" fontId="9" fillId="0" borderId="12" xfId="0" applyFont="1" applyBorder="1" applyAlignment="1"/>
    <xf numFmtId="0" fontId="9" fillId="0" borderId="12" xfId="0" applyFont="1" applyBorder="1" applyAlignment="1">
      <alignment horizontal="center" wrapText="1"/>
    </xf>
    <xf numFmtId="0" fontId="4" fillId="0" borderId="0" xfId="0" applyFont="1"/>
    <xf numFmtId="165" fontId="4" fillId="0" borderId="16" xfId="0" applyNumberFormat="1" applyFont="1" applyBorder="1"/>
    <xf numFmtId="165" fontId="6" fillId="9" borderId="16" xfId="4" applyNumberFormat="1" applyFont="1" applyFill="1" applyBorder="1" applyAlignment="1" applyProtection="1">
      <alignment horizontal="center" vertical="center" wrapText="1"/>
    </xf>
    <xf numFmtId="165" fontId="6" fillId="9" borderId="16" xfId="4" applyNumberFormat="1" applyFont="1" applyFill="1" applyBorder="1" applyAlignment="1" applyProtection="1">
      <alignment horizontal="left" vertical="center" wrapText="1" indent="1"/>
    </xf>
    <xf numFmtId="165" fontId="6" fillId="9" borderId="16" xfId="4" applyNumberFormat="1" applyFont="1" applyFill="1" applyBorder="1" applyAlignment="1" applyProtection="1">
      <alignment horizontal="right" vertical="center" wrapText="1" indent="1"/>
    </xf>
    <xf numFmtId="165" fontId="3" fillId="10" borderId="16" xfId="4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6" xfId="4" applyNumberFormat="1" applyFont="1" applyFill="1" applyBorder="1" applyAlignment="1" applyProtection="1">
      <alignment horizontal="center" vertical="center" wrapText="1"/>
    </xf>
    <xf numFmtId="165" fontId="3" fillId="0" borderId="16" xfId="0" applyNumberFormat="1" applyFont="1" applyBorder="1" applyAlignment="1" applyProtection="1">
      <alignment horizontal="left" wrapText="1" indent="1"/>
    </xf>
    <xf numFmtId="165" fontId="6" fillId="9" borderId="16" xfId="0" applyNumberFormat="1" applyFont="1" applyFill="1" applyBorder="1" applyAlignment="1" applyProtection="1">
      <alignment horizontal="left" vertical="center" wrapText="1" indent="1"/>
    </xf>
    <xf numFmtId="165" fontId="3" fillId="0" borderId="16" xfId="0" applyNumberFormat="1" applyFont="1" applyBorder="1" applyAlignment="1" applyProtection="1">
      <alignment horizontal="left" indent="1"/>
    </xf>
    <xf numFmtId="165" fontId="6" fillId="11" borderId="16" xfId="4" applyNumberFormat="1" applyFont="1" applyFill="1" applyBorder="1" applyAlignment="1" applyProtection="1">
      <alignment horizontal="center" vertical="center" wrapText="1"/>
    </xf>
    <xf numFmtId="165" fontId="6" fillId="11" borderId="16" xfId="4" applyNumberFormat="1" applyFont="1" applyFill="1" applyBorder="1" applyAlignment="1" applyProtection="1">
      <alignment horizontal="left" vertical="center" wrapText="1" indent="1"/>
    </xf>
    <xf numFmtId="165" fontId="6" fillId="11" borderId="16" xfId="4" applyNumberFormat="1" applyFont="1" applyFill="1" applyBorder="1" applyAlignment="1" applyProtection="1">
      <alignment horizontal="right" vertical="center" wrapText="1" indent="1"/>
    </xf>
    <xf numFmtId="165" fontId="3" fillId="11" borderId="16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9" borderId="16" xfId="0" applyNumberFormat="1" applyFont="1" applyFill="1" applyBorder="1" applyAlignment="1" applyProtection="1">
      <alignment horizontal="center" wrapText="1"/>
    </xf>
    <xf numFmtId="165" fontId="3" fillId="9" borderId="16" xfId="4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6" xfId="0" applyNumberFormat="1" applyFont="1" applyBorder="1" applyAlignment="1" applyProtection="1">
      <alignment wrapText="1"/>
    </xf>
    <xf numFmtId="165" fontId="3" fillId="0" borderId="16" xfId="0" applyNumberFormat="1" applyFont="1" applyBorder="1" applyAlignment="1" applyProtection="1">
      <alignment horizontal="center" wrapText="1"/>
    </xf>
    <xf numFmtId="165" fontId="6" fillId="9" borderId="16" xfId="4" applyNumberFormat="1" applyFont="1" applyFill="1" applyBorder="1" applyAlignment="1" applyProtection="1">
      <alignment vertical="center" wrapText="1"/>
    </xf>
    <xf numFmtId="165" fontId="3" fillId="8" borderId="16" xfId="4" applyNumberFormat="1" applyFont="1" applyFill="1" applyBorder="1" applyAlignment="1" applyProtection="1">
      <alignment horizontal="center" vertical="center" wrapText="1"/>
    </xf>
    <xf numFmtId="165" fontId="3" fillId="0" borderId="16" xfId="4" applyNumberFormat="1" applyFont="1" applyFill="1" applyBorder="1" applyAlignment="1" applyProtection="1">
      <alignment horizontal="left" vertical="center" wrapText="1" indent="1"/>
    </xf>
    <xf numFmtId="165" fontId="4" fillId="0" borderId="16" xfId="0" applyNumberFormat="1" applyFont="1" applyBorder="1" applyAlignment="1">
      <alignment wrapText="1"/>
    </xf>
    <xf numFmtId="165" fontId="3" fillId="3" borderId="16" xfId="4" applyNumberFormat="1" applyFont="1" applyFill="1" applyBorder="1" applyAlignment="1" applyProtection="1">
      <alignment horizontal="center" vertical="center" wrapText="1"/>
    </xf>
    <xf numFmtId="165" fontId="22" fillId="8" borderId="16" xfId="4" applyNumberFormat="1" applyFont="1" applyFill="1" applyBorder="1" applyAlignment="1" applyProtection="1">
      <alignment horizontal="center" vertical="center" wrapText="1"/>
    </xf>
    <xf numFmtId="165" fontId="3" fillId="0" borderId="16" xfId="4" applyNumberFormat="1" applyFont="1" applyFill="1" applyBorder="1" applyAlignment="1" applyProtection="1">
      <alignment horizontal="left" indent="6"/>
    </xf>
    <xf numFmtId="165" fontId="3" fillId="0" borderId="16" xfId="4" applyNumberFormat="1" applyFont="1" applyFill="1" applyBorder="1" applyAlignment="1" applyProtection="1">
      <alignment horizontal="left" vertical="center" wrapText="1" indent="6"/>
    </xf>
    <xf numFmtId="165" fontId="3" fillId="0" borderId="16" xfId="0" applyNumberFormat="1" applyFont="1" applyBorder="1" applyAlignment="1" applyProtection="1">
      <alignment horizontal="left" vertical="center" wrapText="1" indent="1"/>
    </xf>
    <xf numFmtId="165" fontId="4" fillId="0" borderId="0" xfId="0" applyNumberFormat="1" applyFont="1"/>
    <xf numFmtId="49" fontId="15" fillId="2" borderId="19" xfId="2" applyNumberFormat="1" applyFont="1" applyFill="1" applyBorder="1" applyAlignment="1">
      <alignment vertical="top" wrapText="1"/>
    </xf>
    <xf numFmtId="165" fontId="3" fillId="11" borderId="16" xfId="4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8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wrapText="1"/>
    </xf>
    <xf numFmtId="3" fontId="3" fillId="0" borderId="16" xfId="0" applyNumberFormat="1" applyFont="1" applyBorder="1" applyAlignment="1">
      <alignment horizontal="right" vertical="center" wrapText="1"/>
    </xf>
    <xf numFmtId="0" fontId="3" fillId="0" borderId="16" xfId="0" applyFont="1" applyBorder="1"/>
    <xf numFmtId="165" fontId="3" fillId="0" borderId="16" xfId="0" applyNumberFormat="1" applyFont="1" applyBorder="1" applyAlignment="1">
      <alignment horizontal="right"/>
    </xf>
    <xf numFmtId="0" fontId="2" fillId="0" borderId="16" xfId="0" applyFont="1" applyBorder="1"/>
    <xf numFmtId="0" fontId="3" fillId="0" borderId="16" xfId="0" applyFont="1" applyFill="1" applyBorder="1"/>
    <xf numFmtId="0" fontId="2" fillId="0" borderId="16" xfId="0" applyFont="1" applyBorder="1" applyAlignment="1">
      <alignment horizontal="center"/>
    </xf>
    <xf numFmtId="165" fontId="3" fillId="0" borderId="16" xfId="0" applyNumberFormat="1" applyFont="1" applyFill="1" applyBorder="1" applyAlignment="1">
      <alignment horizontal="right"/>
    </xf>
    <xf numFmtId="0" fontId="3" fillId="0" borderId="16" xfId="0" applyFont="1" applyBorder="1" applyAlignment="1">
      <alignment vertical="center"/>
    </xf>
    <xf numFmtId="165" fontId="3" fillId="0" borderId="16" xfId="0" applyNumberFormat="1" applyFont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wrapText="1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right" vertical="center" wrapText="1"/>
    </xf>
    <xf numFmtId="0" fontId="3" fillId="0" borderId="32" xfId="0" applyFont="1" applyBorder="1"/>
    <xf numFmtId="165" fontId="3" fillId="0" borderId="32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vertical="center" wrapText="1"/>
    </xf>
    <xf numFmtId="3" fontId="6" fillId="0" borderId="19" xfId="0" applyNumberFormat="1" applyFont="1" applyBorder="1" applyAlignment="1">
      <alignment vertical="center" wrapText="1"/>
    </xf>
    <xf numFmtId="3" fontId="6" fillId="0" borderId="19" xfId="0" applyNumberFormat="1" applyFont="1" applyBorder="1" applyAlignment="1">
      <alignment horizontal="right" vertical="center" wrapText="1"/>
    </xf>
    <xf numFmtId="0" fontId="3" fillId="0" borderId="31" xfId="0" applyFont="1" applyBorder="1"/>
    <xf numFmtId="3" fontId="3" fillId="0" borderId="32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32" xfId="0" applyFont="1" applyBorder="1" applyAlignment="1">
      <alignment vertical="center"/>
    </xf>
    <xf numFmtId="165" fontId="3" fillId="0" borderId="32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5" fontId="6" fillId="0" borderId="19" xfId="0" applyNumberFormat="1" applyFont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 wrapText="1"/>
    </xf>
    <xf numFmtId="0" fontId="4" fillId="0" borderId="16" xfId="0" applyFont="1" applyBorder="1"/>
    <xf numFmtId="165" fontId="6" fillId="11" borderId="16" xfId="0" applyNumberFormat="1" applyFont="1" applyFill="1" applyBorder="1" applyAlignment="1" applyProtection="1">
      <alignment horizontal="center" wrapText="1"/>
    </xf>
    <xf numFmtId="165" fontId="6" fillId="11" borderId="16" xfId="0" applyNumberFormat="1" applyFont="1" applyFill="1" applyBorder="1" applyAlignment="1" applyProtection="1">
      <alignment wrapText="1"/>
    </xf>
    <xf numFmtId="165" fontId="6" fillId="12" borderId="16" xfId="0" applyNumberFormat="1" applyFont="1" applyFill="1" applyBorder="1" applyAlignment="1" applyProtection="1">
      <alignment horizontal="center" wrapText="1"/>
    </xf>
    <xf numFmtId="165" fontId="6" fillId="12" borderId="16" xfId="0" applyNumberFormat="1" applyFont="1" applyFill="1" applyBorder="1" applyAlignment="1" applyProtection="1">
      <alignment wrapText="1"/>
    </xf>
    <xf numFmtId="165" fontId="3" fillId="12" borderId="16" xfId="4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6" xfId="0" applyNumberFormat="1" applyFont="1" applyFill="1" applyBorder="1" applyAlignment="1" applyProtection="1">
      <alignment horizontal="center" vertical="center" wrapText="1"/>
    </xf>
    <xf numFmtId="165" fontId="6" fillId="0" borderId="16" xfId="0" applyNumberFormat="1" applyFont="1" applyFill="1" applyBorder="1" applyAlignment="1" applyProtection="1">
      <alignment horizontal="left" vertical="center" wrapText="1" indent="1"/>
    </xf>
    <xf numFmtId="165" fontId="6" fillId="0" borderId="16" xfId="4" applyNumberFormat="1" applyFont="1" applyFill="1" applyBorder="1" applyAlignment="1" applyProtection="1">
      <alignment horizontal="right" vertical="center" wrapText="1" indent="1"/>
    </xf>
    <xf numFmtId="165" fontId="6" fillId="12" borderId="16" xfId="0" applyNumberFormat="1" applyFont="1" applyFill="1" applyBorder="1" applyAlignment="1" applyProtection="1">
      <alignment horizontal="center" vertical="center" wrapText="1"/>
    </xf>
    <xf numFmtId="165" fontId="6" fillId="12" borderId="16" xfId="0" applyNumberFormat="1" applyFont="1" applyFill="1" applyBorder="1" applyAlignment="1" applyProtection="1">
      <alignment horizontal="left" vertical="center" wrapText="1" indent="1"/>
    </xf>
    <xf numFmtId="165" fontId="4" fillId="12" borderId="16" xfId="0" applyNumberFormat="1" applyFont="1" applyFill="1" applyBorder="1"/>
    <xf numFmtId="165" fontId="6" fillId="12" borderId="16" xfId="4" applyNumberFormat="1" applyFont="1" applyFill="1" applyBorder="1" applyAlignment="1" applyProtection="1">
      <alignment horizontal="right" vertical="center" wrapText="1" indent="1"/>
    </xf>
    <xf numFmtId="0" fontId="6" fillId="0" borderId="16" xfId="0" applyFont="1" applyFill="1" applyBorder="1" applyAlignment="1" applyProtection="1">
      <alignment horizontal="center" vertical="center" wrapText="1"/>
    </xf>
    <xf numFmtId="0" fontId="21" fillId="0" borderId="16" xfId="0" applyFont="1" applyBorder="1" applyAlignment="1">
      <alignment horizontal="center"/>
    </xf>
    <xf numFmtId="165" fontId="4" fillId="11" borderId="16" xfId="0" applyNumberFormat="1" applyFont="1" applyFill="1" applyBorder="1" applyAlignment="1"/>
    <xf numFmtId="166" fontId="4" fillId="0" borderId="16" xfId="1" applyNumberFormat="1" applyFont="1" applyBorder="1"/>
    <xf numFmtId="166" fontId="4" fillId="0" borderId="16" xfId="1" applyNumberFormat="1" applyFont="1" applyBorder="1" applyAlignment="1">
      <alignment horizontal="right" vertical="center"/>
    </xf>
    <xf numFmtId="165" fontId="6" fillId="11" borderId="16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12" borderId="16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11" borderId="16" xfId="4" applyNumberFormat="1" applyFont="1" applyFill="1" applyBorder="1" applyAlignment="1" applyProtection="1">
      <alignment horizontal="right" wrapText="1"/>
      <protection locked="0"/>
    </xf>
    <xf numFmtId="3" fontId="8" fillId="0" borderId="34" xfId="1" applyNumberFormat="1" applyFont="1" applyFill="1" applyBorder="1" applyAlignment="1">
      <alignment horizontal="right" vertical="center"/>
    </xf>
    <xf numFmtId="3" fontId="8" fillId="0" borderId="17" xfId="1" applyNumberFormat="1" applyFont="1" applyFill="1" applyBorder="1" applyAlignment="1">
      <alignment horizontal="right" vertical="center"/>
    </xf>
    <xf numFmtId="3" fontId="8" fillId="0" borderId="36" xfId="1" applyNumberFormat="1" applyFont="1" applyFill="1" applyBorder="1" applyAlignment="1">
      <alignment horizontal="right" vertical="center"/>
    </xf>
    <xf numFmtId="3" fontId="8" fillId="0" borderId="45" xfId="1" applyNumberFormat="1" applyFont="1" applyFill="1" applyBorder="1" applyAlignment="1">
      <alignment horizontal="right" vertical="center"/>
    </xf>
    <xf numFmtId="3" fontId="8" fillId="0" borderId="60" xfId="1" applyNumberFormat="1" applyFont="1" applyFill="1" applyBorder="1" applyAlignment="1">
      <alignment horizontal="right" vertical="center"/>
    </xf>
    <xf numFmtId="168" fontId="0" fillId="0" borderId="0" xfId="0" applyNumberFormat="1"/>
    <xf numFmtId="0" fontId="4" fillId="0" borderId="0" xfId="0" applyFont="1" applyAlignment="1">
      <alignment horizontal="center" vertical="center" wrapText="1"/>
    </xf>
    <xf numFmtId="0" fontId="8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center" vertical="center"/>
    </xf>
    <xf numFmtId="3" fontId="5" fillId="0" borderId="51" xfId="0" applyNumberFormat="1" applyFont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/>
    </xf>
    <xf numFmtId="165" fontId="6" fillId="8" borderId="38" xfId="0" applyNumberFormat="1" applyFont="1" applyFill="1" applyBorder="1" applyAlignment="1" applyProtection="1">
      <alignment horizontal="left" vertical="center" wrapText="1"/>
    </xf>
    <xf numFmtId="165" fontId="6" fillId="8" borderId="24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5" fontId="6" fillId="8" borderId="16" xfId="0" applyNumberFormat="1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1" applyNumberFormat="1" applyFont="1" applyAlignment="1">
      <alignment horizontal="left" wrapText="1"/>
    </xf>
    <xf numFmtId="0" fontId="15" fillId="0" borderId="0" xfId="1" applyNumberFormat="1" applyFont="1" applyAlignment="1">
      <alignment horizontal="right" wrapText="1"/>
    </xf>
    <xf numFmtId="0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14" fillId="4" borderId="28" xfId="0" applyFont="1" applyFill="1" applyBorder="1" applyAlignment="1"/>
    <xf numFmtId="0" fontId="14" fillId="4" borderId="29" xfId="0" applyFont="1" applyFill="1" applyBorder="1" applyAlignment="1"/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0" fontId="15" fillId="0" borderId="0" xfId="0" applyFont="1" applyAlignment="1"/>
    <xf numFmtId="0" fontId="3" fillId="0" borderId="0" xfId="1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8" xfId="0" applyFont="1" applyBorder="1" applyAlignment="1">
      <alignment vertical="center"/>
    </xf>
    <xf numFmtId="0" fontId="15" fillId="0" borderId="50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8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17" fillId="0" borderId="0" xfId="1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14" fillId="0" borderId="4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</cellXfs>
  <cellStyles count="5">
    <cellStyle name="Címsor 1" xfId="2" builtinId="16"/>
    <cellStyle name="Ezres" xfId="1" builtinId="3"/>
    <cellStyle name="Normál" xfId="0" builtinId="0"/>
    <cellStyle name="Normál 6" xfId="3" xr:uid="{00000000-0005-0000-0000-000003000000}"/>
    <cellStyle name="Normál_KVRENMUNKA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workbookViewId="0">
      <selection activeCell="K1" sqref="K1:O2"/>
    </sheetView>
  </sheetViews>
  <sheetFormatPr defaultRowHeight="15" x14ac:dyDescent="0.25"/>
  <cols>
    <col min="1" max="1" width="35.42578125" style="1" customWidth="1"/>
    <col min="2" max="2" width="6" style="1" customWidth="1"/>
    <col min="3" max="3" width="12.85546875" style="1" bestFit="1" customWidth="1"/>
    <col min="4" max="4" width="14.28515625" style="1" customWidth="1"/>
    <col min="5" max="5" width="12.42578125" style="1" bestFit="1" customWidth="1"/>
    <col min="6" max="6" width="12.85546875" style="1" customWidth="1"/>
    <col min="7" max="7" width="12.85546875" style="1" bestFit="1" customWidth="1"/>
    <col min="8" max="8" width="12.85546875" style="1" customWidth="1"/>
    <col min="9" max="9" width="44.28515625" style="1" customWidth="1"/>
    <col min="10" max="10" width="5.85546875" style="1" bestFit="1" customWidth="1"/>
    <col min="11" max="12" width="12.42578125" style="1" bestFit="1" customWidth="1"/>
    <col min="13" max="14" width="12.85546875" style="1" customWidth="1"/>
    <col min="15" max="15" width="12.42578125" style="1" bestFit="1" customWidth="1"/>
    <col min="16" max="19" width="12.42578125" style="1" customWidth="1"/>
    <col min="20" max="265" width="9.140625" style="1"/>
    <col min="266" max="266" width="55.42578125" style="1" customWidth="1"/>
    <col min="267" max="267" width="6" style="1" customWidth="1"/>
    <col min="268" max="268" width="12.85546875" style="1" bestFit="1" customWidth="1"/>
    <col min="269" max="269" width="12.42578125" style="1" customWidth="1"/>
    <col min="270" max="270" width="12.7109375" style="1" customWidth="1"/>
    <col min="271" max="271" width="54.85546875" style="1" customWidth="1"/>
    <col min="272" max="272" width="6.5703125" style="1" customWidth="1"/>
    <col min="273" max="273" width="12.85546875" style="1" bestFit="1" customWidth="1"/>
    <col min="274" max="274" width="12.85546875" style="1" customWidth="1"/>
    <col min="275" max="275" width="12.42578125" style="1" bestFit="1" customWidth="1"/>
    <col min="276" max="521" width="9.140625" style="1"/>
    <col min="522" max="522" width="55.42578125" style="1" customWidth="1"/>
    <col min="523" max="523" width="6" style="1" customWidth="1"/>
    <col min="524" max="524" width="12.85546875" style="1" bestFit="1" customWidth="1"/>
    <col min="525" max="525" width="12.42578125" style="1" customWidth="1"/>
    <col min="526" max="526" width="12.7109375" style="1" customWidth="1"/>
    <col min="527" max="527" width="54.85546875" style="1" customWidth="1"/>
    <col min="528" max="528" width="6.5703125" style="1" customWidth="1"/>
    <col min="529" max="529" width="12.85546875" style="1" bestFit="1" customWidth="1"/>
    <col min="530" max="530" width="12.85546875" style="1" customWidth="1"/>
    <col min="531" max="531" width="12.42578125" style="1" bestFit="1" customWidth="1"/>
    <col min="532" max="777" width="9.140625" style="1"/>
    <col min="778" max="778" width="55.42578125" style="1" customWidth="1"/>
    <col min="779" max="779" width="6" style="1" customWidth="1"/>
    <col min="780" max="780" width="12.85546875" style="1" bestFit="1" customWidth="1"/>
    <col min="781" max="781" width="12.42578125" style="1" customWidth="1"/>
    <col min="782" max="782" width="12.7109375" style="1" customWidth="1"/>
    <col min="783" max="783" width="54.85546875" style="1" customWidth="1"/>
    <col min="784" max="784" width="6.5703125" style="1" customWidth="1"/>
    <col min="785" max="785" width="12.85546875" style="1" bestFit="1" customWidth="1"/>
    <col min="786" max="786" width="12.85546875" style="1" customWidth="1"/>
    <col min="787" max="787" width="12.42578125" style="1" bestFit="1" customWidth="1"/>
    <col min="788" max="1033" width="9.140625" style="1"/>
    <col min="1034" max="1034" width="55.42578125" style="1" customWidth="1"/>
    <col min="1035" max="1035" width="6" style="1" customWidth="1"/>
    <col min="1036" max="1036" width="12.85546875" style="1" bestFit="1" customWidth="1"/>
    <col min="1037" max="1037" width="12.42578125" style="1" customWidth="1"/>
    <col min="1038" max="1038" width="12.7109375" style="1" customWidth="1"/>
    <col min="1039" max="1039" width="54.85546875" style="1" customWidth="1"/>
    <col min="1040" max="1040" width="6.5703125" style="1" customWidth="1"/>
    <col min="1041" max="1041" width="12.85546875" style="1" bestFit="1" customWidth="1"/>
    <col min="1042" max="1042" width="12.85546875" style="1" customWidth="1"/>
    <col min="1043" max="1043" width="12.42578125" style="1" bestFit="1" customWidth="1"/>
    <col min="1044" max="1289" width="9.140625" style="1"/>
    <col min="1290" max="1290" width="55.42578125" style="1" customWidth="1"/>
    <col min="1291" max="1291" width="6" style="1" customWidth="1"/>
    <col min="1292" max="1292" width="12.85546875" style="1" bestFit="1" customWidth="1"/>
    <col min="1293" max="1293" width="12.42578125" style="1" customWidth="1"/>
    <col min="1294" max="1294" width="12.7109375" style="1" customWidth="1"/>
    <col min="1295" max="1295" width="54.85546875" style="1" customWidth="1"/>
    <col min="1296" max="1296" width="6.5703125" style="1" customWidth="1"/>
    <col min="1297" max="1297" width="12.85546875" style="1" bestFit="1" customWidth="1"/>
    <col min="1298" max="1298" width="12.85546875" style="1" customWidth="1"/>
    <col min="1299" max="1299" width="12.42578125" style="1" bestFit="1" customWidth="1"/>
    <col min="1300" max="1545" width="9.140625" style="1"/>
    <col min="1546" max="1546" width="55.42578125" style="1" customWidth="1"/>
    <col min="1547" max="1547" width="6" style="1" customWidth="1"/>
    <col min="1548" max="1548" width="12.85546875" style="1" bestFit="1" customWidth="1"/>
    <col min="1549" max="1549" width="12.42578125" style="1" customWidth="1"/>
    <col min="1550" max="1550" width="12.7109375" style="1" customWidth="1"/>
    <col min="1551" max="1551" width="54.85546875" style="1" customWidth="1"/>
    <col min="1552" max="1552" width="6.5703125" style="1" customWidth="1"/>
    <col min="1553" max="1553" width="12.85546875" style="1" bestFit="1" customWidth="1"/>
    <col min="1554" max="1554" width="12.85546875" style="1" customWidth="1"/>
    <col min="1555" max="1555" width="12.42578125" style="1" bestFit="1" customWidth="1"/>
    <col min="1556" max="1801" width="9.140625" style="1"/>
    <col min="1802" max="1802" width="55.42578125" style="1" customWidth="1"/>
    <col min="1803" max="1803" width="6" style="1" customWidth="1"/>
    <col min="1804" max="1804" width="12.85546875" style="1" bestFit="1" customWidth="1"/>
    <col min="1805" max="1805" width="12.42578125" style="1" customWidth="1"/>
    <col min="1806" max="1806" width="12.7109375" style="1" customWidth="1"/>
    <col min="1807" max="1807" width="54.85546875" style="1" customWidth="1"/>
    <col min="1808" max="1808" width="6.5703125" style="1" customWidth="1"/>
    <col min="1809" max="1809" width="12.85546875" style="1" bestFit="1" customWidth="1"/>
    <col min="1810" max="1810" width="12.85546875" style="1" customWidth="1"/>
    <col min="1811" max="1811" width="12.42578125" style="1" bestFit="1" customWidth="1"/>
    <col min="1812" max="2057" width="9.140625" style="1"/>
    <col min="2058" max="2058" width="55.42578125" style="1" customWidth="1"/>
    <col min="2059" max="2059" width="6" style="1" customWidth="1"/>
    <col min="2060" max="2060" width="12.85546875" style="1" bestFit="1" customWidth="1"/>
    <col min="2061" max="2061" width="12.42578125" style="1" customWidth="1"/>
    <col min="2062" max="2062" width="12.7109375" style="1" customWidth="1"/>
    <col min="2063" max="2063" width="54.85546875" style="1" customWidth="1"/>
    <col min="2064" max="2064" width="6.5703125" style="1" customWidth="1"/>
    <col min="2065" max="2065" width="12.85546875" style="1" bestFit="1" customWidth="1"/>
    <col min="2066" max="2066" width="12.85546875" style="1" customWidth="1"/>
    <col min="2067" max="2067" width="12.42578125" style="1" bestFit="1" customWidth="1"/>
    <col min="2068" max="2313" width="9.140625" style="1"/>
    <col min="2314" max="2314" width="55.42578125" style="1" customWidth="1"/>
    <col min="2315" max="2315" width="6" style="1" customWidth="1"/>
    <col min="2316" max="2316" width="12.85546875" style="1" bestFit="1" customWidth="1"/>
    <col min="2317" max="2317" width="12.42578125" style="1" customWidth="1"/>
    <col min="2318" max="2318" width="12.7109375" style="1" customWidth="1"/>
    <col min="2319" max="2319" width="54.85546875" style="1" customWidth="1"/>
    <col min="2320" max="2320" width="6.5703125" style="1" customWidth="1"/>
    <col min="2321" max="2321" width="12.85546875" style="1" bestFit="1" customWidth="1"/>
    <col min="2322" max="2322" width="12.85546875" style="1" customWidth="1"/>
    <col min="2323" max="2323" width="12.42578125" style="1" bestFit="1" customWidth="1"/>
    <col min="2324" max="2569" width="9.140625" style="1"/>
    <col min="2570" max="2570" width="55.42578125" style="1" customWidth="1"/>
    <col min="2571" max="2571" width="6" style="1" customWidth="1"/>
    <col min="2572" max="2572" width="12.85546875" style="1" bestFit="1" customWidth="1"/>
    <col min="2573" max="2573" width="12.42578125" style="1" customWidth="1"/>
    <col min="2574" max="2574" width="12.7109375" style="1" customWidth="1"/>
    <col min="2575" max="2575" width="54.85546875" style="1" customWidth="1"/>
    <col min="2576" max="2576" width="6.5703125" style="1" customWidth="1"/>
    <col min="2577" max="2577" width="12.85546875" style="1" bestFit="1" customWidth="1"/>
    <col min="2578" max="2578" width="12.85546875" style="1" customWidth="1"/>
    <col min="2579" max="2579" width="12.42578125" style="1" bestFit="1" customWidth="1"/>
    <col min="2580" max="2825" width="9.140625" style="1"/>
    <col min="2826" max="2826" width="55.42578125" style="1" customWidth="1"/>
    <col min="2827" max="2827" width="6" style="1" customWidth="1"/>
    <col min="2828" max="2828" width="12.85546875" style="1" bestFit="1" customWidth="1"/>
    <col min="2829" max="2829" width="12.42578125" style="1" customWidth="1"/>
    <col min="2830" max="2830" width="12.7109375" style="1" customWidth="1"/>
    <col min="2831" max="2831" width="54.85546875" style="1" customWidth="1"/>
    <col min="2832" max="2832" width="6.5703125" style="1" customWidth="1"/>
    <col min="2833" max="2833" width="12.85546875" style="1" bestFit="1" customWidth="1"/>
    <col min="2834" max="2834" width="12.85546875" style="1" customWidth="1"/>
    <col min="2835" max="2835" width="12.42578125" style="1" bestFit="1" customWidth="1"/>
    <col min="2836" max="3081" width="9.140625" style="1"/>
    <col min="3082" max="3082" width="55.42578125" style="1" customWidth="1"/>
    <col min="3083" max="3083" width="6" style="1" customWidth="1"/>
    <col min="3084" max="3084" width="12.85546875" style="1" bestFit="1" customWidth="1"/>
    <col min="3085" max="3085" width="12.42578125" style="1" customWidth="1"/>
    <col min="3086" max="3086" width="12.7109375" style="1" customWidth="1"/>
    <col min="3087" max="3087" width="54.85546875" style="1" customWidth="1"/>
    <col min="3088" max="3088" width="6.5703125" style="1" customWidth="1"/>
    <col min="3089" max="3089" width="12.85546875" style="1" bestFit="1" customWidth="1"/>
    <col min="3090" max="3090" width="12.85546875" style="1" customWidth="1"/>
    <col min="3091" max="3091" width="12.42578125" style="1" bestFit="1" customWidth="1"/>
    <col min="3092" max="3337" width="9.140625" style="1"/>
    <col min="3338" max="3338" width="55.42578125" style="1" customWidth="1"/>
    <col min="3339" max="3339" width="6" style="1" customWidth="1"/>
    <col min="3340" max="3340" width="12.85546875" style="1" bestFit="1" customWidth="1"/>
    <col min="3341" max="3341" width="12.42578125" style="1" customWidth="1"/>
    <col min="3342" max="3342" width="12.7109375" style="1" customWidth="1"/>
    <col min="3343" max="3343" width="54.85546875" style="1" customWidth="1"/>
    <col min="3344" max="3344" width="6.5703125" style="1" customWidth="1"/>
    <col min="3345" max="3345" width="12.85546875" style="1" bestFit="1" customWidth="1"/>
    <col min="3346" max="3346" width="12.85546875" style="1" customWidth="1"/>
    <col min="3347" max="3347" width="12.42578125" style="1" bestFit="1" customWidth="1"/>
    <col min="3348" max="3593" width="9.140625" style="1"/>
    <col min="3594" max="3594" width="55.42578125" style="1" customWidth="1"/>
    <col min="3595" max="3595" width="6" style="1" customWidth="1"/>
    <col min="3596" max="3596" width="12.85546875" style="1" bestFit="1" customWidth="1"/>
    <col min="3597" max="3597" width="12.42578125" style="1" customWidth="1"/>
    <col min="3598" max="3598" width="12.7109375" style="1" customWidth="1"/>
    <col min="3599" max="3599" width="54.85546875" style="1" customWidth="1"/>
    <col min="3600" max="3600" width="6.5703125" style="1" customWidth="1"/>
    <col min="3601" max="3601" width="12.85546875" style="1" bestFit="1" customWidth="1"/>
    <col min="3602" max="3602" width="12.85546875" style="1" customWidth="1"/>
    <col min="3603" max="3603" width="12.42578125" style="1" bestFit="1" customWidth="1"/>
    <col min="3604" max="3849" width="9.140625" style="1"/>
    <col min="3850" max="3850" width="55.42578125" style="1" customWidth="1"/>
    <col min="3851" max="3851" width="6" style="1" customWidth="1"/>
    <col min="3852" max="3852" width="12.85546875" style="1" bestFit="1" customWidth="1"/>
    <col min="3853" max="3853" width="12.42578125" style="1" customWidth="1"/>
    <col min="3854" max="3854" width="12.7109375" style="1" customWidth="1"/>
    <col min="3855" max="3855" width="54.85546875" style="1" customWidth="1"/>
    <col min="3856" max="3856" width="6.5703125" style="1" customWidth="1"/>
    <col min="3857" max="3857" width="12.85546875" style="1" bestFit="1" customWidth="1"/>
    <col min="3858" max="3858" width="12.85546875" style="1" customWidth="1"/>
    <col min="3859" max="3859" width="12.42578125" style="1" bestFit="1" customWidth="1"/>
    <col min="3860" max="4105" width="9.140625" style="1"/>
    <col min="4106" max="4106" width="55.42578125" style="1" customWidth="1"/>
    <col min="4107" max="4107" width="6" style="1" customWidth="1"/>
    <col min="4108" max="4108" width="12.85546875" style="1" bestFit="1" customWidth="1"/>
    <col min="4109" max="4109" width="12.42578125" style="1" customWidth="1"/>
    <col min="4110" max="4110" width="12.7109375" style="1" customWidth="1"/>
    <col min="4111" max="4111" width="54.85546875" style="1" customWidth="1"/>
    <col min="4112" max="4112" width="6.5703125" style="1" customWidth="1"/>
    <col min="4113" max="4113" width="12.85546875" style="1" bestFit="1" customWidth="1"/>
    <col min="4114" max="4114" width="12.85546875" style="1" customWidth="1"/>
    <col min="4115" max="4115" width="12.42578125" style="1" bestFit="1" customWidth="1"/>
    <col min="4116" max="4361" width="9.140625" style="1"/>
    <col min="4362" max="4362" width="55.42578125" style="1" customWidth="1"/>
    <col min="4363" max="4363" width="6" style="1" customWidth="1"/>
    <col min="4364" max="4364" width="12.85546875" style="1" bestFit="1" customWidth="1"/>
    <col min="4365" max="4365" width="12.42578125" style="1" customWidth="1"/>
    <col min="4366" max="4366" width="12.7109375" style="1" customWidth="1"/>
    <col min="4367" max="4367" width="54.85546875" style="1" customWidth="1"/>
    <col min="4368" max="4368" width="6.5703125" style="1" customWidth="1"/>
    <col min="4369" max="4369" width="12.85546875" style="1" bestFit="1" customWidth="1"/>
    <col min="4370" max="4370" width="12.85546875" style="1" customWidth="1"/>
    <col min="4371" max="4371" width="12.42578125" style="1" bestFit="1" customWidth="1"/>
    <col min="4372" max="4617" width="9.140625" style="1"/>
    <col min="4618" max="4618" width="55.42578125" style="1" customWidth="1"/>
    <col min="4619" max="4619" width="6" style="1" customWidth="1"/>
    <col min="4620" max="4620" width="12.85546875" style="1" bestFit="1" customWidth="1"/>
    <col min="4621" max="4621" width="12.42578125" style="1" customWidth="1"/>
    <col min="4622" max="4622" width="12.7109375" style="1" customWidth="1"/>
    <col min="4623" max="4623" width="54.85546875" style="1" customWidth="1"/>
    <col min="4624" max="4624" width="6.5703125" style="1" customWidth="1"/>
    <col min="4625" max="4625" width="12.85546875" style="1" bestFit="1" customWidth="1"/>
    <col min="4626" max="4626" width="12.85546875" style="1" customWidth="1"/>
    <col min="4627" max="4627" width="12.42578125" style="1" bestFit="1" customWidth="1"/>
    <col min="4628" max="4873" width="9.140625" style="1"/>
    <col min="4874" max="4874" width="55.42578125" style="1" customWidth="1"/>
    <col min="4875" max="4875" width="6" style="1" customWidth="1"/>
    <col min="4876" max="4876" width="12.85546875" style="1" bestFit="1" customWidth="1"/>
    <col min="4877" max="4877" width="12.42578125" style="1" customWidth="1"/>
    <col min="4878" max="4878" width="12.7109375" style="1" customWidth="1"/>
    <col min="4879" max="4879" width="54.85546875" style="1" customWidth="1"/>
    <col min="4880" max="4880" width="6.5703125" style="1" customWidth="1"/>
    <col min="4881" max="4881" width="12.85546875" style="1" bestFit="1" customWidth="1"/>
    <col min="4882" max="4882" width="12.85546875" style="1" customWidth="1"/>
    <col min="4883" max="4883" width="12.42578125" style="1" bestFit="1" customWidth="1"/>
    <col min="4884" max="5129" width="9.140625" style="1"/>
    <col min="5130" max="5130" width="55.42578125" style="1" customWidth="1"/>
    <col min="5131" max="5131" width="6" style="1" customWidth="1"/>
    <col min="5132" max="5132" width="12.85546875" style="1" bestFit="1" customWidth="1"/>
    <col min="5133" max="5133" width="12.42578125" style="1" customWidth="1"/>
    <col min="5134" max="5134" width="12.7109375" style="1" customWidth="1"/>
    <col min="5135" max="5135" width="54.85546875" style="1" customWidth="1"/>
    <col min="5136" max="5136" width="6.5703125" style="1" customWidth="1"/>
    <col min="5137" max="5137" width="12.85546875" style="1" bestFit="1" customWidth="1"/>
    <col min="5138" max="5138" width="12.85546875" style="1" customWidth="1"/>
    <col min="5139" max="5139" width="12.42578125" style="1" bestFit="1" customWidth="1"/>
    <col min="5140" max="5385" width="9.140625" style="1"/>
    <col min="5386" max="5386" width="55.42578125" style="1" customWidth="1"/>
    <col min="5387" max="5387" width="6" style="1" customWidth="1"/>
    <col min="5388" max="5388" width="12.85546875" style="1" bestFit="1" customWidth="1"/>
    <col min="5389" max="5389" width="12.42578125" style="1" customWidth="1"/>
    <col min="5390" max="5390" width="12.7109375" style="1" customWidth="1"/>
    <col min="5391" max="5391" width="54.85546875" style="1" customWidth="1"/>
    <col min="5392" max="5392" width="6.5703125" style="1" customWidth="1"/>
    <col min="5393" max="5393" width="12.85546875" style="1" bestFit="1" customWidth="1"/>
    <col min="5394" max="5394" width="12.85546875" style="1" customWidth="1"/>
    <col min="5395" max="5395" width="12.42578125" style="1" bestFit="1" customWidth="1"/>
    <col min="5396" max="5641" width="9.140625" style="1"/>
    <col min="5642" max="5642" width="55.42578125" style="1" customWidth="1"/>
    <col min="5643" max="5643" width="6" style="1" customWidth="1"/>
    <col min="5644" max="5644" width="12.85546875" style="1" bestFit="1" customWidth="1"/>
    <col min="5645" max="5645" width="12.42578125" style="1" customWidth="1"/>
    <col min="5646" max="5646" width="12.7109375" style="1" customWidth="1"/>
    <col min="5647" max="5647" width="54.85546875" style="1" customWidth="1"/>
    <col min="5648" max="5648" width="6.5703125" style="1" customWidth="1"/>
    <col min="5649" max="5649" width="12.85546875" style="1" bestFit="1" customWidth="1"/>
    <col min="5650" max="5650" width="12.85546875" style="1" customWidth="1"/>
    <col min="5651" max="5651" width="12.42578125" style="1" bestFit="1" customWidth="1"/>
    <col min="5652" max="5897" width="9.140625" style="1"/>
    <col min="5898" max="5898" width="55.42578125" style="1" customWidth="1"/>
    <col min="5899" max="5899" width="6" style="1" customWidth="1"/>
    <col min="5900" max="5900" width="12.85546875" style="1" bestFit="1" customWidth="1"/>
    <col min="5901" max="5901" width="12.42578125" style="1" customWidth="1"/>
    <col min="5902" max="5902" width="12.7109375" style="1" customWidth="1"/>
    <col min="5903" max="5903" width="54.85546875" style="1" customWidth="1"/>
    <col min="5904" max="5904" width="6.5703125" style="1" customWidth="1"/>
    <col min="5905" max="5905" width="12.85546875" style="1" bestFit="1" customWidth="1"/>
    <col min="5906" max="5906" width="12.85546875" style="1" customWidth="1"/>
    <col min="5907" max="5907" width="12.42578125" style="1" bestFit="1" customWidth="1"/>
    <col min="5908" max="6153" width="9.140625" style="1"/>
    <col min="6154" max="6154" width="55.42578125" style="1" customWidth="1"/>
    <col min="6155" max="6155" width="6" style="1" customWidth="1"/>
    <col min="6156" max="6156" width="12.85546875" style="1" bestFit="1" customWidth="1"/>
    <col min="6157" max="6157" width="12.42578125" style="1" customWidth="1"/>
    <col min="6158" max="6158" width="12.7109375" style="1" customWidth="1"/>
    <col min="6159" max="6159" width="54.85546875" style="1" customWidth="1"/>
    <col min="6160" max="6160" width="6.5703125" style="1" customWidth="1"/>
    <col min="6161" max="6161" width="12.85546875" style="1" bestFit="1" customWidth="1"/>
    <col min="6162" max="6162" width="12.85546875" style="1" customWidth="1"/>
    <col min="6163" max="6163" width="12.42578125" style="1" bestFit="1" customWidth="1"/>
    <col min="6164" max="6409" width="9.140625" style="1"/>
    <col min="6410" max="6410" width="55.42578125" style="1" customWidth="1"/>
    <col min="6411" max="6411" width="6" style="1" customWidth="1"/>
    <col min="6412" max="6412" width="12.85546875" style="1" bestFit="1" customWidth="1"/>
    <col min="6413" max="6413" width="12.42578125" style="1" customWidth="1"/>
    <col min="6414" max="6414" width="12.7109375" style="1" customWidth="1"/>
    <col min="6415" max="6415" width="54.85546875" style="1" customWidth="1"/>
    <col min="6416" max="6416" width="6.5703125" style="1" customWidth="1"/>
    <col min="6417" max="6417" width="12.85546875" style="1" bestFit="1" customWidth="1"/>
    <col min="6418" max="6418" width="12.85546875" style="1" customWidth="1"/>
    <col min="6419" max="6419" width="12.42578125" style="1" bestFit="1" customWidth="1"/>
    <col min="6420" max="6665" width="9.140625" style="1"/>
    <col min="6666" max="6666" width="55.42578125" style="1" customWidth="1"/>
    <col min="6667" max="6667" width="6" style="1" customWidth="1"/>
    <col min="6668" max="6668" width="12.85546875" style="1" bestFit="1" customWidth="1"/>
    <col min="6669" max="6669" width="12.42578125" style="1" customWidth="1"/>
    <col min="6670" max="6670" width="12.7109375" style="1" customWidth="1"/>
    <col min="6671" max="6671" width="54.85546875" style="1" customWidth="1"/>
    <col min="6672" max="6672" width="6.5703125" style="1" customWidth="1"/>
    <col min="6673" max="6673" width="12.85546875" style="1" bestFit="1" customWidth="1"/>
    <col min="6674" max="6674" width="12.85546875" style="1" customWidth="1"/>
    <col min="6675" max="6675" width="12.42578125" style="1" bestFit="1" customWidth="1"/>
    <col min="6676" max="6921" width="9.140625" style="1"/>
    <col min="6922" max="6922" width="55.42578125" style="1" customWidth="1"/>
    <col min="6923" max="6923" width="6" style="1" customWidth="1"/>
    <col min="6924" max="6924" width="12.85546875" style="1" bestFit="1" customWidth="1"/>
    <col min="6925" max="6925" width="12.42578125" style="1" customWidth="1"/>
    <col min="6926" max="6926" width="12.7109375" style="1" customWidth="1"/>
    <col min="6927" max="6927" width="54.85546875" style="1" customWidth="1"/>
    <col min="6928" max="6928" width="6.5703125" style="1" customWidth="1"/>
    <col min="6929" max="6929" width="12.85546875" style="1" bestFit="1" customWidth="1"/>
    <col min="6930" max="6930" width="12.85546875" style="1" customWidth="1"/>
    <col min="6931" max="6931" width="12.42578125" style="1" bestFit="1" customWidth="1"/>
    <col min="6932" max="7177" width="9.140625" style="1"/>
    <col min="7178" max="7178" width="55.42578125" style="1" customWidth="1"/>
    <col min="7179" max="7179" width="6" style="1" customWidth="1"/>
    <col min="7180" max="7180" width="12.85546875" style="1" bestFit="1" customWidth="1"/>
    <col min="7181" max="7181" width="12.42578125" style="1" customWidth="1"/>
    <col min="7182" max="7182" width="12.7109375" style="1" customWidth="1"/>
    <col min="7183" max="7183" width="54.85546875" style="1" customWidth="1"/>
    <col min="7184" max="7184" width="6.5703125" style="1" customWidth="1"/>
    <col min="7185" max="7185" width="12.85546875" style="1" bestFit="1" customWidth="1"/>
    <col min="7186" max="7186" width="12.85546875" style="1" customWidth="1"/>
    <col min="7187" max="7187" width="12.42578125" style="1" bestFit="1" customWidth="1"/>
    <col min="7188" max="7433" width="9.140625" style="1"/>
    <col min="7434" max="7434" width="55.42578125" style="1" customWidth="1"/>
    <col min="7435" max="7435" width="6" style="1" customWidth="1"/>
    <col min="7436" max="7436" width="12.85546875" style="1" bestFit="1" customWidth="1"/>
    <col min="7437" max="7437" width="12.42578125" style="1" customWidth="1"/>
    <col min="7438" max="7438" width="12.7109375" style="1" customWidth="1"/>
    <col min="7439" max="7439" width="54.85546875" style="1" customWidth="1"/>
    <col min="7440" max="7440" width="6.5703125" style="1" customWidth="1"/>
    <col min="7441" max="7441" width="12.85546875" style="1" bestFit="1" customWidth="1"/>
    <col min="7442" max="7442" width="12.85546875" style="1" customWidth="1"/>
    <col min="7443" max="7443" width="12.42578125" style="1" bestFit="1" customWidth="1"/>
    <col min="7444" max="7689" width="9.140625" style="1"/>
    <col min="7690" max="7690" width="55.42578125" style="1" customWidth="1"/>
    <col min="7691" max="7691" width="6" style="1" customWidth="1"/>
    <col min="7692" max="7692" width="12.85546875" style="1" bestFit="1" customWidth="1"/>
    <col min="7693" max="7693" width="12.42578125" style="1" customWidth="1"/>
    <col min="7694" max="7694" width="12.7109375" style="1" customWidth="1"/>
    <col min="7695" max="7695" width="54.85546875" style="1" customWidth="1"/>
    <col min="7696" max="7696" width="6.5703125" style="1" customWidth="1"/>
    <col min="7697" max="7697" width="12.85546875" style="1" bestFit="1" customWidth="1"/>
    <col min="7698" max="7698" width="12.85546875" style="1" customWidth="1"/>
    <col min="7699" max="7699" width="12.42578125" style="1" bestFit="1" customWidth="1"/>
    <col min="7700" max="7945" width="9.140625" style="1"/>
    <col min="7946" max="7946" width="55.42578125" style="1" customWidth="1"/>
    <col min="7947" max="7947" width="6" style="1" customWidth="1"/>
    <col min="7948" max="7948" width="12.85546875" style="1" bestFit="1" customWidth="1"/>
    <col min="7949" max="7949" width="12.42578125" style="1" customWidth="1"/>
    <col min="7950" max="7950" width="12.7109375" style="1" customWidth="1"/>
    <col min="7951" max="7951" width="54.85546875" style="1" customWidth="1"/>
    <col min="7952" max="7952" width="6.5703125" style="1" customWidth="1"/>
    <col min="7953" max="7953" width="12.85546875" style="1" bestFit="1" customWidth="1"/>
    <col min="7954" max="7954" width="12.85546875" style="1" customWidth="1"/>
    <col min="7955" max="7955" width="12.42578125" style="1" bestFit="1" customWidth="1"/>
    <col min="7956" max="8201" width="9.140625" style="1"/>
    <col min="8202" max="8202" width="55.42578125" style="1" customWidth="1"/>
    <col min="8203" max="8203" width="6" style="1" customWidth="1"/>
    <col min="8204" max="8204" width="12.85546875" style="1" bestFit="1" customWidth="1"/>
    <col min="8205" max="8205" width="12.42578125" style="1" customWidth="1"/>
    <col min="8206" max="8206" width="12.7109375" style="1" customWidth="1"/>
    <col min="8207" max="8207" width="54.85546875" style="1" customWidth="1"/>
    <col min="8208" max="8208" width="6.5703125" style="1" customWidth="1"/>
    <col min="8209" max="8209" width="12.85546875" style="1" bestFit="1" customWidth="1"/>
    <col min="8210" max="8210" width="12.85546875" style="1" customWidth="1"/>
    <col min="8211" max="8211" width="12.42578125" style="1" bestFit="1" customWidth="1"/>
    <col min="8212" max="8457" width="9.140625" style="1"/>
    <col min="8458" max="8458" width="55.42578125" style="1" customWidth="1"/>
    <col min="8459" max="8459" width="6" style="1" customWidth="1"/>
    <col min="8460" max="8460" width="12.85546875" style="1" bestFit="1" customWidth="1"/>
    <col min="8461" max="8461" width="12.42578125" style="1" customWidth="1"/>
    <col min="8462" max="8462" width="12.7109375" style="1" customWidth="1"/>
    <col min="8463" max="8463" width="54.85546875" style="1" customWidth="1"/>
    <col min="8464" max="8464" width="6.5703125" style="1" customWidth="1"/>
    <col min="8465" max="8465" width="12.85546875" style="1" bestFit="1" customWidth="1"/>
    <col min="8466" max="8466" width="12.85546875" style="1" customWidth="1"/>
    <col min="8467" max="8467" width="12.42578125" style="1" bestFit="1" customWidth="1"/>
    <col min="8468" max="8713" width="9.140625" style="1"/>
    <col min="8714" max="8714" width="55.42578125" style="1" customWidth="1"/>
    <col min="8715" max="8715" width="6" style="1" customWidth="1"/>
    <col min="8716" max="8716" width="12.85546875" style="1" bestFit="1" customWidth="1"/>
    <col min="8717" max="8717" width="12.42578125" style="1" customWidth="1"/>
    <col min="8718" max="8718" width="12.7109375" style="1" customWidth="1"/>
    <col min="8719" max="8719" width="54.85546875" style="1" customWidth="1"/>
    <col min="8720" max="8720" width="6.5703125" style="1" customWidth="1"/>
    <col min="8721" max="8721" width="12.85546875" style="1" bestFit="1" customWidth="1"/>
    <col min="8722" max="8722" width="12.85546875" style="1" customWidth="1"/>
    <col min="8723" max="8723" width="12.42578125" style="1" bestFit="1" customWidth="1"/>
    <col min="8724" max="8969" width="9.140625" style="1"/>
    <col min="8970" max="8970" width="55.42578125" style="1" customWidth="1"/>
    <col min="8971" max="8971" width="6" style="1" customWidth="1"/>
    <col min="8972" max="8972" width="12.85546875" style="1" bestFit="1" customWidth="1"/>
    <col min="8973" max="8973" width="12.42578125" style="1" customWidth="1"/>
    <col min="8974" max="8974" width="12.7109375" style="1" customWidth="1"/>
    <col min="8975" max="8975" width="54.85546875" style="1" customWidth="1"/>
    <col min="8976" max="8976" width="6.5703125" style="1" customWidth="1"/>
    <col min="8977" max="8977" width="12.85546875" style="1" bestFit="1" customWidth="1"/>
    <col min="8978" max="8978" width="12.85546875" style="1" customWidth="1"/>
    <col min="8979" max="8979" width="12.42578125" style="1" bestFit="1" customWidth="1"/>
    <col min="8980" max="9225" width="9.140625" style="1"/>
    <col min="9226" max="9226" width="55.42578125" style="1" customWidth="1"/>
    <col min="9227" max="9227" width="6" style="1" customWidth="1"/>
    <col min="9228" max="9228" width="12.85546875" style="1" bestFit="1" customWidth="1"/>
    <col min="9229" max="9229" width="12.42578125" style="1" customWidth="1"/>
    <col min="9230" max="9230" width="12.7109375" style="1" customWidth="1"/>
    <col min="9231" max="9231" width="54.85546875" style="1" customWidth="1"/>
    <col min="9232" max="9232" width="6.5703125" style="1" customWidth="1"/>
    <col min="9233" max="9233" width="12.85546875" style="1" bestFit="1" customWidth="1"/>
    <col min="9234" max="9234" width="12.85546875" style="1" customWidth="1"/>
    <col min="9235" max="9235" width="12.42578125" style="1" bestFit="1" customWidth="1"/>
    <col min="9236" max="9481" width="9.140625" style="1"/>
    <col min="9482" max="9482" width="55.42578125" style="1" customWidth="1"/>
    <col min="9483" max="9483" width="6" style="1" customWidth="1"/>
    <col min="9484" max="9484" width="12.85546875" style="1" bestFit="1" customWidth="1"/>
    <col min="9485" max="9485" width="12.42578125" style="1" customWidth="1"/>
    <col min="9486" max="9486" width="12.7109375" style="1" customWidth="1"/>
    <col min="9487" max="9487" width="54.85546875" style="1" customWidth="1"/>
    <col min="9488" max="9488" width="6.5703125" style="1" customWidth="1"/>
    <col min="9489" max="9489" width="12.85546875" style="1" bestFit="1" customWidth="1"/>
    <col min="9490" max="9490" width="12.85546875" style="1" customWidth="1"/>
    <col min="9491" max="9491" width="12.42578125" style="1" bestFit="1" customWidth="1"/>
    <col min="9492" max="9737" width="9.140625" style="1"/>
    <col min="9738" max="9738" width="55.42578125" style="1" customWidth="1"/>
    <col min="9739" max="9739" width="6" style="1" customWidth="1"/>
    <col min="9740" max="9740" width="12.85546875" style="1" bestFit="1" customWidth="1"/>
    <col min="9741" max="9741" width="12.42578125" style="1" customWidth="1"/>
    <col min="9742" max="9742" width="12.7109375" style="1" customWidth="1"/>
    <col min="9743" max="9743" width="54.85546875" style="1" customWidth="1"/>
    <col min="9744" max="9744" width="6.5703125" style="1" customWidth="1"/>
    <col min="9745" max="9745" width="12.85546875" style="1" bestFit="1" customWidth="1"/>
    <col min="9746" max="9746" width="12.85546875" style="1" customWidth="1"/>
    <col min="9747" max="9747" width="12.42578125" style="1" bestFit="1" customWidth="1"/>
    <col min="9748" max="9993" width="9.140625" style="1"/>
    <col min="9994" max="9994" width="55.42578125" style="1" customWidth="1"/>
    <col min="9995" max="9995" width="6" style="1" customWidth="1"/>
    <col min="9996" max="9996" width="12.85546875" style="1" bestFit="1" customWidth="1"/>
    <col min="9997" max="9997" width="12.42578125" style="1" customWidth="1"/>
    <col min="9998" max="9998" width="12.7109375" style="1" customWidth="1"/>
    <col min="9999" max="9999" width="54.85546875" style="1" customWidth="1"/>
    <col min="10000" max="10000" width="6.5703125" style="1" customWidth="1"/>
    <col min="10001" max="10001" width="12.85546875" style="1" bestFit="1" customWidth="1"/>
    <col min="10002" max="10002" width="12.85546875" style="1" customWidth="1"/>
    <col min="10003" max="10003" width="12.42578125" style="1" bestFit="1" customWidth="1"/>
    <col min="10004" max="10249" width="9.140625" style="1"/>
    <col min="10250" max="10250" width="55.42578125" style="1" customWidth="1"/>
    <col min="10251" max="10251" width="6" style="1" customWidth="1"/>
    <col min="10252" max="10252" width="12.85546875" style="1" bestFit="1" customWidth="1"/>
    <col min="10253" max="10253" width="12.42578125" style="1" customWidth="1"/>
    <col min="10254" max="10254" width="12.7109375" style="1" customWidth="1"/>
    <col min="10255" max="10255" width="54.85546875" style="1" customWidth="1"/>
    <col min="10256" max="10256" width="6.5703125" style="1" customWidth="1"/>
    <col min="10257" max="10257" width="12.85546875" style="1" bestFit="1" customWidth="1"/>
    <col min="10258" max="10258" width="12.85546875" style="1" customWidth="1"/>
    <col min="10259" max="10259" width="12.42578125" style="1" bestFit="1" customWidth="1"/>
    <col min="10260" max="10505" width="9.140625" style="1"/>
    <col min="10506" max="10506" width="55.42578125" style="1" customWidth="1"/>
    <col min="10507" max="10507" width="6" style="1" customWidth="1"/>
    <col min="10508" max="10508" width="12.85546875" style="1" bestFit="1" customWidth="1"/>
    <col min="10509" max="10509" width="12.42578125" style="1" customWidth="1"/>
    <col min="10510" max="10510" width="12.7109375" style="1" customWidth="1"/>
    <col min="10511" max="10511" width="54.85546875" style="1" customWidth="1"/>
    <col min="10512" max="10512" width="6.5703125" style="1" customWidth="1"/>
    <col min="10513" max="10513" width="12.85546875" style="1" bestFit="1" customWidth="1"/>
    <col min="10514" max="10514" width="12.85546875" style="1" customWidth="1"/>
    <col min="10515" max="10515" width="12.42578125" style="1" bestFit="1" customWidth="1"/>
    <col min="10516" max="10761" width="9.140625" style="1"/>
    <col min="10762" max="10762" width="55.42578125" style="1" customWidth="1"/>
    <col min="10763" max="10763" width="6" style="1" customWidth="1"/>
    <col min="10764" max="10764" width="12.85546875" style="1" bestFit="1" customWidth="1"/>
    <col min="10765" max="10765" width="12.42578125" style="1" customWidth="1"/>
    <col min="10766" max="10766" width="12.7109375" style="1" customWidth="1"/>
    <col min="10767" max="10767" width="54.85546875" style="1" customWidth="1"/>
    <col min="10768" max="10768" width="6.5703125" style="1" customWidth="1"/>
    <col min="10769" max="10769" width="12.85546875" style="1" bestFit="1" customWidth="1"/>
    <col min="10770" max="10770" width="12.85546875" style="1" customWidth="1"/>
    <col min="10771" max="10771" width="12.42578125" style="1" bestFit="1" customWidth="1"/>
    <col min="10772" max="11017" width="9.140625" style="1"/>
    <col min="11018" max="11018" width="55.42578125" style="1" customWidth="1"/>
    <col min="11019" max="11019" width="6" style="1" customWidth="1"/>
    <col min="11020" max="11020" width="12.85546875" style="1" bestFit="1" customWidth="1"/>
    <col min="11021" max="11021" width="12.42578125" style="1" customWidth="1"/>
    <col min="11022" max="11022" width="12.7109375" style="1" customWidth="1"/>
    <col min="11023" max="11023" width="54.85546875" style="1" customWidth="1"/>
    <col min="11024" max="11024" width="6.5703125" style="1" customWidth="1"/>
    <col min="11025" max="11025" width="12.85546875" style="1" bestFit="1" customWidth="1"/>
    <col min="11026" max="11026" width="12.85546875" style="1" customWidth="1"/>
    <col min="11027" max="11027" width="12.42578125" style="1" bestFit="1" customWidth="1"/>
    <col min="11028" max="11273" width="9.140625" style="1"/>
    <col min="11274" max="11274" width="55.42578125" style="1" customWidth="1"/>
    <col min="11275" max="11275" width="6" style="1" customWidth="1"/>
    <col min="11276" max="11276" width="12.85546875" style="1" bestFit="1" customWidth="1"/>
    <col min="11277" max="11277" width="12.42578125" style="1" customWidth="1"/>
    <col min="11278" max="11278" width="12.7109375" style="1" customWidth="1"/>
    <col min="11279" max="11279" width="54.85546875" style="1" customWidth="1"/>
    <col min="11280" max="11280" width="6.5703125" style="1" customWidth="1"/>
    <col min="11281" max="11281" width="12.85546875" style="1" bestFit="1" customWidth="1"/>
    <col min="11282" max="11282" width="12.85546875" style="1" customWidth="1"/>
    <col min="11283" max="11283" width="12.42578125" style="1" bestFit="1" customWidth="1"/>
    <col min="11284" max="11529" width="9.140625" style="1"/>
    <col min="11530" max="11530" width="55.42578125" style="1" customWidth="1"/>
    <col min="11531" max="11531" width="6" style="1" customWidth="1"/>
    <col min="11532" max="11532" width="12.85546875" style="1" bestFit="1" customWidth="1"/>
    <col min="11533" max="11533" width="12.42578125" style="1" customWidth="1"/>
    <col min="11534" max="11534" width="12.7109375" style="1" customWidth="1"/>
    <col min="11535" max="11535" width="54.85546875" style="1" customWidth="1"/>
    <col min="11536" max="11536" width="6.5703125" style="1" customWidth="1"/>
    <col min="11537" max="11537" width="12.85546875" style="1" bestFit="1" customWidth="1"/>
    <col min="11538" max="11538" width="12.85546875" style="1" customWidth="1"/>
    <col min="11539" max="11539" width="12.42578125" style="1" bestFit="1" customWidth="1"/>
    <col min="11540" max="11785" width="9.140625" style="1"/>
    <col min="11786" max="11786" width="55.42578125" style="1" customWidth="1"/>
    <col min="11787" max="11787" width="6" style="1" customWidth="1"/>
    <col min="11788" max="11788" width="12.85546875" style="1" bestFit="1" customWidth="1"/>
    <col min="11789" max="11789" width="12.42578125" style="1" customWidth="1"/>
    <col min="11790" max="11790" width="12.7109375" style="1" customWidth="1"/>
    <col min="11791" max="11791" width="54.85546875" style="1" customWidth="1"/>
    <col min="11792" max="11792" width="6.5703125" style="1" customWidth="1"/>
    <col min="11793" max="11793" width="12.85546875" style="1" bestFit="1" customWidth="1"/>
    <col min="11794" max="11794" width="12.85546875" style="1" customWidth="1"/>
    <col min="11795" max="11795" width="12.42578125" style="1" bestFit="1" customWidth="1"/>
    <col min="11796" max="12041" width="9.140625" style="1"/>
    <col min="12042" max="12042" width="55.42578125" style="1" customWidth="1"/>
    <col min="12043" max="12043" width="6" style="1" customWidth="1"/>
    <col min="12044" max="12044" width="12.85546875" style="1" bestFit="1" customWidth="1"/>
    <col min="12045" max="12045" width="12.42578125" style="1" customWidth="1"/>
    <col min="12046" max="12046" width="12.7109375" style="1" customWidth="1"/>
    <col min="12047" max="12047" width="54.85546875" style="1" customWidth="1"/>
    <col min="12048" max="12048" width="6.5703125" style="1" customWidth="1"/>
    <col min="12049" max="12049" width="12.85546875" style="1" bestFit="1" customWidth="1"/>
    <col min="12050" max="12050" width="12.85546875" style="1" customWidth="1"/>
    <col min="12051" max="12051" width="12.42578125" style="1" bestFit="1" customWidth="1"/>
    <col min="12052" max="12297" width="9.140625" style="1"/>
    <col min="12298" max="12298" width="55.42578125" style="1" customWidth="1"/>
    <col min="12299" max="12299" width="6" style="1" customWidth="1"/>
    <col min="12300" max="12300" width="12.85546875" style="1" bestFit="1" customWidth="1"/>
    <col min="12301" max="12301" width="12.42578125" style="1" customWidth="1"/>
    <col min="12302" max="12302" width="12.7109375" style="1" customWidth="1"/>
    <col min="12303" max="12303" width="54.85546875" style="1" customWidth="1"/>
    <col min="12304" max="12304" width="6.5703125" style="1" customWidth="1"/>
    <col min="12305" max="12305" width="12.85546875" style="1" bestFit="1" customWidth="1"/>
    <col min="12306" max="12306" width="12.85546875" style="1" customWidth="1"/>
    <col min="12307" max="12307" width="12.42578125" style="1" bestFit="1" customWidth="1"/>
    <col min="12308" max="12553" width="9.140625" style="1"/>
    <col min="12554" max="12554" width="55.42578125" style="1" customWidth="1"/>
    <col min="12555" max="12555" width="6" style="1" customWidth="1"/>
    <col min="12556" max="12556" width="12.85546875" style="1" bestFit="1" customWidth="1"/>
    <col min="12557" max="12557" width="12.42578125" style="1" customWidth="1"/>
    <col min="12558" max="12558" width="12.7109375" style="1" customWidth="1"/>
    <col min="12559" max="12559" width="54.85546875" style="1" customWidth="1"/>
    <col min="12560" max="12560" width="6.5703125" style="1" customWidth="1"/>
    <col min="12561" max="12561" width="12.85546875" style="1" bestFit="1" customWidth="1"/>
    <col min="12562" max="12562" width="12.85546875" style="1" customWidth="1"/>
    <col min="12563" max="12563" width="12.42578125" style="1" bestFit="1" customWidth="1"/>
    <col min="12564" max="12809" width="9.140625" style="1"/>
    <col min="12810" max="12810" width="55.42578125" style="1" customWidth="1"/>
    <col min="12811" max="12811" width="6" style="1" customWidth="1"/>
    <col min="12812" max="12812" width="12.85546875" style="1" bestFit="1" customWidth="1"/>
    <col min="12813" max="12813" width="12.42578125" style="1" customWidth="1"/>
    <col min="12814" max="12814" width="12.7109375" style="1" customWidth="1"/>
    <col min="12815" max="12815" width="54.85546875" style="1" customWidth="1"/>
    <col min="12816" max="12816" width="6.5703125" style="1" customWidth="1"/>
    <col min="12817" max="12817" width="12.85546875" style="1" bestFit="1" customWidth="1"/>
    <col min="12818" max="12818" width="12.85546875" style="1" customWidth="1"/>
    <col min="12819" max="12819" width="12.42578125" style="1" bestFit="1" customWidth="1"/>
    <col min="12820" max="13065" width="9.140625" style="1"/>
    <col min="13066" max="13066" width="55.42578125" style="1" customWidth="1"/>
    <col min="13067" max="13067" width="6" style="1" customWidth="1"/>
    <col min="13068" max="13068" width="12.85546875" style="1" bestFit="1" customWidth="1"/>
    <col min="13069" max="13069" width="12.42578125" style="1" customWidth="1"/>
    <col min="13070" max="13070" width="12.7109375" style="1" customWidth="1"/>
    <col min="13071" max="13071" width="54.85546875" style="1" customWidth="1"/>
    <col min="13072" max="13072" width="6.5703125" style="1" customWidth="1"/>
    <col min="13073" max="13073" width="12.85546875" style="1" bestFit="1" customWidth="1"/>
    <col min="13074" max="13074" width="12.85546875" style="1" customWidth="1"/>
    <col min="13075" max="13075" width="12.42578125" style="1" bestFit="1" customWidth="1"/>
    <col min="13076" max="13321" width="9.140625" style="1"/>
    <col min="13322" max="13322" width="55.42578125" style="1" customWidth="1"/>
    <col min="13323" max="13323" width="6" style="1" customWidth="1"/>
    <col min="13324" max="13324" width="12.85546875" style="1" bestFit="1" customWidth="1"/>
    <col min="13325" max="13325" width="12.42578125" style="1" customWidth="1"/>
    <col min="13326" max="13326" width="12.7109375" style="1" customWidth="1"/>
    <col min="13327" max="13327" width="54.85546875" style="1" customWidth="1"/>
    <col min="13328" max="13328" width="6.5703125" style="1" customWidth="1"/>
    <col min="13329" max="13329" width="12.85546875" style="1" bestFit="1" customWidth="1"/>
    <col min="13330" max="13330" width="12.85546875" style="1" customWidth="1"/>
    <col min="13331" max="13331" width="12.42578125" style="1" bestFit="1" customWidth="1"/>
    <col min="13332" max="13577" width="9.140625" style="1"/>
    <col min="13578" max="13578" width="55.42578125" style="1" customWidth="1"/>
    <col min="13579" max="13579" width="6" style="1" customWidth="1"/>
    <col min="13580" max="13580" width="12.85546875" style="1" bestFit="1" customWidth="1"/>
    <col min="13581" max="13581" width="12.42578125" style="1" customWidth="1"/>
    <col min="13582" max="13582" width="12.7109375" style="1" customWidth="1"/>
    <col min="13583" max="13583" width="54.85546875" style="1" customWidth="1"/>
    <col min="13584" max="13584" width="6.5703125" style="1" customWidth="1"/>
    <col min="13585" max="13585" width="12.85546875" style="1" bestFit="1" customWidth="1"/>
    <col min="13586" max="13586" width="12.85546875" style="1" customWidth="1"/>
    <col min="13587" max="13587" width="12.42578125" style="1" bestFit="1" customWidth="1"/>
    <col min="13588" max="13833" width="9.140625" style="1"/>
    <col min="13834" max="13834" width="55.42578125" style="1" customWidth="1"/>
    <col min="13835" max="13835" width="6" style="1" customWidth="1"/>
    <col min="13836" max="13836" width="12.85546875" style="1" bestFit="1" customWidth="1"/>
    <col min="13837" max="13837" width="12.42578125" style="1" customWidth="1"/>
    <col min="13838" max="13838" width="12.7109375" style="1" customWidth="1"/>
    <col min="13839" max="13839" width="54.85546875" style="1" customWidth="1"/>
    <col min="13840" max="13840" width="6.5703125" style="1" customWidth="1"/>
    <col min="13841" max="13841" width="12.85546875" style="1" bestFit="1" customWidth="1"/>
    <col min="13842" max="13842" width="12.85546875" style="1" customWidth="1"/>
    <col min="13843" max="13843" width="12.42578125" style="1" bestFit="1" customWidth="1"/>
    <col min="13844" max="14089" width="9.140625" style="1"/>
    <col min="14090" max="14090" width="55.42578125" style="1" customWidth="1"/>
    <col min="14091" max="14091" width="6" style="1" customWidth="1"/>
    <col min="14092" max="14092" width="12.85546875" style="1" bestFit="1" customWidth="1"/>
    <col min="14093" max="14093" width="12.42578125" style="1" customWidth="1"/>
    <col min="14094" max="14094" width="12.7109375" style="1" customWidth="1"/>
    <col min="14095" max="14095" width="54.85546875" style="1" customWidth="1"/>
    <col min="14096" max="14096" width="6.5703125" style="1" customWidth="1"/>
    <col min="14097" max="14097" width="12.85546875" style="1" bestFit="1" customWidth="1"/>
    <col min="14098" max="14098" width="12.85546875" style="1" customWidth="1"/>
    <col min="14099" max="14099" width="12.42578125" style="1" bestFit="1" customWidth="1"/>
    <col min="14100" max="14345" width="9.140625" style="1"/>
    <col min="14346" max="14346" width="55.42578125" style="1" customWidth="1"/>
    <col min="14347" max="14347" width="6" style="1" customWidth="1"/>
    <col min="14348" max="14348" width="12.85546875" style="1" bestFit="1" customWidth="1"/>
    <col min="14349" max="14349" width="12.42578125" style="1" customWidth="1"/>
    <col min="14350" max="14350" width="12.7109375" style="1" customWidth="1"/>
    <col min="14351" max="14351" width="54.85546875" style="1" customWidth="1"/>
    <col min="14352" max="14352" width="6.5703125" style="1" customWidth="1"/>
    <col min="14353" max="14353" width="12.85546875" style="1" bestFit="1" customWidth="1"/>
    <col min="14354" max="14354" width="12.85546875" style="1" customWidth="1"/>
    <col min="14355" max="14355" width="12.42578125" style="1" bestFit="1" customWidth="1"/>
    <col min="14356" max="14601" width="9.140625" style="1"/>
    <col min="14602" max="14602" width="55.42578125" style="1" customWidth="1"/>
    <col min="14603" max="14603" width="6" style="1" customWidth="1"/>
    <col min="14604" max="14604" width="12.85546875" style="1" bestFit="1" customWidth="1"/>
    <col min="14605" max="14605" width="12.42578125" style="1" customWidth="1"/>
    <col min="14606" max="14606" width="12.7109375" style="1" customWidth="1"/>
    <col min="14607" max="14607" width="54.85546875" style="1" customWidth="1"/>
    <col min="14608" max="14608" width="6.5703125" style="1" customWidth="1"/>
    <col min="14609" max="14609" width="12.85546875" style="1" bestFit="1" customWidth="1"/>
    <col min="14610" max="14610" width="12.85546875" style="1" customWidth="1"/>
    <col min="14611" max="14611" width="12.42578125" style="1" bestFit="1" customWidth="1"/>
    <col min="14612" max="14857" width="9.140625" style="1"/>
    <col min="14858" max="14858" width="55.42578125" style="1" customWidth="1"/>
    <col min="14859" max="14859" width="6" style="1" customWidth="1"/>
    <col min="14860" max="14860" width="12.85546875" style="1" bestFit="1" customWidth="1"/>
    <col min="14861" max="14861" width="12.42578125" style="1" customWidth="1"/>
    <col min="14862" max="14862" width="12.7109375" style="1" customWidth="1"/>
    <col min="14863" max="14863" width="54.85546875" style="1" customWidth="1"/>
    <col min="14864" max="14864" width="6.5703125" style="1" customWidth="1"/>
    <col min="14865" max="14865" width="12.85546875" style="1" bestFit="1" customWidth="1"/>
    <col min="14866" max="14866" width="12.85546875" style="1" customWidth="1"/>
    <col min="14867" max="14867" width="12.42578125" style="1" bestFit="1" customWidth="1"/>
    <col min="14868" max="15113" width="9.140625" style="1"/>
    <col min="15114" max="15114" width="55.42578125" style="1" customWidth="1"/>
    <col min="15115" max="15115" width="6" style="1" customWidth="1"/>
    <col min="15116" max="15116" width="12.85546875" style="1" bestFit="1" customWidth="1"/>
    <col min="15117" max="15117" width="12.42578125" style="1" customWidth="1"/>
    <col min="15118" max="15118" width="12.7109375" style="1" customWidth="1"/>
    <col min="15119" max="15119" width="54.85546875" style="1" customWidth="1"/>
    <col min="15120" max="15120" width="6.5703125" style="1" customWidth="1"/>
    <col min="15121" max="15121" width="12.85546875" style="1" bestFit="1" customWidth="1"/>
    <col min="15122" max="15122" width="12.85546875" style="1" customWidth="1"/>
    <col min="15123" max="15123" width="12.42578125" style="1" bestFit="1" customWidth="1"/>
    <col min="15124" max="15369" width="9.140625" style="1"/>
    <col min="15370" max="15370" width="55.42578125" style="1" customWidth="1"/>
    <col min="15371" max="15371" width="6" style="1" customWidth="1"/>
    <col min="15372" max="15372" width="12.85546875" style="1" bestFit="1" customWidth="1"/>
    <col min="15373" max="15373" width="12.42578125" style="1" customWidth="1"/>
    <col min="15374" max="15374" width="12.7109375" style="1" customWidth="1"/>
    <col min="15375" max="15375" width="54.85546875" style="1" customWidth="1"/>
    <col min="15376" max="15376" width="6.5703125" style="1" customWidth="1"/>
    <col min="15377" max="15377" width="12.85546875" style="1" bestFit="1" customWidth="1"/>
    <col min="15378" max="15378" width="12.85546875" style="1" customWidth="1"/>
    <col min="15379" max="15379" width="12.42578125" style="1" bestFit="1" customWidth="1"/>
    <col min="15380" max="15625" width="9.140625" style="1"/>
    <col min="15626" max="15626" width="55.42578125" style="1" customWidth="1"/>
    <col min="15627" max="15627" width="6" style="1" customWidth="1"/>
    <col min="15628" max="15628" width="12.85546875" style="1" bestFit="1" customWidth="1"/>
    <col min="15629" max="15629" width="12.42578125" style="1" customWidth="1"/>
    <col min="15630" max="15630" width="12.7109375" style="1" customWidth="1"/>
    <col min="15631" max="15631" width="54.85546875" style="1" customWidth="1"/>
    <col min="15632" max="15632" width="6.5703125" style="1" customWidth="1"/>
    <col min="15633" max="15633" width="12.85546875" style="1" bestFit="1" customWidth="1"/>
    <col min="15634" max="15634" width="12.85546875" style="1" customWidth="1"/>
    <col min="15635" max="15635" width="12.42578125" style="1" bestFit="1" customWidth="1"/>
    <col min="15636" max="15881" width="9.140625" style="1"/>
    <col min="15882" max="15882" width="55.42578125" style="1" customWidth="1"/>
    <col min="15883" max="15883" width="6" style="1" customWidth="1"/>
    <col min="15884" max="15884" width="12.85546875" style="1" bestFit="1" customWidth="1"/>
    <col min="15885" max="15885" width="12.42578125" style="1" customWidth="1"/>
    <col min="15886" max="15886" width="12.7109375" style="1" customWidth="1"/>
    <col min="15887" max="15887" width="54.85546875" style="1" customWidth="1"/>
    <col min="15888" max="15888" width="6.5703125" style="1" customWidth="1"/>
    <col min="15889" max="15889" width="12.85546875" style="1" bestFit="1" customWidth="1"/>
    <col min="15890" max="15890" width="12.85546875" style="1" customWidth="1"/>
    <col min="15891" max="15891" width="12.42578125" style="1" bestFit="1" customWidth="1"/>
    <col min="15892" max="16137" width="9.140625" style="1"/>
    <col min="16138" max="16138" width="55.42578125" style="1" customWidth="1"/>
    <col min="16139" max="16139" width="6" style="1" customWidth="1"/>
    <col min="16140" max="16140" width="12.85546875" style="1" bestFit="1" customWidth="1"/>
    <col min="16141" max="16141" width="12.42578125" style="1" customWidth="1"/>
    <col min="16142" max="16142" width="12.7109375" style="1" customWidth="1"/>
    <col min="16143" max="16143" width="54.85546875" style="1" customWidth="1"/>
    <col min="16144" max="16144" width="6.5703125" style="1" customWidth="1"/>
    <col min="16145" max="16145" width="12.85546875" style="1" bestFit="1" customWidth="1"/>
    <col min="16146" max="16146" width="12.85546875" style="1" customWidth="1"/>
    <col min="16147" max="16147" width="12.42578125" style="1" bestFit="1" customWidth="1"/>
    <col min="16148" max="16384" width="9.140625" style="1"/>
  </cols>
  <sheetData>
    <row r="1" spans="1:19" x14ac:dyDescent="0.25">
      <c r="I1" s="2"/>
      <c r="J1" s="2"/>
      <c r="K1" s="270" t="s">
        <v>727</v>
      </c>
      <c r="L1" s="270"/>
      <c r="M1" s="270"/>
      <c r="N1" s="270"/>
      <c r="O1" s="270"/>
      <c r="P1" s="203"/>
      <c r="Q1" s="3"/>
      <c r="R1" s="3"/>
      <c r="S1" s="3"/>
    </row>
    <row r="2" spans="1:19" ht="19.5" customHeight="1" x14ac:dyDescent="0.25">
      <c r="K2" s="270"/>
      <c r="L2" s="270"/>
      <c r="M2" s="270"/>
      <c r="N2" s="270"/>
      <c r="O2" s="270"/>
      <c r="P2" s="203"/>
    </row>
    <row r="3" spans="1:19" x14ac:dyDescent="0.25">
      <c r="A3" s="275" t="s">
        <v>698</v>
      </c>
      <c r="B3" s="275"/>
      <c r="C3" s="275"/>
      <c r="D3" s="275"/>
      <c r="E3" s="275"/>
      <c r="F3" s="275"/>
      <c r="G3" s="275"/>
      <c r="H3" s="275"/>
      <c r="I3" s="276"/>
      <c r="J3" s="276"/>
      <c r="K3" s="276"/>
      <c r="L3" s="276"/>
      <c r="M3" s="276"/>
      <c r="N3" s="276"/>
      <c r="O3" s="276"/>
      <c r="P3" s="206"/>
      <c r="Q3" s="4"/>
      <c r="R3" s="4"/>
      <c r="S3" s="4"/>
    </row>
    <row r="4" spans="1:19" x14ac:dyDescent="0.25">
      <c r="A4" s="276" t="s">
        <v>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06"/>
      <c r="Q4" s="4"/>
      <c r="R4" s="4"/>
      <c r="S4" s="4"/>
    </row>
    <row r="5" spans="1:19" ht="15.75" thickBot="1" x14ac:dyDescent="0.3">
      <c r="A5" s="5"/>
      <c r="B5" s="5"/>
      <c r="C5" s="5"/>
      <c r="D5" s="5"/>
      <c r="E5" s="5"/>
      <c r="F5" s="5"/>
      <c r="G5" s="5"/>
      <c r="H5" s="5"/>
      <c r="I5" s="277" t="s">
        <v>1</v>
      </c>
      <c r="J5" s="277"/>
      <c r="K5" s="277"/>
      <c r="L5" s="277"/>
      <c r="M5" s="277"/>
      <c r="N5" s="277"/>
      <c r="O5" s="277"/>
      <c r="P5" s="207"/>
      <c r="Q5" s="6"/>
      <c r="R5" s="6"/>
      <c r="S5" s="6"/>
    </row>
    <row r="6" spans="1:19" x14ac:dyDescent="0.25">
      <c r="A6" s="286" t="s">
        <v>2</v>
      </c>
      <c r="B6" s="287"/>
      <c r="C6" s="287"/>
      <c r="D6" s="287"/>
      <c r="E6" s="287"/>
      <c r="F6" s="287"/>
      <c r="G6" s="287"/>
      <c r="H6" s="288"/>
      <c r="I6" s="289" t="s">
        <v>3</v>
      </c>
      <c r="J6" s="287"/>
      <c r="K6" s="287"/>
      <c r="L6" s="287"/>
      <c r="M6" s="287"/>
      <c r="N6" s="287"/>
      <c r="O6" s="287"/>
      <c r="P6" s="290"/>
      <c r="Q6" s="7"/>
      <c r="R6" s="7"/>
      <c r="S6" s="7"/>
    </row>
    <row r="7" spans="1:19" ht="25.5" customHeight="1" x14ac:dyDescent="0.25">
      <c r="A7" s="282" t="s">
        <v>4</v>
      </c>
      <c r="B7" s="284" t="s">
        <v>5</v>
      </c>
      <c r="C7" s="278" t="s">
        <v>6</v>
      </c>
      <c r="D7" s="278"/>
      <c r="E7" s="278" t="s">
        <v>7</v>
      </c>
      <c r="F7" s="278"/>
      <c r="G7" s="278" t="s">
        <v>699</v>
      </c>
      <c r="H7" s="278"/>
      <c r="I7" s="284" t="s">
        <v>4</v>
      </c>
      <c r="J7" s="284" t="s">
        <v>5</v>
      </c>
      <c r="K7" s="278" t="s">
        <v>6</v>
      </c>
      <c r="L7" s="278"/>
      <c r="M7" s="278" t="s">
        <v>7</v>
      </c>
      <c r="N7" s="278"/>
      <c r="O7" s="278" t="s">
        <v>699</v>
      </c>
      <c r="P7" s="291"/>
      <c r="Q7" s="9"/>
      <c r="R7" s="9"/>
      <c r="S7" s="9"/>
    </row>
    <row r="8" spans="1:19" ht="15.75" thickBot="1" x14ac:dyDescent="0.3">
      <c r="A8" s="283"/>
      <c r="B8" s="285"/>
      <c r="C8" s="8" t="s">
        <v>722</v>
      </c>
      <c r="D8" s="8" t="s">
        <v>723</v>
      </c>
      <c r="E8" s="8" t="s">
        <v>722</v>
      </c>
      <c r="F8" s="8" t="s">
        <v>723</v>
      </c>
      <c r="G8" s="8" t="s">
        <v>722</v>
      </c>
      <c r="H8" s="8" t="s">
        <v>723</v>
      </c>
      <c r="I8" s="285"/>
      <c r="J8" s="285"/>
      <c r="K8" s="8" t="s">
        <v>722</v>
      </c>
      <c r="L8" s="8" t="s">
        <v>723</v>
      </c>
      <c r="M8" s="8" t="s">
        <v>722</v>
      </c>
      <c r="N8" s="8" t="s">
        <v>723</v>
      </c>
      <c r="O8" s="8" t="s">
        <v>722</v>
      </c>
      <c r="P8" s="225" t="s">
        <v>723</v>
      </c>
      <c r="Q8" s="9"/>
      <c r="R8" s="9"/>
      <c r="S8" s="9"/>
    </row>
    <row r="9" spans="1:19" ht="15.75" thickBot="1" x14ac:dyDescent="0.3">
      <c r="A9" s="292" t="s">
        <v>8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4"/>
      <c r="Q9" s="10"/>
      <c r="R9" s="10"/>
      <c r="S9" s="10"/>
    </row>
    <row r="10" spans="1:19" ht="26.25" x14ac:dyDescent="0.25">
      <c r="A10" s="219" t="s">
        <v>9</v>
      </c>
      <c r="B10" s="220" t="s">
        <v>10</v>
      </c>
      <c r="C10" s="221">
        <f>E10+G10</f>
        <v>57302000</v>
      </c>
      <c r="D10" s="221">
        <f>F10+H10</f>
        <v>58232411</v>
      </c>
      <c r="E10" s="221">
        <v>57302000</v>
      </c>
      <c r="F10" s="221">
        <v>58232411</v>
      </c>
      <c r="G10" s="221"/>
      <c r="H10" s="221"/>
      <c r="I10" s="222" t="s">
        <v>11</v>
      </c>
      <c r="J10" s="222" t="s">
        <v>12</v>
      </c>
      <c r="K10" s="223">
        <f>M10+O10</f>
        <v>42659000</v>
      </c>
      <c r="L10" s="223">
        <f>N10+P10</f>
        <v>42909000</v>
      </c>
      <c r="M10" s="223">
        <v>7194000</v>
      </c>
      <c r="N10" s="223">
        <v>7444000</v>
      </c>
      <c r="O10" s="221">
        <v>35465000</v>
      </c>
      <c r="P10" s="224">
        <v>35465000</v>
      </c>
      <c r="Q10" s="11"/>
      <c r="R10" s="11"/>
      <c r="S10" s="11"/>
    </row>
    <row r="11" spans="1:19" ht="26.25" x14ac:dyDescent="0.25">
      <c r="A11" s="12" t="s">
        <v>13</v>
      </c>
      <c r="B11" s="13" t="s">
        <v>14</v>
      </c>
      <c r="C11" s="209">
        <f>E11+G11</f>
        <v>28000000</v>
      </c>
      <c r="D11" s="209">
        <f>F11+H11</f>
        <v>25000000</v>
      </c>
      <c r="E11" s="209">
        <v>28000000</v>
      </c>
      <c r="F11" s="209">
        <v>25000000</v>
      </c>
      <c r="G11" s="209"/>
      <c r="H11" s="209"/>
      <c r="I11" s="208" t="s">
        <v>15</v>
      </c>
      <c r="J11" s="208" t="s">
        <v>16</v>
      </c>
      <c r="K11" s="211">
        <f>M11+O11</f>
        <v>7570000</v>
      </c>
      <c r="L11" s="211">
        <f>N11+P11</f>
        <v>7570000</v>
      </c>
      <c r="M11" s="211">
        <v>1365000</v>
      </c>
      <c r="N11" s="211">
        <v>1365000</v>
      </c>
      <c r="O11" s="209">
        <v>6205000</v>
      </c>
      <c r="P11" s="14">
        <v>6205000</v>
      </c>
      <c r="Q11" s="11"/>
      <c r="R11" s="11"/>
      <c r="S11" s="11"/>
    </row>
    <row r="12" spans="1:19" x14ac:dyDescent="0.25">
      <c r="A12" s="12" t="s">
        <v>17</v>
      </c>
      <c r="B12" s="13" t="s">
        <v>18</v>
      </c>
      <c r="C12" s="209">
        <f t="shared" ref="C12:C13" si="0">E12+G12</f>
        <v>9123000</v>
      </c>
      <c r="D12" s="209">
        <f t="shared" ref="D12:D13" si="1">F12+H12</f>
        <v>9123000</v>
      </c>
      <c r="E12" s="209">
        <v>2992000</v>
      </c>
      <c r="F12" s="209">
        <v>2992000</v>
      </c>
      <c r="G12" s="209">
        <v>6131000</v>
      </c>
      <c r="H12" s="209">
        <v>6131000</v>
      </c>
      <c r="I12" s="212" t="s">
        <v>19</v>
      </c>
      <c r="J12" s="212" t="s">
        <v>20</v>
      </c>
      <c r="K12" s="211">
        <f t="shared" ref="K12:K14" si="2">M12+O12</f>
        <v>30563000</v>
      </c>
      <c r="L12" s="211">
        <f t="shared" ref="L12:L14" si="3">N12+P12</f>
        <v>34951288</v>
      </c>
      <c r="M12" s="211">
        <v>15953000</v>
      </c>
      <c r="N12" s="211">
        <v>20305904</v>
      </c>
      <c r="O12" s="209">
        <v>14610000</v>
      </c>
      <c r="P12" s="14">
        <v>14645384</v>
      </c>
      <c r="Q12" s="11"/>
      <c r="R12" s="11"/>
      <c r="S12" s="11"/>
    </row>
    <row r="13" spans="1:19" x14ac:dyDescent="0.25">
      <c r="A13" s="15" t="s">
        <v>21</v>
      </c>
      <c r="B13" s="13" t="s">
        <v>22</v>
      </c>
      <c r="C13" s="209">
        <f t="shared" si="0"/>
        <v>455000</v>
      </c>
      <c r="D13" s="209">
        <f t="shared" si="1"/>
        <v>455000</v>
      </c>
      <c r="E13" s="209">
        <v>455000</v>
      </c>
      <c r="F13" s="209">
        <v>455000</v>
      </c>
      <c r="G13" s="209"/>
      <c r="H13" s="209"/>
      <c r="I13" s="210" t="s">
        <v>23</v>
      </c>
      <c r="J13" s="210" t="s">
        <v>24</v>
      </c>
      <c r="K13" s="211">
        <f t="shared" si="2"/>
        <v>1465000</v>
      </c>
      <c r="L13" s="211">
        <f t="shared" si="3"/>
        <v>1465000</v>
      </c>
      <c r="M13" s="211">
        <v>1465000</v>
      </c>
      <c r="N13" s="211">
        <v>1465000</v>
      </c>
      <c r="O13" s="209"/>
      <c r="P13" s="14"/>
      <c r="Q13" s="11"/>
      <c r="R13" s="11"/>
      <c r="S13" s="11"/>
    </row>
    <row r="14" spans="1:19" x14ac:dyDescent="0.25">
      <c r="A14" s="273"/>
      <c r="B14" s="274"/>
      <c r="C14" s="274"/>
      <c r="D14" s="274"/>
      <c r="E14" s="274"/>
      <c r="F14" s="274"/>
      <c r="G14" s="274"/>
      <c r="H14" s="214"/>
      <c r="I14" s="213" t="s">
        <v>25</v>
      </c>
      <c r="J14" s="213" t="s">
        <v>26</v>
      </c>
      <c r="K14" s="211">
        <f t="shared" si="2"/>
        <v>29854000</v>
      </c>
      <c r="L14" s="211">
        <f t="shared" si="3"/>
        <v>20025661</v>
      </c>
      <c r="M14" s="215">
        <v>29854000</v>
      </c>
      <c r="N14" s="215">
        <v>20025661</v>
      </c>
      <c r="O14" s="22"/>
      <c r="P14" s="16"/>
      <c r="Q14" s="17"/>
      <c r="R14" s="17"/>
      <c r="S14" s="17"/>
    </row>
    <row r="15" spans="1:19" ht="26.25" thickBot="1" x14ac:dyDescent="0.3">
      <c r="A15" s="226" t="s">
        <v>27</v>
      </c>
      <c r="B15" s="227"/>
      <c r="C15" s="228">
        <f t="shared" ref="C15:H15" si="4">SUM(C10:C13)</f>
        <v>94880000</v>
      </c>
      <c r="D15" s="228">
        <f t="shared" si="4"/>
        <v>92810411</v>
      </c>
      <c r="E15" s="228">
        <f t="shared" si="4"/>
        <v>88749000</v>
      </c>
      <c r="F15" s="228">
        <f t="shared" si="4"/>
        <v>86679411</v>
      </c>
      <c r="G15" s="228">
        <f t="shared" si="4"/>
        <v>6131000</v>
      </c>
      <c r="H15" s="228">
        <f t="shared" si="4"/>
        <v>6131000</v>
      </c>
      <c r="I15" s="227" t="s">
        <v>28</v>
      </c>
      <c r="J15" s="227"/>
      <c r="K15" s="228">
        <f t="shared" ref="K15:P15" si="5">SUM(K10:K14)</f>
        <v>112111000</v>
      </c>
      <c r="L15" s="228">
        <f t="shared" si="5"/>
        <v>106920949</v>
      </c>
      <c r="M15" s="228">
        <f t="shared" si="5"/>
        <v>55831000</v>
      </c>
      <c r="N15" s="228">
        <f t="shared" si="5"/>
        <v>50605565</v>
      </c>
      <c r="O15" s="228">
        <f t="shared" si="5"/>
        <v>56280000</v>
      </c>
      <c r="P15" s="228">
        <f t="shared" si="5"/>
        <v>56315384</v>
      </c>
      <c r="Q15" s="18"/>
      <c r="R15" s="18"/>
      <c r="S15" s="18"/>
    </row>
    <row r="16" spans="1:19" ht="15.75" thickBot="1" x14ac:dyDescent="0.3">
      <c r="A16" s="279" t="s">
        <v>29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1"/>
      <c r="Q16" s="19"/>
      <c r="R16" s="19"/>
      <c r="S16" s="19"/>
    </row>
    <row r="17" spans="1:19" ht="26.25" x14ac:dyDescent="0.25">
      <c r="A17" s="219" t="s">
        <v>30</v>
      </c>
      <c r="B17" s="220" t="s">
        <v>31</v>
      </c>
      <c r="C17" s="221">
        <f>SUM(E17:G17)</f>
        <v>0</v>
      </c>
      <c r="D17" s="221">
        <v>0</v>
      </c>
      <c r="E17" s="221"/>
      <c r="F17" s="221"/>
      <c r="G17" s="221"/>
      <c r="H17" s="221"/>
      <c r="I17" s="230" t="s">
        <v>32</v>
      </c>
      <c r="J17" s="230" t="s">
        <v>33</v>
      </c>
      <c r="K17" s="231">
        <f>M17+O17</f>
        <v>7121000</v>
      </c>
      <c r="L17" s="231">
        <f>N17+P17</f>
        <v>11251222</v>
      </c>
      <c r="M17" s="231">
        <v>5804000</v>
      </c>
      <c r="N17" s="231">
        <v>8791222</v>
      </c>
      <c r="O17" s="231">
        <v>1317000</v>
      </c>
      <c r="P17" s="24">
        <v>2460000</v>
      </c>
      <c r="Q17" s="17"/>
      <c r="R17" s="17"/>
      <c r="S17" s="17"/>
    </row>
    <row r="18" spans="1:19" x14ac:dyDescent="0.25">
      <c r="A18" s="20" t="s">
        <v>34</v>
      </c>
      <c r="B18" s="13" t="s">
        <v>35</v>
      </c>
      <c r="C18" s="209">
        <f>SUM(E18:G18)</f>
        <v>0</v>
      </c>
      <c r="D18" s="209">
        <v>0</v>
      </c>
      <c r="E18" s="209"/>
      <c r="F18" s="209"/>
      <c r="G18" s="209"/>
      <c r="H18" s="209"/>
      <c r="I18" s="216" t="s">
        <v>36</v>
      </c>
      <c r="J18" s="216" t="s">
        <v>37</v>
      </c>
      <c r="K18" s="231">
        <f t="shared" ref="K18:K19" si="6">M18+O18</f>
        <v>23713000</v>
      </c>
      <c r="L18" s="231">
        <f t="shared" ref="L18:L19" si="7">N18+P18</f>
        <v>25650824</v>
      </c>
      <c r="M18" s="22">
        <v>23713000</v>
      </c>
      <c r="N18" s="22">
        <v>25650824</v>
      </c>
      <c r="O18" s="22"/>
      <c r="P18" s="16"/>
      <c r="Q18" s="17"/>
      <c r="R18" s="17"/>
      <c r="S18" s="17"/>
    </row>
    <row r="19" spans="1:19" x14ac:dyDescent="0.25">
      <c r="A19" s="15" t="s">
        <v>38</v>
      </c>
      <c r="B19" s="13" t="s">
        <v>39</v>
      </c>
      <c r="C19" s="209">
        <f>SUM(E19:G19)</f>
        <v>0</v>
      </c>
      <c r="D19" s="209">
        <v>0</v>
      </c>
      <c r="E19" s="209"/>
      <c r="F19" s="209"/>
      <c r="G19" s="209"/>
      <c r="H19" s="209"/>
      <c r="I19" s="213" t="s">
        <v>40</v>
      </c>
      <c r="J19" s="213" t="s">
        <v>41</v>
      </c>
      <c r="K19" s="231">
        <f t="shared" si="6"/>
        <v>28000</v>
      </c>
      <c r="L19" s="231">
        <f t="shared" si="7"/>
        <v>128000</v>
      </c>
      <c r="M19" s="22">
        <v>28000</v>
      </c>
      <c r="N19" s="22">
        <v>128000</v>
      </c>
      <c r="O19" s="22"/>
      <c r="P19" s="22"/>
      <c r="Q19" s="17"/>
      <c r="R19" s="17"/>
      <c r="S19" s="17"/>
    </row>
    <row r="20" spans="1:19" ht="26.25" thickBot="1" x14ac:dyDescent="0.3">
      <c r="A20" s="226" t="s">
        <v>42</v>
      </c>
      <c r="B20" s="227"/>
      <c r="C20" s="228">
        <f>SUM(E20:G20)</f>
        <v>0</v>
      </c>
      <c r="D20" s="228">
        <v>0</v>
      </c>
      <c r="E20" s="228">
        <v>0</v>
      </c>
      <c r="F20" s="228">
        <v>0</v>
      </c>
      <c r="G20" s="228">
        <f>SUM(G17:G19)</f>
        <v>0</v>
      </c>
      <c r="H20" s="228">
        <v>0</v>
      </c>
      <c r="I20" s="227" t="s">
        <v>43</v>
      </c>
      <c r="J20" s="227"/>
      <c r="K20" s="228">
        <f t="shared" ref="K20:P20" si="8">SUM(K17:K19)</f>
        <v>30862000</v>
      </c>
      <c r="L20" s="228">
        <f t="shared" si="8"/>
        <v>37030046</v>
      </c>
      <c r="M20" s="228">
        <f t="shared" si="8"/>
        <v>29545000</v>
      </c>
      <c r="N20" s="228">
        <f t="shared" si="8"/>
        <v>34570046</v>
      </c>
      <c r="O20" s="228">
        <f t="shared" si="8"/>
        <v>1317000</v>
      </c>
      <c r="P20" s="228">
        <f t="shared" si="8"/>
        <v>2460000</v>
      </c>
      <c r="Q20" s="18"/>
      <c r="R20" s="18"/>
      <c r="S20" s="18"/>
    </row>
    <row r="21" spans="1:19" ht="15" customHeight="1" thickBot="1" x14ac:dyDescent="0.3">
      <c r="A21" s="279" t="s">
        <v>44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1"/>
      <c r="Q21" s="19"/>
      <c r="R21" s="19"/>
      <c r="S21" s="19"/>
    </row>
    <row r="22" spans="1:19" x14ac:dyDescent="0.25">
      <c r="A22" s="229" t="s">
        <v>45</v>
      </c>
      <c r="B22" s="23" t="s">
        <v>46</v>
      </c>
      <c r="C22" s="232"/>
      <c r="D22" s="232"/>
      <c r="E22" s="232"/>
      <c r="F22" s="232"/>
      <c r="G22" s="232"/>
      <c r="H22" s="232"/>
      <c r="I22" s="233" t="s">
        <v>47</v>
      </c>
      <c r="J22" s="233" t="s">
        <v>48</v>
      </c>
      <c r="K22" s="234">
        <f>M22+O22</f>
        <v>1907000</v>
      </c>
      <c r="L22" s="234">
        <f>N22+P22</f>
        <v>1906416</v>
      </c>
      <c r="M22" s="234">
        <v>1907000</v>
      </c>
      <c r="N22" s="234">
        <v>1906416</v>
      </c>
      <c r="O22" s="231"/>
      <c r="P22" s="24"/>
      <c r="Q22" s="17"/>
      <c r="R22" s="17"/>
      <c r="S22" s="17"/>
    </row>
    <row r="23" spans="1:19" x14ac:dyDescent="0.25">
      <c r="A23" s="20" t="s">
        <v>49</v>
      </c>
      <c r="B23" s="21" t="s">
        <v>50</v>
      </c>
      <c r="C23" s="217">
        <f>E23+G23</f>
        <v>51466000</v>
      </c>
      <c r="D23" s="217">
        <f>F23+H23</f>
        <v>52609000</v>
      </c>
      <c r="E23" s="217"/>
      <c r="F23" s="217"/>
      <c r="G23" s="217">
        <v>51466000</v>
      </c>
      <c r="H23" s="217">
        <v>52609000</v>
      </c>
      <c r="I23" s="216" t="s">
        <v>49</v>
      </c>
      <c r="J23" s="216" t="s">
        <v>51</v>
      </c>
      <c r="K23" s="217">
        <f>M23+O23</f>
        <v>51466000</v>
      </c>
      <c r="L23" s="217">
        <f>N23+P23</f>
        <v>52609000</v>
      </c>
      <c r="M23" s="217">
        <v>51466000</v>
      </c>
      <c r="N23" s="217">
        <v>52609000</v>
      </c>
      <c r="O23" s="22"/>
      <c r="P23" s="16"/>
      <c r="Q23" s="17"/>
      <c r="R23" s="17"/>
      <c r="S23" s="17"/>
    </row>
    <row r="24" spans="1:19" x14ac:dyDescent="0.25">
      <c r="A24" s="20" t="s">
        <v>52</v>
      </c>
      <c r="B24" s="21" t="s">
        <v>53</v>
      </c>
      <c r="C24" s="217">
        <f t="shared" ref="C24:C25" si="9">E24+G24</f>
        <v>50000000</v>
      </c>
      <c r="D24" s="217">
        <f t="shared" ref="D24:D25" si="10">F24+H24</f>
        <v>53047000</v>
      </c>
      <c r="E24" s="217">
        <v>50000000</v>
      </c>
      <c r="F24" s="217">
        <v>53011616</v>
      </c>
      <c r="G24" s="217"/>
      <c r="H24" s="217">
        <v>35384</v>
      </c>
      <c r="I24" s="216" t="s">
        <v>54</v>
      </c>
      <c r="J24" s="216" t="s">
        <v>55</v>
      </c>
      <c r="K24" s="217">
        <f>SUM(M24:O24)</f>
        <v>0</v>
      </c>
      <c r="L24" s="217">
        <f>N24+P24</f>
        <v>0</v>
      </c>
      <c r="M24" s="217"/>
      <c r="N24" s="217"/>
      <c r="O24" s="22"/>
      <c r="P24" s="16"/>
      <c r="Q24" s="17"/>
      <c r="R24" s="17"/>
      <c r="S24" s="17"/>
    </row>
    <row r="25" spans="1:19" ht="15.75" thickBot="1" x14ac:dyDescent="0.3">
      <c r="A25" s="235" t="s">
        <v>56</v>
      </c>
      <c r="B25" s="236"/>
      <c r="C25" s="218">
        <f t="shared" si="9"/>
        <v>101466000</v>
      </c>
      <c r="D25" s="218">
        <f t="shared" si="10"/>
        <v>105656000</v>
      </c>
      <c r="E25" s="237">
        <f>SUM(E22:E24)</f>
        <v>50000000</v>
      </c>
      <c r="F25" s="237">
        <f>SUM(F22:F24)</f>
        <v>53011616</v>
      </c>
      <c r="G25" s="237">
        <f>SUM(G22:G24)</f>
        <v>51466000</v>
      </c>
      <c r="H25" s="237">
        <f>SUM(H22:H24)</f>
        <v>52644384</v>
      </c>
      <c r="I25" s="236" t="s">
        <v>57</v>
      </c>
      <c r="J25" s="236"/>
      <c r="K25" s="237">
        <f t="shared" ref="K25:P25" si="11">SUM(K22:K24)</f>
        <v>53373000</v>
      </c>
      <c r="L25" s="237">
        <f t="shared" si="11"/>
        <v>54515416</v>
      </c>
      <c r="M25" s="237">
        <f t="shared" si="11"/>
        <v>53373000</v>
      </c>
      <c r="N25" s="237">
        <f t="shared" si="11"/>
        <v>54515416</v>
      </c>
      <c r="O25" s="238">
        <f t="shared" si="11"/>
        <v>0</v>
      </c>
      <c r="P25" s="238">
        <f t="shared" si="11"/>
        <v>0</v>
      </c>
      <c r="Q25" s="25"/>
      <c r="R25" s="25"/>
      <c r="S25" s="25"/>
    </row>
    <row r="26" spans="1:19" ht="29.25" thickBot="1" x14ac:dyDescent="0.3">
      <c r="A26" s="26" t="s">
        <v>58</v>
      </c>
      <c r="B26" s="27"/>
      <c r="C26" s="239">
        <f t="shared" ref="C26:H26" si="12">C15+C20+C25</f>
        <v>196346000</v>
      </c>
      <c r="D26" s="239">
        <f t="shared" si="12"/>
        <v>198466411</v>
      </c>
      <c r="E26" s="239">
        <f t="shared" si="12"/>
        <v>138749000</v>
      </c>
      <c r="F26" s="239">
        <f t="shared" si="12"/>
        <v>139691027</v>
      </c>
      <c r="G26" s="239">
        <f t="shared" si="12"/>
        <v>57597000</v>
      </c>
      <c r="H26" s="239">
        <f t="shared" si="12"/>
        <v>58775384</v>
      </c>
      <c r="I26" s="240" t="s">
        <v>59</v>
      </c>
      <c r="J26" s="240"/>
      <c r="K26" s="239">
        <f>K15+K20+K25</f>
        <v>196346000</v>
      </c>
      <c r="L26" s="239">
        <f>L15+L20+L25</f>
        <v>198466411</v>
      </c>
      <c r="M26" s="239">
        <f>M15+M20+M25</f>
        <v>138749000</v>
      </c>
      <c r="N26" s="239">
        <f>N15+N20+N25</f>
        <v>139691027</v>
      </c>
      <c r="O26" s="239">
        <f>SUM(O15,O20,O25)</f>
        <v>57597000</v>
      </c>
      <c r="P26" s="239">
        <f>SUM(P15,P20,P25)</f>
        <v>58775384</v>
      </c>
      <c r="Q26" s="28"/>
      <c r="R26" s="28"/>
      <c r="S26" s="28"/>
    </row>
    <row r="27" spans="1:19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9"/>
      <c r="P27" s="29"/>
      <c r="Q27" s="29"/>
      <c r="R27" s="29"/>
      <c r="S27" s="29"/>
    </row>
    <row r="28" spans="1:19" x14ac:dyDescent="0.25">
      <c r="A28" s="5"/>
      <c r="B28" s="5"/>
      <c r="C28" s="29"/>
      <c r="D28" s="29"/>
      <c r="E28" s="29"/>
      <c r="F28" s="29"/>
      <c r="G28" s="29"/>
      <c r="H28" s="29"/>
      <c r="I28" s="5"/>
      <c r="J28" s="5"/>
      <c r="K28" s="5"/>
      <c r="L28" s="5"/>
      <c r="M28" s="5"/>
      <c r="N28" s="5"/>
      <c r="O28" s="29"/>
      <c r="P28" s="29"/>
      <c r="Q28" s="29"/>
      <c r="R28" s="29"/>
      <c r="S28" s="29"/>
    </row>
    <row r="29" spans="1:19" x14ac:dyDescent="0.25">
      <c r="M29" s="271"/>
      <c r="N29" s="204"/>
    </row>
    <row r="30" spans="1:19" x14ac:dyDescent="0.25">
      <c r="M30" s="272"/>
      <c r="N30" s="205"/>
    </row>
    <row r="31" spans="1:19" x14ac:dyDescent="0.25">
      <c r="M31" s="272"/>
      <c r="N31" s="205"/>
    </row>
    <row r="32" spans="1:19" x14ac:dyDescent="0.25">
      <c r="M32" s="272"/>
      <c r="N32" s="205"/>
    </row>
  </sheetData>
  <mergeCells count="21">
    <mergeCell ref="A6:H6"/>
    <mergeCell ref="I6:P6"/>
    <mergeCell ref="J7:J8"/>
    <mergeCell ref="O7:P7"/>
    <mergeCell ref="A9:P9"/>
    <mergeCell ref="K1:O2"/>
    <mergeCell ref="M29:M32"/>
    <mergeCell ref="A14:G14"/>
    <mergeCell ref="A3:O3"/>
    <mergeCell ref="A4:O4"/>
    <mergeCell ref="I5:O5"/>
    <mergeCell ref="C7:D7"/>
    <mergeCell ref="E7:F7"/>
    <mergeCell ref="G7:H7"/>
    <mergeCell ref="K7:L7"/>
    <mergeCell ref="M7:N7"/>
    <mergeCell ref="A16:P16"/>
    <mergeCell ref="A21:P21"/>
    <mergeCell ref="A7:A8"/>
    <mergeCell ref="B7:B8"/>
    <mergeCell ref="I7:I8"/>
  </mergeCells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9"/>
  <sheetViews>
    <sheetView zoomScaleNormal="100" workbookViewId="0">
      <selection activeCell="F1" sqref="F1:H1"/>
    </sheetView>
  </sheetViews>
  <sheetFormatPr defaultRowHeight="12.75" x14ac:dyDescent="0.2"/>
  <cols>
    <col min="1" max="1" width="5" style="173" customWidth="1"/>
    <col min="2" max="2" width="5.7109375" style="173" customWidth="1"/>
    <col min="3" max="3" width="39" style="173" customWidth="1"/>
    <col min="4" max="4" width="13.85546875" style="173" customWidth="1"/>
    <col min="5" max="5" width="14.140625" style="173" customWidth="1"/>
    <col min="6" max="6" width="12.85546875" style="173" customWidth="1"/>
    <col min="7" max="7" width="13" style="173" customWidth="1"/>
    <col min="8" max="8" width="12" style="173" customWidth="1"/>
    <col min="9" max="9" width="12.140625" style="173" customWidth="1"/>
    <col min="10" max="16384" width="9.140625" style="173"/>
  </cols>
  <sheetData>
    <row r="1" spans="1:9" ht="37.5" customHeight="1" x14ac:dyDescent="0.2">
      <c r="F1" s="298" t="s">
        <v>728</v>
      </c>
      <c r="G1" s="298"/>
      <c r="H1" s="298"/>
    </row>
    <row r="2" spans="1:9" ht="24.75" customHeight="1" x14ac:dyDescent="0.25">
      <c r="A2" s="297" t="s">
        <v>700</v>
      </c>
      <c r="B2" s="297"/>
      <c r="C2" s="297"/>
      <c r="D2" s="297"/>
      <c r="E2" s="297"/>
      <c r="F2" s="297"/>
      <c r="G2" s="297"/>
      <c r="H2" s="297"/>
    </row>
    <row r="3" spans="1:9" x14ac:dyDescent="0.2">
      <c r="H3" s="241"/>
    </row>
    <row r="4" spans="1:9" ht="39" customHeight="1" x14ac:dyDescent="0.2">
      <c r="A4" s="300" t="s">
        <v>198</v>
      </c>
      <c r="B4" s="300" t="s">
        <v>199</v>
      </c>
      <c r="C4" s="300" t="s">
        <v>200</v>
      </c>
      <c r="D4" s="300" t="s">
        <v>724</v>
      </c>
      <c r="E4" s="300"/>
      <c r="F4" s="301" t="s">
        <v>7</v>
      </c>
      <c r="G4" s="301"/>
      <c r="H4" s="301" t="s">
        <v>699</v>
      </c>
      <c r="I4" s="301"/>
    </row>
    <row r="5" spans="1:9" ht="15" customHeight="1" x14ac:dyDescent="0.2">
      <c r="A5" s="300"/>
      <c r="B5" s="300"/>
      <c r="C5" s="300"/>
      <c r="D5" s="256" t="s">
        <v>722</v>
      </c>
      <c r="E5" s="256" t="s">
        <v>723</v>
      </c>
      <c r="F5" s="242" t="s">
        <v>722</v>
      </c>
      <c r="G5" s="242" t="s">
        <v>723</v>
      </c>
      <c r="H5" s="242" t="s">
        <v>722</v>
      </c>
      <c r="I5" s="257" t="s">
        <v>723</v>
      </c>
    </row>
    <row r="6" spans="1:9" ht="15.75" customHeight="1" x14ac:dyDescent="0.2">
      <c r="A6" s="299" t="s">
        <v>201</v>
      </c>
      <c r="B6" s="299"/>
      <c r="C6" s="299"/>
      <c r="D6" s="299"/>
      <c r="E6" s="299"/>
      <c r="F6" s="299"/>
      <c r="G6" s="299"/>
      <c r="H6" s="299"/>
      <c r="I6" s="299"/>
    </row>
    <row r="7" spans="1:9" ht="25.5" x14ac:dyDescent="0.2">
      <c r="A7" s="175" t="s">
        <v>68</v>
      </c>
      <c r="B7" s="175"/>
      <c r="C7" s="176" t="s">
        <v>202</v>
      </c>
      <c r="D7" s="177">
        <f>F7+H7</f>
        <v>47660388</v>
      </c>
      <c r="E7" s="177">
        <f>G7+I7</f>
        <v>48590799</v>
      </c>
      <c r="F7" s="178">
        <f>SUM(F8:F13)</f>
        <v>47660388</v>
      </c>
      <c r="G7" s="178">
        <f t="shared" ref="G7:I7" si="0">SUM(G8:G13)</f>
        <v>48590799</v>
      </c>
      <c r="H7" s="178">
        <f t="shared" si="0"/>
        <v>0</v>
      </c>
      <c r="I7" s="178">
        <f t="shared" si="0"/>
        <v>0</v>
      </c>
    </row>
    <row r="8" spans="1:9" ht="25.5" x14ac:dyDescent="0.2">
      <c r="A8" s="179" t="s">
        <v>203</v>
      </c>
      <c r="B8" s="179" t="s">
        <v>204</v>
      </c>
      <c r="C8" s="180" t="s">
        <v>205</v>
      </c>
      <c r="D8" s="177">
        <f>F8+H8</f>
        <v>9479396</v>
      </c>
      <c r="E8" s="177">
        <f>G8+I8</f>
        <v>9479396</v>
      </c>
      <c r="F8" s="174">
        <v>9479396</v>
      </c>
      <c r="G8" s="174">
        <v>9479396</v>
      </c>
      <c r="H8" s="174"/>
      <c r="I8" s="243"/>
    </row>
    <row r="9" spans="1:9" ht="25.5" x14ac:dyDescent="0.2">
      <c r="A9" s="179" t="s">
        <v>206</v>
      </c>
      <c r="B9" s="179" t="s">
        <v>207</v>
      </c>
      <c r="C9" s="180" t="s">
        <v>208</v>
      </c>
      <c r="D9" s="177">
        <f t="shared" ref="D9:D72" si="1">F9+H9</f>
        <v>21147030</v>
      </c>
      <c r="E9" s="177">
        <f t="shared" ref="E9:E72" si="2">G9+I9</f>
        <v>21147030</v>
      </c>
      <c r="F9" s="174">
        <v>21147030</v>
      </c>
      <c r="G9" s="174">
        <v>21147030</v>
      </c>
      <c r="H9" s="174"/>
      <c r="I9" s="243"/>
    </row>
    <row r="10" spans="1:9" ht="25.5" x14ac:dyDescent="0.2">
      <c r="A10" s="179" t="s">
        <v>209</v>
      </c>
      <c r="B10" s="179" t="s">
        <v>210</v>
      </c>
      <c r="C10" s="180" t="s">
        <v>211</v>
      </c>
      <c r="D10" s="177">
        <f t="shared" si="1"/>
        <v>15233962</v>
      </c>
      <c r="E10" s="177">
        <f t="shared" si="2"/>
        <v>15233962</v>
      </c>
      <c r="F10" s="174">
        <v>15233962</v>
      </c>
      <c r="G10" s="174">
        <v>15233962</v>
      </c>
      <c r="H10" s="174"/>
      <c r="I10" s="243"/>
    </row>
    <row r="11" spans="1:9" ht="25.5" x14ac:dyDescent="0.2">
      <c r="A11" s="179" t="s">
        <v>212</v>
      </c>
      <c r="B11" s="179" t="s">
        <v>213</v>
      </c>
      <c r="C11" s="180" t="s">
        <v>214</v>
      </c>
      <c r="D11" s="177">
        <f t="shared" si="1"/>
        <v>1800000</v>
      </c>
      <c r="E11" s="177">
        <f t="shared" si="2"/>
        <v>1800000</v>
      </c>
      <c r="F11" s="174">
        <v>1800000</v>
      </c>
      <c r="G11" s="174">
        <v>1800000</v>
      </c>
      <c r="H11" s="174"/>
      <c r="I11" s="243"/>
    </row>
    <row r="12" spans="1:9" ht="25.5" x14ac:dyDescent="0.2">
      <c r="A12" s="179" t="s">
        <v>215</v>
      </c>
      <c r="B12" s="179" t="s">
        <v>216</v>
      </c>
      <c r="C12" s="180" t="s">
        <v>217</v>
      </c>
      <c r="D12" s="177">
        <f t="shared" si="1"/>
        <v>0</v>
      </c>
      <c r="E12" s="177">
        <f t="shared" si="2"/>
        <v>685800</v>
      </c>
      <c r="F12" s="174"/>
      <c r="G12" s="174">
        <v>685800</v>
      </c>
      <c r="H12" s="174"/>
      <c r="I12" s="243"/>
    </row>
    <row r="13" spans="1:9" x14ac:dyDescent="0.2">
      <c r="A13" s="179" t="s">
        <v>218</v>
      </c>
      <c r="B13" s="179" t="s">
        <v>219</v>
      </c>
      <c r="C13" s="180" t="s">
        <v>220</v>
      </c>
      <c r="D13" s="177">
        <f t="shared" si="1"/>
        <v>0</v>
      </c>
      <c r="E13" s="177">
        <f t="shared" si="2"/>
        <v>244611</v>
      </c>
      <c r="F13" s="174"/>
      <c r="G13" s="174">
        <v>244611</v>
      </c>
      <c r="H13" s="174"/>
      <c r="I13" s="243"/>
    </row>
    <row r="14" spans="1:9" ht="25.5" x14ac:dyDescent="0.2">
      <c r="A14" s="175" t="s">
        <v>69</v>
      </c>
      <c r="B14" s="175"/>
      <c r="C14" s="181" t="s">
        <v>221</v>
      </c>
      <c r="D14" s="177">
        <f t="shared" si="1"/>
        <v>9641612</v>
      </c>
      <c r="E14" s="177">
        <f t="shared" si="2"/>
        <v>9641612</v>
      </c>
      <c r="F14" s="178">
        <f>SUM(F15:F19)</f>
        <v>9641612</v>
      </c>
      <c r="G14" s="178">
        <f t="shared" ref="G14:I14" si="3">SUM(G15:G19)</f>
        <v>9641612</v>
      </c>
      <c r="H14" s="178">
        <f t="shared" si="3"/>
        <v>0</v>
      </c>
      <c r="I14" s="178">
        <f t="shared" si="3"/>
        <v>0</v>
      </c>
    </row>
    <row r="15" spans="1:9" hidden="1" x14ac:dyDescent="0.2">
      <c r="A15" s="179" t="s">
        <v>222</v>
      </c>
      <c r="B15" s="179" t="s">
        <v>223</v>
      </c>
      <c r="C15" s="180" t="s">
        <v>224</v>
      </c>
      <c r="D15" s="177">
        <f t="shared" si="1"/>
        <v>0</v>
      </c>
      <c r="E15" s="177">
        <f t="shared" si="2"/>
        <v>0</v>
      </c>
      <c r="F15" s="174"/>
      <c r="G15" s="174"/>
      <c r="H15" s="174"/>
      <c r="I15" s="243"/>
    </row>
    <row r="16" spans="1:9" ht="25.5" hidden="1" x14ac:dyDescent="0.2">
      <c r="A16" s="179" t="s">
        <v>225</v>
      </c>
      <c r="B16" s="179" t="s">
        <v>226</v>
      </c>
      <c r="C16" s="180" t="s">
        <v>227</v>
      </c>
      <c r="D16" s="177">
        <f t="shared" si="1"/>
        <v>0</v>
      </c>
      <c r="E16" s="177">
        <f t="shared" si="2"/>
        <v>0</v>
      </c>
      <c r="F16" s="174"/>
      <c r="G16" s="174"/>
      <c r="H16" s="174"/>
      <c r="I16" s="243"/>
    </row>
    <row r="17" spans="1:9" ht="25.5" hidden="1" x14ac:dyDescent="0.2">
      <c r="A17" s="179" t="s">
        <v>228</v>
      </c>
      <c r="B17" s="179" t="s">
        <v>229</v>
      </c>
      <c r="C17" s="180" t="s">
        <v>230</v>
      </c>
      <c r="D17" s="177">
        <f t="shared" si="1"/>
        <v>0</v>
      </c>
      <c r="E17" s="177">
        <f t="shared" si="2"/>
        <v>0</v>
      </c>
      <c r="F17" s="174"/>
      <c r="G17" s="174"/>
      <c r="H17" s="174"/>
      <c r="I17" s="243"/>
    </row>
    <row r="18" spans="1:9" ht="25.5" hidden="1" x14ac:dyDescent="0.2">
      <c r="A18" s="179" t="s">
        <v>231</v>
      </c>
      <c r="B18" s="179" t="s">
        <v>232</v>
      </c>
      <c r="C18" s="180" t="s">
        <v>233</v>
      </c>
      <c r="D18" s="177">
        <f t="shared" si="1"/>
        <v>0</v>
      </c>
      <c r="E18" s="177">
        <f t="shared" si="2"/>
        <v>0</v>
      </c>
      <c r="F18" s="174"/>
      <c r="G18" s="174"/>
      <c r="H18" s="174"/>
      <c r="I18" s="243"/>
    </row>
    <row r="19" spans="1:9" x14ac:dyDescent="0.2">
      <c r="A19" s="179" t="s">
        <v>234</v>
      </c>
      <c r="B19" s="179" t="s">
        <v>235</v>
      </c>
      <c r="C19" s="180" t="s">
        <v>236</v>
      </c>
      <c r="D19" s="177">
        <f t="shared" si="1"/>
        <v>9641612</v>
      </c>
      <c r="E19" s="177">
        <f t="shared" si="2"/>
        <v>9641612</v>
      </c>
      <c r="F19" s="174">
        <v>9641612</v>
      </c>
      <c r="G19" s="174">
        <v>9641612</v>
      </c>
      <c r="H19" s="174"/>
      <c r="I19" s="243"/>
    </row>
    <row r="20" spans="1:9" ht="25.5" x14ac:dyDescent="0.2">
      <c r="A20" s="175" t="s">
        <v>70</v>
      </c>
      <c r="B20" s="175"/>
      <c r="C20" s="176" t="s">
        <v>238</v>
      </c>
      <c r="D20" s="177">
        <f t="shared" si="1"/>
        <v>0</v>
      </c>
      <c r="E20" s="177">
        <f t="shared" si="2"/>
        <v>0</v>
      </c>
      <c r="F20" s="178">
        <f>SUM(F21:F25)</f>
        <v>0</v>
      </c>
      <c r="G20" s="178">
        <f t="shared" ref="G20:I20" si="4">SUM(G21:G25)</f>
        <v>0</v>
      </c>
      <c r="H20" s="178">
        <f t="shared" si="4"/>
        <v>0</v>
      </c>
      <c r="I20" s="178">
        <f t="shared" si="4"/>
        <v>0</v>
      </c>
    </row>
    <row r="21" spans="1:9" hidden="1" x14ac:dyDescent="0.2">
      <c r="A21" s="179" t="s">
        <v>239</v>
      </c>
      <c r="B21" s="179" t="s">
        <v>240</v>
      </c>
      <c r="C21" s="180" t="s">
        <v>241</v>
      </c>
      <c r="D21" s="177">
        <f t="shared" si="1"/>
        <v>0</v>
      </c>
      <c r="E21" s="177">
        <f t="shared" si="2"/>
        <v>0</v>
      </c>
      <c r="F21" s="174"/>
      <c r="G21" s="174"/>
      <c r="H21" s="174"/>
      <c r="I21" s="243"/>
    </row>
    <row r="22" spans="1:9" ht="25.5" hidden="1" x14ac:dyDescent="0.2">
      <c r="A22" s="179" t="s">
        <v>242</v>
      </c>
      <c r="B22" s="179" t="s">
        <v>243</v>
      </c>
      <c r="C22" s="180" t="s">
        <v>244</v>
      </c>
      <c r="D22" s="177">
        <f t="shared" si="1"/>
        <v>0</v>
      </c>
      <c r="E22" s="177">
        <f t="shared" si="2"/>
        <v>0</v>
      </c>
      <c r="F22" s="174"/>
      <c r="G22" s="174"/>
      <c r="H22" s="174"/>
      <c r="I22" s="243"/>
    </row>
    <row r="23" spans="1:9" ht="25.5" hidden="1" x14ac:dyDescent="0.2">
      <c r="A23" s="179" t="s">
        <v>245</v>
      </c>
      <c r="B23" s="179" t="s">
        <v>246</v>
      </c>
      <c r="C23" s="180" t="s">
        <v>247</v>
      </c>
      <c r="D23" s="177">
        <f t="shared" si="1"/>
        <v>0</v>
      </c>
      <c r="E23" s="177">
        <f t="shared" si="2"/>
        <v>0</v>
      </c>
      <c r="F23" s="174"/>
      <c r="G23" s="174"/>
      <c r="H23" s="174"/>
      <c r="I23" s="243"/>
    </row>
    <row r="24" spans="1:9" ht="25.5" hidden="1" x14ac:dyDescent="0.2">
      <c r="A24" s="179" t="s">
        <v>248</v>
      </c>
      <c r="B24" s="179" t="s">
        <v>249</v>
      </c>
      <c r="C24" s="180" t="s">
        <v>250</v>
      </c>
      <c r="D24" s="177">
        <f t="shared" si="1"/>
        <v>0</v>
      </c>
      <c r="E24" s="177">
        <f t="shared" si="2"/>
        <v>0</v>
      </c>
      <c r="F24" s="174"/>
      <c r="G24" s="174"/>
      <c r="H24" s="174"/>
      <c r="I24" s="243"/>
    </row>
    <row r="25" spans="1:9" hidden="1" x14ac:dyDescent="0.2">
      <c r="A25" s="179" t="s">
        <v>251</v>
      </c>
      <c r="B25" s="179" t="s">
        <v>252</v>
      </c>
      <c r="C25" s="180" t="s">
        <v>253</v>
      </c>
      <c r="D25" s="177">
        <f t="shared" si="1"/>
        <v>0</v>
      </c>
      <c r="E25" s="177">
        <f t="shared" si="2"/>
        <v>0</v>
      </c>
      <c r="F25" s="174"/>
      <c r="G25" s="174"/>
      <c r="H25" s="174"/>
      <c r="I25" s="243"/>
    </row>
    <row r="26" spans="1:9" x14ac:dyDescent="0.2">
      <c r="A26" s="175" t="s">
        <v>254</v>
      </c>
      <c r="B26" s="175"/>
      <c r="C26" s="176" t="s">
        <v>255</v>
      </c>
      <c r="D26" s="177">
        <f t="shared" si="1"/>
        <v>28000000</v>
      </c>
      <c r="E26" s="177">
        <f t="shared" si="2"/>
        <v>25000000</v>
      </c>
      <c r="F26" s="178">
        <f>F27+F31+F32+F33+F34+F35</f>
        <v>28000000</v>
      </c>
      <c r="G26" s="178">
        <f t="shared" ref="G26:I26" si="5">G27+G31+G32+G33+G34+G35</f>
        <v>25000000</v>
      </c>
      <c r="H26" s="178">
        <f t="shared" si="5"/>
        <v>0</v>
      </c>
      <c r="I26" s="178">
        <f t="shared" si="5"/>
        <v>0</v>
      </c>
    </row>
    <row r="27" spans="1:9" x14ac:dyDescent="0.2">
      <c r="A27" s="179" t="s">
        <v>256</v>
      </c>
      <c r="B27" s="179" t="s">
        <v>257</v>
      </c>
      <c r="C27" s="180" t="s">
        <v>258</v>
      </c>
      <c r="D27" s="177">
        <f t="shared" si="1"/>
        <v>6650000</v>
      </c>
      <c r="E27" s="177">
        <f t="shared" si="2"/>
        <v>6650000</v>
      </c>
      <c r="F27" s="174">
        <f t="shared" ref="F27" si="6">SUM(F28:F30)</f>
        <v>6650000</v>
      </c>
      <c r="G27" s="174">
        <v>6650000</v>
      </c>
      <c r="H27" s="174"/>
      <c r="I27" s="243"/>
    </row>
    <row r="28" spans="1:9" x14ac:dyDescent="0.2">
      <c r="A28" s="179" t="s">
        <v>259</v>
      </c>
      <c r="B28" s="179"/>
      <c r="C28" s="180" t="s">
        <v>260</v>
      </c>
      <c r="D28" s="177">
        <f t="shared" si="1"/>
        <v>500000</v>
      </c>
      <c r="E28" s="177">
        <f t="shared" si="2"/>
        <v>500000</v>
      </c>
      <c r="F28" s="174">
        <v>500000</v>
      </c>
      <c r="G28" s="174">
        <v>500000</v>
      </c>
      <c r="H28" s="174"/>
      <c r="I28" s="243"/>
    </row>
    <row r="29" spans="1:9" x14ac:dyDescent="0.2">
      <c r="A29" s="179" t="s">
        <v>261</v>
      </c>
      <c r="B29" s="179"/>
      <c r="C29" s="180" t="s">
        <v>701</v>
      </c>
      <c r="D29" s="177">
        <f t="shared" si="1"/>
        <v>5500000</v>
      </c>
      <c r="E29" s="177">
        <f t="shared" si="2"/>
        <v>5500000</v>
      </c>
      <c r="F29" s="174">
        <v>5500000</v>
      </c>
      <c r="G29" s="174">
        <v>5500000</v>
      </c>
      <c r="H29" s="174"/>
      <c r="I29" s="243"/>
    </row>
    <row r="30" spans="1:9" x14ac:dyDescent="0.2">
      <c r="A30" s="179" t="s">
        <v>262</v>
      </c>
      <c r="B30" s="179"/>
      <c r="C30" s="180" t="s">
        <v>263</v>
      </c>
      <c r="D30" s="177">
        <f t="shared" si="1"/>
        <v>650000</v>
      </c>
      <c r="E30" s="177">
        <f t="shared" si="2"/>
        <v>650000</v>
      </c>
      <c r="F30" s="174">
        <v>650000</v>
      </c>
      <c r="G30" s="174">
        <v>650000</v>
      </c>
      <c r="H30" s="174"/>
      <c r="I30" s="243"/>
    </row>
    <row r="31" spans="1:9" x14ac:dyDescent="0.2">
      <c r="A31" s="179" t="s">
        <v>264</v>
      </c>
      <c r="B31" s="179" t="s">
        <v>265</v>
      </c>
      <c r="C31" s="180" t="s">
        <v>166</v>
      </c>
      <c r="D31" s="177">
        <f t="shared" si="1"/>
        <v>18000000</v>
      </c>
      <c r="E31" s="177">
        <f t="shared" si="2"/>
        <v>18000000</v>
      </c>
      <c r="F31" s="174">
        <v>18000000</v>
      </c>
      <c r="G31" s="174">
        <v>18000000</v>
      </c>
      <c r="H31" s="174"/>
      <c r="I31" s="243"/>
    </row>
    <row r="32" spans="1:9" x14ac:dyDescent="0.2">
      <c r="A32" s="179" t="s">
        <v>266</v>
      </c>
      <c r="B32" s="179" t="s">
        <v>267</v>
      </c>
      <c r="C32" s="180" t="s">
        <v>167</v>
      </c>
      <c r="D32" s="177">
        <f t="shared" si="1"/>
        <v>150000</v>
      </c>
      <c r="E32" s="177">
        <f t="shared" si="2"/>
        <v>150000</v>
      </c>
      <c r="F32" s="174">
        <v>150000</v>
      </c>
      <c r="G32" s="174">
        <v>150000</v>
      </c>
      <c r="H32" s="174"/>
      <c r="I32" s="243"/>
    </row>
    <row r="33" spans="1:9" x14ac:dyDescent="0.2">
      <c r="A33" s="179" t="s">
        <v>268</v>
      </c>
      <c r="B33" s="179" t="s">
        <v>269</v>
      </c>
      <c r="C33" s="180" t="s">
        <v>270</v>
      </c>
      <c r="D33" s="177">
        <f t="shared" si="1"/>
        <v>3000000</v>
      </c>
      <c r="E33" s="177">
        <f t="shared" si="2"/>
        <v>0</v>
      </c>
      <c r="F33" s="174">
        <v>3000000</v>
      </c>
      <c r="G33" s="174"/>
      <c r="H33" s="174"/>
      <c r="I33" s="243"/>
    </row>
    <row r="34" spans="1:9" x14ac:dyDescent="0.2">
      <c r="A34" s="179" t="s">
        <v>271</v>
      </c>
      <c r="B34" s="179" t="s">
        <v>267</v>
      </c>
      <c r="C34" s="180" t="s">
        <v>165</v>
      </c>
      <c r="D34" s="177">
        <f t="shared" si="1"/>
        <v>0</v>
      </c>
      <c r="E34" s="177">
        <f t="shared" si="2"/>
        <v>0</v>
      </c>
      <c r="F34" s="174"/>
      <c r="G34" s="174"/>
      <c r="H34" s="174"/>
      <c r="I34" s="243"/>
    </row>
    <row r="35" spans="1:9" x14ac:dyDescent="0.2">
      <c r="A35" s="179" t="s">
        <v>272</v>
      </c>
      <c r="B35" s="179" t="s">
        <v>273</v>
      </c>
      <c r="C35" s="182" t="s">
        <v>274</v>
      </c>
      <c r="D35" s="177">
        <f t="shared" si="1"/>
        <v>200000</v>
      </c>
      <c r="E35" s="177">
        <f t="shared" si="2"/>
        <v>200000</v>
      </c>
      <c r="F35" s="174">
        <v>200000</v>
      </c>
      <c r="G35" s="174">
        <v>200000</v>
      </c>
      <c r="H35" s="174"/>
      <c r="I35" s="243"/>
    </row>
    <row r="36" spans="1:9" ht="21.75" customHeight="1" x14ac:dyDescent="0.2">
      <c r="A36" s="175" t="s">
        <v>72</v>
      </c>
      <c r="B36" s="175"/>
      <c r="C36" s="176" t="s">
        <v>275</v>
      </c>
      <c r="D36" s="177">
        <f t="shared" si="1"/>
        <v>9123000</v>
      </c>
      <c r="E36" s="177">
        <f t="shared" si="2"/>
        <v>9123000</v>
      </c>
      <c r="F36" s="178">
        <f t="shared" ref="F36:I36" si="7">SUM(F37:F47)</f>
        <v>2992000</v>
      </c>
      <c r="G36" s="178">
        <f t="shared" si="7"/>
        <v>2992000</v>
      </c>
      <c r="H36" s="178">
        <f t="shared" si="7"/>
        <v>6131000</v>
      </c>
      <c r="I36" s="178">
        <f t="shared" si="7"/>
        <v>6131000</v>
      </c>
    </row>
    <row r="37" spans="1:9" x14ac:dyDescent="0.2">
      <c r="A37" s="179" t="s">
        <v>276</v>
      </c>
      <c r="B37" s="179" t="s">
        <v>277</v>
      </c>
      <c r="C37" s="180" t="s">
        <v>278</v>
      </c>
      <c r="D37" s="177">
        <f t="shared" si="1"/>
        <v>0</v>
      </c>
      <c r="E37" s="177">
        <f t="shared" si="2"/>
        <v>0</v>
      </c>
      <c r="F37" s="174"/>
      <c r="G37" s="174"/>
      <c r="H37" s="174"/>
      <c r="I37" s="174"/>
    </row>
    <row r="38" spans="1:9" x14ac:dyDescent="0.2">
      <c r="A38" s="179" t="s">
        <v>279</v>
      </c>
      <c r="B38" s="179" t="s">
        <v>280</v>
      </c>
      <c r="C38" s="180" t="s">
        <v>281</v>
      </c>
      <c r="D38" s="177">
        <f t="shared" si="1"/>
        <v>1300000</v>
      </c>
      <c r="E38" s="177">
        <f t="shared" si="2"/>
        <v>1300000</v>
      </c>
      <c r="F38" s="174">
        <v>1100000</v>
      </c>
      <c r="G38" s="174">
        <v>1100000</v>
      </c>
      <c r="H38" s="174">
        <v>200000</v>
      </c>
      <c r="I38" s="174">
        <v>200000</v>
      </c>
    </row>
    <row r="39" spans="1:9" x14ac:dyDescent="0.2">
      <c r="A39" s="179" t="s">
        <v>282</v>
      </c>
      <c r="B39" s="179" t="s">
        <v>283</v>
      </c>
      <c r="C39" s="180" t="s">
        <v>284</v>
      </c>
      <c r="D39" s="177">
        <f t="shared" si="1"/>
        <v>520000</v>
      </c>
      <c r="E39" s="177">
        <f t="shared" si="2"/>
        <v>520000</v>
      </c>
      <c r="F39" s="174">
        <v>520000</v>
      </c>
      <c r="G39" s="174">
        <v>520000</v>
      </c>
      <c r="H39" s="174"/>
      <c r="I39" s="174"/>
    </row>
    <row r="40" spans="1:9" x14ac:dyDescent="0.2">
      <c r="A40" s="179" t="s">
        <v>285</v>
      </c>
      <c r="B40" s="179" t="s">
        <v>286</v>
      </c>
      <c r="C40" s="180" t="s">
        <v>287</v>
      </c>
      <c r="D40" s="177">
        <f t="shared" si="1"/>
        <v>1080000</v>
      </c>
      <c r="E40" s="177">
        <f t="shared" si="2"/>
        <v>1080000</v>
      </c>
      <c r="F40" s="174">
        <v>1080000</v>
      </c>
      <c r="G40" s="174">
        <v>1080000</v>
      </c>
      <c r="H40" s="174"/>
      <c r="I40" s="174"/>
    </row>
    <row r="41" spans="1:9" x14ac:dyDescent="0.2">
      <c r="A41" s="179" t="s">
        <v>288</v>
      </c>
      <c r="B41" s="179" t="s">
        <v>289</v>
      </c>
      <c r="C41" s="180" t="s">
        <v>290</v>
      </c>
      <c r="D41" s="177">
        <f t="shared" si="1"/>
        <v>4670000</v>
      </c>
      <c r="E41" s="177">
        <f t="shared" si="2"/>
        <v>4670000</v>
      </c>
      <c r="F41" s="174"/>
      <c r="G41" s="174"/>
      <c r="H41" s="174">
        <v>4670000</v>
      </c>
      <c r="I41" s="174">
        <v>4670000</v>
      </c>
    </row>
    <row r="42" spans="1:9" x14ac:dyDescent="0.2">
      <c r="A42" s="179" t="s">
        <v>291</v>
      </c>
      <c r="B42" s="179" t="s">
        <v>292</v>
      </c>
      <c r="C42" s="180" t="s">
        <v>293</v>
      </c>
      <c r="D42" s="177">
        <f t="shared" si="1"/>
        <v>1553000</v>
      </c>
      <c r="E42" s="177">
        <f t="shared" si="2"/>
        <v>1553000</v>
      </c>
      <c r="F42" s="174">
        <v>292000</v>
      </c>
      <c r="G42" s="174">
        <v>292000</v>
      </c>
      <c r="H42" s="174">
        <v>1261000</v>
      </c>
      <c r="I42" s="174">
        <v>1261000</v>
      </c>
    </row>
    <row r="43" spans="1:9" x14ac:dyDescent="0.2">
      <c r="A43" s="179" t="s">
        <v>294</v>
      </c>
      <c r="B43" s="179" t="s">
        <v>295</v>
      </c>
      <c r="C43" s="180" t="s">
        <v>296</v>
      </c>
      <c r="D43" s="177">
        <f t="shared" si="1"/>
        <v>0</v>
      </c>
      <c r="E43" s="177">
        <f t="shared" si="2"/>
        <v>0</v>
      </c>
      <c r="F43" s="174"/>
      <c r="G43" s="174"/>
      <c r="H43" s="174"/>
      <c r="I43" s="174"/>
    </row>
    <row r="44" spans="1:9" ht="25.5" x14ac:dyDescent="0.2">
      <c r="A44" s="179" t="s">
        <v>297</v>
      </c>
      <c r="B44" s="179" t="s">
        <v>298</v>
      </c>
      <c r="C44" s="180" t="s">
        <v>299</v>
      </c>
      <c r="D44" s="177">
        <f t="shared" si="1"/>
        <v>0</v>
      </c>
      <c r="E44" s="177">
        <f t="shared" si="2"/>
        <v>0</v>
      </c>
      <c r="F44" s="174"/>
      <c r="G44" s="174"/>
      <c r="H44" s="174"/>
      <c r="I44" s="243"/>
    </row>
    <row r="45" spans="1:9" x14ac:dyDescent="0.2">
      <c r="A45" s="179" t="s">
        <v>300</v>
      </c>
      <c r="B45" s="179" t="s">
        <v>301</v>
      </c>
      <c r="C45" s="180" t="s">
        <v>302</v>
      </c>
      <c r="D45" s="177">
        <f t="shared" si="1"/>
        <v>0</v>
      </c>
      <c r="E45" s="177">
        <f t="shared" si="2"/>
        <v>0</v>
      </c>
      <c r="F45" s="174"/>
      <c r="G45" s="174"/>
      <c r="H45" s="174"/>
      <c r="I45" s="243"/>
    </row>
    <row r="46" spans="1:9" x14ac:dyDescent="0.2">
      <c r="A46" s="179" t="s">
        <v>303</v>
      </c>
      <c r="B46" s="179" t="s">
        <v>304</v>
      </c>
      <c r="C46" s="180" t="s">
        <v>305</v>
      </c>
      <c r="D46" s="177">
        <f t="shared" si="1"/>
        <v>0</v>
      </c>
      <c r="E46" s="177">
        <f t="shared" si="2"/>
        <v>0</v>
      </c>
      <c r="F46" s="174"/>
      <c r="G46" s="174"/>
      <c r="H46" s="174"/>
      <c r="I46" s="243"/>
    </row>
    <row r="47" spans="1:9" x14ac:dyDescent="0.2">
      <c r="A47" s="179" t="s">
        <v>306</v>
      </c>
      <c r="B47" s="179" t="s">
        <v>307</v>
      </c>
      <c r="C47" s="180" t="s">
        <v>308</v>
      </c>
      <c r="D47" s="177">
        <f t="shared" si="1"/>
        <v>0</v>
      </c>
      <c r="E47" s="177">
        <f t="shared" si="2"/>
        <v>0</v>
      </c>
      <c r="F47" s="174"/>
      <c r="G47" s="174"/>
      <c r="H47" s="174"/>
      <c r="I47" s="243"/>
    </row>
    <row r="48" spans="1:9" x14ac:dyDescent="0.2">
      <c r="A48" s="175" t="s">
        <v>73</v>
      </c>
      <c r="B48" s="175"/>
      <c r="C48" s="176" t="s">
        <v>309</v>
      </c>
      <c r="D48" s="177">
        <f t="shared" si="1"/>
        <v>0</v>
      </c>
      <c r="E48" s="177">
        <f t="shared" si="2"/>
        <v>0</v>
      </c>
      <c r="F48" s="178">
        <f t="shared" ref="F48:I48" si="8">SUM(F49:F53)</f>
        <v>0</v>
      </c>
      <c r="G48" s="178">
        <f t="shared" si="8"/>
        <v>0</v>
      </c>
      <c r="H48" s="178">
        <f t="shared" si="8"/>
        <v>0</v>
      </c>
      <c r="I48" s="178">
        <f t="shared" si="8"/>
        <v>0</v>
      </c>
    </row>
    <row r="49" spans="1:9" hidden="1" x14ac:dyDescent="0.2">
      <c r="A49" s="179" t="s">
        <v>310</v>
      </c>
      <c r="B49" s="179" t="s">
        <v>311</v>
      </c>
      <c r="C49" s="180" t="s">
        <v>312</v>
      </c>
      <c r="D49" s="177">
        <f t="shared" si="1"/>
        <v>0</v>
      </c>
      <c r="E49" s="177">
        <f t="shared" si="2"/>
        <v>0</v>
      </c>
      <c r="F49" s="174"/>
      <c r="G49" s="174"/>
      <c r="H49" s="174"/>
      <c r="I49" s="243"/>
    </row>
    <row r="50" spans="1:9" hidden="1" x14ac:dyDescent="0.2">
      <c r="A50" s="179" t="s">
        <v>313</v>
      </c>
      <c r="B50" s="179" t="s">
        <v>314</v>
      </c>
      <c r="C50" s="180" t="s">
        <v>315</v>
      </c>
      <c r="D50" s="177">
        <f t="shared" si="1"/>
        <v>0</v>
      </c>
      <c r="E50" s="177">
        <f t="shared" si="2"/>
        <v>0</v>
      </c>
      <c r="F50" s="174"/>
      <c r="G50" s="174"/>
      <c r="H50" s="174"/>
      <c r="I50" s="243"/>
    </row>
    <row r="51" spans="1:9" hidden="1" x14ac:dyDescent="0.2">
      <c r="A51" s="179" t="s">
        <v>316</v>
      </c>
      <c r="B51" s="179" t="s">
        <v>317</v>
      </c>
      <c r="C51" s="180" t="s">
        <v>318</v>
      </c>
      <c r="D51" s="177">
        <f t="shared" si="1"/>
        <v>0</v>
      </c>
      <c r="E51" s="177">
        <f t="shared" si="2"/>
        <v>0</v>
      </c>
      <c r="F51" s="174"/>
      <c r="G51" s="174"/>
      <c r="H51" s="174"/>
      <c r="I51" s="243"/>
    </row>
    <row r="52" spans="1:9" hidden="1" x14ac:dyDescent="0.2">
      <c r="A52" s="179" t="s">
        <v>319</v>
      </c>
      <c r="B52" s="179" t="s">
        <v>320</v>
      </c>
      <c r="C52" s="180" t="s">
        <v>321</v>
      </c>
      <c r="D52" s="177">
        <f t="shared" si="1"/>
        <v>0</v>
      </c>
      <c r="E52" s="177">
        <f t="shared" si="2"/>
        <v>0</v>
      </c>
      <c r="F52" s="174"/>
      <c r="G52" s="174"/>
      <c r="H52" s="174"/>
      <c r="I52" s="243"/>
    </row>
    <row r="53" spans="1:9" ht="25.5" hidden="1" x14ac:dyDescent="0.2">
      <c r="A53" s="179" t="s">
        <v>322</v>
      </c>
      <c r="B53" s="179" t="s">
        <v>323</v>
      </c>
      <c r="C53" s="180" t="s">
        <v>324</v>
      </c>
      <c r="D53" s="177">
        <f t="shared" si="1"/>
        <v>0</v>
      </c>
      <c r="E53" s="177">
        <f t="shared" si="2"/>
        <v>0</v>
      </c>
      <c r="F53" s="174"/>
      <c r="G53" s="174"/>
      <c r="H53" s="174"/>
      <c r="I53" s="243"/>
    </row>
    <row r="54" spans="1:9" ht="25.5" x14ac:dyDescent="0.2">
      <c r="A54" s="175" t="s">
        <v>325</v>
      </c>
      <c r="B54" s="175"/>
      <c r="C54" s="176" t="s">
        <v>326</v>
      </c>
      <c r="D54" s="177">
        <f t="shared" si="1"/>
        <v>455000</v>
      </c>
      <c r="E54" s="177">
        <f t="shared" si="2"/>
        <v>455000</v>
      </c>
      <c r="F54" s="178">
        <f>SUM(F55:F57)</f>
        <v>455000</v>
      </c>
      <c r="G54" s="178">
        <f t="shared" ref="G54:I54" si="9">SUM(G55:G57)</f>
        <v>455000</v>
      </c>
      <c r="H54" s="178">
        <f t="shared" si="9"/>
        <v>0</v>
      </c>
      <c r="I54" s="178">
        <f t="shared" si="9"/>
        <v>0</v>
      </c>
    </row>
    <row r="55" spans="1:9" ht="38.25" hidden="1" x14ac:dyDescent="0.2">
      <c r="A55" s="179" t="s">
        <v>327</v>
      </c>
      <c r="B55" s="179" t="s">
        <v>328</v>
      </c>
      <c r="C55" s="180" t="s">
        <v>329</v>
      </c>
      <c r="D55" s="177">
        <f t="shared" si="1"/>
        <v>0</v>
      </c>
      <c r="E55" s="177">
        <f t="shared" si="2"/>
        <v>0</v>
      </c>
      <c r="F55" s="174"/>
      <c r="G55" s="174"/>
      <c r="H55" s="174"/>
      <c r="I55" s="243"/>
    </row>
    <row r="56" spans="1:9" ht="27" hidden="1" customHeight="1" x14ac:dyDescent="0.2">
      <c r="A56" s="179" t="s">
        <v>330</v>
      </c>
      <c r="B56" s="179" t="s">
        <v>331</v>
      </c>
      <c r="C56" s="180" t="s">
        <v>332</v>
      </c>
      <c r="D56" s="177">
        <f t="shared" si="1"/>
        <v>0</v>
      </c>
      <c r="E56" s="177">
        <f t="shared" si="2"/>
        <v>0</v>
      </c>
      <c r="F56" s="174"/>
      <c r="G56" s="174"/>
      <c r="H56" s="174"/>
      <c r="I56" s="243"/>
    </row>
    <row r="57" spans="1:9" ht="19.5" customHeight="1" x14ac:dyDescent="0.2">
      <c r="A57" s="179" t="s">
        <v>333</v>
      </c>
      <c r="B57" s="179" t="s">
        <v>334</v>
      </c>
      <c r="C57" s="180" t="s">
        <v>335</v>
      </c>
      <c r="D57" s="177">
        <f t="shared" si="1"/>
        <v>455000</v>
      </c>
      <c r="E57" s="177">
        <f t="shared" si="2"/>
        <v>455000</v>
      </c>
      <c r="F57" s="174">
        <v>455000</v>
      </c>
      <c r="G57" s="174">
        <v>455000</v>
      </c>
      <c r="H57" s="174"/>
      <c r="I57" s="243"/>
    </row>
    <row r="58" spans="1:9" ht="25.5" x14ac:dyDescent="0.2">
      <c r="A58" s="175" t="s">
        <v>75</v>
      </c>
      <c r="B58" s="175"/>
      <c r="C58" s="181" t="s">
        <v>337</v>
      </c>
      <c r="D58" s="177">
        <f t="shared" si="1"/>
        <v>0</v>
      </c>
      <c r="E58" s="177">
        <f t="shared" si="2"/>
        <v>0</v>
      </c>
      <c r="F58" s="178">
        <f>SUM(F59:F61)</f>
        <v>0</v>
      </c>
      <c r="G58" s="178">
        <f t="shared" ref="G58:I58" si="10">SUM(G59:G61)</f>
        <v>0</v>
      </c>
      <c r="H58" s="178">
        <f t="shared" si="10"/>
        <v>0</v>
      </c>
      <c r="I58" s="178">
        <f t="shared" si="10"/>
        <v>0</v>
      </c>
    </row>
    <row r="59" spans="1:9" ht="25.5" hidden="1" x14ac:dyDescent="0.2">
      <c r="A59" s="179" t="s">
        <v>338</v>
      </c>
      <c r="B59" s="179" t="s">
        <v>339</v>
      </c>
      <c r="C59" s="180" t="s">
        <v>340</v>
      </c>
      <c r="D59" s="177">
        <f t="shared" si="1"/>
        <v>0</v>
      </c>
      <c r="E59" s="177">
        <f t="shared" si="2"/>
        <v>0</v>
      </c>
      <c r="F59" s="174"/>
      <c r="G59" s="174"/>
      <c r="H59" s="174"/>
      <c r="I59" s="243"/>
    </row>
    <row r="60" spans="1:9" ht="25.5" hidden="1" x14ac:dyDescent="0.2">
      <c r="A60" s="179" t="s">
        <v>341</v>
      </c>
      <c r="B60" s="179" t="s">
        <v>342</v>
      </c>
      <c r="C60" s="180" t="s">
        <v>343</v>
      </c>
      <c r="D60" s="177">
        <f t="shared" si="1"/>
        <v>0</v>
      </c>
      <c r="E60" s="177">
        <f t="shared" si="2"/>
        <v>0</v>
      </c>
      <c r="F60" s="174"/>
      <c r="G60" s="174"/>
      <c r="H60" s="174"/>
      <c r="I60" s="243"/>
    </row>
    <row r="61" spans="1:9" hidden="1" x14ac:dyDescent="0.2">
      <c r="A61" s="179" t="s">
        <v>344</v>
      </c>
      <c r="B61" s="179" t="s">
        <v>345</v>
      </c>
      <c r="C61" s="180" t="s">
        <v>346</v>
      </c>
      <c r="D61" s="177">
        <f t="shared" si="1"/>
        <v>0</v>
      </c>
      <c r="E61" s="177">
        <f t="shared" si="2"/>
        <v>0</v>
      </c>
      <c r="F61" s="174"/>
      <c r="G61" s="174"/>
      <c r="H61" s="174"/>
      <c r="I61" s="243"/>
    </row>
    <row r="62" spans="1:9" ht="25.5" x14ac:dyDescent="0.2">
      <c r="A62" s="183" t="s">
        <v>76</v>
      </c>
      <c r="B62" s="183"/>
      <c r="C62" s="184" t="s">
        <v>347</v>
      </c>
      <c r="D62" s="185">
        <f t="shared" si="1"/>
        <v>94880000</v>
      </c>
      <c r="E62" s="185">
        <f t="shared" si="2"/>
        <v>92810411</v>
      </c>
      <c r="F62" s="186">
        <f>F7+F14+F20+F26+F36+F48+F54+F58</f>
        <v>88749000</v>
      </c>
      <c r="G62" s="186">
        <f t="shared" ref="G62:I62" si="11">G7+G14+G20+G26+G36+G48+G54+G58</f>
        <v>86679411</v>
      </c>
      <c r="H62" s="186">
        <f t="shared" si="11"/>
        <v>6131000</v>
      </c>
      <c r="I62" s="186">
        <f t="shared" si="11"/>
        <v>6131000</v>
      </c>
    </row>
    <row r="63" spans="1:9" ht="25.5" x14ac:dyDescent="0.2">
      <c r="A63" s="187" t="s">
        <v>348</v>
      </c>
      <c r="B63" s="187"/>
      <c r="C63" s="181" t="s">
        <v>349</v>
      </c>
      <c r="D63" s="177">
        <f t="shared" si="1"/>
        <v>0</v>
      </c>
      <c r="E63" s="177">
        <f t="shared" si="2"/>
        <v>0</v>
      </c>
      <c r="F63" s="188">
        <f t="shared" ref="F63:I63" si="12">SUM(F64:F66)</f>
        <v>0</v>
      </c>
      <c r="G63" s="188">
        <f t="shared" si="12"/>
        <v>0</v>
      </c>
      <c r="H63" s="188">
        <f t="shared" si="12"/>
        <v>0</v>
      </c>
      <c r="I63" s="188">
        <f t="shared" si="12"/>
        <v>0</v>
      </c>
    </row>
    <row r="64" spans="1:9" hidden="1" x14ac:dyDescent="0.2">
      <c r="A64" s="179" t="s">
        <v>350</v>
      </c>
      <c r="B64" s="179" t="s">
        <v>351</v>
      </c>
      <c r="C64" s="180" t="s">
        <v>352</v>
      </c>
      <c r="D64" s="177">
        <f t="shared" si="1"/>
        <v>0</v>
      </c>
      <c r="E64" s="177">
        <f t="shared" si="2"/>
        <v>0</v>
      </c>
      <c r="F64" s="174"/>
      <c r="G64" s="174"/>
      <c r="H64" s="174"/>
      <c r="I64" s="243"/>
    </row>
    <row r="65" spans="1:9" ht="25.5" hidden="1" x14ac:dyDescent="0.2">
      <c r="A65" s="179" t="s">
        <v>353</v>
      </c>
      <c r="B65" s="179" t="s">
        <v>354</v>
      </c>
      <c r="C65" s="180" t="s">
        <v>355</v>
      </c>
      <c r="D65" s="177">
        <f t="shared" si="1"/>
        <v>0</v>
      </c>
      <c r="E65" s="177">
        <f t="shared" si="2"/>
        <v>0</v>
      </c>
      <c r="F65" s="174"/>
      <c r="G65" s="174"/>
      <c r="H65" s="174"/>
      <c r="I65" s="243"/>
    </row>
    <row r="66" spans="1:9" hidden="1" x14ac:dyDescent="0.2">
      <c r="A66" s="179" t="s">
        <v>356</v>
      </c>
      <c r="B66" s="179"/>
      <c r="C66" s="189" t="s">
        <v>357</v>
      </c>
      <c r="D66" s="177">
        <f t="shared" si="1"/>
        <v>0</v>
      </c>
      <c r="E66" s="177">
        <f t="shared" si="2"/>
        <v>0</v>
      </c>
      <c r="F66" s="174"/>
      <c r="G66" s="174"/>
      <c r="H66" s="174"/>
      <c r="I66" s="243"/>
    </row>
    <row r="67" spans="1:9" ht="25.5" x14ac:dyDescent="0.2">
      <c r="A67" s="187" t="s">
        <v>358</v>
      </c>
      <c r="B67" s="187"/>
      <c r="C67" s="181" t="s">
        <v>359</v>
      </c>
      <c r="D67" s="177">
        <f t="shared" si="1"/>
        <v>0</v>
      </c>
      <c r="E67" s="177">
        <f t="shared" si="2"/>
        <v>0</v>
      </c>
      <c r="F67" s="188">
        <f t="shared" ref="F67:I67" si="13">SUM(F68:F71)</f>
        <v>0</v>
      </c>
      <c r="G67" s="188">
        <f t="shared" si="13"/>
        <v>0</v>
      </c>
      <c r="H67" s="188">
        <f t="shared" si="13"/>
        <v>0</v>
      </c>
      <c r="I67" s="188">
        <f t="shared" si="13"/>
        <v>0</v>
      </c>
    </row>
    <row r="68" spans="1:9" ht="25.5" hidden="1" x14ac:dyDescent="0.2">
      <c r="A68" s="179" t="s">
        <v>360</v>
      </c>
      <c r="B68" s="179" t="s">
        <v>361</v>
      </c>
      <c r="C68" s="180" t="s">
        <v>362</v>
      </c>
      <c r="D68" s="177">
        <f t="shared" si="1"/>
        <v>0</v>
      </c>
      <c r="E68" s="177">
        <f t="shared" si="2"/>
        <v>0</v>
      </c>
      <c r="F68" s="174"/>
      <c r="G68" s="174"/>
      <c r="H68" s="174"/>
      <c r="I68" s="243"/>
    </row>
    <row r="69" spans="1:9" ht="25.5" hidden="1" x14ac:dyDescent="0.2">
      <c r="A69" s="179" t="s">
        <v>363</v>
      </c>
      <c r="B69" s="179" t="s">
        <v>364</v>
      </c>
      <c r="C69" s="180" t="s">
        <v>365</v>
      </c>
      <c r="D69" s="177">
        <f t="shared" si="1"/>
        <v>0</v>
      </c>
      <c r="E69" s="177">
        <f t="shared" si="2"/>
        <v>0</v>
      </c>
      <c r="F69" s="174"/>
      <c r="G69" s="174"/>
      <c r="H69" s="174"/>
      <c r="I69" s="243"/>
    </row>
    <row r="70" spans="1:9" ht="25.5" hidden="1" x14ac:dyDescent="0.2">
      <c r="A70" s="179" t="s">
        <v>366</v>
      </c>
      <c r="B70" s="179" t="s">
        <v>367</v>
      </c>
      <c r="C70" s="180" t="s">
        <v>368</v>
      </c>
      <c r="D70" s="177">
        <f t="shared" si="1"/>
        <v>0</v>
      </c>
      <c r="E70" s="177">
        <f t="shared" si="2"/>
        <v>0</v>
      </c>
      <c r="F70" s="174"/>
      <c r="G70" s="174"/>
      <c r="H70" s="174"/>
      <c r="I70" s="243"/>
    </row>
    <row r="71" spans="1:9" ht="25.5" hidden="1" x14ac:dyDescent="0.2">
      <c r="A71" s="179" t="s">
        <v>369</v>
      </c>
      <c r="B71" s="179" t="s">
        <v>370</v>
      </c>
      <c r="C71" s="180" t="s">
        <v>371</v>
      </c>
      <c r="D71" s="177">
        <f t="shared" si="1"/>
        <v>0</v>
      </c>
      <c r="E71" s="177">
        <f t="shared" si="2"/>
        <v>0</v>
      </c>
      <c r="F71" s="174"/>
      <c r="G71" s="174"/>
      <c r="H71" s="174"/>
      <c r="I71" s="243"/>
    </row>
    <row r="72" spans="1:9" ht="25.5" x14ac:dyDescent="0.2">
      <c r="A72" s="187" t="s">
        <v>372</v>
      </c>
      <c r="B72" s="187"/>
      <c r="C72" s="181" t="s">
        <v>373</v>
      </c>
      <c r="D72" s="177">
        <f t="shared" si="1"/>
        <v>50000000</v>
      </c>
      <c r="E72" s="177">
        <f t="shared" si="2"/>
        <v>53047000</v>
      </c>
      <c r="F72" s="188">
        <f t="shared" ref="F72:I72" si="14">SUM(F73:F74)</f>
        <v>50000000</v>
      </c>
      <c r="G72" s="188">
        <f t="shared" si="14"/>
        <v>53011616</v>
      </c>
      <c r="H72" s="188">
        <f t="shared" si="14"/>
        <v>0</v>
      </c>
      <c r="I72" s="188">
        <f t="shared" si="14"/>
        <v>35384</v>
      </c>
    </row>
    <row r="73" spans="1:9" ht="25.5" x14ac:dyDescent="0.2">
      <c r="A73" s="179" t="s">
        <v>374</v>
      </c>
      <c r="B73" s="179" t="s">
        <v>375</v>
      </c>
      <c r="C73" s="180" t="s">
        <v>376</v>
      </c>
      <c r="D73" s="177">
        <f t="shared" ref="D73:D88" si="15">F73+H73</f>
        <v>50000000</v>
      </c>
      <c r="E73" s="177">
        <f t="shared" ref="E73:E88" si="16">G73+I73</f>
        <v>53047000</v>
      </c>
      <c r="F73" s="174">
        <v>50000000</v>
      </c>
      <c r="G73" s="174">
        <v>53011616</v>
      </c>
      <c r="H73" s="174"/>
      <c r="I73" s="174">
        <v>35384</v>
      </c>
    </row>
    <row r="74" spans="1:9" ht="25.5" hidden="1" x14ac:dyDescent="0.2">
      <c r="A74" s="179" t="s">
        <v>377</v>
      </c>
      <c r="B74" s="179" t="s">
        <v>378</v>
      </c>
      <c r="C74" s="180" t="s">
        <v>379</v>
      </c>
      <c r="D74" s="177">
        <f t="shared" si="15"/>
        <v>0</v>
      </c>
      <c r="E74" s="177">
        <f t="shared" si="16"/>
        <v>0</v>
      </c>
      <c r="F74" s="174"/>
      <c r="G74" s="174"/>
      <c r="H74" s="174"/>
      <c r="I74" s="243"/>
    </row>
    <row r="75" spans="1:9" ht="25.5" x14ac:dyDescent="0.2">
      <c r="A75" s="187" t="s">
        <v>380</v>
      </c>
      <c r="B75" s="187"/>
      <c r="C75" s="181" t="s">
        <v>381</v>
      </c>
      <c r="D75" s="177">
        <f t="shared" si="15"/>
        <v>51466000</v>
      </c>
      <c r="E75" s="177">
        <f t="shared" si="16"/>
        <v>52609000</v>
      </c>
      <c r="F75" s="188">
        <f t="shared" ref="F75:I75" si="17">SUM(F76:F79)</f>
        <v>0</v>
      </c>
      <c r="G75" s="188">
        <f t="shared" si="17"/>
        <v>0</v>
      </c>
      <c r="H75" s="188">
        <f t="shared" si="17"/>
        <v>51466000</v>
      </c>
      <c r="I75" s="188">
        <f t="shared" si="17"/>
        <v>52609000</v>
      </c>
    </row>
    <row r="76" spans="1:9" x14ac:dyDescent="0.2">
      <c r="A76" s="179" t="s">
        <v>382</v>
      </c>
      <c r="B76" s="179" t="s">
        <v>383</v>
      </c>
      <c r="C76" s="180" t="s">
        <v>384</v>
      </c>
      <c r="D76" s="177">
        <f t="shared" si="15"/>
        <v>0</v>
      </c>
      <c r="E76" s="177">
        <f t="shared" si="16"/>
        <v>0</v>
      </c>
      <c r="F76" s="174"/>
      <c r="G76" s="174"/>
      <c r="H76" s="174"/>
      <c r="I76" s="243"/>
    </row>
    <row r="77" spans="1:9" ht="25.5" x14ac:dyDescent="0.2">
      <c r="A77" s="179" t="s">
        <v>385</v>
      </c>
      <c r="B77" s="179" t="s">
        <v>386</v>
      </c>
      <c r="C77" s="180" t="s">
        <v>387</v>
      </c>
      <c r="D77" s="177">
        <f t="shared" si="15"/>
        <v>0</v>
      </c>
      <c r="E77" s="177">
        <f t="shared" si="16"/>
        <v>0</v>
      </c>
      <c r="F77" s="174"/>
      <c r="G77" s="174"/>
      <c r="H77" s="174"/>
      <c r="I77" s="243"/>
    </row>
    <row r="78" spans="1:9" x14ac:dyDescent="0.2">
      <c r="A78" s="179" t="s">
        <v>388</v>
      </c>
      <c r="B78" s="179" t="s">
        <v>50</v>
      </c>
      <c r="C78" s="180" t="s">
        <v>389</v>
      </c>
      <c r="D78" s="177">
        <f t="shared" si="15"/>
        <v>51466000</v>
      </c>
      <c r="E78" s="177">
        <f t="shared" si="16"/>
        <v>52609000</v>
      </c>
      <c r="F78" s="174"/>
      <c r="G78" s="174"/>
      <c r="H78" s="174">
        <v>51466000</v>
      </c>
      <c r="I78" s="174">
        <v>52609000</v>
      </c>
    </row>
    <row r="79" spans="1:9" hidden="1" x14ac:dyDescent="0.2">
      <c r="A79" s="179" t="s">
        <v>390</v>
      </c>
      <c r="B79" s="179" t="s">
        <v>391</v>
      </c>
      <c r="C79" s="180" t="s">
        <v>392</v>
      </c>
      <c r="D79" s="177">
        <f t="shared" si="15"/>
        <v>0</v>
      </c>
      <c r="E79" s="177">
        <f t="shared" si="16"/>
        <v>0</v>
      </c>
      <c r="F79" s="174"/>
      <c r="G79" s="174"/>
      <c r="H79" s="174"/>
      <c r="I79" s="243"/>
    </row>
    <row r="80" spans="1:9" ht="25.5" x14ac:dyDescent="0.2">
      <c r="A80" s="187" t="s">
        <v>393</v>
      </c>
      <c r="B80" s="187"/>
      <c r="C80" s="181" t="s">
        <v>394</v>
      </c>
      <c r="D80" s="177">
        <f t="shared" si="15"/>
        <v>0</v>
      </c>
      <c r="E80" s="177">
        <f t="shared" si="16"/>
        <v>0</v>
      </c>
      <c r="F80" s="188">
        <f t="shared" ref="F80:I80" si="18">SUM(F81:F84)</f>
        <v>0</v>
      </c>
      <c r="G80" s="188">
        <f t="shared" si="18"/>
        <v>0</v>
      </c>
      <c r="H80" s="188">
        <f t="shared" si="18"/>
        <v>0</v>
      </c>
      <c r="I80" s="188">
        <f t="shared" si="18"/>
        <v>0</v>
      </c>
    </row>
    <row r="81" spans="1:9" ht="25.5" hidden="1" x14ac:dyDescent="0.2">
      <c r="A81" s="190" t="s">
        <v>395</v>
      </c>
      <c r="B81" s="190" t="s">
        <v>396</v>
      </c>
      <c r="C81" s="180" t="s">
        <v>397</v>
      </c>
      <c r="D81" s="177">
        <f t="shared" si="15"/>
        <v>0</v>
      </c>
      <c r="E81" s="177">
        <f t="shared" si="16"/>
        <v>0</v>
      </c>
      <c r="F81" s="174"/>
      <c r="G81" s="174"/>
      <c r="H81" s="174"/>
      <c r="I81" s="243"/>
    </row>
    <row r="82" spans="1:9" ht="25.5" hidden="1" x14ac:dyDescent="0.2">
      <c r="A82" s="190" t="s">
        <v>398</v>
      </c>
      <c r="B82" s="190" t="s">
        <v>399</v>
      </c>
      <c r="C82" s="180" t="s">
        <v>400</v>
      </c>
      <c r="D82" s="177">
        <f t="shared" si="15"/>
        <v>0</v>
      </c>
      <c r="E82" s="177">
        <f t="shared" si="16"/>
        <v>0</v>
      </c>
      <c r="F82" s="174"/>
      <c r="G82" s="174"/>
      <c r="H82" s="174"/>
      <c r="I82" s="243"/>
    </row>
    <row r="83" spans="1:9" ht="25.5" hidden="1" x14ac:dyDescent="0.2">
      <c r="A83" s="190" t="s">
        <v>401</v>
      </c>
      <c r="B83" s="190" t="s">
        <v>402</v>
      </c>
      <c r="C83" s="180" t="s">
        <v>403</v>
      </c>
      <c r="D83" s="177">
        <f t="shared" si="15"/>
        <v>0</v>
      </c>
      <c r="E83" s="177">
        <f t="shared" si="16"/>
        <v>0</v>
      </c>
      <c r="F83" s="174"/>
      <c r="G83" s="174"/>
      <c r="H83" s="174"/>
      <c r="I83" s="243"/>
    </row>
    <row r="84" spans="1:9" ht="25.5" hidden="1" x14ac:dyDescent="0.2">
      <c r="A84" s="190" t="s">
        <v>404</v>
      </c>
      <c r="B84" s="190" t="s">
        <v>405</v>
      </c>
      <c r="C84" s="180" t="s">
        <v>406</v>
      </c>
      <c r="D84" s="177">
        <f t="shared" si="15"/>
        <v>0</v>
      </c>
      <c r="E84" s="177">
        <f t="shared" si="16"/>
        <v>0</v>
      </c>
      <c r="F84" s="174"/>
      <c r="G84" s="174"/>
      <c r="H84" s="174"/>
      <c r="I84" s="243"/>
    </row>
    <row r="85" spans="1:9" ht="25.5" x14ac:dyDescent="0.2">
      <c r="A85" s="187" t="s">
        <v>407</v>
      </c>
      <c r="B85" s="187" t="s">
        <v>408</v>
      </c>
      <c r="C85" s="181" t="s">
        <v>409</v>
      </c>
      <c r="D85" s="177">
        <f t="shared" si="15"/>
        <v>0</v>
      </c>
      <c r="E85" s="177">
        <f t="shared" si="16"/>
        <v>0</v>
      </c>
      <c r="F85" s="188">
        <v>0</v>
      </c>
      <c r="G85" s="188">
        <v>0</v>
      </c>
      <c r="H85" s="188">
        <v>0</v>
      </c>
      <c r="I85" s="188">
        <v>0</v>
      </c>
    </row>
    <row r="86" spans="1:9" ht="25.5" x14ac:dyDescent="0.2">
      <c r="A86" s="187" t="s">
        <v>410</v>
      </c>
      <c r="B86" s="187" t="s">
        <v>411</v>
      </c>
      <c r="C86" s="181" t="s">
        <v>412</v>
      </c>
      <c r="D86" s="177">
        <f t="shared" si="15"/>
        <v>0</v>
      </c>
      <c r="E86" s="177">
        <f t="shared" si="16"/>
        <v>0</v>
      </c>
      <c r="F86" s="177">
        <f>SUM(H86:M86)</f>
        <v>0</v>
      </c>
      <c r="G86" s="177">
        <f t="shared" ref="G86:I86" si="19">SUM(I86:N86)</f>
        <v>0</v>
      </c>
      <c r="H86" s="177">
        <f t="shared" si="19"/>
        <v>0</v>
      </c>
      <c r="I86" s="177">
        <f t="shared" si="19"/>
        <v>0</v>
      </c>
    </row>
    <row r="87" spans="1:9" ht="25.5" x14ac:dyDescent="0.2">
      <c r="A87" s="244" t="s">
        <v>413</v>
      </c>
      <c r="B87" s="244"/>
      <c r="C87" s="245" t="s">
        <v>414</v>
      </c>
      <c r="D87" s="185">
        <f t="shared" si="15"/>
        <v>101466000</v>
      </c>
      <c r="E87" s="185">
        <f t="shared" si="16"/>
        <v>105656000</v>
      </c>
      <c r="F87" s="186">
        <f t="shared" ref="F87:I87" si="20">F63+F67+F72+F75+F80+F85+F86</f>
        <v>50000000</v>
      </c>
      <c r="G87" s="186">
        <f t="shared" si="20"/>
        <v>53011616</v>
      </c>
      <c r="H87" s="186">
        <f t="shared" si="20"/>
        <v>51466000</v>
      </c>
      <c r="I87" s="186">
        <f t="shared" si="20"/>
        <v>52644384</v>
      </c>
    </row>
    <row r="88" spans="1:9" ht="17.25" customHeight="1" x14ac:dyDescent="0.2">
      <c r="A88" s="246" t="s">
        <v>415</v>
      </c>
      <c r="B88" s="246"/>
      <c r="C88" s="247" t="s">
        <v>416</v>
      </c>
      <c r="D88" s="255">
        <f t="shared" si="15"/>
        <v>196346000</v>
      </c>
      <c r="E88" s="255">
        <f t="shared" si="16"/>
        <v>198466411</v>
      </c>
      <c r="F88" s="248">
        <f t="shared" ref="F88:I88" si="21">F62+F87</f>
        <v>138749000</v>
      </c>
      <c r="G88" s="248">
        <f t="shared" si="21"/>
        <v>139691027</v>
      </c>
      <c r="H88" s="248">
        <f t="shared" si="21"/>
        <v>57597000</v>
      </c>
      <c r="I88" s="248">
        <f t="shared" si="21"/>
        <v>58775384</v>
      </c>
    </row>
    <row r="89" spans="1:9" x14ac:dyDescent="0.2">
      <c r="A89" s="249"/>
      <c r="B89" s="249"/>
      <c r="C89" s="250"/>
      <c r="D89" s="251"/>
      <c r="E89" s="251"/>
      <c r="F89" s="174"/>
      <c r="G89" s="174"/>
      <c r="H89" s="174"/>
      <c r="I89" s="243"/>
    </row>
    <row r="90" spans="1:9" ht="15.75" customHeight="1" x14ac:dyDescent="0.2">
      <c r="A90" s="295" t="s">
        <v>417</v>
      </c>
      <c r="B90" s="296"/>
      <c r="C90" s="296"/>
      <c r="D90" s="296"/>
      <c r="E90" s="296"/>
      <c r="F90" s="296"/>
      <c r="G90" s="296"/>
      <c r="H90" s="296"/>
      <c r="I90" s="296"/>
    </row>
    <row r="91" spans="1:9" ht="25.5" x14ac:dyDescent="0.2">
      <c r="A91" s="175" t="s">
        <v>68</v>
      </c>
      <c r="B91" s="175"/>
      <c r="C91" s="191" t="s">
        <v>695</v>
      </c>
      <c r="D91" s="188">
        <f>F91+H91</f>
        <v>112111000</v>
      </c>
      <c r="E91" s="188">
        <f>G91+I91</f>
        <v>106920949</v>
      </c>
      <c r="F91" s="188">
        <f t="shared" ref="F91:I91" si="22">F92+F109+F116+F136+F140</f>
        <v>55831000</v>
      </c>
      <c r="G91" s="188">
        <f t="shared" si="22"/>
        <v>50605565</v>
      </c>
      <c r="H91" s="188">
        <f t="shared" si="22"/>
        <v>56280000</v>
      </c>
      <c r="I91" s="188">
        <f t="shared" si="22"/>
        <v>56315384</v>
      </c>
    </row>
    <row r="92" spans="1:9" x14ac:dyDescent="0.2">
      <c r="A92" s="179" t="s">
        <v>203</v>
      </c>
      <c r="B92" s="192"/>
      <c r="C92" s="193" t="s">
        <v>11</v>
      </c>
      <c r="D92" s="188">
        <f>F92+H92</f>
        <v>42659000</v>
      </c>
      <c r="E92" s="188">
        <f>G92+I92</f>
        <v>42909000</v>
      </c>
      <c r="F92" s="188">
        <f t="shared" ref="F92:I92" si="23">SUM(F93:F108)</f>
        <v>7194000</v>
      </c>
      <c r="G92" s="188">
        <f t="shared" si="23"/>
        <v>7444000</v>
      </c>
      <c r="H92" s="188">
        <f t="shared" si="23"/>
        <v>35465000</v>
      </c>
      <c r="I92" s="188">
        <f t="shared" si="23"/>
        <v>35465000</v>
      </c>
    </row>
    <row r="93" spans="1:9" x14ac:dyDescent="0.2">
      <c r="A93" s="179" t="s">
        <v>418</v>
      </c>
      <c r="B93" s="179" t="s">
        <v>419</v>
      </c>
      <c r="C93" s="193" t="s">
        <v>420</v>
      </c>
      <c r="D93" s="188">
        <f t="shared" ref="D93:D156" si="24">F93+H93</f>
        <v>36683000</v>
      </c>
      <c r="E93" s="188">
        <f t="shared" ref="E93:E156" si="25">G93+I93</f>
        <v>36671586</v>
      </c>
      <c r="F93" s="174">
        <v>3914000</v>
      </c>
      <c r="G93" s="174">
        <v>3902586</v>
      </c>
      <c r="H93" s="174">
        <v>32769000</v>
      </c>
      <c r="I93" s="260">
        <v>32769000</v>
      </c>
    </row>
    <row r="94" spans="1:9" x14ac:dyDescent="0.2">
      <c r="A94" s="179" t="s">
        <v>421</v>
      </c>
      <c r="B94" s="179" t="s">
        <v>422</v>
      </c>
      <c r="C94" s="193" t="s">
        <v>423</v>
      </c>
      <c r="D94" s="188">
        <f t="shared" si="24"/>
        <v>2168000</v>
      </c>
      <c r="E94" s="188">
        <f t="shared" si="25"/>
        <v>2168000</v>
      </c>
      <c r="F94" s="174"/>
      <c r="G94" s="174"/>
      <c r="H94" s="174">
        <v>2168000</v>
      </c>
      <c r="I94" s="260">
        <v>2168000</v>
      </c>
    </row>
    <row r="95" spans="1:9" hidden="1" x14ac:dyDescent="0.2">
      <c r="A95" s="179" t="s">
        <v>424</v>
      </c>
      <c r="B95" s="179" t="s">
        <v>425</v>
      </c>
      <c r="C95" s="193" t="s">
        <v>426</v>
      </c>
      <c r="D95" s="188">
        <f t="shared" si="24"/>
        <v>0</v>
      </c>
      <c r="E95" s="188">
        <f t="shared" si="25"/>
        <v>0</v>
      </c>
      <c r="F95" s="174"/>
      <c r="G95" s="174"/>
      <c r="H95" s="174"/>
      <c r="I95" s="260"/>
    </row>
    <row r="96" spans="1:9" ht="25.5" x14ac:dyDescent="0.2">
      <c r="A96" s="179" t="s">
        <v>427</v>
      </c>
      <c r="B96" s="179" t="s">
        <v>428</v>
      </c>
      <c r="C96" s="193" t="s">
        <v>429</v>
      </c>
      <c r="D96" s="188">
        <f t="shared" si="24"/>
        <v>0</v>
      </c>
      <c r="E96" s="188">
        <f t="shared" si="25"/>
        <v>0</v>
      </c>
      <c r="F96" s="174"/>
      <c r="G96" s="174"/>
      <c r="H96" s="174"/>
      <c r="I96" s="260"/>
    </row>
    <row r="97" spans="1:9" hidden="1" x14ac:dyDescent="0.2">
      <c r="A97" s="179" t="s">
        <v>430</v>
      </c>
      <c r="B97" s="179" t="s">
        <v>431</v>
      </c>
      <c r="C97" s="193" t="s">
        <v>432</v>
      </c>
      <c r="D97" s="188">
        <f t="shared" si="24"/>
        <v>0</v>
      </c>
      <c r="E97" s="188">
        <f t="shared" si="25"/>
        <v>0</v>
      </c>
      <c r="F97" s="174"/>
      <c r="G97" s="174"/>
      <c r="H97" s="174"/>
      <c r="I97" s="260"/>
    </row>
    <row r="98" spans="1:9" x14ac:dyDescent="0.2">
      <c r="A98" s="179" t="s">
        <v>433</v>
      </c>
      <c r="B98" s="179" t="s">
        <v>434</v>
      </c>
      <c r="C98" s="193" t="s">
        <v>435</v>
      </c>
      <c r="D98" s="188">
        <f t="shared" si="24"/>
        <v>0</v>
      </c>
      <c r="E98" s="188">
        <f t="shared" si="25"/>
        <v>0</v>
      </c>
      <c r="F98" s="174"/>
      <c r="G98" s="174"/>
      <c r="H98" s="174"/>
      <c r="I98" s="260"/>
    </row>
    <row r="99" spans="1:9" x14ac:dyDescent="0.2">
      <c r="A99" s="179" t="s">
        <v>436</v>
      </c>
      <c r="B99" s="179" t="s">
        <v>437</v>
      </c>
      <c r="C99" s="193" t="s">
        <v>438</v>
      </c>
      <c r="D99" s="188">
        <f t="shared" si="24"/>
        <v>0</v>
      </c>
      <c r="E99" s="188">
        <f t="shared" si="25"/>
        <v>0</v>
      </c>
      <c r="F99" s="174"/>
      <c r="G99" s="174"/>
      <c r="H99" s="174"/>
      <c r="I99" s="260"/>
    </row>
    <row r="100" spans="1:9" hidden="1" x14ac:dyDescent="0.2">
      <c r="A100" s="179" t="s">
        <v>439</v>
      </c>
      <c r="B100" s="179" t="s">
        <v>440</v>
      </c>
      <c r="C100" s="193" t="s">
        <v>441</v>
      </c>
      <c r="D100" s="188">
        <f t="shared" si="24"/>
        <v>0</v>
      </c>
      <c r="E100" s="188">
        <f t="shared" si="25"/>
        <v>0</v>
      </c>
      <c r="F100" s="174"/>
      <c r="G100" s="174"/>
      <c r="H100" s="174"/>
      <c r="I100" s="260"/>
    </row>
    <row r="101" spans="1:9" x14ac:dyDescent="0.2">
      <c r="A101" s="179" t="s">
        <v>442</v>
      </c>
      <c r="B101" s="179" t="s">
        <v>443</v>
      </c>
      <c r="C101" s="193" t="s">
        <v>444</v>
      </c>
      <c r="D101" s="188">
        <f t="shared" si="24"/>
        <v>118000</v>
      </c>
      <c r="E101" s="188">
        <f t="shared" si="25"/>
        <v>118000</v>
      </c>
      <c r="F101" s="174"/>
      <c r="G101" s="174"/>
      <c r="H101" s="174">
        <v>118000</v>
      </c>
      <c r="I101" s="260">
        <v>118000</v>
      </c>
    </row>
    <row r="102" spans="1:9" ht="25.5" x14ac:dyDescent="0.2">
      <c r="A102" s="179" t="s">
        <v>445</v>
      </c>
      <c r="B102" s="179" t="s">
        <v>446</v>
      </c>
      <c r="C102" s="193" t="s">
        <v>447</v>
      </c>
      <c r="D102" s="188">
        <f t="shared" si="24"/>
        <v>0</v>
      </c>
      <c r="E102" s="188">
        <f t="shared" si="25"/>
        <v>0</v>
      </c>
      <c r="F102" s="174"/>
      <c r="G102" s="174"/>
      <c r="H102" s="174"/>
      <c r="I102" s="260"/>
    </row>
    <row r="103" spans="1:9" ht="25.5" hidden="1" x14ac:dyDescent="0.2">
      <c r="A103" s="179" t="s">
        <v>448</v>
      </c>
      <c r="B103" s="179" t="s">
        <v>449</v>
      </c>
      <c r="C103" s="193" t="s">
        <v>450</v>
      </c>
      <c r="D103" s="188">
        <f t="shared" si="24"/>
        <v>0</v>
      </c>
      <c r="E103" s="188">
        <f t="shared" si="25"/>
        <v>0</v>
      </c>
      <c r="F103" s="174"/>
      <c r="G103" s="174"/>
      <c r="H103" s="174"/>
      <c r="I103" s="260"/>
    </row>
    <row r="104" spans="1:9" ht="25.5" hidden="1" x14ac:dyDescent="0.2">
      <c r="A104" s="179" t="s">
        <v>451</v>
      </c>
      <c r="B104" s="179" t="s">
        <v>452</v>
      </c>
      <c r="C104" s="193" t="s">
        <v>453</v>
      </c>
      <c r="D104" s="188">
        <f t="shared" si="24"/>
        <v>0</v>
      </c>
      <c r="E104" s="188">
        <f t="shared" si="25"/>
        <v>0</v>
      </c>
      <c r="F104" s="174"/>
      <c r="G104" s="174"/>
      <c r="H104" s="174"/>
      <c r="I104" s="260"/>
    </row>
    <row r="105" spans="1:9" ht="25.5" x14ac:dyDescent="0.2">
      <c r="A105" s="179" t="s">
        <v>454</v>
      </c>
      <c r="B105" s="179" t="s">
        <v>455</v>
      </c>
      <c r="C105" s="193" t="s">
        <v>456</v>
      </c>
      <c r="D105" s="188">
        <f t="shared" si="24"/>
        <v>290000</v>
      </c>
      <c r="E105" s="188">
        <f t="shared" si="25"/>
        <v>301414</v>
      </c>
      <c r="F105" s="174"/>
      <c r="G105" s="174">
        <v>11414</v>
      </c>
      <c r="H105" s="174">
        <v>290000</v>
      </c>
      <c r="I105" s="260">
        <v>290000</v>
      </c>
    </row>
    <row r="106" spans="1:9" ht="25.5" x14ac:dyDescent="0.2">
      <c r="A106" s="179" t="s">
        <v>457</v>
      </c>
      <c r="B106" s="179" t="s">
        <v>458</v>
      </c>
      <c r="C106" s="193" t="s">
        <v>702</v>
      </c>
      <c r="D106" s="188">
        <f t="shared" si="24"/>
        <v>2272000</v>
      </c>
      <c r="E106" s="188">
        <f t="shared" si="25"/>
        <v>2272000</v>
      </c>
      <c r="F106" s="174">
        <v>2272000</v>
      </c>
      <c r="G106" s="174">
        <v>2272000</v>
      </c>
      <c r="H106" s="174"/>
      <c r="I106" s="260"/>
    </row>
    <row r="107" spans="1:9" ht="25.5" x14ac:dyDescent="0.2">
      <c r="A107" s="179" t="s">
        <v>459</v>
      </c>
      <c r="B107" s="179" t="s">
        <v>460</v>
      </c>
      <c r="C107" s="193" t="s">
        <v>461</v>
      </c>
      <c r="D107" s="188">
        <f t="shared" si="24"/>
        <v>1008000</v>
      </c>
      <c r="E107" s="188">
        <f t="shared" si="25"/>
        <v>1008000</v>
      </c>
      <c r="F107" s="174">
        <v>908000</v>
      </c>
      <c r="G107" s="174">
        <v>908000</v>
      </c>
      <c r="H107" s="174">
        <v>100000</v>
      </c>
      <c r="I107" s="260">
        <v>100000</v>
      </c>
    </row>
    <row r="108" spans="1:9" ht="25.5" x14ac:dyDescent="0.2">
      <c r="A108" s="179" t="s">
        <v>462</v>
      </c>
      <c r="B108" s="179" t="s">
        <v>463</v>
      </c>
      <c r="C108" s="193" t="s">
        <v>464</v>
      </c>
      <c r="D108" s="188">
        <f t="shared" si="24"/>
        <v>120000</v>
      </c>
      <c r="E108" s="188">
        <f t="shared" si="25"/>
        <v>370000</v>
      </c>
      <c r="F108" s="174">
        <v>100000</v>
      </c>
      <c r="G108" s="174">
        <v>350000</v>
      </c>
      <c r="H108" s="174">
        <v>20000</v>
      </c>
      <c r="I108" s="260">
        <v>20000</v>
      </c>
    </row>
    <row r="109" spans="1:9" ht="25.5" x14ac:dyDescent="0.2">
      <c r="A109" s="179" t="s">
        <v>206</v>
      </c>
      <c r="B109" s="192" t="s">
        <v>16</v>
      </c>
      <c r="C109" s="193" t="s">
        <v>465</v>
      </c>
      <c r="D109" s="188">
        <f t="shared" si="24"/>
        <v>7570000</v>
      </c>
      <c r="E109" s="188">
        <f t="shared" si="25"/>
        <v>7570000</v>
      </c>
      <c r="F109" s="188">
        <f t="shared" ref="F109:H109" si="26">SUM(F110:F115)</f>
        <v>1365000</v>
      </c>
      <c r="G109" s="188">
        <v>1365000</v>
      </c>
      <c r="H109" s="188">
        <f t="shared" si="26"/>
        <v>6205000</v>
      </c>
      <c r="I109" s="188">
        <v>6205000</v>
      </c>
    </row>
    <row r="110" spans="1:9" x14ac:dyDescent="0.2">
      <c r="A110" s="179" t="s">
        <v>466</v>
      </c>
      <c r="B110" s="179" t="s">
        <v>16</v>
      </c>
      <c r="C110" s="193" t="s">
        <v>467</v>
      </c>
      <c r="D110" s="188">
        <f t="shared" si="24"/>
        <v>7548000</v>
      </c>
      <c r="E110" s="188">
        <f t="shared" si="25"/>
        <v>7548000</v>
      </c>
      <c r="F110" s="174">
        <v>1347000</v>
      </c>
      <c r="G110" s="174">
        <v>1347000</v>
      </c>
      <c r="H110" s="174">
        <v>6201000</v>
      </c>
      <c r="I110" s="259">
        <v>6201000</v>
      </c>
    </row>
    <row r="111" spans="1:9" x14ac:dyDescent="0.2">
      <c r="A111" s="179" t="s">
        <v>468</v>
      </c>
      <c r="B111" s="179" t="s">
        <v>16</v>
      </c>
      <c r="C111" s="193" t="s">
        <v>469</v>
      </c>
      <c r="D111" s="188">
        <f t="shared" si="24"/>
        <v>0</v>
      </c>
      <c r="E111" s="188">
        <f t="shared" si="25"/>
        <v>0</v>
      </c>
      <c r="F111" s="174"/>
      <c r="G111" s="174"/>
      <c r="H111" s="174"/>
      <c r="I111" s="259"/>
    </row>
    <row r="112" spans="1:9" hidden="1" x14ac:dyDescent="0.2">
      <c r="A112" s="179" t="s">
        <v>470</v>
      </c>
      <c r="B112" s="179" t="s">
        <v>16</v>
      </c>
      <c r="C112" s="193" t="s">
        <v>471</v>
      </c>
      <c r="D112" s="188">
        <f t="shared" si="24"/>
        <v>0</v>
      </c>
      <c r="E112" s="188">
        <f t="shared" si="25"/>
        <v>0</v>
      </c>
      <c r="F112" s="174"/>
      <c r="G112" s="174"/>
      <c r="H112" s="174"/>
      <c r="I112" s="259"/>
    </row>
    <row r="113" spans="1:9" hidden="1" x14ac:dyDescent="0.2">
      <c r="A113" s="179" t="s">
        <v>472</v>
      </c>
      <c r="B113" s="179" t="s">
        <v>16</v>
      </c>
      <c r="C113" s="193" t="s">
        <v>473</v>
      </c>
      <c r="D113" s="188">
        <f t="shared" si="24"/>
        <v>0</v>
      </c>
      <c r="E113" s="188">
        <f t="shared" si="25"/>
        <v>0</v>
      </c>
      <c r="F113" s="174"/>
      <c r="G113" s="174"/>
      <c r="H113" s="174"/>
      <c r="I113" s="259"/>
    </row>
    <row r="114" spans="1:9" ht="38.25" hidden="1" x14ac:dyDescent="0.2">
      <c r="A114" s="179" t="s">
        <v>474</v>
      </c>
      <c r="B114" s="179" t="s">
        <v>16</v>
      </c>
      <c r="C114" s="194" t="s">
        <v>475</v>
      </c>
      <c r="D114" s="188">
        <f t="shared" si="24"/>
        <v>0</v>
      </c>
      <c r="E114" s="188">
        <f t="shared" si="25"/>
        <v>0</v>
      </c>
      <c r="F114" s="174"/>
      <c r="G114" s="174"/>
      <c r="H114" s="174"/>
      <c r="I114" s="259"/>
    </row>
    <row r="115" spans="1:9" x14ac:dyDescent="0.2">
      <c r="A115" s="179" t="s">
        <v>476</v>
      </c>
      <c r="B115" s="179" t="s">
        <v>16</v>
      </c>
      <c r="C115" s="193" t="s">
        <v>477</v>
      </c>
      <c r="D115" s="188">
        <f t="shared" si="24"/>
        <v>22000</v>
      </c>
      <c r="E115" s="188">
        <f t="shared" si="25"/>
        <v>22000</v>
      </c>
      <c r="F115" s="174">
        <v>18000</v>
      </c>
      <c r="G115" s="174">
        <v>18000</v>
      </c>
      <c r="H115" s="174">
        <v>4000</v>
      </c>
      <c r="I115" s="259">
        <v>4000</v>
      </c>
    </row>
    <row r="116" spans="1:9" x14ac:dyDescent="0.2">
      <c r="A116" s="179" t="s">
        <v>209</v>
      </c>
      <c r="B116" s="192"/>
      <c r="C116" s="193" t="s">
        <v>478</v>
      </c>
      <c r="D116" s="188">
        <f t="shared" si="24"/>
        <v>30563000</v>
      </c>
      <c r="E116" s="188">
        <f t="shared" si="25"/>
        <v>34951288</v>
      </c>
      <c r="F116" s="188">
        <f t="shared" ref="F116:I116" si="27">SUM(F117:F135)</f>
        <v>15953000</v>
      </c>
      <c r="G116" s="188">
        <f t="shared" si="27"/>
        <v>20305904</v>
      </c>
      <c r="H116" s="188">
        <f t="shared" si="27"/>
        <v>14610000</v>
      </c>
      <c r="I116" s="188">
        <f t="shared" si="27"/>
        <v>14645384</v>
      </c>
    </row>
    <row r="117" spans="1:9" x14ac:dyDescent="0.2">
      <c r="A117" s="179" t="s">
        <v>479</v>
      </c>
      <c r="B117" s="195" t="s">
        <v>480</v>
      </c>
      <c r="C117" s="193" t="s">
        <v>481</v>
      </c>
      <c r="D117" s="188">
        <f t="shared" si="24"/>
        <v>405000</v>
      </c>
      <c r="E117" s="188">
        <f t="shared" si="25"/>
        <v>405000</v>
      </c>
      <c r="F117" s="174">
        <v>90000</v>
      </c>
      <c r="G117" s="174">
        <v>90000</v>
      </c>
      <c r="H117" s="174">
        <v>315000</v>
      </c>
      <c r="I117" s="259">
        <v>315000</v>
      </c>
    </row>
    <row r="118" spans="1:9" x14ac:dyDescent="0.2">
      <c r="A118" s="179" t="s">
        <v>482</v>
      </c>
      <c r="B118" s="195" t="s">
        <v>483</v>
      </c>
      <c r="C118" s="193" t="s">
        <v>484</v>
      </c>
      <c r="D118" s="188">
        <f t="shared" si="24"/>
        <v>9220000</v>
      </c>
      <c r="E118" s="188">
        <f t="shared" si="25"/>
        <v>9279930</v>
      </c>
      <c r="F118" s="174">
        <v>1620000</v>
      </c>
      <c r="G118" s="174">
        <v>1679930</v>
      </c>
      <c r="H118" s="174">
        <v>7600000</v>
      </c>
      <c r="I118" s="259">
        <v>7600000</v>
      </c>
    </row>
    <row r="119" spans="1:9" x14ac:dyDescent="0.2">
      <c r="A119" s="179" t="s">
        <v>485</v>
      </c>
      <c r="B119" s="195" t="s">
        <v>486</v>
      </c>
      <c r="C119" s="193" t="s">
        <v>487</v>
      </c>
      <c r="D119" s="188">
        <f t="shared" si="24"/>
        <v>0</v>
      </c>
      <c r="E119" s="188">
        <f t="shared" si="25"/>
        <v>0</v>
      </c>
      <c r="F119" s="174"/>
      <c r="G119" s="174"/>
      <c r="H119" s="174"/>
      <c r="I119" s="259"/>
    </row>
    <row r="120" spans="1:9" x14ac:dyDescent="0.2">
      <c r="A120" s="179" t="s">
        <v>488</v>
      </c>
      <c r="B120" s="195" t="s">
        <v>489</v>
      </c>
      <c r="C120" s="193" t="s">
        <v>490</v>
      </c>
      <c r="D120" s="188">
        <f t="shared" si="24"/>
        <v>248000</v>
      </c>
      <c r="E120" s="188">
        <f t="shared" si="25"/>
        <v>398000</v>
      </c>
      <c r="F120" s="174">
        <v>74000</v>
      </c>
      <c r="G120" s="174">
        <v>224000</v>
      </c>
      <c r="H120" s="174">
        <v>174000</v>
      </c>
      <c r="I120" s="259">
        <v>174000</v>
      </c>
    </row>
    <row r="121" spans="1:9" x14ac:dyDescent="0.2">
      <c r="A121" s="179" t="s">
        <v>491</v>
      </c>
      <c r="B121" s="195" t="s">
        <v>492</v>
      </c>
      <c r="C121" s="193" t="s">
        <v>493</v>
      </c>
      <c r="D121" s="188">
        <f t="shared" si="24"/>
        <v>272000</v>
      </c>
      <c r="E121" s="188">
        <f t="shared" si="25"/>
        <v>272000</v>
      </c>
      <c r="F121" s="174">
        <v>37000</v>
      </c>
      <c r="G121" s="174">
        <v>37000</v>
      </c>
      <c r="H121" s="174">
        <v>235000</v>
      </c>
      <c r="I121" s="259">
        <v>235000</v>
      </c>
    </row>
    <row r="122" spans="1:9" x14ac:dyDescent="0.2">
      <c r="A122" s="179" t="s">
        <v>494</v>
      </c>
      <c r="B122" s="195" t="s">
        <v>495</v>
      </c>
      <c r="C122" s="193" t="s">
        <v>496</v>
      </c>
      <c r="D122" s="188">
        <f t="shared" si="24"/>
        <v>2864000</v>
      </c>
      <c r="E122" s="188">
        <f t="shared" si="25"/>
        <v>2864000</v>
      </c>
      <c r="F122" s="174">
        <v>1614000</v>
      </c>
      <c r="G122" s="174">
        <v>1614000</v>
      </c>
      <c r="H122" s="174">
        <v>1250000</v>
      </c>
      <c r="I122" s="259">
        <v>1250000</v>
      </c>
    </row>
    <row r="123" spans="1:9" x14ac:dyDescent="0.2">
      <c r="A123" s="179" t="s">
        <v>497</v>
      </c>
      <c r="B123" s="195" t="s">
        <v>498</v>
      </c>
      <c r="C123" s="193" t="s">
        <v>499</v>
      </c>
      <c r="D123" s="188">
        <f t="shared" si="24"/>
        <v>220000</v>
      </c>
      <c r="E123" s="188">
        <f t="shared" si="25"/>
        <v>220000</v>
      </c>
      <c r="F123" s="174"/>
      <c r="G123" s="174"/>
      <c r="H123" s="174">
        <v>220000</v>
      </c>
      <c r="I123" s="259">
        <v>220000</v>
      </c>
    </row>
    <row r="124" spans="1:9" x14ac:dyDescent="0.2">
      <c r="A124" s="179" t="s">
        <v>500</v>
      </c>
      <c r="B124" s="195" t="s">
        <v>501</v>
      </c>
      <c r="C124" s="193" t="s">
        <v>502</v>
      </c>
      <c r="D124" s="188">
        <f t="shared" si="24"/>
        <v>0</v>
      </c>
      <c r="E124" s="188">
        <f t="shared" si="25"/>
        <v>0</v>
      </c>
      <c r="F124" s="174"/>
      <c r="G124" s="174"/>
      <c r="H124" s="174"/>
      <c r="I124" s="259"/>
    </row>
    <row r="125" spans="1:9" x14ac:dyDescent="0.2">
      <c r="A125" s="179" t="s">
        <v>503</v>
      </c>
      <c r="B125" s="195" t="s">
        <v>504</v>
      </c>
      <c r="C125" s="193" t="s">
        <v>505</v>
      </c>
      <c r="D125" s="188">
        <f t="shared" si="24"/>
        <v>1750000</v>
      </c>
      <c r="E125" s="188">
        <f t="shared" si="25"/>
        <v>1750000</v>
      </c>
      <c r="F125" s="174">
        <v>1300000</v>
      </c>
      <c r="G125" s="174">
        <v>1300000</v>
      </c>
      <c r="H125" s="174">
        <v>450000</v>
      </c>
      <c r="I125" s="259">
        <v>450000</v>
      </c>
    </row>
    <row r="126" spans="1:9" ht="25.5" x14ac:dyDescent="0.2">
      <c r="A126" s="179" t="s">
        <v>506</v>
      </c>
      <c r="B126" s="195" t="s">
        <v>507</v>
      </c>
      <c r="C126" s="193" t="s">
        <v>508</v>
      </c>
      <c r="D126" s="188">
        <f t="shared" si="24"/>
        <v>520000</v>
      </c>
      <c r="E126" s="188">
        <f t="shared" si="25"/>
        <v>520000</v>
      </c>
      <c r="F126" s="174">
        <v>520000</v>
      </c>
      <c r="G126" s="174">
        <v>520000</v>
      </c>
      <c r="H126" s="174"/>
      <c r="I126" s="259"/>
    </row>
    <row r="127" spans="1:9" ht="25.5" x14ac:dyDescent="0.2">
      <c r="A127" s="179" t="s">
        <v>509</v>
      </c>
      <c r="B127" s="195" t="s">
        <v>510</v>
      </c>
      <c r="C127" s="193" t="s">
        <v>511</v>
      </c>
      <c r="D127" s="188">
        <f t="shared" si="24"/>
        <v>4964000</v>
      </c>
      <c r="E127" s="188">
        <f t="shared" si="25"/>
        <v>4964000</v>
      </c>
      <c r="F127" s="174">
        <v>4803000</v>
      </c>
      <c r="G127" s="174">
        <v>4803000</v>
      </c>
      <c r="H127" s="174">
        <v>161000</v>
      </c>
      <c r="I127" s="259">
        <v>161000</v>
      </c>
    </row>
    <row r="128" spans="1:9" ht="25.5" x14ac:dyDescent="0.2">
      <c r="A128" s="179" t="s">
        <v>512</v>
      </c>
      <c r="B128" s="195" t="s">
        <v>513</v>
      </c>
      <c r="C128" s="193" t="s">
        <v>514</v>
      </c>
      <c r="D128" s="188">
        <f t="shared" si="24"/>
        <v>3670000</v>
      </c>
      <c r="E128" s="188">
        <f t="shared" si="25"/>
        <v>6953626</v>
      </c>
      <c r="F128" s="174">
        <v>2580000</v>
      </c>
      <c r="G128" s="174">
        <v>5892626</v>
      </c>
      <c r="H128" s="174">
        <v>1090000</v>
      </c>
      <c r="I128" s="259">
        <v>1061000</v>
      </c>
    </row>
    <row r="129" spans="1:9" ht="25.5" x14ac:dyDescent="0.2">
      <c r="A129" s="179" t="s">
        <v>515</v>
      </c>
      <c r="B129" s="195" t="s">
        <v>516</v>
      </c>
      <c r="C129" s="193" t="s">
        <v>517</v>
      </c>
      <c r="D129" s="188">
        <f t="shared" si="24"/>
        <v>0</v>
      </c>
      <c r="E129" s="188">
        <f t="shared" si="25"/>
        <v>0</v>
      </c>
      <c r="F129" s="174"/>
      <c r="G129" s="174"/>
      <c r="H129" s="174"/>
      <c r="I129" s="259"/>
    </row>
    <row r="130" spans="1:9" ht="18" customHeight="1" x14ac:dyDescent="0.2">
      <c r="A130" s="179" t="s">
        <v>518</v>
      </c>
      <c r="B130" s="195" t="s">
        <v>519</v>
      </c>
      <c r="C130" s="193" t="s">
        <v>520</v>
      </c>
      <c r="D130" s="188">
        <f t="shared" si="24"/>
        <v>200000</v>
      </c>
      <c r="E130" s="188">
        <f t="shared" si="25"/>
        <v>229000</v>
      </c>
      <c r="F130" s="174">
        <v>200000</v>
      </c>
      <c r="G130" s="174">
        <v>200000</v>
      </c>
      <c r="H130" s="174"/>
      <c r="I130" s="259">
        <v>29000</v>
      </c>
    </row>
    <row r="131" spans="1:9" ht="21.75" customHeight="1" x14ac:dyDescent="0.2">
      <c r="A131" s="179" t="s">
        <v>521</v>
      </c>
      <c r="B131" s="195" t="s">
        <v>522</v>
      </c>
      <c r="C131" s="193" t="s">
        <v>523</v>
      </c>
      <c r="D131" s="188">
        <f t="shared" si="24"/>
        <v>6003000</v>
      </c>
      <c r="E131" s="188">
        <f t="shared" si="25"/>
        <v>6657278</v>
      </c>
      <c r="F131" s="174">
        <v>2895000</v>
      </c>
      <c r="G131" s="174">
        <v>3580278</v>
      </c>
      <c r="H131" s="174">
        <v>3108000</v>
      </c>
      <c r="I131" s="259">
        <v>3077000</v>
      </c>
    </row>
    <row r="132" spans="1:9" ht="25.5" x14ac:dyDescent="0.2">
      <c r="A132" s="179" t="s">
        <v>524</v>
      </c>
      <c r="B132" s="195" t="s">
        <v>525</v>
      </c>
      <c r="C132" s="193" t="s">
        <v>526</v>
      </c>
      <c r="D132" s="188">
        <f t="shared" si="24"/>
        <v>0</v>
      </c>
      <c r="E132" s="188">
        <f t="shared" si="25"/>
        <v>46000</v>
      </c>
      <c r="F132" s="174"/>
      <c r="G132" s="174">
        <v>15000</v>
      </c>
      <c r="H132" s="174"/>
      <c r="I132" s="259">
        <v>31000</v>
      </c>
    </row>
    <row r="133" spans="1:9" ht="25.5" x14ac:dyDescent="0.2">
      <c r="A133" s="179" t="s">
        <v>527</v>
      </c>
      <c r="B133" s="195" t="s">
        <v>528</v>
      </c>
      <c r="C133" s="193" t="s">
        <v>529</v>
      </c>
      <c r="D133" s="188">
        <f t="shared" si="24"/>
        <v>0</v>
      </c>
      <c r="E133" s="188">
        <f t="shared" si="25"/>
        <v>70</v>
      </c>
      <c r="F133" s="174"/>
      <c r="G133" s="174">
        <v>70</v>
      </c>
      <c r="H133" s="174"/>
      <c r="I133" s="259"/>
    </row>
    <row r="134" spans="1:9" ht="25.5" x14ac:dyDescent="0.2">
      <c r="A134" s="179" t="s">
        <v>530</v>
      </c>
      <c r="B134" s="195" t="s">
        <v>531</v>
      </c>
      <c r="C134" s="193" t="s">
        <v>532</v>
      </c>
      <c r="D134" s="188">
        <f t="shared" si="24"/>
        <v>0</v>
      </c>
      <c r="E134" s="188">
        <f t="shared" si="25"/>
        <v>0</v>
      </c>
      <c r="F134" s="174"/>
      <c r="G134" s="174"/>
      <c r="H134" s="174"/>
      <c r="I134" s="259"/>
    </row>
    <row r="135" spans="1:9" ht="25.5" x14ac:dyDescent="0.2">
      <c r="A135" s="179" t="s">
        <v>533</v>
      </c>
      <c r="B135" s="195" t="s">
        <v>534</v>
      </c>
      <c r="C135" s="193" t="s">
        <v>697</v>
      </c>
      <c r="D135" s="188">
        <f t="shared" si="24"/>
        <v>227000</v>
      </c>
      <c r="E135" s="188">
        <f t="shared" si="25"/>
        <v>392384</v>
      </c>
      <c r="F135" s="174">
        <v>220000</v>
      </c>
      <c r="G135" s="174">
        <v>350000</v>
      </c>
      <c r="H135" s="174">
        <v>7000</v>
      </c>
      <c r="I135" s="259">
        <v>42384</v>
      </c>
    </row>
    <row r="136" spans="1:9" x14ac:dyDescent="0.2">
      <c r="A136" s="179" t="s">
        <v>212</v>
      </c>
      <c r="B136" s="192"/>
      <c r="C136" s="193" t="s">
        <v>535</v>
      </c>
      <c r="D136" s="188">
        <f t="shared" si="24"/>
        <v>1465000</v>
      </c>
      <c r="E136" s="188">
        <f t="shared" si="25"/>
        <v>1465000</v>
      </c>
      <c r="F136" s="188">
        <f t="shared" ref="F136:I136" si="28">SUM(F137:F139)</f>
        <v>1465000</v>
      </c>
      <c r="G136" s="188">
        <f t="shared" si="28"/>
        <v>1465000</v>
      </c>
      <c r="H136" s="188">
        <f t="shared" si="28"/>
        <v>0</v>
      </c>
      <c r="I136" s="188">
        <f t="shared" si="28"/>
        <v>0</v>
      </c>
    </row>
    <row r="137" spans="1:9" hidden="1" x14ac:dyDescent="0.2">
      <c r="A137" s="179" t="s">
        <v>536</v>
      </c>
      <c r="B137" s="179" t="s">
        <v>537</v>
      </c>
      <c r="C137" s="193" t="s">
        <v>538</v>
      </c>
      <c r="D137" s="188">
        <f t="shared" si="24"/>
        <v>0</v>
      </c>
      <c r="E137" s="188">
        <f t="shared" si="25"/>
        <v>0</v>
      </c>
      <c r="F137" s="174"/>
      <c r="G137" s="174"/>
      <c r="H137" s="174"/>
      <c r="I137" s="243"/>
    </row>
    <row r="138" spans="1:9" hidden="1" x14ac:dyDescent="0.2">
      <c r="A138" s="179" t="s">
        <v>539</v>
      </c>
      <c r="B138" s="179" t="s">
        <v>540</v>
      </c>
      <c r="C138" s="193" t="s">
        <v>541</v>
      </c>
      <c r="D138" s="188">
        <f t="shared" si="24"/>
        <v>0</v>
      </c>
      <c r="E138" s="188">
        <f t="shared" si="25"/>
        <v>0</v>
      </c>
      <c r="F138" s="174"/>
      <c r="G138" s="174"/>
      <c r="H138" s="174"/>
      <c r="I138" s="243"/>
    </row>
    <row r="139" spans="1:9" x14ac:dyDescent="0.2">
      <c r="A139" s="179" t="s">
        <v>542</v>
      </c>
      <c r="B139" s="179" t="s">
        <v>543</v>
      </c>
      <c r="C139" s="193" t="s">
        <v>544</v>
      </c>
      <c r="D139" s="188">
        <f t="shared" si="24"/>
        <v>1465000</v>
      </c>
      <c r="E139" s="188">
        <f t="shared" si="25"/>
        <v>1465000</v>
      </c>
      <c r="F139" s="174">
        <v>1465000</v>
      </c>
      <c r="G139" s="174">
        <v>1465000</v>
      </c>
      <c r="H139" s="174"/>
      <c r="I139" s="243"/>
    </row>
    <row r="140" spans="1:9" x14ac:dyDescent="0.2">
      <c r="A140" s="179" t="s">
        <v>545</v>
      </c>
      <c r="B140" s="196"/>
      <c r="C140" s="193" t="s">
        <v>546</v>
      </c>
      <c r="D140" s="188">
        <f t="shared" si="24"/>
        <v>29854000</v>
      </c>
      <c r="E140" s="188">
        <f t="shared" si="25"/>
        <v>20025661</v>
      </c>
      <c r="F140" s="188">
        <f>SUM(F141:F153)</f>
        <v>29854000</v>
      </c>
      <c r="G140" s="188">
        <f t="shared" ref="G140:I140" si="29">SUM(G141:G153)</f>
        <v>20025661</v>
      </c>
      <c r="H140" s="188">
        <f t="shared" si="29"/>
        <v>0</v>
      </c>
      <c r="I140" s="188">
        <f t="shared" si="29"/>
        <v>0</v>
      </c>
    </row>
    <row r="141" spans="1:9" ht="25.5" x14ac:dyDescent="0.2">
      <c r="A141" s="179" t="s">
        <v>218</v>
      </c>
      <c r="B141" s="179" t="s">
        <v>547</v>
      </c>
      <c r="C141" s="193" t="s">
        <v>548</v>
      </c>
      <c r="D141" s="188">
        <f t="shared" si="24"/>
        <v>0</v>
      </c>
      <c r="E141" s="188">
        <f t="shared" si="25"/>
        <v>348515</v>
      </c>
      <c r="F141" s="174"/>
      <c r="G141" s="174">
        <v>348515</v>
      </c>
      <c r="H141" s="174"/>
      <c r="I141" s="243"/>
    </row>
    <row r="142" spans="1:9" hidden="1" x14ac:dyDescent="0.2">
      <c r="A142" s="179" t="s">
        <v>549</v>
      </c>
      <c r="B142" s="179" t="s">
        <v>550</v>
      </c>
      <c r="C142" s="197" t="s">
        <v>551</v>
      </c>
      <c r="D142" s="188">
        <f t="shared" si="24"/>
        <v>0</v>
      </c>
      <c r="E142" s="188">
        <f t="shared" si="25"/>
        <v>0</v>
      </c>
      <c r="F142" s="174"/>
      <c r="G142" s="174"/>
      <c r="H142" s="174"/>
      <c r="I142" s="243"/>
    </row>
    <row r="143" spans="1:9" hidden="1" x14ac:dyDescent="0.2">
      <c r="A143" s="179" t="s">
        <v>552</v>
      </c>
      <c r="B143" s="179" t="s">
        <v>553</v>
      </c>
      <c r="C143" s="197" t="s">
        <v>554</v>
      </c>
      <c r="D143" s="188">
        <f t="shared" si="24"/>
        <v>0</v>
      </c>
      <c r="E143" s="188">
        <f t="shared" si="25"/>
        <v>0</v>
      </c>
      <c r="F143" s="174"/>
      <c r="G143" s="174"/>
      <c r="H143" s="174"/>
      <c r="I143" s="243"/>
    </row>
    <row r="144" spans="1:9" hidden="1" x14ac:dyDescent="0.2">
      <c r="A144" s="179" t="s">
        <v>555</v>
      </c>
      <c r="B144" s="179" t="s">
        <v>556</v>
      </c>
      <c r="C144" s="197" t="s">
        <v>557</v>
      </c>
      <c r="D144" s="188">
        <f t="shared" si="24"/>
        <v>0</v>
      </c>
      <c r="E144" s="188">
        <f t="shared" si="25"/>
        <v>0</v>
      </c>
      <c r="F144" s="174"/>
      <c r="G144" s="174"/>
      <c r="H144" s="174"/>
      <c r="I144" s="243"/>
    </row>
    <row r="145" spans="1:9" ht="25.5" hidden="1" x14ac:dyDescent="0.2">
      <c r="A145" s="179" t="s">
        <v>558</v>
      </c>
      <c r="B145" s="179" t="s">
        <v>559</v>
      </c>
      <c r="C145" s="198" t="s">
        <v>560</v>
      </c>
      <c r="D145" s="188">
        <f t="shared" si="24"/>
        <v>0</v>
      </c>
      <c r="E145" s="188">
        <f t="shared" si="25"/>
        <v>0</v>
      </c>
      <c r="F145" s="174"/>
      <c r="G145" s="174"/>
      <c r="H145" s="174"/>
      <c r="I145" s="243"/>
    </row>
    <row r="146" spans="1:9" ht="25.5" hidden="1" x14ac:dyDescent="0.2">
      <c r="A146" s="179" t="s">
        <v>561</v>
      </c>
      <c r="B146" s="179" t="s">
        <v>562</v>
      </c>
      <c r="C146" s="198" t="s">
        <v>563</v>
      </c>
      <c r="D146" s="188">
        <f t="shared" si="24"/>
        <v>0</v>
      </c>
      <c r="E146" s="188">
        <f t="shared" si="25"/>
        <v>0</v>
      </c>
      <c r="F146" s="174"/>
      <c r="G146" s="174"/>
      <c r="H146" s="174"/>
      <c r="I146" s="243"/>
    </row>
    <row r="147" spans="1:9" x14ac:dyDescent="0.2">
      <c r="A147" s="179" t="s">
        <v>564</v>
      </c>
      <c r="B147" s="179" t="s">
        <v>565</v>
      </c>
      <c r="C147" s="197" t="s">
        <v>566</v>
      </c>
      <c r="D147" s="188">
        <f t="shared" si="24"/>
        <v>9341000</v>
      </c>
      <c r="E147" s="188">
        <f t="shared" si="25"/>
        <v>14127372</v>
      </c>
      <c r="F147" s="174">
        <v>9341000</v>
      </c>
      <c r="G147" s="174">
        <v>14127372</v>
      </c>
      <c r="H147" s="174"/>
      <c r="I147" s="243"/>
    </row>
    <row r="148" spans="1:9" hidden="1" x14ac:dyDescent="0.2">
      <c r="A148" s="179" t="s">
        <v>567</v>
      </c>
      <c r="B148" s="179" t="s">
        <v>568</v>
      </c>
      <c r="C148" s="197" t="s">
        <v>569</v>
      </c>
      <c r="D148" s="188">
        <f t="shared" si="24"/>
        <v>0</v>
      </c>
      <c r="E148" s="188">
        <f t="shared" si="25"/>
        <v>0</v>
      </c>
      <c r="F148" s="174"/>
      <c r="G148" s="174"/>
      <c r="H148" s="174"/>
      <c r="I148" s="243"/>
    </row>
    <row r="149" spans="1:9" ht="25.5" x14ac:dyDescent="0.2">
      <c r="A149" s="179" t="s">
        <v>570</v>
      </c>
      <c r="B149" s="179" t="s">
        <v>571</v>
      </c>
      <c r="C149" s="198" t="s">
        <v>572</v>
      </c>
      <c r="D149" s="188">
        <f t="shared" si="24"/>
        <v>0</v>
      </c>
      <c r="E149" s="188">
        <f t="shared" si="25"/>
        <v>0</v>
      </c>
      <c r="F149" s="174"/>
      <c r="G149" s="174"/>
      <c r="H149" s="174"/>
      <c r="I149" s="243"/>
    </row>
    <row r="150" spans="1:9" hidden="1" x14ac:dyDescent="0.2">
      <c r="A150" s="179" t="s">
        <v>573</v>
      </c>
      <c r="B150" s="179" t="s">
        <v>574</v>
      </c>
      <c r="C150" s="198" t="s">
        <v>575</v>
      </c>
      <c r="D150" s="188">
        <f t="shared" si="24"/>
        <v>0</v>
      </c>
      <c r="E150" s="188">
        <f t="shared" si="25"/>
        <v>0</v>
      </c>
      <c r="F150" s="174"/>
      <c r="G150" s="174"/>
      <c r="H150" s="174"/>
      <c r="I150" s="243"/>
    </row>
    <row r="151" spans="1:9" hidden="1" x14ac:dyDescent="0.2">
      <c r="A151" s="179" t="s">
        <v>576</v>
      </c>
      <c r="B151" s="179" t="s">
        <v>577</v>
      </c>
      <c r="C151" s="198" t="s">
        <v>578</v>
      </c>
      <c r="D151" s="188">
        <f t="shared" si="24"/>
        <v>0</v>
      </c>
      <c r="E151" s="188">
        <f t="shared" si="25"/>
        <v>0</v>
      </c>
      <c r="F151" s="174"/>
      <c r="G151" s="174"/>
      <c r="H151" s="174"/>
      <c r="I151" s="243"/>
    </row>
    <row r="152" spans="1:9" ht="25.5" x14ac:dyDescent="0.2">
      <c r="A152" s="179" t="s">
        <v>579</v>
      </c>
      <c r="B152" s="179" t="s">
        <v>580</v>
      </c>
      <c r="C152" s="198" t="s">
        <v>581</v>
      </c>
      <c r="D152" s="188">
        <f t="shared" si="24"/>
        <v>2100000</v>
      </c>
      <c r="E152" s="188">
        <f t="shared" si="25"/>
        <v>2100000</v>
      </c>
      <c r="F152" s="174">
        <v>2100000</v>
      </c>
      <c r="G152" s="174">
        <v>2100000</v>
      </c>
      <c r="H152" s="174"/>
      <c r="I152" s="243"/>
    </row>
    <row r="153" spans="1:9" x14ac:dyDescent="0.2">
      <c r="A153" s="179" t="s">
        <v>582</v>
      </c>
      <c r="B153" s="179" t="s">
        <v>583</v>
      </c>
      <c r="C153" s="193" t="s">
        <v>584</v>
      </c>
      <c r="D153" s="188">
        <f t="shared" si="24"/>
        <v>18413000</v>
      </c>
      <c r="E153" s="188">
        <f t="shared" si="25"/>
        <v>3449774</v>
      </c>
      <c r="F153" s="174">
        <f>SUM(F154:F155)</f>
        <v>18413000</v>
      </c>
      <c r="G153" s="174">
        <f>SUM(G154:G155)</f>
        <v>3449774</v>
      </c>
      <c r="H153" s="174"/>
      <c r="I153" s="243"/>
    </row>
    <row r="154" spans="1:9" ht="25.5" x14ac:dyDescent="0.2">
      <c r="A154" s="179" t="s">
        <v>585</v>
      </c>
      <c r="B154" s="179"/>
      <c r="C154" s="193" t="s">
        <v>586</v>
      </c>
      <c r="D154" s="188">
        <f t="shared" si="24"/>
        <v>17080000</v>
      </c>
      <c r="E154" s="188">
        <f t="shared" si="25"/>
        <v>2116774</v>
      </c>
      <c r="F154" s="174">
        <v>17080000</v>
      </c>
      <c r="G154" s="174">
        <v>2116774</v>
      </c>
      <c r="H154" s="174"/>
      <c r="I154" s="243"/>
    </row>
    <row r="155" spans="1:9" ht="25.5" x14ac:dyDescent="0.2">
      <c r="A155" s="179" t="s">
        <v>587</v>
      </c>
      <c r="B155" s="179"/>
      <c r="C155" s="198" t="s">
        <v>588</v>
      </c>
      <c r="D155" s="188">
        <f t="shared" si="24"/>
        <v>1333000</v>
      </c>
      <c r="E155" s="188">
        <f t="shared" si="25"/>
        <v>1333000</v>
      </c>
      <c r="F155" s="174">
        <v>1333000</v>
      </c>
      <c r="G155" s="174">
        <v>1333000</v>
      </c>
      <c r="H155" s="174"/>
      <c r="I155" s="243"/>
    </row>
    <row r="156" spans="1:9" ht="25.5" x14ac:dyDescent="0.2">
      <c r="A156" s="175" t="s">
        <v>69</v>
      </c>
      <c r="B156" s="175"/>
      <c r="C156" s="191" t="s">
        <v>696</v>
      </c>
      <c r="D156" s="188">
        <f t="shared" si="24"/>
        <v>30862000</v>
      </c>
      <c r="E156" s="188">
        <f t="shared" si="25"/>
        <v>37030046</v>
      </c>
      <c r="F156" s="188">
        <f>F157+F165+F170</f>
        <v>29545000</v>
      </c>
      <c r="G156" s="188">
        <f t="shared" ref="G156:I156" si="30">G157+G165+G170</f>
        <v>34570046</v>
      </c>
      <c r="H156" s="188">
        <f t="shared" si="30"/>
        <v>1317000</v>
      </c>
      <c r="I156" s="188">
        <f t="shared" si="30"/>
        <v>2460000</v>
      </c>
    </row>
    <row r="157" spans="1:9" x14ac:dyDescent="0.2">
      <c r="A157" s="179" t="s">
        <v>222</v>
      </c>
      <c r="B157" s="192"/>
      <c r="C157" s="193" t="s">
        <v>128</v>
      </c>
      <c r="D157" s="188">
        <f t="shared" ref="D157:D206" si="31">F157+H157</f>
        <v>7121000</v>
      </c>
      <c r="E157" s="188">
        <f t="shared" ref="E157:E206" si="32">G157+I157</f>
        <v>11251222</v>
      </c>
      <c r="F157" s="188">
        <f>SUM(F159:F164)</f>
        <v>5804000</v>
      </c>
      <c r="G157" s="188">
        <f t="shared" ref="G157:I157" si="33">SUM(G159:G164)</f>
        <v>8791222</v>
      </c>
      <c r="H157" s="188">
        <f t="shared" si="33"/>
        <v>1317000</v>
      </c>
      <c r="I157" s="188">
        <f t="shared" si="33"/>
        <v>2460000</v>
      </c>
    </row>
    <row r="158" spans="1:9" hidden="1" x14ac:dyDescent="0.2">
      <c r="A158" s="179" t="s">
        <v>589</v>
      </c>
      <c r="B158" s="179" t="s">
        <v>590</v>
      </c>
      <c r="C158" s="193" t="s">
        <v>591</v>
      </c>
      <c r="D158" s="188">
        <f t="shared" si="31"/>
        <v>0</v>
      </c>
      <c r="E158" s="188">
        <f t="shared" si="32"/>
        <v>0</v>
      </c>
      <c r="F158" s="174"/>
      <c r="G158" s="174"/>
      <c r="H158" s="174"/>
      <c r="I158" s="243"/>
    </row>
    <row r="159" spans="1:9" ht="15.75" customHeight="1" x14ac:dyDescent="0.2">
      <c r="A159" s="179" t="s">
        <v>592</v>
      </c>
      <c r="B159" s="179" t="s">
        <v>593</v>
      </c>
      <c r="C159" s="193" t="s">
        <v>594</v>
      </c>
      <c r="D159" s="188">
        <f t="shared" si="31"/>
        <v>4000000</v>
      </c>
      <c r="E159" s="188">
        <f t="shared" si="32"/>
        <v>4000000</v>
      </c>
      <c r="F159" s="174">
        <v>4000000</v>
      </c>
      <c r="G159" s="174">
        <v>4000000</v>
      </c>
      <c r="H159" s="174"/>
      <c r="I159" s="259"/>
    </row>
    <row r="160" spans="1:9" x14ac:dyDescent="0.2">
      <c r="A160" s="179" t="s">
        <v>595</v>
      </c>
      <c r="B160" s="179" t="s">
        <v>596</v>
      </c>
      <c r="C160" s="193" t="s">
        <v>597</v>
      </c>
      <c r="D160" s="188">
        <f t="shared" si="31"/>
        <v>0</v>
      </c>
      <c r="E160" s="188">
        <f t="shared" si="32"/>
        <v>0</v>
      </c>
      <c r="F160" s="174"/>
      <c r="G160" s="174"/>
      <c r="H160" s="174"/>
      <c r="I160" s="259"/>
    </row>
    <row r="161" spans="1:9" x14ac:dyDescent="0.2">
      <c r="A161" s="179" t="s">
        <v>598</v>
      </c>
      <c r="B161" s="179" t="s">
        <v>599</v>
      </c>
      <c r="C161" s="193" t="s">
        <v>600</v>
      </c>
      <c r="D161" s="188">
        <f t="shared" si="31"/>
        <v>1650000</v>
      </c>
      <c r="E161" s="188">
        <f t="shared" si="32"/>
        <v>4902143</v>
      </c>
      <c r="F161" s="174">
        <v>570000</v>
      </c>
      <c r="G161" s="174">
        <v>2922143</v>
      </c>
      <c r="H161" s="174">
        <v>1080000</v>
      </c>
      <c r="I161" s="259">
        <v>1980000</v>
      </c>
    </row>
    <row r="162" spans="1:9" hidden="1" x14ac:dyDescent="0.2">
      <c r="A162" s="179" t="s">
        <v>601</v>
      </c>
      <c r="B162" s="179" t="s">
        <v>602</v>
      </c>
      <c r="C162" s="193" t="s">
        <v>603</v>
      </c>
      <c r="D162" s="188">
        <f t="shared" si="31"/>
        <v>0</v>
      </c>
      <c r="E162" s="188">
        <f t="shared" si="32"/>
        <v>0</v>
      </c>
      <c r="F162" s="174"/>
      <c r="G162" s="174"/>
      <c r="H162" s="174"/>
      <c r="I162" s="259"/>
    </row>
    <row r="163" spans="1:9" ht="25.5" hidden="1" x14ac:dyDescent="0.2">
      <c r="A163" s="179" t="s">
        <v>604</v>
      </c>
      <c r="B163" s="179" t="s">
        <v>605</v>
      </c>
      <c r="C163" s="193" t="s">
        <v>606</v>
      </c>
      <c r="D163" s="188">
        <f t="shared" si="31"/>
        <v>0</v>
      </c>
      <c r="E163" s="188">
        <f t="shared" si="32"/>
        <v>0</v>
      </c>
      <c r="F163" s="174"/>
      <c r="G163" s="174"/>
      <c r="H163" s="174"/>
      <c r="I163" s="259"/>
    </row>
    <row r="164" spans="1:9" x14ac:dyDescent="0.2">
      <c r="A164" s="179" t="s">
        <v>607</v>
      </c>
      <c r="B164" s="179" t="s">
        <v>608</v>
      </c>
      <c r="C164" s="193" t="s">
        <v>609</v>
      </c>
      <c r="D164" s="188">
        <f t="shared" si="31"/>
        <v>1471000</v>
      </c>
      <c r="E164" s="188">
        <f t="shared" si="32"/>
        <v>2349079</v>
      </c>
      <c r="F164" s="174">
        <v>1234000</v>
      </c>
      <c r="G164" s="174">
        <v>1869079</v>
      </c>
      <c r="H164" s="174">
        <v>237000</v>
      </c>
      <c r="I164" s="259">
        <v>480000</v>
      </c>
    </row>
    <row r="165" spans="1:9" x14ac:dyDescent="0.2">
      <c r="A165" s="179" t="s">
        <v>228</v>
      </c>
      <c r="B165" s="192"/>
      <c r="C165" s="193" t="s">
        <v>610</v>
      </c>
      <c r="D165" s="188">
        <f t="shared" si="31"/>
        <v>23713000</v>
      </c>
      <c r="E165" s="188">
        <f t="shared" si="32"/>
        <v>25650824</v>
      </c>
      <c r="F165" s="188">
        <f t="shared" ref="F165:I165" si="34">SUM(F166:F169)</f>
        <v>23713000</v>
      </c>
      <c r="G165" s="188">
        <f t="shared" si="34"/>
        <v>25650824</v>
      </c>
      <c r="H165" s="188">
        <f t="shared" si="34"/>
        <v>0</v>
      </c>
      <c r="I165" s="188">
        <f t="shared" si="34"/>
        <v>0</v>
      </c>
    </row>
    <row r="166" spans="1:9" x14ac:dyDescent="0.2">
      <c r="A166" s="179" t="s">
        <v>611</v>
      </c>
      <c r="B166" s="179" t="s">
        <v>612</v>
      </c>
      <c r="C166" s="193" t="s">
        <v>613</v>
      </c>
      <c r="D166" s="188">
        <f t="shared" si="31"/>
        <v>21483000</v>
      </c>
      <c r="E166" s="188">
        <f t="shared" si="32"/>
        <v>18866808</v>
      </c>
      <c r="F166" s="174">
        <v>21483000</v>
      </c>
      <c r="G166" s="174">
        <v>18866808</v>
      </c>
      <c r="H166" s="174"/>
      <c r="I166" s="243"/>
    </row>
    <row r="167" spans="1:9" hidden="1" x14ac:dyDescent="0.2">
      <c r="A167" s="179" t="s">
        <v>614</v>
      </c>
      <c r="B167" s="179" t="s">
        <v>615</v>
      </c>
      <c r="C167" s="193" t="s">
        <v>616</v>
      </c>
      <c r="D167" s="188">
        <f t="shared" si="31"/>
        <v>0</v>
      </c>
      <c r="E167" s="188">
        <f t="shared" si="32"/>
        <v>0</v>
      </c>
      <c r="F167" s="174"/>
      <c r="G167" s="174"/>
      <c r="H167" s="174"/>
      <c r="I167" s="243"/>
    </row>
    <row r="168" spans="1:9" x14ac:dyDescent="0.2">
      <c r="A168" s="179" t="s">
        <v>617</v>
      </c>
      <c r="B168" s="179" t="s">
        <v>618</v>
      </c>
      <c r="C168" s="193" t="s">
        <v>619</v>
      </c>
      <c r="D168" s="188">
        <f t="shared" si="31"/>
        <v>1330000</v>
      </c>
      <c r="E168" s="188">
        <f t="shared" si="32"/>
        <v>1330000</v>
      </c>
      <c r="F168" s="174">
        <v>1330000</v>
      </c>
      <c r="G168" s="174">
        <v>1330000</v>
      </c>
      <c r="H168" s="174"/>
      <c r="I168" s="243"/>
    </row>
    <row r="169" spans="1:9" x14ac:dyDescent="0.2">
      <c r="A169" s="179" t="s">
        <v>620</v>
      </c>
      <c r="B169" s="179" t="s">
        <v>621</v>
      </c>
      <c r="C169" s="193" t="s">
        <v>622</v>
      </c>
      <c r="D169" s="188">
        <f t="shared" si="31"/>
        <v>900000</v>
      </c>
      <c r="E169" s="188">
        <f t="shared" si="32"/>
        <v>5454016</v>
      </c>
      <c r="F169" s="174">
        <v>900000</v>
      </c>
      <c r="G169" s="174">
        <v>5454016</v>
      </c>
      <c r="H169" s="174"/>
      <c r="I169" s="243"/>
    </row>
    <row r="170" spans="1:9" x14ac:dyDescent="0.2">
      <c r="A170" s="179" t="s">
        <v>234</v>
      </c>
      <c r="B170" s="192"/>
      <c r="C170" s="199" t="s">
        <v>623</v>
      </c>
      <c r="D170" s="188">
        <f t="shared" si="31"/>
        <v>28000</v>
      </c>
      <c r="E170" s="188">
        <f t="shared" si="32"/>
        <v>128000</v>
      </c>
      <c r="F170" s="188">
        <v>28000</v>
      </c>
      <c r="G170" s="188">
        <v>128000</v>
      </c>
      <c r="H170" s="188">
        <v>0</v>
      </c>
      <c r="I170" s="188">
        <v>0</v>
      </c>
    </row>
    <row r="171" spans="1:9" ht="25.5" hidden="1" x14ac:dyDescent="0.2">
      <c r="A171" s="179" t="s">
        <v>237</v>
      </c>
      <c r="B171" s="179" t="s">
        <v>624</v>
      </c>
      <c r="C171" s="199" t="s">
        <v>625</v>
      </c>
      <c r="D171" s="188">
        <f t="shared" si="31"/>
        <v>0</v>
      </c>
      <c r="E171" s="188">
        <f t="shared" si="32"/>
        <v>0</v>
      </c>
      <c r="F171" s="174"/>
      <c r="G171" s="174"/>
      <c r="H171" s="174"/>
      <c r="I171" s="243"/>
    </row>
    <row r="172" spans="1:9" ht="25.5" hidden="1" x14ac:dyDescent="0.2">
      <c r="A172" s="179" t="s">
        <v>626</v>
      </c>
      <c r="B172" s="179" t="s">
        <v>627</v>
      </c>
      <c r="C172" s="198" t="s">
        <v>628</v>
      </c>
      <c r="D172" s="188">
        <f t="shared" si="31"/>
        <v>0</v>
      </c>
      <c r="E172" s="188">
        <f t="shared" si="32"/>
        <v>0</v>
      </c>
      <c r="F172" s="174"/>
      <c r="G172" s="174"/>
      <c r="H172" s="174"/>
      <c r="I172" s="243"/>
    </row>
    <row r="173" spans="1:9" ht="25.5" hidden="1" x14ac:dyDescent="0.2">
      <c r="A173" s="179" t="s">
        <v>629</v>
      </c>
      <c r="B173" s="179" t="s">
        <v>630</v>
      </c>
      <c r="C173" s="198" t="s">
        <v>563</v>
      </c>
      <c r="D173" s="188">
        <f t="shared" si="31"/>
        <v>0</v>
      </c>
      <c r="E173" s="188">
        <f t="shared" si="32"/>
        <v>0</v>
      </c>
      <c r="F173" s="174"/>
      <c r="G173" s="174"/>
      <c r="H173" s="174"/>
      <c r="I173" s="243"/>
    </row>
    <row r="174" spans="1:9" ht="25.5" hidden="1" x14ac:dyDescent="0.2">
      <c r="A174" s="179" t="s">
        <v>631</v>
      </c>
      <c r="B174" s="179" t="s">
        <v>632</v>
      </c>
      <c r="C174" s="198" t="s">
        <v>633</v>
      </c>
      <c r="D174" s="188">
        <f t="shared" si="31"/>
        <v>0</v>
      </c>
      <c r="E174" s="188">
        <f t="shared" si="32"/>
        <v>0</v>
      </c>
      <c r="F174" s="174"/>
      <c r="G174" s="174"/>
      <c r="H174" s="174"/>
      <c r="I174" s="243"/>
    </row>
    <row r="175" spans="1:9" ht="25.5" hidden="1" x14ac:dyDescent="0.2">
      <c r="A175" s="179" t="s">
        <v>634</v>
      </c>
      <c r="B175" s="179" t="s">
        <v>635</v>
      </c>
      <c r="C175" s="198" t="s">
        <v>636</v>
      </c>
      <c r="D175" s="188">
        <f t="shared" si="31"/>
        <v>0</v>
      </c>
      <c r="E175" s="188">
        <f t="shared" si="32"/>
        <v>0</v>
      </c>
      <c r="F175" s="174"/>
      <c r="G175" s="174"/>
      <c r="H175" s="174"/>
      <c r="I175" s="243"/>
    </row>
    <row r="176" spans="1:9" ht="25.5" hidden="1" x14ac:dyDescent="0.2">
      <c r="A176" s="179" t="s">
        <v>637</v>
      </c>
      <c r="B176" s="179" t="s">
        <v>638</v>
      </c>
      <c r="C176" s="198" t="s">
        <v>572</v>
      </c>
      <c r="D176" s="188">
        <f t="shared" si="31"/>
        <v>0</v>
      </c>
      <c r="E176" s="188">
        <f t="shared" si="32"/>
        <v>0</v>
      </c>
      <c r="F176" s="174"/>
      <c r="G176" s="174"/>
      <c r="H176" s="174"/>
      <c r="I176" s="243"/>
    </row>
    <row r="177" spans="1:9" hidden="1" x14ac:dyDescent="0.2">
      <c r="A177" s="179" t="s">
        <v>639</v>
      </c>
      <c r="B177" s="179" t="s">
        <v>640</v>
      </c>
      <c r="C177" s="198" t="s">
        <v>641</v>
      </c>
      <c r="D177" s="188">
        <f t="shared" si="31"/>
        <v>0</v>
      </c>
      <c r="E177" s="188">
        <f t="shared" si="32"/>
        <v>0</v>
      </c>
      <c r="F177" s="174"/>
      <c r="G177" s="174"/>
      <c r="H177" s="174"/>
      <c r="I177" s="243"/>
    </row>
    <row r="178" spans="1:9" ht="25.5" hidden="1" x14ac:dyDescent="0.2">
      <c r="A178" s="179" t="s">
        <v>642</v>
      </c>
      <c r="B178" s="179" t="s">
        <v>643</v>
      </c>
      <c r="C178" s="198" t="s">
        <v>644</v>
      </c>
      <c r="D178" s="188">
        <f t="shared" si="31"/>
        <v>0</v>
      </c>
      <c r="E178" s="188">
        <f t="shared" si="32"/>
        <v>0</v>
      </c>
      <c r="F178" s="174"/>
      <c r="G178" s="174"/>
      <c r="H178" s="174"/>
      <c r="I178" s="243"/>
    </row>
    <row r="179" spans="1:9" ht="25.5" x14ac:dyDescent="0.2">
      <c r="A179" s="183" t="s">
        <v>70</v>
      </c>
      <c r="B179" s="183"/>
      <c r="C179" s="184" t="s">
        <v>645</v>
      </c>
      <c r="D179" s="263">
        <f t="shared" si="31"/>
        <v>142973000</v>
      </c>
      <c r="E179" s="263">
        <f t="shared" si="32"/>
        <v>143950995</v>
      </c>
      <c r="F179" s="258">
        <f>F91+F156</f>
        <v>85376000</v>
      </c>
      <c r="G179" s="258">
        <f t="shared" ref="G179:I179" si="35">G91+G156</f>
        <v>85175611</v>
      </c>
      <c r="H179" s="258">
        <f t="shared" si="35"/>
        <v>57597000</v>
      </c>
      <c r="I179" s="258">
        <f t="shared" si="35"/>
        <v>58775384</v>
      </c>
    </row>
    <row r="180" spans="1:9" ht="25.5" x14ac:dyDescent="0.2">
      <c r="A180" s="175" t="s">
        <v>71</v>
      </c>
      <c r="B180" s="175"/>
      <c r="C180" s="176" t="s">
        <v>646</v>
      </c>
      <c r="D180" s="188">
        <f t="shared" si="31"/>
        <v>0</v>
      </c>
      <c r="E180" s="188">
        <f t="shared" si="32"/>
        <v>0</v>
      </c>
      <c r="F180" s="188"/>
      <c r="G180" s="188"/>
      <c r="H180" s="188"/>
      <c r="I180" s="188"/>
    </row>
    <row r="181" spans="1:9" hidden="1" x14ac:dyDescent="0.2">
      <c r="A181" s="179" t="s">
        <v>256</v>
      </c>
      <c r="B181" s="179" t="s">
        <v>647</v>
      </c>
      <c r="C181" s="193" t="s">
        <v>648</v>
      </c>
      <c r="D181" s="188">
        <f t="shared" si="31"/>
        <v>0</v>
      </c>
      <c r="E181" s="188">
        <f t="shared" si="32"/>
        <v>0</v>
      </c>
      <c r="F181" s="174"/>
      <c r="G181" s="174"/>
      <c r="H181" s="174"/>
      <c r="I181" s="243"/>
    </row>
    <row r="182" spans="1:9" ht="25.5" hidden="1" x14ac:dyDescent="0.2">
      <c r="A182" s="179" t="s">
        <v>649</v>
      </c>
      <c r="B182" s="179" t="s">
        <v>650</v>
      </c>
      <c r="C182" s="193" t="s">
        <v>651</v>
      </c>
      <c r="D182" s="188">
        <f t="shared" si="31"/>
        <v>0</v>
      </c>
      <c r="E182" s="188">
        <f t="shared" si="32"/>
        <v>0</v>
      </c>
      <c r="F182" s="174"/>
      <c r="G182" s="174"/>
      <c r="H182" s="174"/>
      <c r="I182" s="243"/>
    </row>
    <row r="183" spans="1:9" hidden="1" x14ac:dyDescent="0.2">
      <c r="A183" s="179" t="s">
        <v>264</v>
      </c>
      <c r="B183" s="179" t="s">
        <v>652</v>
      </c>
      <c r="C183" s="193" t="s">
        <v>653</v>
      </c>
      <c r="D183" s="188">
        <f t="shared" si="31"/>
        <v>0</v>
      </c>
      <c r="E183" s="188">
        <f t="shared" si="32"/>
        <v>0</v>
      </c>
      <c r="F183" s="174"/>
      <c r="G183" s="174"/>
      <c r="H183" s="174"/>
      <c r="I183" s="243"/>
    </row>
    <row r="184" spans="1:9" ht="25.5" x14ac:dyDescent="0.2">
      <c r="A184" s="175" t="s">
        <v>72</v>
      </c>
      <c r="B184" s="175"/>
      <c r="C184" s="176" t="s">
        <v>654</v>
      </c>
      <c r="D184" s="188">
        <f t="shared" si="31"/>
        <v>0</v>
      </c>
      <c r="E184" s="188">
        <f t="shared" si="32"/>
        <v>0</v>
      </c>
      <c r="F184" s="188"/>
      <c r="G184" s="188"/>
      <c r="H184" s="188"/>
      <c r="I184" s="188"/>
    </row>
    <row r="185" spans="1:9" hidden="1" x14ac:dyDescent="0.2">
      <c r="A185" s="179" t="s">
        <v>276</v>
      </c>
      <c r="B185" s="179" t="s">
        <v>655</v>
      </c>
      <c r="C185" s="193" t="s">
        <v>656</v>
      </c>
      <c r="D185" s="188">
        <f t="shared" si="31"/>
        <v>0</v>
      </c>
      <c r="E185" s="188">
        <f t="shared" si="32"/>
        <v>0</v>
      </c>
      <c r="F185" s="174"/>
      <c r="G185" s="174"/>
      <c r="H185" s="174"/>
      <c r="I185" s="243"/>
    </row>
    <row r="186" spans="1:9" hidden="1" x14ac:dyDescent="0.2">
      <c r="A186" s="179" t="s">
        <v>279</v>
      </c>
      <c r="B186" s="179" t="s">
        <v>657</v>
      </c>
      <c r="C186" s="193" t="s">
        <v>658</v>
      </c>
      <c r="D186" s="188">
        <f t="shared" si="31"/>
        <v>0</v>
      </c>
      <c r="E186" s="188">
        <f t="shared" si="32"/>
        <v>0</v>
      </c>
      <c r="F186" s="174"/>
      <c r="G186" s="174"/>
      <c r="H186" s="174"/>
      <c r="I186" s="243"/>
    </row>
    <row r="187" spans="1:9" hidden="1" x14ac:dyDescent="0.2">
      <c r="A187" s="179" t="s">
        <v>282</v>
      </c>
      <c r="B187" s="179" t="s">
        <v>659</v>
      </c>
      <c r="C187" s="193" t="s">
        <v>660</v>
      </c>
      <c r="D187" s="188">
        <f t="shared" si="31"/>
        <v>0</v>
      </c>
      <c r="E187" s="188">
        <f t="shared" si="32"/>
        <v>0</v>
      </c>
      <c r="F187" s="174"/>
      <c r="G187" s="174"/>
      <c r="H187" s="174"/>
      <c r="I187" s="243"/>
    </row>
    <row r="188" spans="1:9" ht="25.5" hidden="1" x14ac:dyDescent="0.2">
      <c r="A188" s="179" t="s">
        <v>285</v>
      </c>
      <c r="B188" s="179" t="s">
        <v>661</v>
      </c>
      <c r="C188" s="193" t="s">
        <v>662</v>
      </c>
      <c r="D188" s="188">
        <f t="shared" si="31"/>
        <v>0</v>
      </c>
      <c r="E188" s="188">
        <f t="shared" si="32"/>
        <v>0</v>
      </c>
      <c r="F188" s="174"/>
      <c r="G188" s="174"/>
      <c r="H188" s="174"/>
      <c r="I188" s="243"/>
    </row>
    <row r="189" spans="1:9" hidden="1" x14ac:dyDescent="0.2">
      <c r="A189" s="179" t="s">
        <v>288</v>
      </c>
      <c r="B189" s="179" t="s">
        <v>663</v>
      </c>
      <c r="C189" s="193" t="s">
        <v>664</v>
      </c>
      <c r="D189" s="188">
        <f t="shared" si="31"/>
        <v>0</v>
      </c>
      <c r="E189" s="188">
        <f t="shared" si="32"/>
        <v>0</v>
      </c>
      <c r="F189" s="174"/>
      <c r="G189" s="174"/>
      <c r="H189" s="174"/>
      <c r="I189" s="243"/>
    </row>
    <row r="190" spans="1:9" ht="25.5" hidden="1" x14ac:dyDescent="0.2">
      <c r="A190" s="179" t="s">
        <v>291</v>
      </c>
      <c r="B190" s="179" t="s">
        <v>665</v>
      </c>
      <c r="C190" s="193" t="s">
        <v>666</v>
      </c>
      <c r="D190" s="188">
        <f t="shared" si="31"/>
        <v>0</v>
      </c>
      <c r="E190" s="188">
        <f t="shared" si="32"/>
        <v>0</v>
      </c>
      <c r="F190" s="174"/>
      <c r="G190" s="174"/>
      <c r="H190" s="174"/>
      <c r="I190" s="243"/>
    </row>
    <row r="191" spans="1:9" ht="25.5" x14ac:dyDescent="0.2">
      <c r="A191" s="175" t="s">
        <v>73</v>
      </c>
      <c r="B191" s="175"/>
      <c r="C191" s="176" t="s">
        <v>667</v>
      </c>
      <c r="D191" s="188">
        <f t="shared" si="31"/>
        <v>53373000</v>
      </c>
      <c r="E191" s="188">
        <f t="shared" si="32"/>
        <v>54515416</v>
      </c>
      <c r="F191" s="188">
        <f t="shared" ref="F191:I191" si="36">SUM(F192:F196)</f>
        <v>53373000</v>
      </c>
      <c r="G191" s="188">
        <f t="shared" si="36"/>
        <v>54515416</v>
      </c>
      <c r="H191" s="188">
        <f t="shared" si="36"/>
        <v>0</v>
      </c>
      <c r="I191" s="188">
        <f t="shared" si="36"/>
        <v>0</v>
      </c>
    </row>
    <row r="192" spans="1:9" ht="25.5" x14ac:dyDescent="0.2">
      <c r="A192" s="179" t="s">
        <v>310</v>
      </c>
      <c r="B192" s="179" t="s">
        <v>668</v>
      </c>
      <c r="C192" s="193" t="s">
        <v>669</v>
      </c>
      <c r="D192" s="188">
        <f t="shared" si="31"/>
        <v>0</v>
      </c>
      <c r="E192" s="188">
        <f t="shared" si="32"/>
        <v>0</v>
      </c>
      <c r="F192" s="174"/>
      <c r="G192" s="174"/>
      <c r="H192" s="174"/>
      <c r="I192" s="243"/>
    </row>
    <row r="193" spans="1:9" ht="25.5" x14ac:dyDescent="0.2">
      <c r="A193" s="179" t="s">
        <v>313</v>
      </c>
      <c r="B193" s="179" t="s">
        <v>48</v>
      </c>
      <c r="C193" s="193" t="s">
        <v>670</v>
      </c>
      <c r="D193" s="188">
        <f t="shared" si="31"/>
        <v>1907000</v>
      </c>
      <c r="E193" s="188">
        <f t="shared" si="32"/>
        <v>1906416</v>
      </c>
      <c r="F193" s="174">
        <v>1907000</v>
      </c>
      <c r="G193" s="174">
        <v>1906416</v>
      </c>
      <c r="H193" s="174"/>
      <c r="I193" s="243"/>
    </row>
    <row r="194" spans="1:9" x14ac:dyDescent="0.2">
      <c r="A194" s="179" t="s">
        <v>316</v>
      </c>
      <c r="B194" s="179" t="s">
        <v>51</v>
      </c>
      <c r="C194" s="193" t="s">
        <v>671</v>
      </c>
      <c r="D194" s="188">
        <f t="shared" si="31"/>
        <v>51466000</v>
      </c>
      <c r="E194" s="188">
        <f t="shared" si="32"/>
        <v>52609000</v>
      </c>
      <c r="F194" s="174">
        <v>51466000</v>
      </c>
      <c r="G194" s="174">
        <v>52609000</v>
      </c>
      <c r="H194" s="174"/>
      <c r="I194" s="243"/>
    </row>
    <row r="195" spans="1:9" hidden="1" x14ac:dyDescent="0.2">
      <c r="A195" s="179" t="s">
        <v>319</v>
      </c>
      <c r="B195" s="179" t="s">
        <v>672</v>
      </c>
      <c r="C195" s="193" t="s">
        <v>673</v>
      </c>
      <c r="D195" s="188">
        <f t="shared" si="31"/>
        <v>0</v>
      </c>
      <c r="E195" s="188">
        <f t="shared" si="32"/>
        <v>0</v>
      </c>
      <c r="F195" s="174"/>
      <c r="G195" s="174"/>
      <c r="H195" s="174"/>
      <c r="I195" s="243"/>
    </row>
    <row r="196" spans="1:9" hidden="1" x14ac:dyDescent="0.2">
      <c r="A196" s="179" t="s">
        <v>322</v>
      </c>
      <c r="B196" s="179" t="s">
        <v>674</v>
      </c>
      <c r="C196" s="193" t="s">
        <v>675</v>
      </c>
      <c r="D196" s="188">
        <f t="shared" si="31"/>
        <v>0</v>
      </c>
      <c r="E196" s="188">
        <f t="shared" si="32"/>
        <v>0</v>
      </c>
      <c r="F196" s="174"/>
      <c r="G196" s="174"/>
      <c r="H196" s="174"/>
      <c r="I196" s="243"/>
    </row>
    <row r="197" spans="1:9" ht="25.5" x14ac:dyDescent="0.2">
      <c r="A197" s="175" t="s">
        <v>74</v>
      </c>
      <c r="B197" s="175"/>
      <c r="C197" s="176" t="s">
        <v>676</v>
      </c>
      <c r="D197" s="188">
        <f t="shared" si="31"/>
        <v>0</v>
      </c>
      <c r="E197" s="188">
        <f t="shared" si="32"/>
        <v>0</v>
      </c>
      <c r="F197" s="188"/>
      <c r="G197" s="188"/>
      <c r="H197" s="188"/>
      <c r="I197" s="188"/>
    </row>
    <row r="198" spans="1:9" hidden="1" x14ac:dyDescent="0.2">
      <c r="A198" s="179" t="s">
        <v>327</v>
      </c>
      <c r="B198" s="179" t="s">
        <v>677</v>
      </c>
      <c r="C198" s="193" t="s">
        <v>678</v>
      </c>
      <c r="D198" s="188">
        <f t="shared" si="31"/>
        <v>0</v>
      </c>
      <c r="E198" s="188">
        <f t="shared" si="32"/>
        <v>0</v>
      </c>
      <c r="F198" s="174"/>
      <c r="G198" s="174"/>
      <c r="H198" s="174"/>
      <c r="I198" s="243"/>
    </row>
    <row r="199" spans="1:9" hidden="1" x14ac:dyDescent="0.2">
      <c r="A199" s="179" t="s">
        <v>330</v>
      </c>
      <c r="B199" s="179" t="s">
        <v>679</v>
      </c>
      <c r="C199" s="193" t="s">
        <v>680</v>
      </c>
      <c r="D199" s="188">
        <f t="shared" si="31"/>
        <v>0</v>
      </c>
      <c r="E199" s="188">
        <f t="shared" si="32"/>
        <v>0</v>
      </c>
      <c r="F199" s="174"/>
      <c r="G199" s="174"/>
      <c r="H199" s="174"/>
      <c r="I199" s="243"/>
    </row>
    <row r="200" spans="1:9" hidden="1" x14ac:dyDescent="0.2">
      <c r="A200" s="179" t="s">
        <v>333</v>
      </c>
      <c r="B200" s="179" t="s">
        <v>681</v>
      </c>
      <c r="C200" s="193" t="s">
        <v>682</v>
      </c>
      <c r="D200" s="188">
        <f t="shared" si="31"/>
        <v>0</v>
      </c>
      <c r="E200" s="188">
        <f t="shared" si="32"/>
        <v>0</v>
      </c>
      <c r="F200" s="174"/>
      <c r="G200" s="174"/>
      <c r="H200" s="174"/>
      <c r="I200" s="243"/>
    </row>
    <row r="201" spans="1:9" ht="25.5" hidden="1" x14ac:dyDescent="0.2">
      <c r="A201" s="179" t="s">
        <v>336</v>
      </c>
      <c r="B201" s="179" t="s">
        <v>683</v>
      </c>
      <c r="C201" s="193" t="s">
        <v>684</v>
      </c>
      <c r="D201" s="188">
        <f t="shared" si="31"/>
        <v>0</v>
      </c>
      <c r="E201" s="188">
        <f t="shared" si="32"/>
        <v>0</v>
      </c>
      <c r="F201" s="174"/>
      <c r="G201" s="174"/>
      <c r="H201" s="174"/>
      <c r="I201" s="243"/>
    </row>
    <row r="202" spans="1:9" ht="25.5" hidden="1" x14ac:dyDescent="0.2">
      <c r="A202" s="179" t="s">
        <v>685</v>
      </c>
      <c r="B202" s="179" t="s">
        <v>686</v>
      </c>
      <c r="C202" s="193" t="s">
        <v>687</v>
      </c>
      <c r="D202" s="188">
        <f t="shared" si="31"/>
        <v>0</v>
      </c>
      <c r="E202" s="188">
        <f t="shared" si="32"/>
        <v>0</v>
      </c>
      <c r="F202" s="174"/>
      <c r="G202" s="174"/>
      <c r="H202" s="174"/>
      <c r="I202" s="243"/>
    </row>
    <row r="203" spans="1:9" ht="25.5" x14ac:dyDescent="0.2">
      <c r="A203" s="175" t="s">
        <v>75</v>
      </c>
      <c r="B203" s="175" t="s">
        <v>627</v>
      </c>
      <c r="C203" s="176" t="s">
        <v>688</v>
      </c>
      <c r="D203" s="188">
        <f t="shared" si="31"/>
        <v>0</v>
      </c>
      <c r="E203" s="188">
        <f t="shared" si="32"/>
        <v>0</v>
      </c>
      <c r="F203" s="188"/>
      <c r="G203" s="188"/>
      <c r="H203" s="188"/>
      <c r="I203" s="188"/>
    </row>
    <row r="204" spans="1:9" x14ac:dyDescent="0.2">
      <c r="A204" s="175" t="s">
        <v>76</v>
      </c>
      <c r="B204" s="175" t="s">
        <v>689</v>
      </c>
      <c r="C204" s="176" t="s">
        <v>690</v>
      </c>
      <c r="D204" s="188">
        <f t="shared" si="31"/>
        <v>0</v>
      </c>
      <c r="E204" s="188">
        <f t="shared" si="32"/>
        <v>0</v>
      </c>
      <c r="F204" s="188"/>
      <c r="G204" s="188"/>
      <c r="H204" s="188"/>
      <c r="I204" s="188"/>
    </row>
    <row r="205" spans="1:9" ht="25.5" x14ac:dyDescent="0.2">
      <c r="A205" s="183" t="s">
        <v>691</v>
      </c>
      <c r="B205" s="183"/>
      <c r="C205" s="184" t="s">
        <v>692</v>
      </c>
      <c r="D205" s="261">
        <f t="shared" si="31"/>
        <v>53373000</v>
      </c>
      <c r="E205" s="261">
        <f t="shared" si="32"/>
        <v>54515416</v>
      </c>
      <c r="F205" s="202">
        <f t="shared" ref="F205:I205" si="37">F180+F184+F191+F197+F203+F204</f>
        <v>53373000</v>
      </c>
      <c r="G205" s="202">
        <f t="shared" si="37"/>
        <v>54515416</v>
      </c>
      <c r="H205" s="202">
        <f t="shared" si="37"/>
        <v>0</v>
      </c>
      <c r="I205" s="202">
        <f t="shared" si="37"/>
        <v>0</v>
      </c>
    </row>
    <row r="206" spans="1:9" x14ac:dyDescent="0.2">
      <c r="A206" s="252" t="s">
        <v>693</v>
      </c>
      <c r="B206" s="252"/>
      <c r="C206" s="253" t="s">
        <v>694</v>
      </c>
      <c r="D206" s="262">
        <f t="shared" si="31"/>
        <v>196346000</v>
      </c>
      <c r="E206" s="262">
        <f t="shared" si="32"/>
        <v>198466411</v>
      </c>
      <c r="F206" s="254">
        <f t="shared" ref="F206:I206" si="38">F179+F205</f>
        <v>138749000</v>
      </c>
      <c r="G206" s="254">
        <f t="shared" si="38"/>
        <v>139691027</v>
      </c>
      <c r="H206" s="254">
        <f t="shared" si="38"/>
        <v>57597000</v>
      </c>
      <c r="I206" s="254">
        <f t="shared" si="38"/>
        <v>58775384</v>
      </c>
    </row>
    <row r="209" spans="4:5" x14ac:dyDescent="0.2">
      <c r="D209" s="200"/>
      <c r="E209" s="200"/>
    </row>
  </sheetData>
  <mergeCells count="10">
    <mergeCell ref="A90:I90"/>
    <mergeCell ref="A2:H2"/>
    <mergeCell ref="F1:H1"/>
    <mergeCell ref="A6:I6"/>
    <mergeCell ref="A4:A5"/>
    <mergeCell ref="B4:B5"/>
    <mergeCell ref="C4:C5"/>
    <mergeCell ref="D4:E4"/>
    <mergeCell ref="F4:G4"/>
    <mergeCell ref="H4:I4"/>
  </mergeCells>
  <pageMargins left="0.25" right="0.25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9"/>
  <sheetViews>
    <sheetView workbookViewId="0">
      <selection activeCell="I18" sqref="I18"/>
    </sheetView>
  </sheetViews>
  <sheetFormatPr defaultRowHeight="12.75" x14ac:dyDescent="0.2"/>
  <cols>
    <col min="1" max="1" width="6.85546875" style="31" customWidth="1"/>
    <col min="2" max="2" width="55.28515625" style="31" customWidth="1"/>
    <col min="3" max="3" width="23.140625" style="31" customWidth="1"/>
    <col min="4" max="4" width="10" style="31" bestFit="1" customWidth="1"/>
    <col min="5" max="5" width="9.140625" style="31"/>
    <col min="6" max="6" width="4.28515625" style="31" customWidth="1"/>
    <col min="7" max="16384" width="9.140625" style="31"/>
  </cols>
  <sheetData>
    <row r="1" spans="2:7" ht="12.75" customHeight="1" x14ac:dyDescent="0.2">
      <c r="B1" s="302"/>
      <c r="C1" s="302"/>
      <c r="D1" s="303"/>
      <c r="E1" s="303"/>
      <c r="F1" s="303"/>
    </row>
    <row r="2" spans="2:7" ht="12.75" customHeight="1" x14ac:dyDescent="0.2">
      <c r="B2" s="302"/>
      <c r="C2" s="302"/>
      <c r="D2" s="303"/>
      <c r="E2" s="303"/>
      <c r="F2" s="303"/>
    </row>
    <row r="3" spans="2:7" x14ac:dyDescent="0.2">
      <c r="D3" s="303"/>
      <c r="E3" s="303"/>
      <c r="F3" s="303"/>
    </row>
    <row r="4" spans="2:7" ht="12.75" customHeight="1" x14ac:dyDescent="0.2">
      <c r="C4" s="304" t="s">
        <v>729</v>
      </c>
      <c r="D4" s="304"/>
      <c r="E4" s="304"/>
      <c r="F4" s="304"/>
    </row>
    <row r="5" spans="2:7" x14ac:dyDescent="0.2">
      <c r="C5" s="304"/>
      <c r="D5" s="304"/>
      <c r="E5" s="304"/>
      <c r="F5" s="304"/>
    </row>
    <row r="6" spans="2:7" x14ac:dyDescent="0.2">
      <c r="C6" s="304"/>
      <c r="D6" s="304"/>
      <c r="E6" s="304"/>
      <c r="F6" s="304"/>
    </row>
    <row r="7" spans="2:7" x14ac:dyDescent="0.2">
      <c r="D7" s="32"/>
      <c r="E7" s="32"/>
      <c r="F7" s="32"/>
    </row>
    <row r="10" spans="2:7" ht="37.5" customHeight="1" x14ac:dyDescent="0.2">
      <c r="B10" s="305" t="s">
        <v>703</v>
      </c>
      <c r="C10" s="305"/>
      <c r="D10" s="302"/>
      <c r="E10" s="302"/>
      <c r="F10" s="302"/>
      <c r="G10" s="302"/>
    </row>
    <row r="11" spans="2:7" x14ac:dyDescent="0.2">
      <c r="C11" s="33" t="s">
        <v>1</v>
      </c>
    </row>
    <row r="12" spans="2:7" ht="31.5" x14ac:dyDescent="0.2">
      <c r="B12" s="34" t="s">
        <v>4</v>
      </c>
      <c r="C12" s="35" t="s">
        <v>194</v>
      </c>
    </row>
    <row r="13" spans="2:7" ht="18.75" x14ac:dyDescent="0.2">
      <c r="B13" s="36" t="s">
        <v>60</v>
      </c>
      <c r="C13" s="37">
        <f>SUM(C14)</f>
        <v>2116774</v>
      </c>
    </row>
    <row r="14" spans="2:7" ht="15.75" x14ac:dyDescent="0.25">
      <c r="B14" s="38" t="s">
        <v>61</v>
      </c>
      <c r="C14" s="39">
        <v>2116774</v>
      </c>
    </row>
    <row r="15" spans="2:7" ht="18.75" x14ac:dyDescent="0.2">
      <c r="B15" s="36" t="s">
        <v>62</v>
      </c>
      <c r="C15" s="40">
        <f>SUM(C16:C18)</f>
        <v>1333000</v>
      </c>
    </row>
    <row r="16" spans="2:7" ht="15.75" x14ac:dyDescent="0.2">
      <c r="B16" s="149" t="s">
        <v>195</v>
      </c>
      <c r="C16" s="41">
        <v>1333000</v>
      </c>
    </row>
    <row r="17" spans="2:4" ht="15.75" x14ac:dyDescent="0.2">
      <c r="B17" s="201"/>
      <c r="C17" s="41"/>
    </row>
    <row r="18" spans="2:4" ht="15.75" x14ac:dyDescent="0.2">
      <c r="B18" s="149"/>
      <c r="C18" s="41"/>
    </row>
    <row r="19" spans="2:4" ht="18.75" x14ac:dyDescent="0.3">
      <c r="B19" s="36" t="s">
        <v>63</v>
      </c>
      <c r="C19" s="42">
        <f>SUM(C13,C15)</f>
        <v>3449774</v>
      </c>
      <c r="D19" s="43"/>
    </row>
  </sheetData>
  <mergeCells count="5">
    <mergeCell ref="B1:C2"/>
    <mergeCell ref="D1:F3"/>
    <mergeCell ref="C4:F6"/>
    <mergeCell ref="B10:C10"/>
    <mergeCell ref="D10:G10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4"/>
  <sheetViews>
    <sheetView topLeftCell="A25" workbookViewId="0">
      <selection activeCell="E4" sqref="E4"/>
    </sheetView>
  </sheetViews>
  <sheetFormatPr defaultRowHeight="15.75" x14ac:dyDescent="0.25"/>
  <cols>
    <col min="1" max="1" width="9.140625" style="30"/>
    <col min="2" max="2" width="43.85546875" style="30" customWidth="1"/>
    <col min="3" max="3" width="15.140625" style="44" bestFit="1" customWidth="1"/>
    <col min="4" max="5" width="22.28515625" style="30" customWidth="1"/>
    <col min="6" max="6" width="9.7109375" style="30" bestFit="1" customWidth="1"/>
    <col min="7" max="7" width="9.140625" style="30"/>
    <col min="8" max="8" width="27.28515625" style="30" customWidth="1"/>
    <col min="9" max="16384" width="9.140625" style="30"/>
  </cols>
  <sheetData>
    <row r="1" spans="1:8" ht="38.25" customHeight="1" x14ac:dyDescent="0.25">
      <c r="D1" s="306" t="s">
        <v>730</v>
      </c>
      <c r="E1" s="306"/>
      <c r="F1" s="307"/>
      <c r="G1" s="308"/>
      <c r="H1" s="309"/>
    </row>
    <row r="2" spans="1:8" ht="26.25" customHeight="1" x14ac:dyDescent="0.25">
      <c r="B2" s="310" t="s">
        <v>704</v>
      </c>
      <c r="C2" s="310"/>
      <c r="D2" s="310"/>
      <c r="E2" s="310"/>
    </row>
    <row r="3" spans="1:8" ht="12.75" customHeight="1" thickBot="1" x14ac:dyDescent="0.3">
      <c r="E3" s="45" t="s">
        <v>1</v>
      </c>
    </row>
    <row r="4" spans="1:8" ht="49.5" customHeight="1" thickBot="1" x14ac:dyDescent="0.3">
      <c r="B4" s="170"/>
      <c r="C4" s="171" t="s">
        <v>7</v>
      </c>
      <c r="D4" s="172" t="s">
        <v>699</v>
      </c>
      <c r="E4" s="148" t="s">
        <v>6</v>
      </c>
    </row>
    <row r="5" spans="1:8" ht="32.1" customHeight="1" x14ac:dyDescent="0.25">
      <c r="B5" s="167" t="s">
        <v>64</v>
      </c>
      <c r="C5" s="168">
        <f>SUM(C6:C16)</f>
        <v>8791222</v>
      </c>
      <c r="D5" s="168">
        <f>SUM(D6:D16)</f>
        <v>2460000</v>
      </c>
      <c r="E5" s="169">
        <f>SUM(C5:D5)</f>
        <v>11251222</v>
      </c>
      <c r="F5" s="46"/>
    </row>
    <row r="6" spans="1:8" ht="47.25" x14ac:dyDescent="0.25">
      <c r="A6" s="30" t="s">
        <v>599</v>
      </c>
      <c r="B6" s="159" t="s">
        <v>705</v>
      </c>
      <c r="C6" s="47">
        <v>570000</v>
      </c>
      <c r="D6" s="48"/>
      <c r="E6" s="160">
        <f>SUM(C6:D6)</f>
        <v>570000</v>
      </c>
    </row>
    <row r="7" spans="1:8" x14ac:dyDescent="0.25">
      <c r="A7" s="30" t="s">
        <v>593</v>
      </c>
      <c r="B7" s="161" t="s">
        <v>721</v>
      </c>
      <c r="C7" s="47">
        <v>4000000</v>
      </c>
      <c r="D7" s="48"/>
      <c r="E7" s="160">
        <f>SUM(C7:D7)</f>
        <v>4000000</v>
      </c>
    </row>
    <row r="8" spans="1:8" x14ac:dyDescent="0.25">
      <c r="B8" s="161" t="s">
        <v>713</v>
      </c>
      <c r="C8" s="47"/>
      <c r="D8" s="48">
        <v>90000</v>
      </c>
      <c r="E8" s="160"/>
    </row>
    <row r="9" spans="1:8" x14ac:dyDescent="0.25">
      <c r="B9" s="161" t="s">
        <v>714</v>
      </c>
      <c r="C9" s="47"/>
      <c r="D9" s="48">
        <v>30000</v>
      </c>
      <c r="E9" s="160"/>
    </row>
    <row r="10" spans="1:8" x14ac:dyDescent="0.25">
      <c r="B10" s="161" t="s">
        <v>715</v>
      </c>
      <c r="C10" s="47"/>
      <c r="D10" s="48">
        <v>130000</v>
      </c>
      <c r="E10" s="160"/>
    </row>
    <row r="11" spans="1:8" ht="31.5" x14ac:dyDescent="0.25">
      <c r="B11" s="159" t="s">
        <v>712</v>
      </c>
      <c r="C11" s="49"/>
      <c r="D11" s="50">
        <v>620000</v>
      </c>
      <c r="E11" s="160">
        <f>SUM(C11:D11)</f>
        <v>620000</v>
      </c>
    </row>
    <row r="12" spans="1:8" x14ac:dyDescent="0.25">
      <c r="B12" s="159" t="s">
        <v>716</v>
      </c>
      <c r="C12" s="47"/>
      <c r="D12" s="48">
        <v>120000</v>
      </c>
      <c r="E12" s="160">
        <f>SUM(C12:D12)</f>
        <v>120000</v>
      </c>
    </row>
    <row r="13" spans="1:8" x14ac:dyDescent="0.25">
      <c r="B13" s="159" t="s">
        <v>717</v>
      </c>
      <c r="C13" s="47"/>
      <c r="D13" s="48">
        <v>90000</v>
      </c>
      <c r="E13" s="160"/>
    </row>
    <row r="14" spans="1:8" x14ac:dyDescent="0.25">
      <c r="B14" s="159" t="s">
        <v>725</v>
      </c>
      <c r="C14" s="47"/>
      <c r="D14" s="48">
        <v>900000</v>
      </c>
      <c r="E14" s="160"/>
    </row>
    <row r="15" spans="1:8" ht="31.5" x14ac:dyDescent="0.25">
      <c r="A15" s="30" t="s">
        <v>599</v>
      </c>
      <c r="B15" s="159" t="s">
        <v>726</v>
      </c>
      <c r="C15" s="47">
        <v>2352143</v>
      </c>
      <c r="D15" s="48"/>
      <c r="E15" s="160"/>
    </row>
    <row r="16" spans="1:8" x14ac:dyDescent="0.25">
      <c r="B16" s="161" t="s">
        <v>65</v>
      </c>
      <c r="C16" s="51">
        <v>1869079</v>
      </c>
      <c r="D16" s="52">
        <v>480000</v>
      </c>
      <c r="E16" s="160">
        <f>SUM(C16:D16)</f>
        <v>2349079</v>
      </c>
    </row>
    <row r="17" spans="1:15" ht="32.1" customHeight="1" x14ac:dyDescent="0.25">
      <c r="B17" s="158" t="s">
        <v>66</v>
      </c>
      <c r="C17" s="156">
        <f>SUM(C18:C24)</f>
        <v>25650824</v>
      </c>
      <c r="D17" s="156">
        <f t="shared" ref="D17" si="0">SUM(D18:D24)</f>
        <v>0</v>
      </c>
      <c r="E17" s="162">
        <f>SUM(E18:E24)</f>
        <v>25650824</v>
      </c>
      <c r="F17" s="46"/>
    </row>
    <row r="18" spans="1:15" ht="38.25" customHeight="1" x14ac:dyDescent="0.25">
      <c r="A18" s="30" t="s">
        <v>621</v>
      </c>
      <c r="B18" s="159" t="s">
        <v>706</v>
      </c>
      <c r="C18" s="51">
        <v>200000</v>
      </c>
      <c r="D18" s="49"/>
      <c r="E18" s="163">
        <f t="shared" ref="E18:E25" si="1">SUM(C18:D18)</f>
        <v>200000</v>
      </c>
      <c r="F18" s="46"/>
    </row>
    <row r="19" spans="1:15" x14ac:dyDescent="0.25">
      <c r="A19" s="30" t="s">
        <v>618</v>
      </c>
      <c r="B19" s="159" t="s">
        <v>707</v>
      </c>
      <c r="C19" s="49">
        <v>250000</v>
      </c>
      <c r="D19" s="49"/>
      <c r="E19" s="163">
        <f t="shared" si="1"/>
        <v>250000</v>
      </c>
      <c r="F19" s="46"/>
    </row>
    <row r="20" spans="1:15" x14ac:dyDescent="0.25">
      <c r="A20" s="30" t="s">
        <v>618</v>
      </c>
      <c r="B20" s="159" t="s">
        <v>708</v>
      </c>
      <c r="C20" s="49">
        <v>880000</v>
      </c>
      <c r="D20" s="49"/>
      <c r="E20" s="163">
        <f t="shared" si="1"/>
        <v>880000</v>
      </c>
      <c r="F20" s="46"/>
    </row>
    <row r="21" spans="1:15" x14ac:dyDescent="0.25">
      <c r="A21" s="30" t="s">
        <v>618</v>
      </c>
      <c r="B21" s="159" t="s">
        <v>709</v>
      </c>
      <c r="C21" s="49">
        <v>200000</v>
      </c>
      <c r="D21" s="49"/>
      <c r="E21" s="163">
        <f t="shared" si="1"/>
        <v>200000</v>
      </c>
      <c r="F21" s="46"/>
    </row>
    <row r="22" spans="1:15" ht="31.5" x14ac:dyDescent="0.25">
      <c r="A22" s="30" t="s">
        <v>621</v>
      </c>
      <c r="B22" s="159" t="s">
        <v>711</v>
      </c>
      <c r="C22" s="49">
        <v>13941808</v>
      </c>
      <c r="D22" s="49"/>
      <c r="E22" s="163">
        <f t="shared" si="1"/>
        <v>13941808</v>
      </c>
      <c r="F22" s="46"/>
    </row>
    <row r="23" spans="1:15" x14ac:dyDescent="0.25">
      <c r="A23" s="30" t="s">
        <v>621</v>
      </c>
      <c r="B23" s="159" t="s">
        <v>721</v>
      </c>
      <c r="C23" s="49">
        <v>4725000</v>
      </c>
      <c r="D23" s="49"/>
      <c r="E23" s="163">
        <f t="shared" si="1"/>
        <v>4725000</v>
      </c>
      <c r="F23" s="46"/>
    </row>
    <row r="24" spans="1:15" x14ac:dyDescent="0.25">
      <c r="B24" s="159" t="s">
        <v>67</v>
      </c>
      <c r="C24" s="157">
        <v>5454016</v>
      </c>
      <c r="D24" s="49"/>
      <c r="E24" s="163">
        <f t="shared" si="1"/>
        <v>5454016</v>
      </c>
      <c r="F24" s="46"/>
    </row>
    <row r="25" spans="1:15" ht="32.1" customHeight="1" thickBot="1" x14ac:dyDescent="0.3">
      <c r="B25" s="164" t="s">
        <v>710</v>
      </c>
      <c r="C25" s="165">
        <f>SUM(C17+C5)</f>
        <v>34442046</v>
      </c>
      <c r="D25" s="165">
        <f>SUM(D17+D5)</f>
        <v>2460000</v>
      </c>
      <c r="E25" s="166">
        <f t="shared" si="1"/>
        <v>36902046</v>
      </c>
      <c r="F25" s="53"/>
    </row>
    <row r="26" spans="1:15" ht="27.95" customHeight="1" x14ac:dyDescent="0.25">
      <c r="C26" s="53"/>
      <c r="D26" s="54"/>
      <c r="E26" s="54"/>
      <c r="F26" s="46"/>
    </row>
    <row r="27" spans="1:15" ht="27.95" customHeight="1" x14ac:dyDescent="0.25">
      <c r="B27"/>
      <c r="C27" s="269"/>
      <c r="D27"/>
      <c r="E27"/>
      <c r="F27"/>
      <c r="G27"/>
      <c r="H27"/>
      <c r="I27"/>
      <c r="J27"/>
      <c r="K27"/>
      <c r="L27"/>
      <c r="M27"/>
      <c r="N27"/>
      <c r="O27"/>
    </row>
    <row r="28" spans="1:15" ht="27.95" customHeight="1" x14ac:dyDescent="0.25">
      <c r="B28"/>
      <c r="C28" s="269"/>
      <c r="D28"/>
      <c r="E28"/>
      <c r="F28"/>
      <c r="G28"/>
      <c r="H28"/>
      <c r="I28"/>
      <c r="J28"/>
      <c r="K28"/>
      <c r="L28"/>
      <c r="M28"/>
      <c r="N28"/>
      <c r="O28"/>
    </row>
    <row r="29" spans="1:15" ht="27.95" customHeight="1" x14ac:dyDescent="0.25">
      <c r="B29"/>
      <c r="C29" s="269"/>
      <c r="D29"/>
      <c r="E29"/>
      <c r="F29"/>
      <c r="G29"/>
      <c r="H29"/>
      <c r="I29"/>
      <c r="J29"/>
      <c r="K29"/>
      <c r="L29"/>
      <c r="M29"/>
      <c r="N29"/>
      <c r="O29"/>
    </row>
    <row r="30" spans="1:15" ht="27.95" customHeight="1" x14ac:dyDescent="0.25">
      <c r="B30"/>
      <c r="C30" s="269"/>
      <c r="D30"/>
      <c r="E30"/>
      <c r="F30"/>
      <c r="G30"/>
      <c r="H30"/>
      <c r="I30"/>
      <c r="J30"/>
      <c r="K30"/>
      <c r="L30"/>
      <c r="M30"/>
      <c r="N30"/>
      <c r="O30"/>
    </row>
    <row r="31" spans="1:15" ht="27.95" customHeight="1" x14ac:dyDescent="0.25">
      <c r="B31"/>
      <c r="C31" s="269"/>
      <c r="D31"/>
      <c r="E31"/>
      <c r="F31"/>
      <c r="G31"/>
      <c r="H31"/>
      <c r="I31"/>
      <c r="J31"/>
      <c r="K31"/>
      <c r="L31"/>
      <c r="M31"/>
      <c r="N31"/>
      <c r="O31"/>
    </row>
    <row r="32" spans="1:15" ht="27.95" customHeight="1" x14ac:dyDescent="0.25">
      <c r="B32"/>
      <c r="C32" s="269"/>
      <c r="D32"/>
      <c r="E32"/>
      <c r="F32"/>
      <c r="G32"/>
      <c r="H32"/>
      <c r="I32"/>
      <c r="J32"/>
      <c r="K32"/>
      <c r="L32"/>
      <c r="M32"/>
      <c r="N32"/>
      <c r="O32"/>
    </row>
    <row r="33" spans="2:15" ht="27.95" customHeight="1" x14ac:dyDescent="0.25">
      <c r="B33"/>
      <c r="C33" s="269"/>
      <c r="D33"/>
      <c r="E33"/>
      <c r="F33"/>
      <c r="G33"/>
      <c r="H33"/>
      <c r="I33"/>
      <c r="J33"/>
      <c r="K33"/>
      <c r="L33"/>
      <c r="M33"/>
      <c r="N33"/>
      <c r="O33"/>
    </row>
    <row r="34" spans="2:15" ht="27.95" customHeight="1" x14ac:dyDescent="0.25">
      <c r="B34"/>
      <c r="C34" s="269"/>
      <c r="D34"/>
      <c r="E34"/>
      <c r="F34"/>
      <c r="G34"/>
      <c r="H34"/>
      <c r="I34"/>
      <c r="J34"/>
      <c r="K34"/>
      <c r="L34"/>
      <c r="M34"/>
      <c r="N34"/>
      <c r="O34"/>
    </row>
    <row r="35" spans="2:15" ht="27.95" customHeight="1" x14ac:dyDescent="0.25">
      <c r="B35" s="55"/>
      <c r="C35" s="53"/>
      <c r="D35" s="54"/>
      <c r="E35" s="54"/>
      <c r="F35" s="46"/>
    </row>
    <row r="36" spans="2:15" ht="27.95" customHeight="1" x14ac:dyDescent="0.25">
      <c r="B36" s="55"/>
      <c r="C36" s="53"/>
      <c r="D36" s="54"/>
      <c r="E36" s="54"/>
      <c r="F36" s="46"/>
    </row>
    <row r="37" spans="2:15" ht="27.95" customHeight="1" x14ac:dyDescent="0.25">
      <c r="B37" s="55"/>
      <c r="C37" s="53"/>
      <c r="D37" s="54"/>
      <c r="E37" s="54"/>
      <c r="F37" s="46"/>
    </row>
    <row r="38" spans="2:15" ht="27.95" customHeight="1" x14ac:dyDescent="0.25">
      <c r="B38" s="55"/>
      <c r="C38" s="53"/>
      <c r="D38" s="54"/>
      <c r="E38" s="54"/>
      <c r="F38" s="46"/>
    </row>
    <row r="39" spans="2:15" ht="27.95" customHeight="1" x14ac:dyDescent="0.25">
      <c r="B39" s="55"/>
      <c r="C39" s="53"/>
      <c r="D39" s="54"/>
      <c r="E39" s="54"/>
      <c r="F39" s="46"/>
    </row>
    <row r="40" spans="2:15" ht="27.95" customHeight="1" x14ac:dyDescent="0.25">
      <c r="B40" s="55"/>
      <c r="C40" s="53"/>
      <c r="D40" s="54"/>
      <c r="E40" s="54"/>
      <c r="F40" s="46"/>
    </row>
    <row r="41" spans="2:15" ht="27.95" customHeight="1" x14ac:dyDescent="0.25">
      <c r="B41" s="55"/>
      <c r="C41" s="53"/>
      <c r="D41" s="54"/>
      <c r="E41" s="54"/>
      <c r="F41" s="46"/>
    </row>
    <row r="42" spans="2:15" ht="27.95" customHeight="1" x14ac:dyDescent="0.25">
      <c r="B42" s="55"/>
      <c r="C42" s="53"/>
      <c r="D42" s="54"/>
      <c r="E42" s="54"/>
      <c r="F42" s="46"/>
    </row>
    <row r="43" spans="2:15" ht="27.95" customHeight="1" x14ac:dyDescent="0.25">
      <c r="B43" s="55"/>
      <c r="C43" s="53"/>
      <c r="D43" s="54"/>
      <c r="E43" s="54"/>
      <c r="F43" s="46"/>
    </row>
    <row r="44" spans="2:15" ht="27.95" customHeight="1" x14ac:dyDescent="0.25">
      <c r="B44" s="55"/>
      <c r="C44" s="53"/>
      <c r="D44" s="54"/>
      <c r="E44" s="54"/>
      <c r="F44" s="46"/>
    </row>
  </sheetData>
  <mergeCells count="3">
    <mergeCell ref="D1:E1"/>
    <mergeCell ref="F1:H1"/>
    <mergeCell ref="B2:E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3"/>
  <sheetViews>
    <sheetView topLeftCell="A3" workbookViewId="0">
      <selection activeCell="O9" sqref="O9"/>
    </sheetView>
  </sheetViews>
  <sheetFormatPr defaultRowHeight="15.75" x14ac:dyDescent="0.25"/>
  <cols>
    <col min="1" max="1" width="2.28515625" style="57" customWidth="1"/>
    <col min="2" max="2" width="4.7109375" style="57" customWidth="1"/>
    <col min="3" max="3" width="6.28515625" style="57" customWidth="1"/>
    <col min="4" max="4" width="5.7109375" style="57" customWidth="1"/>
    <col min="5" max="6" width="9.140625" style="57"/>
    <col min="7" max="7" width="6.5703125" style="57" customWidth="1"/>
    <col min="8" max="8" width="6.140625" style="57" customWidth="1"/>
    <col min="9" max="9" width="11.28515625" style="57" bestFit="1" customWidth="1"/>
    <col min="10" max="12" width="10.85546875" style="57" bestFit="1" customWidth="1"/>
    <col min="13" max="13" width="11" style="57" customWidth="1"/>
    <col min="14" max="16" width="10.85546875" style="57" bestFit="1" customWidth="1"/>
    <col min="17" max="17" width="10.7109375" style="57" customWidth="1"/>
    <col min="18" max="20" width="10.85546875" style="57" bestFit="1" customWidth="1"/>
    <col min="21" max="21" width="13.85546875" style="57" customWidth="1"/>
    <col min="22" max="23" width="10.140625" style="57" bestFit="1" customWidth="1"/>
    <col min="24" max="16384" width="9.140625" style="57"/>
  </cols>
  <sheetData>
    <row r="1" spans="1:21" hidden="1" x14ac:dyDescent="0.25">
      <c r="Q1" s="313"/>
      <c r="R1" s="314"/>
      <c r="S1" s="314"/>
      <c r="T1" s="315"/>
      <c r="U1" s="315"/>
    </row>
    <row r="2" spans="1:21" hidden="1" x14ac:dyDescent="0.25"/>
    <row r="3" spans="1:21" x14ac:dyDescent="0.25">
      <c r="R3" s="316" t="s">
        <v>731</v>
      </c>
      <c r="S3" s="317"/>
      <c r="T3" s="317"/>
      <c r="U3" s="317"/>
    </row>
    <row r="4" spans="1:21" x14ac:dyDescent="0.25">
      <c r="R4" s="317"/>
      <c r="S4" s="317"/>
      <c r="T4" s="317"/>
      <c r="U4" s="317"/>
    </row>
    <row r="5" spans="1:21" x14ac:dyDescent="0.25">
      <c r="R5" s="317"/>
      <c r="S5" s="317"/>
      <c r="T5" s="317"/>
      <c r="U5" s="317"/>
    </row>
    <row r="6" spans="1:21" x14ac:dyDescent="0.25">
      <c r="R6" s="317"/>
      <c r="S6" s="317"/>
      <c r="T6" s="317"/>
      <c r="U6" s="317"/>
    </row>
    <row r="7" spans="1:21" x14ac:dyDescent="0.25">
      <c r="A7" s="318" t="s">
        <v>718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</row>
    <row r="8" spans="1:21" ht="16.5" thickBot="1" x14ac:dyDescent="0.3">
      <c r="U8" s="58" t="s">
        <v>1</v>
      </c>
    </row>
    <row r="9" spans="1:21" x14ac:dyDescent="0.25">
      <c r="A9" s="320" t="s">
        <v>77</v>
      </c>
      <c r="B9" s="321"/>
      <c r="C9" s="321"/>
      <c r="D9" s="321"/>
      <c r="E9" s="321"/>
      <c r="F9" s="321"/>
      <c r="G9" s="321"/>
      <c r="H9" s="322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60"/>
    </row>
    <row r="10" spans="1:21" x14ac:dyDescent="0.25">
      <c r="A10" s="323"/>
      <c r="B10" s="324"/>
      <c r="C10" s="324"/>
      <c r="D10" s="324"/>
      <c r="E10" s="324"/>
      <c r="F10" s="324"/>
      <c r="G10" s="324"/>
      <c r="H10" s="325"/>
      <c r="I10" s="61" t="s">
        <v>78</v>
      </c>
      <c r="J10" s="61" t="s">
        <v>79</v>
      </c>
      <c r="K10" s="61" t="s">
        <v>80</v>
      </c>
      <c r="L10" s="62" t="s">
        <v>81</v>
      </c>
      <c r="M10" s="62" t="s">
        <v>82</v>
      </c>
      <c r="N10" s="62" t="s">
        <v>83</v>
      </c>
      <c r="O10" s="62" t="s">
        <v>84</v>
      </c>
      <c r="P10" s="62" t="s">
        <v>85</v>
      </c>
      <c r="Q10" s="62" t="s">
        <v>86</v>
      </c>
      <c r="R10" s="62" t="s">
        <v>87</v>
      </c>
      <c r="S10" s="62" t="s">
        <v>88</v>
      </c>
      <c r="T10" s="62" t="s">
        <v>89</v>
      </c>
      <c r="U10" s="63" t="s">
        <v>90</v>
      </c>
    </row>
    <row r="11" spans="1:21" ht="16.5" thickBot="1" x14ac:dyDescent="0.3">
      <c r="A11" s="326"/>
      <c r="B11" s="327"/>
      <c r="C11" s="327"/>
      <c r="D11" s="327"/>
      <c r="E11" s="327"/>
      <c r="F11" s="327"/>
      <c r="G11" s="327"/>
      <c r="H11" s="328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/>
    </row>
    <row r="12" spans="1:21" ht="16.5" thickBot="1" x14ac:dyDescent="0.3">
      <c r="A12" s="66" t="s">
        <v>91</v>
      </c>
      <c r="B12" s="67"/>
      <c r="C12" s="67"/>
      <c r="D12" s="67"/>
      <c r="E12" s="67"/>
      <c r="F12" s="67"/>
      <c r="G12" s="67"/>
      <c r="H12" s="68"/>
      <c r="I12" s="150">
        <f t="shared" ref="I12:U12" si="0">SUM(I17,I21)</f>
        <v>5197444</v>
      </c>
      <c r="J12" s="150">
        <f t="shared" si="0"/>
        <v>5197444</v>
      </c>
      <c r="K12" s="150">
        <f t="shared" si="0"/>
        <v>5197444</v>
      </c>
      <c r="L12" s="150">
        <f t="shared" si="0"/>
        <v>5519036</v>
      </c>
      <c r="M12" s="150">
        <f t="shared" si="0"/>
        <v>4077136</v>
      </c>
      <c r="N12" s="150">
        <f t="shared" si="0"/>
        <v>7302751</v>
      </c>
      <c r="O12" s="150">
        <f t="shared" si="0"/>
        <v>13744639</v>
      </c>
      <c r="P12" s="150">
        <f t="shared" si="0"/>
        <v>4609802</v>
      </c>
      <c r="Q12" s="150">
        <f t="shared" si="0"/>
        <v>18308606</v>
      </c>
      <c r="R12" s="150">
        <f t="shared" si="0"/>
        <v>6079311</v>
      </c>
      <c r="S12" s="150">
        <f t="shared" si="0"/>
        <v>4736909</v>
      </c>
      <c r="T12" s="150">
        <f t="shared" si="0"/>
        <v>12839889</v>
      </c>
      <c r="U12" s="150">
        <f t="shared" si="0"/>
        <v>92810411</v>
      </c>
    </row>
    <row r="13" spans="1:21" ht="16.5" thickBot="1" x14ac:dyDescent="0.3">
      <c r="A13" s="69"/>
      <c r="B13" s="70" t="s">
        <v>92</v>
      </c>
      <c r="C13" s="70" t="s">
        <v>93</v>
      </c>
      <c r="D13" s="70"/>
      <c r="E13" s="70"/>
      <c r="F13" s="70"/>
      <c r="G13" s="70"/>
      <c r="H13" s="71"/>
      <c r="I13" s="151">
        <v>4713775</v>
      </c>
      <c r="J13" s="151">
        <v>4713775</v>
      </c>
      <c r="K13" s="151">
        <v>4713775</v>
      </c>
      <c r="L13" s="151">
        <v>3812831</v>
      </c>
      <c r="M13" s="151">
        <v>3902082</v>
      </c>
      <c r="N13" s="151">
        <v>3912831</v>
      </c>
      <c r="O13" s="151">
        <v>5345629</v>
      </c>
      <c r="P13" s="151">
        <v>4332807</v>
      </c>
      <c r="Q13" s="151">
        <v>5819021</v>
      </c>
      <c r="R13" s="151">
        <v>4428431</v>
      </c>
      <c r="S13" s="151">
        <v>4332807</v>
      </c>
      <c r="T13" s="151">
        <v>8204647</v>
      </c>
      <c r="U13" s="152">
        <f>SUM(I13:T13)</f>
        <v>58232411</v>
      </c>
    </row>
    <row r="14" spans="1:21" ht="16.5" thickBot="1" x14ac:dyDescent="0.3">
      <c r="A14" s="69"/>
      <c r="B14" s="70" t="s">
        <v>94</v>
      </c>
      <c r="C14" s="70" t="s">
        <v>95</v>
      </c>
      <c r="D14" s="70"/>
      <c r="E14" s="70"/>
      <c r="F14" s="70"/>
      <c r="G14" s="70"/>
      <c r="H14" s="71"/>
      <c r="I14" s="153"/>
      <c r="J14" s="153"/>
      <c r="K14" s="151"/>
      <c r="L14" s="151"/>
      <c r="M14" s="151"/>
      <c r="N14" s="153">
        <v>2979502</v>
      </c>
      <c r="O14" s="151">
        <v>8148893</v>
      </c>
      <c r="P14" s="151"/>
      <c r="Q14" s="151">
        <v>11750005</v>
      </c>
      <c r="R14" s="151"/>
      <c r="S14" s="151"/>
      <c r="T14" s="151">
        <v>2121600</v>
      </c>
      <c r="U14" s="152">
        <f t="shared" ref="U14:U16" si="1">SUM(I14:T14)</f>
        <v>25000000</v>
      </c>
    </row>
    <row r="15" spans="1:21" ht="16.5" thickBot="1" x14ac:dyDescent="0.3">
      <c r="A15" s="69"/>
      <c r="B15" s="70" t="s">
        <v>96</v>
      </c>
      <c r="C15" s="70" t="s">
        <v>97</v>
      </c>
      <c r="D15" s="70"/>
      <c r="E15" s="70"/>
      <c r="F15" s="70"/>
      <c r="G15" s="70"/>
      <c r="H15" s="71"/>
      <c r="I15" s="151">
        <v>458169</v>
      </c>
      <c r="J15" s="151">
        <v>458169</v>
      </c>
      <c r="K15" s="151">
        <v>458169</v>
      </c>
      <c r="L15" s="151">
        <v>1706205</v>
      </c>
      <c r="M15" s="151">
        <v>175054</v>
      </c>
      <c r="N15" s="151">
        <v>410418</v>
      </c>
      <c r="O15" s="151">
        <v>250117</v>
      </c>
      <c r="P15" s="151">
        <v>276995</v>
      </c>
      <c r="Q15" s="151">
        <v>633080</v>
      </c>
      <c r="R15" s="151">
        <v>1571380</v>
      </c>
      <c r="S15" s="151">
        <v>480602</v>
      </c>
      <c r="T15" s="151">
        <v>2244642</v>
      </c>
      <c r="U15" s="152">
        <f t="shared" si="1"/>
        <v>9123000</v>
      </c>
    </row>
    <row r="16" spans="1:21" ht="16.5" thickBot="1" x14ac:dyDescent="0.3">
      <c r="A16" s="69"/>
      <c r="B16" s="70" t="s">
        <v>98</v>
      </c>
      <c r="C16" s="70" t="s">
        <v>99</v>
      </c>
      <c r="D16" s="70"/>
      <c r="E16" s="70"/>
      <c r="F16" s="70"/>
      <c r="G16" s="70"/>
      <c r="H16" s="71"/>
      <c r="I16" s="151">
        <v>25500</v>
      </c>
      <c r="J16" s="151">
        <v>25500</v>
      </c>
      <c r="K16" s="151">
        <v>25500</v>
      </c>
      <c r="L16" s="151"/>
      <c r="M16" s="151"/>
      <c r="N16" s="151"/>
      <c r="O16" s="151"/>
      <c r="P16" s="151"/>
      <c r="Q16" s="151">
        <v>106500</v>
      </c>
      <c r="R16" s="151">
        <v>79500</v>
      </c>
      <c r="S16" s="151">
        <v>-76500</v>
      </c>
      <c r="T16" s="151">
        <v>269000</v>
      </c>
      <c r="U16" s="152">
        <f t="shared" si="1"/>
        <v>455000</v>
      </c>
    </row>
    <row r="17" spans="1:23" ht="16.5" thickBot="1" x14ac:dyDescent="0.3">
      <c r="A17" s="66" t="s">
        <v>100</v>
      </c>
      <c r="B17" s="67" t="s">
        <v>101</v>
      </c>
      <c r="C17" s="67"/>
      <c r="D17" s="67"/>
      <c r="E17" s="67"/>
      <c r="F17" s="67"/>
      <c r="G17" s="67"/>
      <c r="H17" s="68"/>
      <c r="I17" s="150">
        <f t="shared" ref="I17:U17" si="2">SUM(I13:I16)</f>
        <v>5197444</v>
      </c>
      <c r="J17" s="150">
        <f t="shared" si="2"/>
        <v>5197444</v>
      </c>
      <c r="K17" s="150">
        <f t="shared" si="2"/>
        <v>5197444</v>
      </c>
      <c r="L17" s="150">
        <f t="shared" si="2"/>
        <v>5519036</v>
      </c>
      <c r="M17" s="150">
        <f t="shared" si="2"/>
        <v>4077136</v>
      </c>
      <c r="N17" s="150">
        <f t="shared" si="2"/>
        <v>7302751</v>
      </c>
      <c r="O17" s="150">
        <f t="shared" si="2"/>
        <v>13744639</v>
      </c>
      <c r="P17" s="150">
        <f t="shared" si="2"/>
        <v>4609802</v>
      </c>
      <c r="Q17" s="150">
        <f t="shared" si="2"/>
        <v>18308606</v>
      </c>
      <c r="R17" s="150">
        <f t="shared" si="2"/>
        <v>6079311</v>
      </c>
      <c r="S17" s="150">
        <f t="shared" si="2"/>
        <v>4736909</v>
      </c>
      <c r="T17" s="150">
        <f t="shared" si="2"/>
        <v>12839889</v>
      </c>
      <c r="U17" s="150">
        <f t="shared" si="2"/>
        <v>92810411</v>
      </c>
    </row>
    <row r="18" spans="1:23" ht="16.5" thickBot="1" x14ac:dyDescent="0.3">
      <c r="A18" s="69"/>
      <c r="B18" s="70" t="s">
        <v>102</v>
      </c>
      <c r="C18" s="70" t="s">
        <v>103</v>
      </c>
      <c r="D18" s="70"/>
      <c r="E18" s="70"/>
      <c r="F18" s="70"/>
      <c r="G18" s="70"/>
      <c r="H18" s="7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2">
        <f t="shared" ref="U18:U20" si="3">SUM(I18:T18)</f>
        <v>0</v>
      </c>
    </row>
    <row r="19" spans="1:23" ht="16.5" thickBot="1" x14ac:dyDescent="0.3">
      <c r="A19" s="69"/>
      <c r="B19" s="70" t="s">
        <v>104</v>
      </c>
      <c r="C19" s="70" t="s">
        <v>105</v>
      </c>
      <c r="D19" s="70"/>
      <c r="E19" s="70"/>
      <c r="F19" s="70"/>
      <c r="G19" s="70"/>
      <c r="H19" s="7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2">
        <f t="shared" si="3"/>
        <v>0</v>
      </c>
    </row>
    <row r="20" spans="1:23" ht="16.5" thickBot="1" x14ac:dyDescent="0.3">
      <c r="A20" s="69"/>
      <c r="B20" s="70" t="s">
        <v>106</v>
      </c>
      <c r="C20" s="70" t="s">
        <v>107</v>
      </c>
      <c r="D20" s="70"/>
      <c r="E20" s="70"/>
      <c r="F20" s="70"/>
      <c r="G20" s="70"/>
      <c r="H20" s="7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2">
        <f t="shared" si="3"/>
        <v>0</v>
      </c>
    </row>
    <row r="21" spans="1:23" ht="16.5" thickBot="1" x14ac:dyDescent="0.3">
      <c r="A21" s="66" t="s">
        <v>108</v>
      </c>
      <c r="B21" s="67" t="s">
        <v>109</v>
      </c>
      <c r="C21" s="67"/>
      <c r="D21" s="67"/>
      <c r="E21" s="67"/>
      <c r="F21" s="67"/>
      <c r="G21" s="67"/>
      <c r="H21" s="72"/>
      <c r="I21" s="150">
        <f>SUM(I18:I20)</f>
        <v>0</v>
      </c>
      <c r="J21" s="150">
        <f t="shared" ref="J21:U21" si="4">SUM(J18:J20)</f>
        <v>0</v>
      </c>
      <c r="K21" s="150">
        <f t="shared" si="4"/>
        <v>0</v>
      </c>
      <c r="L21" s="150">
        <f t="shared" si="4"/>
        <v>0</v>
      </c>
      <c r="M21" s="150">
        <f t="shared" si="4"/>
        <v>0</v>
      </c>
      <c r="N21" s="150">
        <f t="shared" si="4"/>
        <v>0</v>
      </c>
      <c r="O21" s="150">
        <f t="shared" si="4"/>
        <v>0</v>
      </c>
      <c r="P21" s="150">
        <f t="shared" si="4"/>
        <v>0</v>
      </c>
      <c r="Q21" s="150">
        <f t="shared" si="4"/>
        <v>0</v>
      </c>
      <c r="R21" s="150">
        <f t="shared" si="4"/>
        <v>0</v>
      </c>
      <c r="S21" s="150">
        <f t="shared" si="4"/>
        <v>0</v>
      </c>
      <c r="T21" s="150">
        <f t="shared" si="4"/>
        <v>0</v>
      </c>
      <c r="U21" s="150">
        <f t="shared" si="4"/>
        <v>0</v>
      </c>
    </row>
    <row r="22" spans="1:23" ht="16.5" thickBot="1" x14ac:dyDescent="0.3">
      <c r="A22" s="69"/>
      <c r="B22" s="70" t="s">
        <v>110</v>
      </c>
      <c r="C22" s="70" t="s">
        <v>111</v>
      </c>
      <c r="D22" s="70"/>
      <c r="E22" s="70"/>
      <c r="F22" s="70"/>
      <c r="G22" s="70"/>
      <c r="H22" s="71"/>
      <c r="I22" s="151">
        <v>3878104</v>
      </c>
      <c r="J22" s="151">
        <v>3878104</v>
      </c>
      <c r="K22" s="151">
        <v>3878104</v>
      </c>
      <c r="L22" s="151">
        <v>57223952</v>
      </c>
      <c r="M22" s="151">
        <v>3208870</v>
      </c>
      <c r="N22" s="151">
        <v>5208870</v>
      </c>
      <c r="O22" s="151">
        <v>4192555</v>
      </c>
      <c r="P22" s="151">
        <v>4335358</v>
      </c>
      <c r="Q22" s="151">
        <v>4334362</v>
      </c>
      <c r="R22" s="151">
        <v>3336359</v>
      </c>
      <c r="S22" s="151">
        <v>4506217</v>
      </c>
      <c r="T22" s="151">
        <v>7675145</v>
      </c>
      <c r="U22" s="152">
        <f>SUM(I22:T22)</f>
        <v>105656000</v>
      </c>
      <c r="W22" s="73"/>
    </row>
    <row r="23" spans="1:23" ht="16.5" thickBot="1" x14ac:dyDescent="0.3">
      <c r="A23" s="66" t="s">
        <v>112</v>
      </c>
      <c r="B23" s="67" t="s">
        <v>56</v>
      </c>
      <c r="C23" s="67"/>
      <c r="D23" s="67"/>
      <c r="E23" s="67"/>
      <c r="F23" s="67"/>
      <c r="G23" s="67"/>
      <c r="H23" s="68"/>
      <c r="I23" s="150">
        <f>SUM(I22)</f>
        <v>3878104</v>
      </c>
      <c r="J23" s="150">
        <f t="shared" ref="J23:U23" si="5">SUM(J22)</f>
        <v>3878104</v>
      </c>
      <c r="K23" s="150">
        <f t="shared" si="5"/>
        <v>3878104</v>
      </c>
      <c r="L23" s="150">
        <f t="shared" si="5"/>
        <v>57223952</v>
      </c>
      <c r="M23" s="150">
        <f t="shared" si="5"/>
        <v>3208870</v>
      </c>
      <c r="N23" s="150">
        <f t="shared" si="5"/>
        <v>5208870</v>
      </c>
      <c r="O23" s="150">
        <f t="shared" si="5"/>
        <v>4192555</v>
      </c>
      <c r="P23" s="150">
        <f t="shared" si="5"/>
        <v>4335358</v>
      </c>
      <c r="Q23" s="150">
        <f t="shared" si="5"/>
        <v>4334362</v>
      </c>
      <c r="R23" s="150">
        <f t="shared" si="5"/>
        <v>3336359</v>
      </c>
      <c r="S23" s="150">
        <f t="shared" si="5"/>
        <v>4506217</v>
      </c>
      <c r="T23" s="150">
        <f t="shared" si="5"/>
        <v>7675145</v>
      </c>
      <c r="U23" s="150">
        <f t="shared" si="5"/>
        <v>105656000</v>
      </c>
    </row>
    <row r="24" spans="1:23" ht="16.5" thickBot="1" x14ac:dyDescent="0.3">
      <c r="A24" s="66"/>
      <c r="B24" s="67" t="s">
        <v>113</v>
      </c>
      <c r="C24" s="67"/>
      <c r="D24" s="67"/>
      <c r="E24" s="67"/>
      <c r="F24" s="67"/>
      <c r="G24" s="67"/>
      <c r="H24" s="68"/>
      <c r="I24" s="150">
        <f>SUM(I12,I23)</f>
        <v>9075548</v>
      </c>
      <c r="J24" s="150">
        <f t="shared" ref="J24:T24" si="6">SUM(J12,J23)</f>
        <v>9075548</v>
      </c>
      <c r="K24" s="150">
        <f t="shared" si="6"/>
        <v>9075548</v>
      </c>
      <c r="L24" s="150">
        <f t="shared" si="6"/>
        <v>62742988</v>
      </c>
      <c r="M24" s="150">
        <f t="shared" si="6"/>
        <v>7286006</v>
      </c>
      <c r="N24" s="150">
        <f t="shared" si="6"/>
        <v>12511621</v>
      </c>
      <c r="O24" s="150">
        <f t="shared" si="6"/>
        <v>17937194</v>
      </c>
      <c r="P24" s="150">
        <f t="shared" si="6"/>
        <v>8945160</v>
      </c>
      <c r="Q24" s="150">
        <f t="shared" si="6"/>
        <v>22642968</v>
      </c>
      <c r="R24" s="150">
        <f t="shared" si="6"/>
        <v>9415670</v>
      </c>
      <c r="S24" s="150">
        <f t="shared" si="6"/>
        <v>9243126</v>
      </c>
      <c r="T24" s="150">
        <f t="shared" si="6"/>
        <v>20515034</v>
      </c>
      <c r="U24" s="150">
        <f>U12+U23</f>
        <v>198466411</v>
      </c>
      <c r="V24" s="73"/>
      <c r="W24" s="73"/>
    </row>
    <row r="25" spans="1:23" ht="16.5" thickBot="1" x14ac:dyDescent="0.3"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spans="1:23" x14ac:dyDescent="0.25">
      <c r="A26" s="320" t="s">
        <v>114</v>
      </c>
      <c r="B26" s="329"/>
      <c r="C26" s="329"/>
      <c r="D26" s="329"/>
      <c r="E26" s="329"/>
      <c r="F26" s="329"/>
      <c r="G26" s="329"/>
      <c r="H26" s="330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60"/>
    </row>
    <row r="27" spans="1:23" x14ac:dyDescent="0.25">
      <c r="A27" s="331"/>
      <c r="B27" s="332"/>
      <c r="C27" s="332"/>
      <c r="D27" s="332"/>
      <c r="E27" s="332"/>
      <c r="F27" s="332"/>
      <c r="G27" s="332"/>
      <c r="H27" s="333"/>
      <c r="I27" s="61" t="s">
        <v>78</v>
      </c>
      <c r="J27" s="61" t="s">
        <v>79</v>
      </c>
      <c r="K27" s="61" t="s">
        <v>80</v>
      </c>
      <c r="L27" s="62" t="s">
        <v>81</v>
      </c>
      <c r="M27" s="62" t="s">
        <v>82</v>
      </c>
      <c r="N27" s="62" t="s">
        <v>83</v>
      </c>
      <c r="O27" s="62" t="s">
        <v>84</v>
      </c>
      <c r="P27" s="62" t="s">
        <v>85</v>
      </c>
      <c r="Q27" s="62" t="s">
        <v>86</v>
      </c>
      <c r="R27" s="62" t="s">
        <v>87</v>
      </c>
      <c r="S27" s="62" t="s">
        <v>88</v>
      </c>
      <c r="T27" s="62" t="s">
        <v>89</v>
      </c>
      <c r="U27" s="63" t="s">
        <v>90</v>
      </c>
    </row>
    <row r="28" spans="1:23" ht="16.5" thickBot="1" x14ac:dyDescent="0.3">
      <c r="A28" s="334"/>
      <c r="B28" s="335"/>
      <c r="C28" s="335"/>
      <c r="D28" s="335"/>
      <c r="E28" s="335"/>
      <c r="F28" s="335"/>
      <c r="G28" s="335"/>
      <c r="H28" s="336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5"/>
    </row>
    <row r="29" spans="1:23" ht="16.5" thickBot="1" x14ac:dyDescent="0.3">
      <c r="A29" s="66" t="s">
        <v>115</v>
      </c>
      <c r="B29" s="67" t="s">
        <v>116</v>
      </c>
      <c r="C29" s="67"/>
      <c r="D29" s="67"/>
      <c r="E29" s="67"/>
      <c r="F29" s="67"/>
      <c r="G29" s="67"/>
      <c r="H29" s="68"/>
      <c r="I29" s="150">
        <f>SUM(I35,I39,)</f>
        <v>2862067</v>
      </c>
      <c r="J29" s="150">
        <f t="shared" ref="J29:T29" si="7">SUM(J35,J39,)</f>
        <v>2862068</v>
      </c>
      <c r="K29" s="150">
        <f t="shared" si="7"/>
        <v>2862073</v>
      </c>
      <c r="L29" s="150">
        <f t="shared" si="7"/>
        <v>15791262</v>
      </c>
      <c r="M29" s="150">
        <f t="shared" si="7"/>
        <v>15647744</v>
      </c>
      <c r="N29" s="150">
        <f t="shared" si="7"/>
        <v>6527432</v>
      </c>
      <c r="O29" s="150">
        <f t="shared" si="7"/>
        <v>6638022</v>
      </c>
      <c r="P29" s="150">
        <f t="shared" si="7"/>
        <v>17360464</v>
      </c>
      <c r="Q29" s="150">
        <f>SUM(Q35,Q39,)</f>
        <v>24495283</v>
      </c>
      <c r="R29" s="150">
        <f t="shared" si="7"/>
        <v>6068674</v>
      </c>
      <c r="S29" s="150">
        <f t="shared" si="7"/>
        <v>9278810</v>
      </c>
      <c r="T29" s="150">
        <f t="shared" si="7"/>
        <v>33557096</v>
      </c>
      <c r="U29" s="150">
        <f>SUM(U35,U39,)</f>
        <v>143950995</v>
      </c>
    </row>
    <row r="30" spans="1:23" ht="16.5" thickBot="1" x14ac:dyDescent="0.3">
      <c r="A30" s="69"/>
      <c r="B30" s="70" t="s">
        <v>117</v>
      </c>
      <c r="C30" s="70" t="s">
        <v>118</v>
      </c>
      <c r="D30" s="70"/>
      <c r="E30" s="70"/>
      <c r="F30" s="70"/>
      <c r="G30" s="70"/>
      <c r="H30" s="71"/>
      <c r="I30" s="151">
        <v>1298369</v>
      </c>
      <c r="J30" s="151">
        <v>1298369</v>
      </c>
      <c r="K30" s="151">
        <v>1298370</v>
      </c>
      <c r="L30" s="151">
        <v>9010435</v>
      </c>
      <c r="M30" s="151">
        <v>2959952</v>
      </c>
      <c r="N30" s="151">
        <v>2934882</v>
      </c>
      <c r="O30" s="151">
        <v>3307523</v>
      </c>
      <c r="P30" s="151">
        <v>3784760</v>
      </c>
      <c r="Q30" s="151">
        <v>4033138</v>
      </c>
      <c r="R30" s="151">
        <v>3466648</v>
      </c>
      <c r="S30" s="151">
        <v>3635010</v>
      </c>
      <c r="T30" s="151">
        <v>5881544</v>
      </c>
      <c r="U30" s="154">
        <f>SUM(I30:T30)</f>
        <v>42909000</v>
      </c>
    </row>
    <row r="31" spans="1:23" ht="16.5" thickBot="1" x14ac:dyDescent="0.3">
      <c r="A31" s="69"/>
      <c r="B31" s="70" t="s">
        <v>119</v>
      </c>
      <c r="C31" s="70" t="s">
        <v>120</v>
      </c>
      <c r="D31" s="70"/>
      <c r="E31" s="70"/>
      <c r="F31" s="70"/>
      <c r="G31" s="70"/>
      <c r="H31" s="71"/>
      <c r="I31" s="153">
        <v>215312</v>
      </c>
      <c r="J31" s="153">
        <v>215312</v>
      </c>
      <c r="K31" s="153">
        <v>215314</v>
      </c>
      <c r="L31" s="153">
        <v>1560454</v>
      </c>
      <c r="M31" s="153">
        <v>517991</v>
      </c>
      <c r="N31" s="153">
        <v>512756</v>
      </c>
      <c r="O31" s="153">
        <v>549311</v>
      </c>
      <c r="P31" s="153">
        <v>540968</v>
      </c>
      <c r="Q31" s="153">
        <v>578646</v>
      </c>
      <c r="R31" s="153">
        <v>508419</v>
      </c>
      <c r="S31" s="153">
        <v>537475</v>
      </c>
      <c r="T31" s="153">
        <v>1618042</v>
      </c>
      <c r="U31" s="154">
        <f>SUM(I31:T31)</f>
        <v>7570000</v>
      </c>
    </row>
    <row r="32" spans="1:23" ht="16.5" thickBot="1" x14ac:dyDescent="0.3">
      <c r="A32" s="69"/>
      <c r="B32" s="70" t="s">
        <v>121</v>
      </c>
      <c r="C32" s="70" t="s">
        <v>122</v>
      </c>
      <c r="D32" s="70"/>
      <c r="E32" s="70"/>
      <c r="F32" s="70"/>
      <c r="G32" s="70"/>
      <c r="H32" s="71"/>
      <c r="I32" s="151">
        <v>1052994</v>
      </c>
      <c r="J32" s="151">
        <v>1052994</v>
      </c>
      <c r="K32" s="151">
        <v>1052995</v>
      </c>
      <c r="L32" s="151">
        <v>3427358</v>
      </c>
      <c r="M32" s="151">
        <v>1242113</v>
      </c>
      <c r="N32" s="151">
        <v>1457223</v>
      </c>
      <c r="O32" s="151">
        <v>1353405</v>
      </c>
      <c r="P32" s="151">
        <v>1569534</v>
      </c>
      <c r="Q32" s="151">
        <v>4792815</v>
      </c>
      <c r="R32" s="151">
        <v>1936907</v>
      </c>
      <c r="S32" s="151">
        <v>2437658</v>
      </c>
      <c r="T32" s="151">
        <v>13575292</v>
      </c>
      <c r="U32" s="154">
        <f>SUM(I32:T32)</f>
        <v>34951288</v>
      </c>
    </row>
    <row r="33" spans="1:22" ht="16.5" thickBot="1" x14ac:dyDescent="0.3">
      <c r="A33" s="69"/>
      <c r="B33" s="70" t="s">
        <v>123</v>
      </c>
      <c r="C33" s="70" t="s">
        <v>124</v>
      </c>
      <c r="D33" s="70"/>
      <c r="E33" s="70"/>
      <c r="F33" s="70"/>
      <c r="G33" s="70"/>
      <c r="H33" s="71"/>
      <c r="I33" s="151">
        <v>117633</v>
      </c>
      <c r="J33" s="151">
        <v>117633</v>
      </c>
      <c r="K33" s="151">
        <v>117634</v>
      </c>
      <c r="L33" s="151">
        <v>79900</v>
      </c>
      <c r="M33" s="151">
        <v>68400</v>
      </c>
      <c r="N33" s="151">
        <v>39900</v>
      </c>
      <c r="O33" s="151">
        <v>133800</v>
      </c>
      <c r="P33" s="151">
        <v>30000</v>
      </c>
      <c r="Q33" s="151">
        <v>97300</v>
      </c>
      <c r="R33" s="151">
        <v>134500</v>
      </c>
      <c r="S33" s="151">
        <v>104500</v>
      </c>
      <c r="T33" s="151">
        <v>423800</v>
      </c>
      <c r="U33" s="154">
        <f>SUM(I33:T33)</f>
        <v>1465000</v>
      </c>
    </row>
    <row r="34" spans="1:22" ht="16.5" thickBot="1" x14ac:dyDescent="0.3">
      <c r="A34" s="69"/>
      <c r="B34" s="70" t="s">
        <v>125</v>
      </c>
      <c r="C34" s="70" t="s">
        <v>126</v>
      </c>
      <c r="D34" s="70"/>
      <c r="E34" s="70"/>
      <c r="F34" s="70"/>
      <c r="G34" s="70"/>
      <c r="H34" s="71"/>
      <c r="I34" s="155">
        <v>177759</v>
      </c>
      <c r="J34" s="155">
        <v>177760</v>
      </c>
      <c r="K34" s="155">
        <v>177760</v>
      </c>
      <c r="L34" s="155">
        <v>1431285</v>
      </c>
      <c r="M34" s="155">
        <v>2030746</v>
      </c>
      <c r="N34" s="155">
        <v>72559</v>
      </c>
      <c r="O34" s="155">
        <v>25171</v>
      </c>
      <c r="P34" s="155">
        <v>9977823</v>
      </c>
      <c r="Q34" s="155">
        <v>36379</v>
      </c>
      <c r="R34" s="155">
        <v>22200</v>
      </c>
      <c r="S34" s="155">
        <v>2470314</v>
      </c>
      <c r="T34" s="155">
        <v>3425905</v>
      </c>
      <c r="U34" s="154">
        <f>SUM(I34:T34)</f>
        <v>20025661</v>
      </c>
    </row>
    <row r="35" spans="1:22" ht="16.5" thickBot="1" x14ac:dyDescent="0.3">
      <c r="A35" s="66" t="s">
        <v>100</v>
      </c>
      <c r="B35" s="67" t="s">
        <v>127</v>
      </c>
      <c r="C35" s="67"/>
      <c r="D35" s="67"/>
      <c r="E35" s="67"/>
      <c r="F35" s="67"/>
      <c r="G35" s="67"/>
      <c r="H35" s="68"/>
      <c r="I35" s="150">
        <f>SUM(I30:I34)</f>
        <v>2862067</v>
      </c>
      <c r="J35" s="150">
        <f t="shared" ref="J35:U35" si="8">SUM(J30:J34)</f>
        <v>2862068</v>
      </c>
      <c r="K35" s="150">
        <f t="shared" si="8"/>
        <v>2862073</v>
      </c>
      <c r="L35" s="150">
        <f t="shared" si="8"/>
        <v>15509432</v>
      </c>
      <c r="M35" s="150">
        <f t="shared" si="8"/>
        <v>6819202</v>
      </c>
      <c r="N35" s="150">
        <f t="shared" si="8"/>
        <v>5017320</v>
      </c>
      <c r="O35" s="150">
        <f t="shared" si="8"/>
        <v>5369210</v>
      </c>
      <c r="P35" s="150">
        <f t="shared" si="8"/>
        <v>15903085</v>
      </c>
      <c r="Q35" s="150">
        <f t="shared" si="8"/>
        <v>9538278</v>
      </c>
      <c r="R35" s="150">
        <f t="shared" si="8"/>
        <v>6068674</v>
      </c>
      <c r="S35" s="150">
        <f t="shared" si="8"/>
        <v>9184957</v>
      </c>
      <c r="T35" s="150">
        <f t="shared" si="8"/>
        <v>24924583</v>
      </c>
      <c r="U35" s="150">
        <f t="shared" si="8"/>
        <v>106920949</v>
      </c>
    </row>
    <row r="36" spans="1:22" ht="16.5" thickBot="1" x14ac:dyDescent="0.3">
      <c r="A36" s="69"/>
      <c r="B36" s="70" t="s">
        <v>33</v>
      </c>
      <c r="C36" s="70" t="s">
        <v>128</v>
      </c>
      <c r="D36" s="70"/>
      <c r="E36" s="70"/>
      <c r="F36" s="70"/>
      <c r="G36" s="70"/>
      <c r="H36" s="71"/>
      <c r="I36" s="155"/>
      <c r="J36" s="155"/>
      <c r="K36" s="151"/>
      <c r="L36" s="151">
        <v>23900</v>
      </c>
      <c r="M36" s="151">
        <v>41910</v>
      </c>
      <c r="N36" s="151">
        <v>1238250</v>
      </c>
      <c r="O36" s="151">
        <v>1268812</v>
      </c>
      <c r="P36" s="151">
        <v>1213550</v>
      </c>
      <c r="Q36" s="151">
        <v>1053710</v>
      </c>
      <c r="R36" s="151"/>
      <c r="S36" s="151">
        <v>93853</v>
      </c>
      <c r="T36" s="151">
        <v>6317237</v>
      </c>
      <c r="U36" s="154">
        <f>SUM(I36:T36)</f>
        <v>11251222</v>
      </c>
    </row>
    <row r="37" spans="1:22" ht="16.5" thickBot="1" x14ac:dyDescent="0.3">
      <c r="A37" s="69"/>
      <c r="B37" s="70" t="s">
        <v>129</v>
      </c>
      <c r="C37" s="70" t="s">
        <v>130</v>
      </c>
      <c r="D37" s="70"/>
      <c r="E37" s="70"/>
      <c r="F37" s="70"/>
      <c r="G37" s="70"/>
      <c r="H37" s="71"/>
      <c r="I37" s="155"/>
      <c r="J37" s="155"/>
      <c r="K37" s="151"/>
      <c r="L37" s="151">
        <v>257930</v>
      </c>
      <c r="M37" s="151">
        <v>8786632</v>
      </c>
      <c r="N37" s="151">
        <v>271862</v>
      </c>
      <c r="O37" s="151"/>
      <c r="P37" s="151">
        <v>243829</v>
      </c>
      <c r="Q37" s="151">
        <v>13812300</v>
      </c>
      <c r="R37" s="151"/>
      <c r="S37" s="151"/>
      <c r="T37" s="151">
        <v>2278271</v>
      </c>
      <c r="U37" s="154">
        <f>SUM(I37:T37)</f>
        <v>25650824</v>
      </c>
    </row>
    <row r="38" spans="1:22" ht="16.5" thickBot="1" x14ac:dyDescent="0.3">
      <c r="A38" s="69"/>
      <c r="B38" s="70" t="s">
        <v>131</v>
      </c>
      <c r="C38" s="70" t="s">
        <v>132</v>
      </c>
      <c r="D38" s="70"/>
      <c r="E38" s="70"/>
      <c r="F38" s="70"/>
      <c r="G38" s="70"/>
      <c r="H38" s="71"/>
      <c r="I38" s="155"/>
      <c r="J38" s="155"/>
      <c r="K38" s="151"/>
      <c r="L38" s="151"/>
      <c r="M38" s="151"/>
      <c r="N38" s="151"/>
      <c r="O38" s="151"/>
      <c r="P38" s="151"/>
      <c r="Q38" s="151">
        <v>90995</v>
      </c>
      <c r="R38" s="151"/>
      <c r="S38" s="151"/>
      <c r="T38" s="151">
        <v>37005</v>
      </c>
      <c r="U38" s="154">
        <f>SUM(I38:T38)</f>
        <v>128000</v>
      </c>
      <c r="V38" s="73"/>
    </row>
    <row r="39" spans="1:22" ht="16.5" thickBot="1" x14ac:dyDescent="0.3">
      <c r="A39" s="66" t="s">
        <v>133</v>
      </c>
      <c r="B39" s="67" t="s">
        <v>134</v>
      </c>
      <c r="C39" s="67"/>
      <c r="D39" s="67"/>
      <c r="E39" s="67"/>
      <c r="F39" s="67"/>
      <c r="G39" s="67"/>
      <c r="H39" s="68"/>
      <c r="I39" s="150">
        <f>SUM(I36:I38)</f>
        <v>0</v>
      </c>
      <c r="J39" s="150">
        <f t="shared" ref="J39:U39" si="9">SUM(J36:J38)</f>
        <v>0</v>
      </c>
      <c r="K39" s="150">
        <f t="shared" si="9"/>
        <v>0</v>
      </c>
      <c r="L39" s="150">
        <f t="shared" si="9"/>
        <v>281830</v>
      </c>
      <c r="M39" s="150">
        <f t="shared" si="9"/>
        <v>8828542</v>
      </c>
      <c r="N39" s="150">
        <f t="shared" si="9"/>
        <v>1510112</v>
      </c>
      <c r="O39" s="150">
        <f t="shared" si="9"/>
        <v>1268812</v>
      </c>
      <c r="P39" s="150">
        <f t="shared" si="9"/>
        <v>1457379</v>
      </c>
      <c r="Q39" s="150">
        <f t="shared" si="9"/>
        <v>14957005</v>
      </c>
      <c r="R39" s="150">
        <f t="shared" si="9"/>
        <v>0</v>
      </c>
      <c r="S39" s="150">
        <f t="shared" si="9"/>
        <v>93853</v>
      </c>
      <c r="T39" s="150">
        <f t="shared" si="9"/>
        <v>8632513</v>
      </c>
      <c r="U39" s="150">
        <f t="shared" si="9"/>
        <v>37030046</v>
      </c>
    </row>
    <row r="40" spans="1:22" ht="16.5" thickBot="1" x14ac:dyDescent="0.3">
      <c r="A40" s="69"/>
      <c r="B40" s="70" t="s">
        <v>135</v>
      </c>
      <c r="C40" s="70" t="s">
        <v>136</v>
      </c>
      <c r="D40" s="70"/>
      <c r="E40" s="70"/>
      <c r="F40" s="70"/>
      <c r="G40" s="70"/>
      <c r="H40" s="71"/>
      <c r="I40" s="155">
        <v>5784520</v>
      </c>
      <c r="J40" s="155">
        <v>3878104</v>
      </c>
      <c r="K40" s="155">
        <v>3878104</v>
      </c>
      <c r="L40" s="155">
        <v>4176952</v>
      </c>
      <c r="M40" s="155">
        <v>3208870</v>
      </c>
      <c r="N40" s="155">
        <v>5208870</v>
      </c>
      <c r="O40" s="155">
        <v>4192555</v>
      </c>
      <c r="P40" s="155">
        <v>4335358</v>
      </c>
      <c r="Q40" s="155">
        <v>4334362</v>
      </c>
      <c r="R40" s="155">
        <v>3336359</v>
      </c>
      <c r="S40" s="155">
        <v>4506217</v>
      </c>
      <c r="T40" s="155">
        <v>7675145</v>
      </c>
      <c r="U40" s="154">
        <f>SUM(I40:T40)</f>
        <v>54515416</v>
      </c>
    </row>
    <row r="41" spans="1:22" ht="16.5" thickBot="1" x14ac:dyDescent="0.3">
      <c r="A41" s="66" t="s">
        <v>137</v>
      </c>
      <c r="B41" s="67" t="s">
        <v>138</v>
      </c>
      <c r="C41" s="67"/>
      <c r="D41" s="67"/>
      <c r="E41" s="67"/>
      <c r="F41" s="67"/>
      <c r="G41" s="67"/>
      <c r="H41" s="68"/>
      <c r="I41" s="150">
        <f>SUM(I40)</f>
        <v>5784520</v>
      </c>
      <c r="J41" s="150">
        <f t="shared" ref="J41:T41" si="10">SUM(J40)</f>
        <v>3878104</v>
      </c>
      <c r="K41" s="150">
        <f t="shared" si="10"/>
        <v>3878104</v>
      </c>
      <c r="L41" s="150">
        <f t="shared" si="10"/>
        <v>4176952</v>
      </c>
      <c r="M41" s="150">
        <f t="shared" si="10"/>
        <v>3208870</v>
      </c>
      <c r="N41" s="150">
        <f t="shared" si="10"/>
        <v>5208870</v>
      </c>
      <c r="O41" s="150">
        <f t="shared" si="10"/>
        <v>4192555</v>
      </c>
      <c r="P41" s="150">
        <f t="shared" si="10"/>
        <v>4335358</v>
      </c>
      <c r="Q41" s="150">
        <f t="shared" si="10"/>
        <v>4334362</v>
      </c>
      <c r="R41" s="150">
        <f t="shared" si="10"/>
        <v>3336359</v>
      </c>
      <c r="S41" s="150">
        <f>SUM(S40)</f>
        <v>4506217</v>
      </c>
      <c r="T41" s="150">
        <f t="shared" si="10"/>
        <v>7675145</v>
      </c>
      <c r="U41" s="150">
        <f>SUM(I41:T41)</f>
        <v>54515416</v>
      </c>
    </row>
    <row r="42" spans="1:22" ht="16.5" thickBot="1" x14ac:dyDescent="0.3">
      <c r="A42" s="66" t="s">
        <v>139</v>
      </c>
      <c r="B42" s="311" t="s">
        <v>140</v>
      </c>
      <c r="C42" s="312"/>
      <c r="D42" s="312"/>
      <c r="E42" s="312"/>
      <c r="F42" s="312"/>
      <c r="G42" s="67"/>
      <c r="H42" s="68"/>
      <c r="I42" s="150">
        <f>SUM(I29,I41,)</f>
        <v>8646587</v>
      </c>
      <c r="J42" s="150">
        <f t="shared" ref="J42:S42" si="11">SUM(J29,J41,)</f>
        <v>6740172</v>
      </c>
      <c r="K42" s="150">
        <f t="shared" si="11"/>
        <v>6740177</v>
      </c>
      <c r="L42" s="150">
        <f>SUM(L29,L41,)</f>
        <v>19968214</v>
      </c>
      <c r="M42" s="150">
        <f t="shared" si="11"/>
        <v>18856614</v>
      </c>
      <c r="N42" s="150">
        <f t="shared" si="11"/>
        <v>11736302</v>
      </c>
      <c r="O42" s="150">
        <f t="shared" si="11"/>
        <v>10830577</v>
      </c>
      <c r="P42" s="150">
        <f t="shared" si="11"/>
        <v>21695822</v>
      </c>
      <c r="Q42" s="150">
        <f>SUM(Q29,Q41,)</f>
        <v>28829645</v>
      </c>
      <c r="R42" s="150">
        <f t="shared" si="11"/>
        <v>9405033</v>
      </c>
      <c r="S42" s="150">
        <f t="shared" si="11"/>
        <v>13785027</v>
      </c>
      <c r="T42" s="150">
        <f>SUM(T29,T41,)</f>
        <v>41232241</v>
      </c>
      <c r="U42" s="150">
        <f>+U41+U29</f>
        <v>198466411</v>
      </c>
    </row>
    <row r="43" spans="1:22" x14ac:dyDescent="0.25">
      <c r="O43" s="74"/>
    </row>
  </sheetData>
  <mergeCells count="6">
    <mergeCell ref="B42:F42"/>
    <mergeCell ref="Q1:U1"/>
    <mergeCell ref="R3:U6"/>
    <mergeCell ref="A7:U7"/>
    <mergeCell ref="A9:H11"/>
    <mergeCell ref="A26:H28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1"/>
  <sheetViews>
    <sheetView workbookViewId="0">
      <selection activeCell="S12" sqref="S12"/>
    </sheetView>
  </sheetViews>
  <sheetFormatPr defaultRowHeight="15" x14ac:dyDescent="0.25"/>
  <cols>
    <col min="1" max="1" width="2.85546875" customWidth="1"/>
    <col min="2" max="2" width="4.140625" customWidth="1"/>
    <col min="3" max="3" width="6.42578125" customWidth="1"/>
    <col min="11" max="11" width="13.140625" customWidth="1"/>
    <col min="12" max="15" width="14.28515625" bestFit="1" customWidth="1"/>
    <col min="19" max="19" width="14.5703125" customWidth="1"/>
  </cols>
  <sheetData>
    <row r="1" spans="1:20" ht="12.75" customHeight="1" x14ac:dyDescent="0.25">
      <c r="A1" s="346"/>
      <c r="B1" s="346"/>
      <c r="C1" s="346"/>
      <c r="D1" s="346"/>
      <c r="E1" s="31"/>
      <c r="F1" s="31"/>
      <c r="G1" s="31"/>
      <c r="M1" s="298" t="s">
        <v>732</v>
      </c>
      <c r="N1" s="298"/>
      <c r="O1" s="298"/>
      <c r="P1" s="347"/>
      <c r="Q1" s="347"/>
      <c r="R1" s="347"/>
      <c r="S1" s="347"/>
      <c r="T1" s="112"/>
    </row>
    <row r="2" spans="1:20" ht="12.75" customHeight="1" x14ac:dyDescent="0.25">
      <c r="A2" s="346"/>
      <c r="B2" s="346"/>
      <c r="C2" s="346"/>
      <c r="D2" s="346"/>
      <c r="E2" s="31"/>
      <c r="F2" s="31"/>
      <c r="G2" s="31"/>
      <c r="M2" s="298"/>
      <c r="N2" s="298"/>
      <c r="O2" s="298"/>
      <c r="P2" s="347"/>
      <c r="Q2" s="347"/>
      <c r="R2" s="347"/>
      <c r="S2" s="347"/>
      <c r="T2" s="112"/>
    </row>
    <row r="3" spans="1:20" ht="12.75" customHeight="1" x14ac:dyDescent="0.25">
      <c r="A3" s="346"/>
      <c r="B3" s="346"/>
      <c r="C3" s="346"/>
      <c r="D3" s="346"/>
      <c r="E3" s="31"/>
      <c r="F3" s="31"/>
      <c r="G3" s="31"/>
      <c r="M3" s="298"/>
      <c r="N3" s="298"/>
      <c r="O3" s="298"/>
      <c r="P3" s="347"/>
      <c r="Q3" s="347"/>
      <c r="R3" s="347"/>
      <c r="S3" s="347"/>
      <c r="T3" s="112"/>
    </row>
    <row r="4" spans="1:20" ht="23.25" customHeight="1" x14ac:dyDescent="0.25">
      <c r="A4" s="346"/>
      <c r="B4" s="346"/>
      <c r="C4" s="346"/>
      <c r="D4" s="346"/>
      <c r="E4" s="31"/>
      <c r="F4" s="31"/>
      <c r="G4" s="31"/>
      <c r="M4" s="298"/>
      <c r="N4" s="298"/>
      <c r="O4" s="298"/>
      <c r="P4" s="347"/>
      <c r="Q4" s="347"/>
      <c r="R4" s="347"/>
      <c r="S4" s="347"/>
      <c r="T4" s="112"/>
    </row>
    <row r="5" spans="1:20" ht="15.75" customHeight="1" x14ac:dyDescent="0.25">
      <c r="A5" s="348" t="s">
        <v>719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</row>
    <row r="6" spans="1:20" ht="15.75" customHeight="1" x14ac:dyDescent="0.25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</row>
    <row r="7" spans="1:20" ht="15.75" customHeight="1" x14ac:dyDescent="0.25">
      <c r="A7" s="348"/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</row>
    <row r="8" spans="1:20" ht="15.75" thickBot="1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O8" t="s">
        <v>1</v>
      </c>
    </row>
    <row r="9" spans="1:20" ht="12.75" customHeight="1" x14ac:dyDescent="0.25">
      <c r="A9" s="337" t="s">
        <v>77</v>
      </c>
      <c r="B9" s="338"/>
      <c r="C9" s="338"/>
      <c r="D9" s="338"/>
      <c r="E9" s="338"/>
      <c r="F9" s="338"/>
      <c r="G9" s="338"/>
      <c r="H9" s="338"/>
      <c r="I9" s="338"/>
      <c r="J9" s="338"/>
      <c r="K9" s="339"/>
      <c r="L9" s="349" t="s">
        <v>168</v>
      </c>
      <c r="M9" s="352" t="s">
        <v>169</v>
      </c>
      <c r="N9" s="349" t="s">
        <v>196</v>
      </c>
      <c r="O9" s="349" t="s">
        <v>197</v>
      </c>
    </row>
    <row r="10" spans="1:20" ht="12.75" customHeight="1" x14ac:dyDescent="0.25">
      <c r="A10" s="340"/>
      <c r="B10" s="341"/>
      <c r="C10" s="341"/>
      <c r="D10" s="341"/>
      <c r="E10" s="341"/>
      <c r="F10" s="341"/>
      <c r="G10" s="341"/>
      <c r="H10" s="341"/>
      <c r="I10" s="341"/>
      <c r="J10" s="341"/>
      <c r="K10" s="342"/>
      <c r="L10" s="350"/>
      <c r="M10" s="353"/>
      <c r="N10" s="350"/>
      <c r="O10" s="350"/>
    </row>
    <row r="11" spans="1:20" ht="13.5" customHeight="1" thickBot="1" x14ac:dyDescent="0.3">
      <c r="A11" s="343"/>
      <c r="B11" s="344"/>
      <c r="C11" s="344"/>
      <c r="D11" s="344"/>
      <c r="E11" s="344"/>
      <c r="F11" s="344"/>
      <c r="G11" s="344"/>
      <c r="H11" s="344"/>
      <c r="I11" s="344"/>
      <c r="J11" s="344"/>
      <c r="K11" s="345"/>
      <c r="L11" s="351"/>
      <c r="M11" s="354"/>
      <c r="N11" s="351"/>
      <c r="O11" s="351"/>
    </row>
    <row r="12" spans="1:20" ht="19.5" thickBot="1" x14ac:dyDescent="0.35">
      <c r="A12" s="113" t="s">
        <v>91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5"/>
      <c r="L12" s="116">
        <f>SUM(L17+L21)</f>
        <v>92810411</v>
      </c>
      <c r="M12" s="116">
        <f t="shared" ref="M12:O12" si="0">SUM(M17+M21)</f>
        <v>94666619.219999999</v>
      </c>
      <c r="N12" s="116">
        <f t="shared" si="0"/>
        <v>95594723.329999998</v>
      </c>
      <c r="O12" s="116">
        <f t="shared" si="0"/>
        <v>98462565.029899999</v>
      </c>
    </row>
    <row r="13" spans="1:20" ht="15.75" x14ac:dyDescent="0.25">
      <c r="A13" s="117"/>
      <c r="B13" s="118" t="s">
        <v>92</v>
      </c>
      <c r="C13" s="118" t="s">
        <v>170</v>
      </c>
      <c r="D13" s="118"/>
      <c r="E13" s="118"/>
      <c r="F13" s="118"/>
      <c r="G13" s="118"/>
      <c r="H13" s="118"/>
      <c r="I13" s="118"/>
      <c r="J13" s="118"/>
      <c r="K13" s="119"/>
      <c r="L13" s="264">
        <v>58232411</v>
      </c>
      <c r="M13" s="267">
        <f>L13*1.02</f>
        <v>59397059.219999999</v>
      </c>
      <c r="N13" s="264">
        <f>L13*1.03</f>
        <v>59979383.329999998</v>
      </c>
      <c r="O13" s="264">
        <f>+N13*1.03</f>
        <v>61778764.829899997</v>
      </c>
    </row>
    <row r="14" spans="1:20" ht="15.75" x14ac:dyDescent="0.25">
      <c r="A14" s="120"/>
      <c r="B14" s="121" t="s">
        <v>94</v>
      </c>
      <c r="C14" s="121" t="s">
        <v>171</v>
      </c>
      <c r="D14" s="121"/>
      <c r="E14" s="121"/>
      <c r="F14" s="121"/>
      <c r="G14" s="121"/>
      <c r="H14" s="121"/>
      <c r="I14" s="121"/>
      <c r="J14" s="121"/>
      <c r="K14" s="122"/>
      <c r="L14" s="265">
        <v>25000000</v>
      </c>
      <c r="M14" s="267">
        <f t="shared" ref="M14:M16" si="1">L14*1.02</f>
        <v>25500000</v>
      </c>
      <c r="N14" s="264">
        <f t="shared" ref="N14:N16" si="2">L14*1.03</f>
        <v>25750000</v>
      </c>
      <c r="O14" s="264">
        <f t="shared" ref="O14:O16" si="3">+N14*1.03</f>
        <v>26522500</v>
      </c>
    </row>
    <row r="15" spans="1:20" ht="15.75" x14ac:dyDescent="0.25">
      <c r="A15" s="120"/>
      <c r="B15" s="121" t="s">
        <v>96</v>
      </c>
      <c r="C15" s="121" t="s">
        <v>172</v>
      </c>
      <c r="D15" s="121"/>
      <c r="E15" s="121"/>
      <c r="F15" s="121"/>
      <c r="G15" s="121"/>
      <c r="H15" s="121"/>
      <c r="I15" s="121"/>
      <c r="J15" s="121"/>
      <c r="K15" s="122"/>
      <c r="L15" s="265">
        <v>9123000</v>
      </c>
      <c r="M15" s="267">
        <f t="shared" si="1"/>
        <v>9305460</v>
      </c>
      <c r="N15" s="264">
        <f t="shared" si="2"/>
        <v>9396690</v>
      </c>
      <c r="O15" s="264">
        <f t="shared" si="3"/>
        <v>9678590.7000000011</v>
      </c>
    </row>
    <row r="16" spans="1:20" ht="16.5" thickBot="1" x14ac:dyDescent="0.3">
      <c r="A16" s="123"/>
      <c r="B16" s="124" t="s">
        <v>98</v>
      </c>
      <c r="C16" s="124" t="s">
        <v>173</v>
      </c>
      <c r="D16" s="124"/>
      <c r="E16" s="124"/>
      <c r="F16" s="124"/>
      <c r="G16" s="124"/>
      <c r="H16" s="124"/>
      <c r="I16" s="124"/>
      <c r="J16" s="124"/>
      <c r="K16" s="125"/>
      <c r="L16" s="265">
        <v>455000</v>
      </c>
      <c r="M16" s="267">
        <f t="shared" si="1"/>
        <v>464100</v>
      </c>
      <c r="N16" s="264">
        <f t="shared" si="2"/>
        <v>468650</v>
      </c>
      <c r="O16" s="264">
        <f t="shared" si="3"/>
        <v>482709.5</v>
      </c>
    </row>
    <row r="17" spans="1:15" ht="16.5" thickBot="1" x14ac:dyDescent="0.3">
      <c r="A17" s="126" t="s">
        <v>100</v>
      </c>
      <c r="B17" s="127" t="s">
        <v>174</v>
      </c>
      <c r="C17" s="127"/>
      <c r="D17" s="127"/>
      <c r="E17" s="127"/>
      <c r="F17" s="127"/>
      <c r="G17" s="127"/>
      <c r="H17" s="127"/>
      <c r="I17" s="127"/>
      <c r="J17" s="127"/>
      <c r="K17" s="128"/>
      <c r="L17" s="116">
        <f>SUM(L13:L16)</f>
        <v>92810411</v>
      </c>
      <c r="M17" s="116">
        <f t="shared" ref="M17:O17" si="4">SUM(M13:M16)</f>
        <v>94666619.219999999</v>
      </c>
      <c r="N17" s="116">
        <f t="shared" si="4"/>
        <v>95594723.329999998</v>
      </c>
      <c r="O17" s="116">
        <f t="shared" si="4"/>
        <v>98462565.029899999</v>
      </c>
    </row>
    <row r="18" spans="1:15" ht="15.75" x14ac:dyDescent="0.25">
      <c r="A18" s="117"/>
      <c r="B18" s="118" t="s">
        <v>102</v>
      </c>
      <c r="C18" s="118" t="s">
        <v>175</v>
      </c>
      <c r="D18" s="118"/>
      <c r="E18" s="118"/>
      <c r="F18" s="118"/>
      <c r="G18" s="118"/>
      <c r="H18" s="118"/>
      <c r="I18" s="118"/>
      <c r="J18" s="118"/>
      <c r="K18" s="119"/>
      <c r="L18" s="266">
        <v>0</v>
      </c>
      <c r="M18" s="268">
        <v>0</v>
      </c>
      <c r="N18" s="266">
        <f>+M18*1.023</f>
        <v>0</v>
      </c>
      <c r="O18" s="266">
        <f>+N18*1.03</f>
        <v>0</v>
      </c>
    </row>
    <row r="19" spans="1:15" ht="15.75" x14ac:dyDescent="0.25">
      <c r="A19" s="120"/>
      <c r="B19" s="121" t="s">
        <v>104</v>
      </c>
      <c r="C19" s="121" t="s">
        <v>176</v>
      </c>
      <c r="D19" s="121"/>
      <c r="E19" s="121"/>
      <c r="F19" s="121"/>
      <c r="G19" s="121"/>
      <c r="H19" s="121"/>
      <c r="I19" s="121"/>
      <c r="J19" s="121"/>
      <c r="K19" s="122"/>
      <c r="L19" s="266">
        <v>0</v>
      </c>
      <c r="M19" s="268">
        <v>0</v>
      </c>
      <c r="N19" s="266">
        <v>0</v>
      </c>
      <c r="O19" s="266">
        <f t="shared" ref="O19:O20" si="5">+N19*1.03</f>
        <v>0</v>
      </c>
    </row>
    <row r="20" spans="1:15" ht="16.5" thickBot="1" x14ac:dyDescent="0.3">
      <c r="A20" s="129"/>
      <c r="B20" s="130" t="s">
        <v>106</v>
      </c>
      <c r="C20" s="130" t="s">
        <v>177</v>
      </c>
      <c r="D20" s="130"/>
      <c r="E20" s="130"/>
      <c r="F20" s="130"/>
      <c r="G20" s="130"/>
      <c r="H20" s="130"/>
      <c r="I20" s="130"/>
      <c r="J20" s="130"/>
      <c r="K20" s="131"/>
      <c r="L20" s="266">
        <v>0</v>
      </c>
      <c r="M20" s="268">
        <v>0</v>
      </c>
      <c r="N20" s="266">
        <v>0</v>
      </c>
      <c r="O20" s="266">
        <f t="shared" si="5"/>
        <v>0</v>
      </c>
    </row>
    <row r="21" spans="1:15" ht="16.5" thickBot="1" x14ac:dyDescent="0.3">
      <c r="A21" s="132" t="s">
        <v>178</v>
      </c>
      <c r="B21" s="133"/>
      <c r="C21" s="133"/>
      <c r="D21" s="133"/>
      <c r="E21" s="133"/>
      <c r="F21" s="133"/>
      <c r="G21" s="133"/>
      <c r="H21" s="134"/>
      <c r="I21" s="127"/>
      <c r="J21" s="127"/>
      <c r="K21" s="128"/>
      <c r="L21" s="135">
        <f>SUM(L18:L20)</f>
        <v>0</v>
      </c>
      <c r="M21" s="116">
        <f t="shared" ref="M21:O21" si="6">SUM(M18:M20)</f>
        <v>0</v>
      </c>
      <c r="N21" s="135">
        <f t="shared" si="6"/>
        <v>0</v>
      </c>
      <c r="O21" s="135">
        <f t="shared" si="6"/>
        <v>0</v>
      </c>
    </row>
    <row r="22" spans="1:15" ht="16.5" thickBot="1" x14ac:dyDescent="0.3">
      <c r="A22" s="136"/>
      <c r="B22" s="70" t="s">
        <v>110</v>
      </c>
      <c r="C22" s="70" t="s">
        <v>179</v>
      </c>
      <c r="D22" s="70"/>
      <c r="E22" s="70"/>
      <c r="F22" s="137"/>
      <c r="G22" s="137"/>
      <c r="H22" s="137"/>
      <c r="I22" s="137"/>
      <c r="J22" s="137"/>
      <c r="K22" s="138"/>
      <c r="L22" s="264">
        <v>105656000</v>
      </c>
      <c r="M22" s="267">
        <f>L22*1.02</f>
        <v>107769120</v>
      </c>
      <c r="N22" s="264">
        <v>108826282</v>
      </c>
      <c r="O22" s="264">
        <f>+N22*1.03</f>
        <v>112091070.46000001</v>
      </c>
    </row>
    <row r="23" spans="1:15" ht="16.5" thickBot="1" x14ac:dyDescent="0.3">
      <c r="A23" s="126" t="s">
        <v>112</v>
      </c>
      <c r="B23" s="127" t="s">
        <v>180</v>
      </c>
      <c r="C23" s="127"/>
      <c r="D23" s="127"/>
      <c r="E23" s="127"/>
      <c r="F23" s="127"/>
      <c r="G23" s="127"/>
      <c r="H23" s="127"/>
      <c r="I23" s="127"/>
      <c r="J23" s="127"/>
      <c r="K23" s="128"/>
      <c r="L23" s="139">
        <f>SUM(L22)</f>
        <v>105656000</v>
      </c>
      <c r="M23" s="139">
        <f t="shared" ref="M23:O23" si="7">SUM(M22)</f>
        <v>107769120</v>
      </c>
      <c r="N23" s="139">
        <f t="shared" si="7"/>
        <v>108826282</v>
      </c>
      <c r="O23" s="139">
        <f t="shared" si="7"/>
        <v>112091070.46000001</v>
      </c>
    </row>
    <row r="24" spans="1:15" ht="19.5" thickBot="1" x14ac:dyDescent="0.35">
      <c r="A24" s="113"/>
      <c r="B24" s="114" t="s">
        <v>113</v>
      </c>
      <c r="C24" s="114"/>
      <c r="D24" s="114"/>
      <c r="E24" s="114"/>
      <c r="F24" s="114"/>
      <c r="G24" s="114"/>
      <c r="H24" s="114"/>
      <c r="I24" s="114"/>
      <c r="J24" s="114"/>
      <c r="K24" s="115"/>
      <c r="L24" s="116">
        <f>SUM(L23+L12)</f>
        <v>198466411</v>
      </c>
      <c r="M24" s="116">
        <f t="shared" ref="M24:O24" si="8">SUM(M23+M12)</f>
        <v>202435739.22</v>
      </c>
      <c r="N24" s="116">
        <f t="shared" si="8"/>
        <v>204421005.32999998</v>
      </c>
      <c r="O24" s="116">
        <f t="shared" si="8"/>
        <v>210553635.48989999</v>
      </c>
    </row>
    <row r="25" spans="1:15" x14ac:dyDescent="0.25">
      <c r="A25" s="337" t="s">
        <v>114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  <c r="L25" s="140"/>
      <c r="M25" s="140"/>
      <c r="N25" s="140"/>
      <c r="O25" s="140"/>
    </row>
    <row r="26" spans="1:15" x14ac:dyDescent="0.25">
      <c r="A26" s="340"/>
      <c r="B26" s="341"/>
      <c r="C26" s="341"/>
      <c r="D26" s="341"/>
      <c r="E26" s="341"/>
      <c r="F26" s="341"/>
      <c r="G26" s="341"/>
      <c r="H26" s="341"/>
      <c r="I26" s="341"/>
      <c r="J26" s="341"/>
      <c r="K26" s="342"/>
      <c r="L26" s="141" t="s">
        <v>6</v>
      </c>
      <c r="M26" s="141" t="s">
        <v>6</v>
      </c>
      <c r="N26" s="141" t="s">
        <v>6</v>
      </c>
      <c r="O26" s="141" t="s">
        <v>6</v>
      </c>
    </row>
    <row r="27" spans="1:15" ht="15.75" thickBot="1" x14ac:dyDescent="0.3">
      <c r="A27" s="343"/>
      <c r="B27" s="344"/>
      <c r="C27" s="344"/>
      <c r="D27" s="344"/>
      <c r="E27" s="344"/>
      <c r="F27" s="344"/>
      <c r="G27" s="344"/>
      <c r="H27" s="344"/>
      <c r="I27" s="344"/>
      <c r="J27" s="344"/>
      <c r="K27" s="345"/>
      <c r="L27" s="142"/>
      <c r="M27" s="142"/>
      <c r="N27" s="142"/>
      <c r="O27" s="142"/>
    </row>
    <row r="28" spans="1:15" ht="19.5" thickBot="1" x14ac:dyDescent="0.35">
      <c r="A28" s="113" t="s">
        <v>115</v>
      </c>
      <c r="B28" s="114" t="s">
        <v>116</v>
      </c>
      <c r="C28" s="114"/>
      <c r="D28" s="114"/>
      <c r="E28" s="114"/>
      <c r="F28" s="114"/>
      <c r="G28" s="114"/>
      <c r="H28" s="114"/>
      <c r="I28" s="114"/>
      <c r="J28" s="114"/>
      <c r="K28" s="115"/>
      <c r="L28" s="143">
        <f>SUM(L34+L38)</f>
        <v>143950995</v>
      </c>
      <c r="M28" s="143">
        <f t="shared" ref="M28:O28" si="9">SUM(M34+M38)</f>
        <v>146830014.89999998</v>
      </c>
      <c r="N28" s="143">
        <f t="shared" si="9"/>
        <v>148269524.84999999</v>
      </c>
      <c r="O28" s="143">
        <f t="shared" si="9"/>
        <v>152717610.59550002</v>
      </c>
    </row>
    <row r="29" spans="1:15" ht="15.75" x14ac:dyDescent="0.25">
      <c r="A29" s="129"/>
      <c r="B29" s="130" t="s">
        <v>117</v>
      </c>
      <c r="C29" s="130" t="s">
        <v>181</v>
      </c>
      <c r="D29" s="130"/>
      <c r="E29" s="130"/>
      <c r="F29" s="130"/>
      <c r="G29" s="130"/>
      <c r="H29" s="130"/>
      <c r="I29" s="130"/>
      <c r="J29" s="130"/>
      <c r="K29" s="131"/>
      <c r="L29" s="264">
        <v>42909000</v>
      </c>
      <c r="M29" s="267">
        <f>L29*1.02</f>
        <v>43767180</v>
      </c>
      <c r="N29" s="264">
        <f>L29*1.03</f>
        <v>44196270</v>
      </c>
      <c r="O29" s="264">
        <f>+N29*1.03</f>
        <v>45522158.100000001</v>
      </c>
    </row>
    <row r="30" spans="1:15" ht="15.75" x14ac:dyDescent="0.25">
      <c r="A30" s="120"/>
      <c r="B30" s="121" t="s">
        <v>119</v>
      </c>
      <c r="C30" s="121" t="s">
        <v>182</v>
      </c>
      <c r="D30" s="121"/>
      <c r="E30" s="121"/>
      <c r="F30" s="121"/>
      <c r="G30" s="121"/>
      <c r="H30" s="121"/>
      <c r="I30" s="121"/>
      <c r="J30" s="121"/>
      <c r="K30" s="122"/>
      <c r="L30" s="265">
        <v>7570000</v>
      </c>
      <c r="M30" s="267">
        <f t="shared" ref="M30:M33" si="10">L30*1.02</f>
        <v>7721400</v>
      </c>
      <c r="N30" s="264">
        <f t="shared" ref="N30:N33" si="11">L30*1.03</f>
        <v>7797100</v>
      </c>
      <c r="O30" s="264">
        <f t="shared" ref="O30:O33" si="12">+N30*1.03</f>
        <v>8031013</v>
      </c>
    </row>
    <row r="31" spans="1:15" ht="15.75" x14ac:dyDescent="0.25">
      <c r="A31" s="129"/>
      <c r="B31" s="130" t="s">
        <v>121</v>
      </c>
      <c r="C31" s="130" t="s">
        <v>183</v>
      </c>
      <c r="D31" s="130"/>
      <c r="E31" s="130"/>
      <c r="F31" s="130"/>
      <c r="G31" s="130"/>
      <c r="H31" s="130"/>
      <c r="I31" s="130"/>
      <c r="J31" s="130"/>
      <c r="K31" s="131"/>
      <c r="L31" s="265">
        <v>34951288</v>
      </c>
      <c r="M31" s="267">
        <f t="shared" si="10"/>
        <v>35650313.759999998</v>
      </c>
      <c r="N31" s="264">
        <f t="shared" si="11"/>
        <v>35999826.640000001</v>
      </c>
      <c r="O31" s="264">
        <f t="shared" si="12"/>
        <v>37079821.439199999</v>
      </c>
    </row>
    <row r="32" spans="1:15" ht="15.75" x14ac:dyDescent="0.25">
      <c r="A32" s="120"/>
      <c r="B32" s="121" t="s">
        <v>123</v>
      </c>
      <c r="C32" s="121" t="s">
        <v>184</v>
      </c>
      <c r="D32" s="121"/>
      <c r="E32" s="121"/>
      <c r="F32" s="121"/>
      <c r="G32" s="121"/>
      <c r="H32" s="121"/>
      <c r="I32" s="121"/>
      <c r="J32" s="121"/>
      <c r="K32" s="122"/>
      <c r="L32" s="265">
        <v>1465000</v>
      </c>
      <c r="M32" s="267">
        <f t="shared" si="10"/>
        <v>1494300</v>
      </c>
      <c r="N32" s="264">
        <f t="shared" si="11"/>
        <v>1508950</v>
      </c>
      <c r="O32" s="264">
        <f t="shared" si="12"/>
        <v>1554218.5</v>
      </c>
    </row>
    <row r="33" spans="1:15" ht="16.5" thickBot="1" x14ac:dyDescent="0.3">
      <c r="A33" s="144"/>
      <c r="B33" s="137" t="s">
        <v>125</v>
      </c>
      <c r="C33" s="137" t="s">
        <v>185</v>
      </c>
      <c r="D33" s="137"/>
      <c r="E33" s="137"/>
      <c r="F33" s="137"/>
      <c r="G33" s="137"/>
      <c r="H33" s="137"/>
      <c r="I33" s="137"/>
      <c r="J33" s="137"/>
      <c r="K33" s="138"/>
      <c r="L33" s="265">
        <v>20025661</v>
      </c>
      <c r="M33" s="267">
        <f t="shared" si="10"/>
        <v>20426174.219999999</v>
      </c>
      <c r="N33" s="264">
        <f t="shared" si="11"/>
        <v>20626430.830000002</v>
      </c>
      <c r="O33" s="264">
        <f t="shared" si="12"/>
        <v>21245223.754900001</v>
      </c>
    </row>
    <row r="34" spans="1:15" ht="16.5" thickBot="1" x14ac:dyDescent="0.3">
      <c r="A34" s="126" t="s">
        <v>100</v>
      </c>
      <c r="B34" s="127" t="s">
        <v>186</v>
      </c>
      <c r="C34" s="127"/>
      <c r="D34" s="127"/>
      <c r="E34" s="127"/>
      <c r="F34" s="127"/>
      <c r="G34" s="127"/>
      <c r="H34" s="127"/>
      <c r="I34" s="127"/>
      <c r="J34" s="127"/>
      <c r="K34" s="128"/>
      <c r="L34" s="116">
        <f>SUM(L29:L33)</f>
        <v>106920949</v>
      </c>
      <c r="M34" s="116">
        <f t="shared" ref="M34:O34" si="13">SUM(M29:M33)</f>
        <v>109059367.97999999</v>
      </c>
      <c r="N34" s="116">
        <f t="shared" si="13"/>
        <v>110128577.47</v>
      </c>
      <c r="O34" s="116">
        <f t="shared" si="13"/>
        <v>113432434.79410002</v>
      </c>
    </row>
    <row r="35" spans="1:15" ht="15.75" x14ac:dyDescent="0.25">
      <c r="A35" s="145"/>
      <c r="B35" s="146" t="s">
        <v>33</v>
      </c>
      <c r="C35" s="146" t="s">
        <v>187</v>
      </c>
      <c r="D35" s="146"/>
      <c r="E35" s="146"/>
      <c r="F35" s="146"/>
      <c r="G35" s="146"/>
      <c r="H35" s="146"/>
      <c r="I35" s="146"/>
      <c r="J35" s="146"/>
      <c r="K35" s="147"/>
      <c r="L35" s="264">
        <v>11251222</v>
      </c>
      <c r="M35" s="267">
        <f>L35*1.02</f>
        <v>11476246.439999999</v>
      </c>
      <c r="N35" s="264">
        <f>L35*1.03</f>
        <v>11588758.66</v>
      </c>
      <c r="O35" s="264">
        <f>+N35*1.03</f>
        <v>11936421.4198</v>
      </c>
    </row>
    <row r="36" spans="1:15" ht="15.75" x14ac:dyDescent="0.25">
      <c r="A36" s="120"/>
      <c r="B36" s="121" t="s">
        <v>129</v>
      </c>
      <c r="C36" s="121" t="s">
        <v>188</v>
      </c>
      <c r="D36" s="121"/>
      <c r="E36" s="121"/>
      <c r="F36" s="121"/>
      <c r="G36" s="121"/>
      <c r="H36" s="121"/>
      <c r="I36" s="121"/>
      <c r="J36" s="121"/>
      <c r="K36" s="122"/>
      <c r="L36" s="265">
        <v>25650824</v>
      </c>
      <c r="M36" s="267">
        <f t="shared" ref="M36:M37" si="14">L36*1.02</f>
        <v>26163840.48</v>
      </c>
      <c r="N36" s="264">
        <f t="shared" ref="N36:N37" si="15">L36*1.03</f>
        <v>26420348.720000003</v>
      </c>
      <c r="O36" s="264">
        <f t="shared" ref="O36:O37" si="16">+N36*1.03</f>
        <v>27212959.181600004</v>
      </c>
    </row>
    <row r="37" spans="1:15" ht="16.5" thickBot="1" x14ac:dyDescent="0.3">
      <c r="A37" s="144"/>
      <c r="B37" s="137" t="s">
        <v>131</v>
      </c>
      <c r="C37" s="137" t="s">
        <v>189</v>
      </c>
      <c r="D37" s="137"/>
      <c r="E37" s="137"/>
      <c r="F37" s="137"/>
      <c r="G37" s="137"/>
      <c r="H37" s="137"/>
      <c r="I37" s="137"/>
      <c r="J37" s="137"/>
      <c r="K37" s="138"/>
      <c r="L37" s="265">
        <v>128000</v>
      </c>
      <c r="M37" s="267">
        <f t="shared" si="14"/>
        <v>130560</v>
      </c>
      <c r="N37" s="264">
        <f t="shared" si="15"/>
        <v>131840</v>
      </c>
      <c r="O37" s="264">
        <f t="shared" si="16"/>
        <v>135795.20000000001</v>
      </c>
    </row>
    <row r="38" spans="1:15" ht="16.5" thickBot="1" x14ac:dyDescent="0.3">
      <c r="A38" s="126" t="s">
        <v>133</v>
      </c>
      <c r="B38" s="127" t="s">
        <v>190</v>
      </c>
      <c r="C38" s="127"/>
      <c r="D38" s="127"/>
      <c r="E38" s="127"/>
      <c r="F38" s="127"/>
      <c r="G38" s="127"/>
      <c r="H38" s="127"/>
      <c r="I38" s="127"/>
      <c r="J38" s="127"/>
      <c r="K38" s="128"/>
      <c r="L38" s="116">
        <f>SUM(L35:L37)</f>
        <v>37030046</v>
      </c>
      <c r="M38" s="116">
        <f t="shared" ref="M38:O38" si="17">SUM(M35:M37)</f>
        <v>37770646.920000002</v>
      </c>
      <c r="N38" s="116">
        <f t="shared" si="17"/>
        <v>38140947.380000003</v>
      </c>
      <c r="O38" s="116">
        <f t="shared" si="17"/>
        <v>39285175.801400006</v>
      </c>
    </row>
    <row r="39" spans="1:15" ht="16.5" thickBot="1" x14ac:dyDescent="0.3">
      <c r="A39" s="136"/>
      <c r="B39" s="70" t="s">
        <v>135</v>
      </c>
      <c r="C39" s="70" t="s">
        <v>191</v>
      </c>
      <c r="D39" s="70"/>
      <c r="E39" s="70"/>
      <c r="F39" s="70"/>
      <c r="G39" s="70"/>
      <c r="H39" s="70"/>
      <c r="I39" s="70"/>
      <c r="J39" s="70"/>
      <c r="K39" s="71"/>
      <c r="L39" s="264">
        <v>54515416</v>
      </c>
      <c r="M39" s="267">
        <f>L39*1.02</f>
        <v>55605724.32</v>
      </c>
      <c r="N39" s="264">
        <v>56151480</v>
      </c>
      <c r="O39" s="264">
        <v>57836024</v>
      </c>
    </row>
    <row r="40" spans="1:15" ht="19.5" thickBot="1" x14ac:dyDescent="0.35">
      <c r="A40" s="113" t="s">
        <v>137</v>
      </c>
      <c r="B40" s="114" t="s">
        <v>192</v>
      </c>
      <c r="C40" s="114"/>
      <c r="D40" s="114"/>
      <c r="E40" s="114"/>
      <c r="F40" s="114"/>
      <c r="G40" s="114"/>
      <c r="H40" s="114"/>
      <c r="I40" s="114"/>
      <c r="J40" s="114"/>
      <c r="K40" s="115"/>
      <c r="L40" s="116">
        <f>SUM(L39)</f>
        <v>54515416</v>
      </c>
      <c r="M40" s="116">
        <f t="shared" ref="M40:O40" si="18">SUM(M39)</f>
        <v>55605724.32</v>
      </c>
      <c r="N40" s="116">
        <f t="shared" si="18"/>
        <v>56151480</v>
      </c>
      <c r="O40" s="116">
        <f t="shared" si="18"/>
        <v>57836024</v>
      </c>
    </row>
    <row r="41" spans="1:15" ht="19.5" thickBot="1" x14ac:dyDescent="0.35">
      <c r="A41" s="113" t="s">
        <v>193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5"/>
      <c r="L41" s="116">
        <f>SUM(L40+L28)</f>
        <v>198466411</v>
      </c>
      <c r="M41" s="116">
        <f t="shared" ref="M41:O41" si="19">SUM(M40+M28)</f>
        <v>202435739.21999997</v>
      </c>
      <c r="N41" s="116">
        <f t="shared" si="19"/>
        <v>204421004.84999999</v>
      </c>
      <c r="O41" s="116">
        <f t="shared" si="19"/>
        <v>210553634.59550002</v>
      </c>
    </row>
  </sheetData>
  <mergeCells count="10">
    <mergeCell ref="A25:K27"/>
    <mergeCell ref="A1:D4"/>
    <mergeCell ref="P1:S4"/>
    <mergeCell ref="A5:O7"/>
    <mergeCell ref="A9:K11"/>
    <mergeCell ref="L9:L11"/>
    <mergeCell ref="M9:M11"/>
    <mergeCell ref="N9:N11"/>
    <mergeCell ref="O9:O11"/>
    <mergeCell ref="M1:O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6"/>
  <sheetViews>
    <sheetView tabSelected="1" workbookViewId="0">
      <selection activeCell="K6" sqref="K6"/>
    </sheetView>
  </sheetViews>
  <sheetFormatPr defaultRowHeight="12.75" x14ac:dyDescent="0.2"/>
  <cols>
    <col min="1" max="1" width="11.5703125" style="31" customWidth="1"/>
    <col min="2" max="2" width="11.140625" style="31" customWidth="1"/>
    <col min="3" max="3" width="14.85546875" style="31" customWidth="1"/>
    <col min="4" max="5" width="14.28515625" style="31" bestFit="1" customWidth="1"/>
    <col min="6" max="6" width="15.85546875" style="31" bestFit="1" customWidth="1"/>
    <col min="7" max="7" width="14" style="31" customWidth="1"/>
    <col min="8" max="10" width="9.140625" style="31"/>
    <col min="11" max="11" width="2" style="31" customWidth="1"/>
    <col min="12" max="16384" width="9.140625" style="31"/>
  </cols>
  <sheetData>
    <row r="1" spans="1:23" ht="15.75" x14ac:dyDescent="0.25">
      <c r="A1" s="57"/>
      <c r="B1" s="57"/>
      <c r="C1" s="57"/>
      <c r="D1" s="57"/>
      <c r="E1" s="303" t="s">
        <v>733</v>
      </c>
      <c r="F1" s="303"/>
      <c r="G1" s="303"/>
      <c r="H1" s="362"/>
      <c r="I1" s="363"/>
      <c r="J1" s="363"/>
      <c r="K1" s="363"/>
      <c r="L1" s="75"/>
      <c r="M1" s="75"/>
    </row>
    <row r="2" spans="1:23" ht="15.75" x14ac:dyDescent="0.25">
      <c r="A2" s="57"/>
      <c r="B2" s="57"/>
      <c r="C2" s="57"/>
      <c r="D2" s="57"/>
      <c r="E2" s="303"/>
      <c r="F2" s="303"/>
      <c r="G2" s="303"/>
      <c r="H2" s="363"/>
      <c r="I2" s="363"/>
      <c r="J2" s="363"/>
      <c r="K2" s="363"/>
      <c r="L2" s="75"/>
      <c r="M2" s="75"/>
    </row>
    <row r="3" spans="1:23" ht="15.75" x14ac:dyDescent="0.25">
      <c r="A3" s="57"/>
      <c r="B3" s="57"/>
      <c r="C3" s="76"/>
      <c r="D3" s="57"/>
      <c r="E3" s="303"/>
      <c r="F3" s="303"/>
      <c r="G3" s="303"/>
      <c r="H3" s="363"/>
      <c r="I3" s="363"/>
      <c r="J3" s="363"/>
      <c r="K3" s="363"/>
      <c r="L3" s="75"/>
      <c r="M3" s="75"/>
      <c r="N3" s="76"/>
      <c r="O3" s="57"/>
      <c r="P3" s="57"/>
      <c r="Q3" s="57"/>
      <c r="R3" s="57"/>
      <c r="T3" s="57"/>
      <c r="U3" s="57"/>
      <c r="V3" s="76"/>
      <c r="W3" s="57"/>
    </row>
    <row r="4" spans="1:23" ht="15.75" x14ac:dyDescent="0.25">
      <c r="A4" s="57"/>
      <c r="B4" s="57"/>
      <c r="C4" s="76"/>
      <c r="D4" s="57"/>
      <c r="E4" s="303"/>
      <c r="F4" s="303"/>
      <c r="G4" s="303"/>
      <c r="H4" s="363"/>
      <c r="I4" s="363"/>
      <c r="J4" s="363"/>
      <c r="K4" s="363"/>
      <c r="L4" s="75"/>
      <c r="M4" s="75"/>
      <c r="N4" s="76"/>
      <c r="O4" s="57"/>
      <c r="P4" s="57"/>
      <c r="Q4" s="57"/>
      <c r="R4" s="57"/>
      <c r="T4" s="57"/>
      <c r="U4" s="57"/>
      <c r="V4" s="76"/>
      <c r="W4" s="57"/>
    </row>
    <row r="5" spans="1:23" ht="28.5" customHeight="1" x14ac:dyDescent="0.25">
      <c r="A5" s="364" t="s">
        <v>720</v>
      </c>
      <c r="B5" s="364"/>
      <c r="C5" s="364"/>
      <c r="D5" s="364"/>
      <c r="E5" s="364"/>
      <c r="F5" s="364"/>
      <c r="G5" s="364"/>
      <c r="H5" s="57"/>
    </row>
    <row r="6" spans="1:23" ht="15.75" x14ac:dyDescent="0.25">
      <c r="A6" s="57"/>
      <c r="B6" s="57"/>
      <c r="C6" s="57"/>
      <c r="D6" s="57"/>
      <c r="E6" s="57"/>
      <c r="F6" s="57"/>
      <c r="G6" s="57"/>
      <c r="H6" s="57"/>
    </row>
    <row r="7" spans="1:23" ht="16.5" thickBot="1" x14ac:dyDescent="0.3">
      <c r="A7" s="57"/>
      <c r="B7" s="57"/>
      <c r="C7" s="57"/>
      <c r="D7" s="57"/>
      <c r="E7" s="57"/>
      <c r="F7" s="365" t="s">
        <v>1</v>
      </c>
      <c r="G7" s="365"/>
      <c r="H7" s="57"/>
    </row>
    <row r="8" spans="1:23" ht="16.5" thickBot="1" x14ac:dyDescent="0.3">
      <c r="A8" s="366" t="s">
        <v>141</v>
      </c>
      <c r="B8" s="366" t="s">
        <v>142</v>
      </c>
      <c r="C8" s="366" t="s">
        <v>143</v>
      </c>
      <c r="D8" s="369" t="s">
        <v>144</v>
      </c>
      <c r="E8" s="370"/>
      <c r="F8" s="370"/>
      <c r="G8" s="366" t="s">
        <v>145</v>
      </c>
      <c r="H8" s="57"/>
    </row>
    <row r="9" spans="1:23" ht="15.75" x14ac:dyDescent="0.25">
      <c r="A9" s="367"/>
      <c r="B9" s="367"/>
      <c r="C9" s="367" t="s">
        <v>146</v>
      </c>
      <c r="D9" s="366" t="s">
        <v>147</v>
      </c>
      <c r="E9" s="366" t="s">
        <v>148</v>
      </c>
      <c r="F9" s="366" t="s">
        <v>149</v>
      </c>
      <c r="G9" s="367" t="s">
        <v>146</v>
      </c>
      <c r="H9" s="57"/>
    </row>
    <row r="10" spans="1:23" ht="16.5" thickBot="1" x14ac:dyDescent="0.3">
      <c r="A10" s="368"/>
      <c r="B10" s="368"/>
      <c r="C10" s="368" t="s">
        <v>150</v>
      </c>
      <c r="D10" s="368"/>
      <c r="E10" s="368" t="s">
        <v>148</v>
      </c>
      <c r="F10" s="368" t="s">
        <v>149</v>
      </c>
      <c r="G10" s="368" t="s">
        <v>150</v>
      </c>
      <c r="H10" s="57"/>
    </row>
    <row r="11" spans="1:23" ht="15.75" x14ac:dyDescent="0.25">
      <c r="A11" s="355" t="s">
        <v>151</v>
      </c>
      <c r="B11" s="77" t="s">
        <v>152</v>
      </c>
      <c r="C11" s="78">
        <v>66870021</v>
      </c>
      <c r="D11" s="79">
        <v>9075548</v>
      </c>
      <c r="E11" s="79">
        <v>7375643</v>
      </c>
      <c r="F11" s="80">
        <f>+D11-E11</f>
        <v>1699905</v>
      </c>
      <c r="G11" s="81">
        <f>+C11+F11</f>
        <v>68569926</v>
      </c>
      <c r="H11" s="73"/>
      <c r="I11" s="82"/>
    </row>
    <row r="12" spans="1:23" ht="16.5" thickBot="1" x14ac:dyDescent="0.3">
      <c r="A12" s="356"/>
      <c r="B12" s="83" t="s">
        <v>153</v>
      </c>
      <c r="C12" s="84"/>
      <c r="D12" s="85">
        <f>+D11</f>
        <v>9075548</v>
      </c>
      <c r="E12" s="85">
        <f>+E11</f>
        <v>7375643</v>
      </c>
      <c r="F12" s="86">
        <f>+D12-E12</f>
        <v>1699905</v>
      </c>
      <c r="G12" s="87"/>
      <c r="H12" s="57"/>
    </row>
    <row r="13" spans="1:23" ht="15.75" x14ac:dyDescent="0.25">
      <c r="A13" s="355" t="s">
        <v>154</v>
      </c>
      <c r="B13" s="88" t="s">
        <v>152</v>
      </c>
      <c r="C13" s="89">
        <f>+G11</f>
        <v>68569926</v>
      </c>
      <c r="D13" s="89">
        <v>9075548</v>
      </c>
      <c r="E13" s="89">
        <v>7375644</v>
      </c>
      <c r="F13" s="80">
        <f>+D13-E13</f>
        <v>1699904</v>
      </c>
      <c r="G13" s="90">
        <f t="shared" ref="G13:G33" si="0">+C13+F13</f>
        <v>70269830</v>
      </c>
      <c r="H13" s="73"/>
      <c r="I13" s="82"/>
    </row>
    <row r="14" spans="1:23" ht="16.5" thickBot="1" x14ac:dyDescent="0.3">
      <c r="A14" s="356"/>
      <c r="B14" s="83" t="s">
        <v>153</v>
      </c>
      <c r="C14" s="84"/>
      <c r="D14" s="85">
        <f>SUM(D12:D13)</f>
        <v>18151096</v>
      </c>
      <c r="E14" s="85">
        <f>SUM(E12:E13)</f>
        <v>14751287</v>
      </c>
      <c r="F14" s="86">
        <f t="shared" ref="F14:F34" si="1">+D14-E14</f>
        <v>3399809</v>
      </c>
      <c r="G14" s="87"/>
      <c r="H14" s="57"/>
    </row>
    <row r="15" spans="1:23" ht="15.75" x14ac:dyDescent="0.25">
      <c r="A15" s="355" t="s">
        <v>155</v>
      </c>
      <c r="B15" s="88" t="s">
        <v>152</v>
      </c>
      <c r="C15" s="91">
        <f>+G13</f>
        <v>70269830</v>
      </c>
      <c r="D15" s="91">
        <v>9075548</v>
      </c>
      <c r="E15" s="91">
        <v>7375649</v>
      </c>
      <c r="F15" s="80">
        <f t="shared" si="1"/>
        <v>1699899</v>
      </c>
      <c r="G15" s="90">
        <f t="shared" si="0"/>
        <v>71969729</v>
      </c>
      <c r="H15" s="57"/>
    </row>
    <row r="16" spans="1:23" ht="16.5" thickBot="1" x14ac:dyDescent="0.3">
      <c r="A16" s="356"/>
      <c r="B16" s="83" t="s">
        <v>153</v>
      </c>
      <c r="C16" s="84"/>
      <c r="D16" s="85">
        <f>SUM(D14:D15)</f>
        <v>27226644</v>
      </c>
      <c r="E16" s="85">
        <f>SUM(E14:E15)</f>
        <v>22126936</v>
      </c>
      <c r="F16" s="86">
        <f t="shared" si="1"/>
        <v>5099708</v>
      </c>
      <c r="G16" s="87"/>
      <c r="H16" s="57"/>
    </row>
    <row r="17" spans="1:9" ht="15.75" x14ac:dyDescent="0.25">
      <c r="A17" s="355" t="s">
        <v>156</v>
      </c>
      <c r="B17" s="92" t="s">
        <v>152</v>
      </c>
      <c r="C17" s="91">
        <f>+G15</f>
        <v>71969729</v>
      </c>
      <c r="D17" s="91">
        <v>62742988</v>
      </c>
      <c r="E17" s="91">
        <v>19968214</v>
      </c>
      <c r="F17" s="80">
        <f t="shared" si="1"/>
        <v>42774774</v>
      </c>
      <c r="G17" s="90">
        <f t="shared" si="0"/>
        <v>114744503</v>
      </c>
      <c r="H17" s="57"/>
    </row>
    <row r="18" spans="1:9" ht="16.5" thickBot="1" x14ac:dyDescent="0.3">
      <c r="A18" s="356"/>
      <c r="B18" s="83" t="s">
        <v>153</v>
      </c>
      <c r="C18" s="84"/>
      <c r="D18" s="85">
        <f>SUM(D16:D17)</f>
        <v>89969632</v>
      </c>
      <c r="E18" s="85">
        <f>SUM(E16:E17)</f>
        <v>42095150</v>
      </c>
      <c r="F18" s="86">
        <f t="shared" si="1"/>
        <v>47874482</v>
      </c>
      <c r="G18" s="87"/>
      <c r="H18" s="57"/>
    </row>
    <row r="19" spans="1:9" ht="15.75" x14ac:dyDescent="0.25">
      <c r="A19" s="355" t="s">
        <v>157</v>
      </c>
      <c r="B19" s="88" t="s">
        <v>152</v>
      </c>
      <c r="C19" s="91">
        <f>+G17</f>
        <v>114744503</v>
      </c>
      <c r="D19" s="91">
        <v>7286006</v>
      </c>
      <c r="E19" s="91">
        <v>18856614</v>
      </c>
      <c r="F19" s="80">
        <f t="shared" si="1"/>
        <v>-11570608</v>
      </c>
      <c r="G19" s="90">
        <f t="shared" si="0"/>
        <v>103173895</v>
      </c>
      <c r="H19" s="57"/>
    </row>
    <row r="20" spans="1:9" ht="16.5" thickBot="1" x14ac:dyDescent="0.3">
      <c r="A20" s="356"/>
      <c r="B20" s="83" t="s">
        <v>153</v>
      </c>
      <c r="C20" s="84"/>
      <c r="D20" s="85">
        <f>SUM(D18:D19)</f>
        <v>97255638</v>
      </c>
      <c r="E20" s="85">
        <f>SUM(E18:E19)</f>
        <v>60951764</v>
      </c>
      <c r="F20" s="86">
        <f t="shared" si="1"/>
        <v>36303874</v>
      </c>
      <c r="G20" s="87"/>
      <c r="H20" s="57"/>
      <c r="I20" s="56"/>
    </row>
    <row r="21" spans="1:9" ht="15.75" x14ac:dyDescent="0.25">
      <c r="A21" s="357" t="s">
        <v>158</v>
      </c>
      <c r="B21" s="93" t="s">
        <v>152</v>
      </c>
      <c r="C21" s="94">
        <f>+G19</f>
        <v>103173895</v>
      </c>
      <c r="D21" s="94">
        <v>12511621</v>
      </c>
      <c r="E21" s="94">
        <v>11736302</v>
      </c>
      <c r="F21" s="95">
        <f t="shared" si="1"/>
        <v>775319</v>
      </c>
      <c r="G21" s="96">
        <f t="shared" si="0"/>
        <v>103949214</v>
      </c>
      <c r="H21" s="57"/>
    </row>
    <row r="22" spans="1:9" ht="16.5" thickBot="1" x14ac:dyDescent="0.3">
      <c r="A22" s="358"/>
      <c r="B22" s="83" t="s">
        <v>153</v>
      </c>
      <c r="C22" s="97"/>
      <c r="D22" s="98">
        <f>SUM(D20:D21)</f>
        <v>109767259</v>
      </c>
      <c r="E22" s="98">
        <f>SUM(E20:E21)</f>
        <v>72688066</v>
      </c>
      <c r="F22" s="99">
        <f t="shared" si="1"/>
        <v>37079193</v>
      </c>
      <c r="G22" s="100"/>
      <c r="H22" s="57"/>
    </row>
    <row r="23" spans="1:9" ht="15.75" x14ac:dyDescent="0.25">
      <c r="A23" s="357" t="s">
        <v>159</v>
      </c>
      <c r="B23" s="93" t="s">
        <v>152</v>
      </c>
      <c r="C23" s="94">
        <f>+G21</f>
        <v>103949214</v>
      </c>
      <c r="D23" s="94">
        <v>17937194</v>
      </c>
      <c r="E23" s="94">
        <v>10830577</v>
      </c>
      <c r="F23" s="95">
        <f t="shared" si="1"/>
        <v>7106617</v>
      </c>
      <c r="G23" s="96">
        <f t="shared" si="0"/>
        <v>111055831</v>
      </c>
      <c r="H23" s="57"/>
    </row>
    <row r="24" spans="1:9" ht="16.5" thickBot="1" x14ac:dyDescent="0.3">
      <c r="A24" s="358"/>
      <c r="B24" s="83" t="s">
        <v>153</v>
      </c>
      <c r="C24" s="97"/>
      <c r="D24" s="98">
        <f>SUM(D22:D23)</f>
        <v>127704453</v>
      </c>
      <c r="E24" s="98">
        <f>SUM(E22:E23)</f>
        <v>83518643</v>
      </c>
      <c r="F24" s="99">
        <f t="shared" si="1"/>
        <v>44185810</v>
      </c>
      <c r="G24" s="100"/>
      <c r="H24" s="57"/>
    </row>
    <row r="25" spans="1:9" ht="15.75" x14ac:dyDescent="0.25">
      <c r="A25" s="359" t="s">
        <v>160</v>
      </c>
      <c r="B25" s="101" t="s">
        <v>152</v>
      </c>
      <c r="C25" s="102">
        <f>+G23</f>
        <v>111055831</v>
      </c>
      <c r="D25" s="102">
        <v>8945160</v>
      </c>
      <c r="E25" s="102">
        <v>21695822</v>
      </c>
      <c r="F25" s="80">
        <f t="shared" si="1"/>
        <v>-12750662</v>
      </c>
      <c r="G25" s="90">
        <f t="shared" si="0"/>
        <v>98305169</v>
      </c>
      <c r="H25" s="57"/>
    </row>
    <row r="26" spans="1:9" ht="16.5" thickBot="1" x14ac:dyDescent="0.3">
      <c r="A26" s="360"/>
      <c r="B26" s="103" t="s">
        <v>153</v>
      </c>
      <c r="C26" s="104"/>
      <c r="D26" s="105">
        <f>SUM(D24:D25)</f>
        <v>136649613</v>
      </c>
      <c r="E26" s="105">
        <f>SUM(E24:E25)</f>
        <v>105214465</v>
      </c>
      <c r="F26" s="86">
        <f t="shared" si="1"/>
        <v>31435148</v>
      </c>
      <c r="G26" s="87"/>
      <c r="H26" s="57"/>
    </row>
    <row r="27" spans="1:9" ht="15.75" x14ac:dyDescent="0.25">
      <c r="A27" s="359" t="s">
        <v>161</v>
      </c>
      <c r="B27" s="101" t="s">
        <v>152</v>
      </c>
      <c r="C27" s="102">
        <f>+G25</f>
        <v>98305169</v>
      </c>
      <c r="D27" s="102">
        <v>22642968</v>
      </c>
      <c r="E27" s="102">
        <v>28829645</v>
      </c>
      <c r="F27" s="80">
        <f t="shared" si="1"/>
        <v>-6186677</v>
      </c>
      <c r="G27" s="90">
        <f t="shared" si="0"/>
        <v>92118492</v>
      </c>
      <c r="H27" s="57"/>
    </row>
    <row r="28" spans="1:9" ht="16.5" thickBot="1" x14ac:dyDescent="0.3">
      <c r="A28" s="360"/>
      <c r="B28" s="83" t="s">
        <v>153</v>
      </c>
      <c r="C28" s="104"/>
      <c r="D28" s="105">
        <f>SUM(D26:D27)</f>
        <v>159292581</v>
      </c>
      <c r="E28" s="105">
        <f>SUM(E26:E27)</f>
        <v>134044110</v>
      </c>
      <c r="F28" s="86">
        <f t="shared" si="1"/>
        <v>25248471</v>
      </c>
      <c r="G28" s="87"/>
      <c r="H28" s="57"/>
    </row>
    <row r="29" spans="1:9" ht="15.75" x14ac:dyDescent="0.25">
      <c r="A29" s="361" t="s">
        <v>162</v>
      </c>
      <c r="B29" s="101" t="s">
        <v>152</v>
      </c>
      <c r="C29" s="106">
        <f>+G27</f>
        <v>92118492</v>
      </c>
      <c r="D29" s="106">
        <v>9415670</v>
      </c>
      <c r="E29" s="106">
        <v>9405033</v>
      </c>
      <c r="F29" s="107">
        <f t="shared" si="1"/>
        <v>10637</v>
      </c>
      <c r="G29" s="108">
        <f t="shared" si="0"/>
        <v>92129129</v>
      </c>
      <c r="H29" s="57"/>
    </row>
    <row r="30" spans="1:9" ht="16.5" thickBot="1" x14ac:dyDescent="0.3">
      <c r="A30" s="360"/>
      <c r="B30" s="83" t="s">
        <v>153</v>
      </c>
      <c r="C30" s="104"/>
      <c r="D30" s="105">
        <f>SUM(D28:D29)</f>
        <v>168708251</v>
      </c>
      <c r="E30" s="105">
        <f>SUM(E28:E29)</f>
        <v>143449143</v>
      </c>
      <c r="F30" s="109">
        <f t="shared" si="1"/>
        <v>25259108</v>
      </c>
      <c r="G30" s="110"/>
      <c r="H30" s="57"/>
    </row>
    <row r="31" spans="1:9" ht="15.75" x14ac:dyDescent="0.25">
      <c r="A31" s="355" t="s">
        <v>163</v>
      </c>
      <c r="B31" s="88" t="s">
        <v>152</v>
      </c>
      <c r="C31" s="91">
        <f>+G29</f>
        <v>92129129</v>
      </c>
      <c r="D31" s="91">
        <v>9243126</v>
      </c>
      <c r="E31" s="91">
        <v>13785027</v>
      </c>
      <c r="F31" s="80">
        <f t="shared" si="1"/>
        <v>-4541901</v>
      </c>
      <c r="G31" s="90">
        <f t="shared" si="0"/>
        <v>87587228</v>
      </c>
      <c r="H31" s="57"/>
    </row>
    <row r="32" spans="1:9" ht="16.5" thickBot="1" x14ac:dyDescent="0.3">
      <c r="A32" s="356"/>
      <c r="B32" s="83" t="s">
        <v>153</v>
      </c>
      <c r="C32" s="84"/>
      <c r="D32" s="85">
        <f>SUM(D30:D31)</f>
        <v>177951377</v>
      </c>
      <c r="E32" s="85">
        <f>SUM(E30:E31)</f>
        <v>157234170</v>
      </c>
      <c r="F32" s="86">
        <f t="shared" si="1"/>
        <v>20717207</v>
      </c>
      <c r="G32" s="87"/>
      <c r="H32" s="57"/>
    </row>
    <row r="33" spans="1:8" ht="15.75" x14ac:dyDescent="0.25">
      <c r="A33" s="355" t="s">
        <v>164</v>
      </c>
      <c r="B33" s="88" t="s">
        <v>152</v>
      </c>
      <c r="C33" s="91">
        <f>+G31</f>
        <v>87587228</v>
      </c>
      <c r="D33" s="91">
        <v>20515034</v>
      </c>
      <c r="E33" s="91">
        <v>41232241</v>
      </c>
      <c r="F33" s="80">
        <f t="shared" si="1"/>
        <v>-20717207</v>
      </c>
      <c r="G33" s="90">
        <f t="shared" si="0"/>
        <v>66870021</v>
      </c>
      <c r="H33" s="57"/>
    </row>
    <row r="34" spans="1:8" ht="16.5" thickBot="1" x14ac:dyDescent="0.3">
      <c r="A34" s="356"/>
      <c r="B34" s="83" t="s">
        <v>153</v>
      </c>
      <c r="C34" s="84"/>
      <c r="D34" s="85">
        <f>SUM(D32:D33)</f>
        <v>198466411</v>
      </c>
      <c r="E34" s="85">
        <f>SUM(E32:E33)</f>
        <v>198466411</v>
      </c>
      <c r="F34" s="86">
        <f t="shared" si="1"/>
        <v>0</v>
      </c>
      <c r="G34" s="87"/>
      <c r="H34" s="73"/>
    </row>
    <row r="36" spans="1:8" x14ac:dyDescent="0.2">
      <c r="A36" s="111"/>
    </row>
  </sheetData>
  <mergeCells count="24">
    <mergeCell ref="E1:G4"/>
    <mergeCell ref="A19:A20"/>
    <mergeCell ref="H1:K4"/>
    <mergeCell ref="A5:G5"/>
    <mergeCell ref="F7:G7"/>
    <mergeCell ref="A8:A10"/>
    <mergeCell ref="B8:B10"/>
    <mergeCell ref="C8:C10"/>
    <mergeCell ref="D8:F8"/>
    <mergeCell ref="G8:G10"/>
    <mergeCell ref="D9:D10"/>
    <mergeCell ref="E9:E10"/>
    <mergeCell ref="F9:F10"/>
    <mergeCell ref="A11:A12"/>
    <mergeCell ref="A13:A14"/>
    <mergeCell ref="A15:A16"/>
    <mergeCell ref="A17:A18"/>
    <mergeCell ref="A33:A34"/>
    <mergeCell ref="A21:A22"/>
    <mergeCell ref="A23:A24"/>
    <mergeCell ref="A25:A26"/>
    <mergeCell ref="A27:A28"/>
    <mergeCell ref="A29:A30"/>
    <mergeCell ref="A31:A32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Munka13</vt:lpstr>
      <vt:lpstr>Munka14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2021-02-03T12:16:58Z</dcterms:modified>
</cp:coreProperties>
</file>