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245" tabRatio="970" firstSheet="2" activeTab="20"/>
  </bookViews>
  <sheets>
    <sheet name="Címrend" sheetId="1" r:id="rId1"/>
    <sheet name="1.1.sz.mell." sheetId="2" r:id="rId2"/>
    <sheet name="1.2.sz.mell." sheetId="3" r:id="rId3"/>
    <sheet name="2.1.sz.mell  " sheetId="4" r:id="rId4"/>
    <sheet name="2.2.sz.mell  " sheetId="5" r:id="rId5"/>
    <sheet name="3.sz.mell" sheetId="6" r:id="rId6"/>
    <sheet name="4. sz.mell " sheetId="7" r:id="rId7"/>
    <sheet name="5.sz.mell" sheetId="8" r:id="rId8"/>
    <sheet name="6.sz.mell" sheetId="9" r:id="rId9"/>
    <sheet name="7.sz.mell." sheetId="10" r:id="rId10"/>
    <sheet name="8.sz.mell. " sheetId="11" r:id="rId11"/>
    <sheet name="9.sz.mell." sheetId="12" r:id="rId12"/>
    <sheet name="9.1.sz.mell" sheetId="13" r:id="rId13"/>
    <sheet name="9.2.sz.mell" sheetId="14" r:id="rId14"/>
    <sheet name="10.sz.mell" sheetId="15" r:id="rId15"/>
    <sheet name="10.1.sz.mell" sheetId="16" r:id="rId16"/>
    <sheet name="10.2.sz.mell" sheetId="17" r:id="rId17"/>
    <sheet name="11.sz.mell" sheetId="18" r:id="rId18"/>
    <sheet name="12.sz.mell" sheetId="19" r:id="rId19"/>
    <sheet name="13.sz.mell" sheetId="20" r:id="rId20"/>
    <sheet name="14.sz.mell" sheetId="21" r:id="rId21"/>
    <sheet name="15.sz.mell" sheetId="22" r:id="rId22"/>
    <sheet name="16.sz.mell" sheetId="23" r:id="rId23"/>
    <sheet name="17.sz.mell" sheetId="24" r:id="rId24"/>
    <sheet name="18. sz.mell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1Excel_BuiltIn_Print_Area_1_1" localSheetId="15">#REF!</definedName>
    <definedName name="_1Excel_BuiltIn_Print_Area_1_1" localSheetId="16">#REF!</definedName>
    <definedName name="_1Excel_BuiltIn_Print_Area_1_1" localSheetId="11">#REF!</definedName>
    <definedName name="_1Excel_BuiltIn_Print_Area_1_1">#REF!</definedName>
    <definedName name="a">'[1]Háttéradatok'!$C$29:$AG$32</definedName>
    <definedName name="Állami" localSheetId="15">#REF!,#REF!</definedName>
    <definedName name="Állami" localSheetId="16">#REF!,#REF!</definedName>
    <definedName name="Állami" localSheetId="11">#REF!,#REF!</definedName>
    <definedName name="Állami">#REF!,#REF!</definedName>
    <definedName name="anyád" localSheetId="15">#REF!</definedName>
    <definedName name="anyád" localSheetId="16">#REF!</definedName>
    <definedName name="anyád" localSheetId="11">#REF!</definedName>
    <definedName name="anyád">#REF!</definedName>
    <definedName name="apád" localSheetId="15">#REF!</definedName>
    <definedName name="apád" localSheetId="16">#REF!</definedName>
    <definedName name="apád" localSheetId="11">#REF!</definedName>
    <definedName name="apád">#REF!</definedName>
    <definedName name="b" localSheetId="15">#REF!</definedName>
    <definedName name="b" localSheetId="16">#REF!</definedName>
    <definedName name="b" localSheetId="11">#REF!</definedName>
    <definedName name="b">#REF!</definedName>
    <definedName name="bbbbbb" localSheetId="15">#REF!</definedName>
    <definedName name="bbbbbb" localSheetId="16">#REF!</definedName>
    <definedName name="bbbbbb" localSheetId="11">#REF!</definedName>
    <definedName name="bbbbbb">#REF!</definedName>
    <definedName name="bbbbbbbbbbbbbbbbbb" localSheetId="15">#REF!</definedName>
    <definedName name="bbbbbbbbbbbbbbbbbb" localSheetId="16">#REF!</definedName>
    <definedName name="bbbbbbbbbbbbbbbbbb" localSheetId="11">#REF!</definedName>
    <definedName name="bbbbbbbbbbbbbbbbbb">#REF!</definedName>
    <definedName name="bhgtz" localSheetId="15">#REF!</definedName>
    <definedName name="bhgtz" localSheetId="16">#REF!</definedName>
    <definedName name="bhgtz" localSheetId="11">#REF!</definedName>
    <definedName name="bhgtz">#REF!</definedName>
    <definedName name="cccc" localSheetId="15">#REF!</definedName>
    <definedName name="cccc" localSheetId="16">#REF!</definedName>
    <definedName name="cccc" localSheetId="11">#REF!</definedName>
    <definedName name="cccc">#REF!</definedName>
    <definedName name="css" localSheetId="15">#REF!</definedName>
    <definedName name="css" localSheetId="16">#REF!</definedName>
    <definedName name="css" localSheetId="11">#REF!</definedName>
    <definedName name="css">#REF!</definedName>
    <definedName name="css_k">'[2]Családsegítés'!$C$27:$C$86</definedName>
    <definedName name="css_k_" localSheetId="15">#REF!</definedName>
    <definedName name="css_k_" localSheetId="16">#REF!</definedName>
    <definedName name="css_k_" localSheetId="11">#REF!</definedName>
    <definedName name="css_k_">#REF!</definedName>
    <definedName name="dddd" localSheetId="15">#REF!</definedName>
    <definedName name="dddd" localSheetId="16">#REF!</definedName>
    <definedName name="dddd" localSheetId="11">#REF!</definedName>
    <definedName name="dddd">#REF!</definedName>
    <definedName name="ddddd" localSheetId="15">#REF!,#REF!</definedName>
    <definedName name="ddddd" localSheetId="16">#REF!,#REF!</definedName>
    <definedName name="ddddd" localSheetId="11">#REF!,#REF!</definedName>
    <definedName name="ddddd">#REF!,#REF!</definedName>
    <definedName name="dddddd" localSheetId="15">#REF!</definedName>
    <definedName name="dddddd" localSheetId="16">#REF!</definedName>
    <definedName name="dddddd" localSheetId="11">#REF!</definedName>
    <definedName name="dddddd">#REF!</definedName>
    <definedName name="ddddddd" localSheetId="15">#REF!</definedName>
    <definedName name="ddddddd" localSheetId="16">#REF!</definedName>
    <definedName name="ddddddd" localSheetId="11">#REF!</definedName>
    <definedName name="ddddddd">#REF!</definedName>
    <definedName name="dfghhhhhjjdjertje" localSheetId="15">#REF!,#REF!</definedName>
    <definedName name="dfghhhhhjjdjertje" localSheetId="16">#REF!,#REF!</definedName>
    <definedName name="dfghhhhhjjdjertje" localSheetId="11">#REF!,#REF!</definedName>
    <definedName name="dfghhhhhjjdjertje">#REF!,#REF!</definedName>
    <definedName name="dsgjsg" localSheetId="15">#REF!</definedName>
    <definedName name="dsgjsg" localSheetId="16">#REF!</definedName>
    <definedName name="dsgjsg" localSheetId="11">#REF!</definedName>
    <definedName name="dsgjsg">#REF!</definedName>
    <definedName name="edba" localSheetId="15">#REF!</definedName>
    <definedName name="edba" localSheetId="16">#REF!</definedName>
    <definedName name="edba" localSheetId="11">#REF!</definedName>
    <definedName name="edba">#REF!</definedName>
    <definedName name="edcvfrtgb" localSheetId="15">#REF!</definedName>
    <definedName name="edcvfrtgb" localSheetId="16">#REF!</definedName>
    <definedName name="edcvfrtgb" localSheetId="11">#REF!</definedName>
    <definedName name="edcvfrtgb">#REF!</definedName>
    <definedName name="EDSE" localSheetId="15">#REF!</definedName>
    <definedName name="EDSE" localSheetId="16">#REF!</definedName>
    <definedName name="EDSE" localSheetId="11">#REF!</definedName>
    <definedName name="EDSE">#REF!</definedName>
    <definedName name="ee" localSheetId="15">#REF!</definedName>
    <definedName name="ee" localSheetId="16">#REF!</definedName>
    <definedName name="ee" localSheetId="11">#REF!</definedName>
    <definedName name="ee">#REF!</definedName>
    <definedName name="eee" localSheetId="15">#REF!</definedName>
    <definedName name="eee" localSheetId="16">#REF!</definedName>
    <definedName name="eee" localSheetId="11">#REF!</definedName>
    <definedName name="eee">#REF!</definedName>
    <definedName name="ééééééééé" localSheetId="15">#REF!</definedName>
    <definedName name="ééééééééé" localSheetId="16">#REF!</definedName>
    <definedName name="ééééééééé" localSheetId="11">#REF!</definedName>
    <definedName name="ééééééééé">#REF!</definedName>
    <definedName name="eu">'[1]Háttéradatok'!$C$29:$AG$32</definedName>
    <definedName name="eus" localSheetId="15">#REF!</definedName>
    <definedName name="eus" localSheetId="16">#REF!</definedName>
    <definedName name="eus" localSheetId="11">#REF!</definedName>
    <definedName name="eus">#REF!</definedName>
    <definedName name="excel" localSheetId="15">#REF!,#REF!</definedName>
    <definedName name="excel" localSheetId="16">#REF!,#REF!</definedName>
    <definedName name="excel" localSheetId="11">#REF!,#REF!</definedName>
    <definedName name="excel">#REF!,#REF!</definedName>
    <definedName name="Excel_BuiltIn_Print_Area_1" localSheetId="15">#REF!</definedName>
    <definedName name="Excel_BuiltIn_Print_Area_1" localSheetId="16">#REF!</definedName>
    <definedName name="Excel_BuiltIn_Print_Area_1" localSheetId="11">#REF!</definedName>
    <definedName name="Excel_BuiltIn_Print_Area_1">#REF!</definedName>
    <definedName name="Excel_BuiltIn_Print_Titles_26" localSheetId="15">#REF!,#REF!</definedName>
    <definedName name="Excel_BuiltIn_Print_Titles_26" localSheetId="16">#REF!,#REF!</definedName>
    <definedName name="Excel_BuiltIn_Print_Titles_26" localSheetId="11">#REF!,#REF!</definedName>
    <definedName name="Excel_BuiltIn_Print_Titles_26">#REF!,#REF!</definedName>
    <definedName name="ff" localSheetId="15">#REF!</definedName>
    <definedName name="ff" localSheetId="16">#REF!</definedName>
    <definedName name="ff" localSheetId="11">#REF!</definedName>
    <definedName name="ff">#REF!</definedName>
    <definedName name="ffd" localSheetId="15">#REF!,#REF!</definedName>
    <definedName name="ffd" localSheetId="16">#REF!,#REF!</definedName>
    <definedName name="ffd" localSheetId="11">#REF!,#REF!</definedName>
    <definedName name="ffd">#REF!,#REF!</definedName>
    <definedName name="ffféé">'[1]Háttéradatok'!$C$29:$AG$32</definedName>
    <definedName name="ffff" localSheetId="15">#REF!</definedName>
    <definedName name="ffff" localSheetId="16">#REF!</definedName>
    <definedName name="ffff" localSheetId="11">#REF!</definedName>
    <definedName name="ffff">#REF!</definedName>
    <definedName name="fffff">'[1]Háttéradatok'!$C$29:$AG$32</definedName>
    <definedName name="fghigh_jifj" localSheetId="15">#REF!,#REF!</definedName>
    <definedName name="fghigh_jifj" localSheetId="16">#REF!,#REF!</definedName>
    <definedName name="fghigh_jifj" localSheetId="11">#REF!,#REF!</definedName>
    <definedName name="fghigh_jifj">#REF!,#REF!</definedName>
    <definedName name="Fiumei" localSheetId="15">#REF!</definedName>
    <definedName name="Fiumei" localSheetId="16">#REF!</definedName>
    <definedName name="Fiumei" localSheetId="11">#REF!</definedName>
    <definedName name="Fiumei">#REF!</definedName>
    <definedName name="fjkfjkdhdhdghdghj" localSheetId="15">#REF!,#REF!</definedName>
    <definedName name="fjkfjkdhdhdghdghj" localSheetId="16">#REF!,#REF!</definedName>
    <definedName name="fjkfjkdhdhdghdghj" localSheetId="11">#REF!,#REF!</definedName>
    <definedName name="fjkfjkdhdhdghdghj">#REF!,#REF!</definedName>
    <definedName name="G">'[3]Háttéradatok'!$C$29:$AG$32</definedName>
    <definedName name="gaga" localSheetId="15">#REF!</definedName>
    <definedName name="gaga" localSheetId="16">#REF!</definedName>
    <definedName name="gaga" localSheetId="11">#REF!</definedName>
    <definedName name="gaga">#REF!</definedName>
    <definedName name="GDP">'[1]Háttéradatok'!$B$22:$AG$28</definedName>
    <definedName name="GDP_1">'[4]Háttéradatok'!$B$22:$AG$28</definedName>
    <definedName name="GDP_13">'[5]Háttéradatok'!$B$22:$AG$28</definedName>
    <definedName name="GDP_14">'[3]Háttéradatok'!$B$22:$AG$28</definedName>
    <definedName name="GDP_15">'[3]Háttéradatok'!$B$22:$AG$28</definedName>
    <definedName name="GDP_16">'[3]Háttéradatok'!$B$22:$AG$28</definedName>
    <definedName name="GDP_18">'[5]Háttéradatok'!$B$22:$AG$28</definedName>
    <definedName name="GDP_19">'[3]Háttéradatok'!$B$22:$AG$28</definedName>
    <definedName name="GDP_21">'[6]Háttéradatok'!$B$22:$AG$28</definedName>
    <definedName name="GDP_7">'[5]Háttéradatok'!$B$22:$AG$28</definedName>
    <definedName name="GDP_8">'[7]Háttéradatok'!$B$22:$AG$28</definedName>
    <definedName name="gdpp">'[8]Háttéradatok'!$B$22:$AG$28</definedName>
    <definedName name="ggg" localSheetId="15">#REF!,#REF!</definedName>
    <definedName name="ggg" localSheetId="16">#REF!,#REF!</definedName>
    <definedName name="ggg" localSheetId="11">#REF!,#REF!</definedName>
    <definedName name="ggg">#REF!,#REF!</definedName>
    <definedName name="gggg">'[3]Háttéradatok'!$C$29:$AG$32</definedName>
    <definedName name="ggggggggggggggg" localSheetId="15">#REF!,#REF!</definedName>
    <definedName name="ggggggggggggggg" localSheetId="16">#REF!,#REF!</definedName>
    <definedName name="ggggggggggggggg" localSheetId="11">#REF!,#REF!</definedName>
    <definedName name="ggggggggggggggg">#REF!,#REF!</definedName>
    <definedName name="gh" localSheetId="15">#REF!</definedName>
    <definedName name="gh" localSheetId="16">#REF!</definedName>
    <definedName name="gh" localSheetId="11">#REF!</definedName>
    <definedName name="gh">#REF!</definedName>
    <definedName name="gyj" localSheetId="15">#REF!</definedName>
    <definedName name="gyj" localSheetId="16">#REF!</definedName>
    <definedName name="gyj" localSheetId="11">#REF!</definedName>
    <definedName name="gyj">#REF!</definedName>
    <definedName name="gyj_k">'[2]Gyermekjóléti'!$C$27:$C$86</definedName>
    <definedName name="gyj_k_" localSheetId="15">#REF!</definedName>
    <definedName name="gyj_k_" localSheetId="16">#REF!</definedName>
    <definedName name="gyj_k_" localSheetId="11">#REF!</definedName>
    <definedName name="gyj_k_">#REF!</definedName>
    <definedName name="gyjk" localSheetId="15">#REF!</definedName>
    <definedName name="gyjk" localSheetId="16">#REF!</definedName>
    <definedName name="gyjk" localSheetId="11">#REF!</definedName>
    <definedName name="gyjk">#REF!</definedName>
    <definedName name="hh" localSheetId="15">#REF!</definedName>
    <definedName name="hh" localSheetId="16">#REF!</definedName>
    <definedName name="hh" localSheetId="11">#REF!</definedName>
    <definedName name="hh">#REF!</definedName>
    <definedName name="intézmény">'[3]Háttéradatok'!$C$29:$AG$32</definedName>
    <definedName name="intézmény_13">'[5]Háttéradatok'!$C$29:$AG$32</definedName>
    <definedName name="intézmény_16">'[1]Háttéradatok'!$C$29:$AG$32</definedName>
    <definedName name="intézmény_7">'[5]Háttéradatok'!$C$29:$AG$32</definedName>
    <definedName name="jj" localSheetId="15">#REF!</definedName>
    <definedName name="jj" localSheetId="16">#REF!</definedName>
    <definedName name="jj" localSheetId="11">#REF!</definedName>
    <definedName name="jj">#REF!</definedName>
    <definedName name="jjjjj" localSheetId="15">#REF!,#REF!</definedName>
    <definedName name="jjjjj" localSheetId="16">#REF!,#REF!</definedName>
    <definedName name="jjjjj" localSheetId="11">#REF!,#REF!</definedName>
    <definedName name="jjjjj">#REF!,#REF!</definedName>
    <definedName name="jjjjjjjjjjjjjjjjjjjjjj" localSheetId="15">#REF!</definedName>
    <definedName name="jjjjjjjjjjjjjjjjjjjjjj" localSheetId="16">#REF!</definedName>
    <definedName name="jjjjjjjjjjjjjjjjjjjjjj" localSheetId="11">#REF!</definedName>
    <definedName name="jjjjjjjjjjjjjjjjjjjjjj">#REF!</definedName>
    <definedName name="k" localSheetId="15">#REF!</definedName>
    <definedName name="k" localSheetId="16">#REF!</definedName>
    <definedName name="k" localSheetId="11">#REF!</definedName>
    <definedName name="k">#REF!</definedName>
    <definedName name="kill" localSheetId="15">#REF!</definedName>
    <definedName name="kill" localSheetId="16">#REF!</definedName>
    <definedName name="kill" localSheetId="11">#REF!</definedName>
    <definedName name="kill">#REF!</definedName>
    <definedName name="kiskuta" localSheetId="15">#REF!</definedName>
    <definedName name="kiskuta" localSheetId="16">#REF!</definedName>
    <definedName name="kiskuta" localSheetId="11">#REF!</definedName>
    <definedName name="kiskuta">#REF!</definedName>
    <definedName name="kistérség" localSheetId="15">#REF!</definedName>
    <definedName name="kistérség" localSheetId="16">#REF!</definedName>
    <definedName name="kistérség" localSheetId="11">#REF!</definedName>
    <definedName name="kistérség">#REF!</definedName>
    <definedName name="kjz" localSheetId="15">#REF!</definedName>
    <definedName name="kjz" localSheetId="16">#REF!</definedName>
    <definedName name="kjz" localSheetId="11">#REF!</definedName>
    <definedName name="kjz">#REF!</definedName>
    <definedName name="kjz_k">'[2]körjegyzőség'!$C$9:$C$28</definedName>
    <definedName name="kjz_k_" localSheetId="15">#REF!</definedName>
    <definedName name="kjz_k_" localSheetId="16">#REF!</definedName>
    <definedName name="kjz_k_" localSheetId="11">#REF!</definedName>
    <definedName name="kjz_k_">#REF!</definedName>
    <definedName name="kjz_sz">'[9]kd'!$Q$2:$Q$3152</definedName>
    <definedName name="klll" localSheetId="15">#REF!</definedName>
    <definedName name="klll" localSheetId="16">#REF!</definedName>
    <definedName name="klll" localSheetId="11">#REF!</definedName>
    <definedName name="klll">#REF!</definedName>
    <definedName name="Kodály" localSheetId="15">#REF!</definedName>
    <definedName name="Kodály" localSheetId="16">#REF!</definedName>
    <definedName name="Kodály" localSheetId="11">#REF!</definedName>
    <definedName name="Kodály">#REF!</definedName>
    <definedName name="l" localSheetId="15">#REF!</definedName>
    <definedName name="l" localSheetId="16">#REF!</definedName>
    <definedName name="l" localSheetId="11">#REF!</definedName>
    <definedName name="l">#REF!</definedName>
    <definedName name="lkjjghdk" localSheetId="15">#REF!</definedName>
    <definedName name="lkjjghdk" localSheetId="16">#REF!</definedName>
    <definedName name="lkjjghdk" localSheetId="11">#REF!</definedName>
    <definedName name="lkjjghdk">#REF!</definedName>
    <definedName name="llllll" localSheetId="15">#REF!</definedName>
    <definedName name="llllll" localSheetId="16">#REF!</definedName>
    <definedName name="llllll" localSheetId="11">#REF!</definedName>
    <definedName name="llllll">#REF!</definedName>
    <definedName name="llllllll" localSheetId="15">#REF!</definedName>
    <definedName name="llllllll" localSheetId="16">#REF!</definedName>
    <definedName name="llllllll" localSheetId="11">#REF!</definedName>
    <definedName name="llllllll">#REF!</definedName>
    <definedName name="lllllllllll" localSheetId="15">#REF!,#REF!</definedName>
    <definedName name="lllllllllll" localSheetId="16">#REF!,#REF!</definedName>
    <definedName name="lllllllllll" localSheetId="11">#REF!,#REF!</definedName>
    <definedName name="lllllllllll">#REF!,#REF!</definedName>
    <definedName name="llllllllllllllll" localSheetId="15">#REF!</definedName>
    <definedName name="llllllllllllllll" localSheetId="16">#REF!</definedName>
    <definedName name="llllllllllllllll" localSheetId="11">#REF!</definedName>
    <definedName name="llllllllllllllll">#REF!</definedName>
    <definedName name="m" localSheetId="15">#REF!</definedName>
    <definedName name="m" localSheetId="16">#REF!</definedName>
    <definedName name="m" localSheetId="11">#REF!</definedName>
    <definedName name="m">#REF!</definedName>
    <definedName name="más" localSheetId="15">#REF!,#REF!</definedName>
    <definedName name="más" localSheetId="16">#REF!,#REF!</definedName>
    <definedName name="más" localSheetId="11">#REF!,#REF!</definedName>
    <definedName name="más">#REF!,#REF!</definedName>
    <definedName name="másik" localSheetId="15">#REF!,#REF!</definedName>
    <definedName name="másik" localSheetId="16">#REF!,#REF!</definedName>
    <definedName name="másik" localSheetId="11">#REF!,#REF!</definedName>
    <definedName name="másik">#REF!,#REF!</definedName>
    <definedName name="mmm" localSheetId="15">#REF!</definedName>
    <definedName name="mmm" localSheetId="16">#REF!</definedName>
    <definedName name="mmm" localSheetId="11">#REF!</definedName>
    <definedName name="mmm">#REF!</definedName>
    <definedName name="mnb" localSheetId="15">#REF!</definedName>
    <definedName name="mnb" localSheetId="16">#REF!</definedName>
    <definedName name="mnb" localSheetId="11">#REF!</definedName>
    <definedName name="mnb">#REF!</definedName>
    <definedName name="mnbvc" localSheetId="15">#REF!</definedName>
    <definedName name="mnbvc" localSheetId="16">#REF!</definedName>
    <definedName name="mnbvc" localSheetId="11">#REF!</definedName>
    <definedName name="mnbvc">#REF!</definedName>
    <definedName name="mskfas" localSheetId="15">#REF!,#REF!</definedName>
    <definedName name="mskfas" localSheetId="16">#REF!,#REF!</definedName>
    <definedName name="mskfas" localSheetId="11">#REF!,#REF!</definedName>
    <definedName name="mskfas">#REF!,#REF!</definedName>
    <definedName name="n" localSheetId="15">#REF!</definedName>
    <definedName name="n" localSheetId="16">#REF!</definedName>
    <definedName name="n" localSheetId="11">#REF!</definedName>
    <definedName name="n">#REF!</definedName>
    <definedName name="nb" localSheetId="15">#REF!</definedName>
    <definedName name="nb" localSheetId="16">#REF!</definedName>
    <definedName name="nb" localSheetId="11">#REF!</definedName>
    <definedName name="nb">#REF!</definedName>
    <definedName name="nep">'[3]Háttéradatok'!$C$29:$AG$32</definedName>
    <definedName name="nép">'[1]Háttéradatok'!$C$29:$AG$32</definedName>
    <definedName name="nép_1">'[4]Háttéradatok'!$C$29:$AG$32</definedName>
    <definedName name="nep_13">'[5]Háttéradatok'!$C$29:$AG$32</definedName>
    <definedName name="nép_13">'[5]Háttéradatok'!$C$29:$AG$32</definedName>
    <definedName name="nep_14">'[3]Háttéradatok'!$C$29:$AG$32</definedName>
    <definedName name="nép_14">'[3]Háttéradatok'!$C$29:$AG$32</definedName>
    <definedName name="nep_15">'[3]Háttéradatok'!$C$29:$AG$32</definedName>
    <definedName name="nép_15">'[3]Háttéradatok'!$C$29:$AG$32</definedName>
    <definedName name="nep_16">'[3]Háttéradatok'!$C$29:$AG$32</definedName>
    <definedName name="nép_16">'[3]Háttéradatok'!$C$29:$AG$32</definedName>
    <definedName name="nep_18">'[5]Háttéradatok'!$C$29:$AG$32</definedName>
    <definedName name="nép_18">'[5]Háttéradatok'!$C$29:$AG$32</definedName>
    <definedName name="nép_19">'[3]Háttéradatok'!$C$29:$AG$32</definedName>
    <definedName name="nép_21">'[6]Háttéradatok'!$C$29:$AG$32</definedName>
    <definedName name="nep_7">'[5]Háttéradatok'!$C$29:$AG$32</definedName>
    <definedName name="nép_7">'[5]Háttéradatok'!$C$29:$AG$32</definedName>
    <definedName name="nép_8">'[7]Háttéradatok'!$C$29:$AG$32</definedName>
    <definedName name="nev_c" localSheetId="15">#REF!</definedName>
    <definedName name="nev_c" localSheetId="16">#REF!</definedName>
    <definedName name="nev_c" localSheetId="11">#REF!</definedName>
    <definedName name="nev_c">#REF!</definedName>
    <definedName name="nev_g" localSheetId="15">#REF!</definedName>
    <definedName name="nev_g" localSheetId="16">#REF!</definedName>
    <definedName name="nev_g" localSheetId="11">#REF!</definedName>
    <definedName name="nev_g">#REF!</definedName>
    <definedName name="nev_k" localSheetId="15">#REF!</definedName>
    <definedName name="nev_k" localSheetId="16">#REF!</definedName>
    <definedName name="nev_k" localSheetId="11">#REF!</definedName>
    <definedName name="nev_k">#REF!</definedName>
    <definedName name="név_k" localSheetId="15">#REF!</definedName>
    <definedName name="név_k" localSheetId="16">#REF!</definedName>
    <definedName name="név_k" localSheetId="11">#REF!</definedName>
    <definedName name="név_k">#REF!</definedName>
    <definedName name="nnn" localSheetId="15">#REF!</definedName>
    <definedName name="nnn" localSheetId="16">#REF!</definedName>
    <definedName name="nnn" localSheetId="11">#REF!</definedName>
    <definedName name="nnn">#REF!</definedName>
    <definedName name="nnnnnnnnnnnnnnnnnnnnnnnnnnnnnnnnnnnnn" localSheetId="15">#REF!</definedName>
    <definedName name="nnnnnnnnnnnnnnnnnnnnnnnnnnnnnnnnnnnnn" localSheetId="16">#REF!</definedName>
    <definedName name="nnnnnnnnnnnnnnnnnnnnnnnnnnnnnnnnnnnnn" localSheetId="11">#REF!</definedName>
    <definedName name="nnnnnnnnnnnnnnnnnnnnnnnnnnnnnnnnnnnnn">#REF!</definedName>
    <definedName name="_xlnm.Print_Titles" localSheetId="1">'1.1.sz.mell.'!$4:$5</definedName>
    <definedName name="_xlnm.Print_Titles" localSheetId="2">'1.2.sz.mell.'!$4:$5</definedName>
    <definedName name="_xlnm.Print_Titles" localSheetId="14">'10.sz.mell'!$1:$4</definedName>
    <definedName name="_xlnm.Print_Titles" localSheetId="5">'3.sz.mell'!$3:$4</definedName>
    <definedName name="_xlnm.Print_Titles" localSheetId="11">'9.sz.mell.'!$4:$5</definedName>
    <definedName name="_xlnm.Print_Area" localSheetId="1">'1.1.sz.mell.'!$A$1:$F$118</definedName>
    <definedName name="_xlnm.Print_Area" localSheetId="2">'1.2.sz.mell.'!$A$1:$D$118</definedName>
    <definedName name="_xlnm.Print_Area" localSheetId="18">'12.sz.mell'!$A$1:$D$16</definedName>
    <definedName name="_xlnm.Print_Area" localSheetId="20">'14.sz.mell'!$A$1:$C$19</definedName>
    <definedName name="_xlnm.Print_Area" localSheetId="3">'2.1.sz.mell  '!$A$1:$E$23</definedName>
    <definedName name="_xlnm.Print_Area" localSheetId="5">'3.sz.mell'!$A$1:$F$67</definedName>
    <definedName name="_xlnm.Print_Area" localSheetId="6">'4. sz.mell '!$A$1:$N$22</definedName>
    <definedName name="_xlnm.Print_Area" localSheetId="9">'7.sz.mell.'!$A$1:$J$10</definedName>
    <definedName name="_xlnm.Print_Area" localSheetId="11">'9.sz.mell.'!$A$1:$J$115</definedName>
    <definedName name="okod">'[9]kd'!$F$2:$I$3368</definedName>
    <definedName name="oooooooooooooooooooooo" localSheetId="15">#REF!</definedName>
    <definedName name="oooooooooooooooooooooo" localSheetId="16">#REF!</definedName>
    <definedName name="oooooooooooooooooooooo" localSheetId="11">#REF!</definedName>
    <definedName name="oooooooooooooooooooooo">#REF!</definedName>
    <definedName name="ovi" localSheetId="15">#REF!</definedName>
    <definedName name="ovi" localSheetId="16">#REF!</definedName>
    <definedName name="ovi" localSheetId="11">#REF!</definedName>
    <definedName name="ovi">#REF!</definedName>
    <definedName name="óvoda">#REF!</definedName>
    <definedName name="ő" localSheetId="15">#REF!</definedName>
    <definedName name="ő" localSheetId="16">#REF!</definedName>
    <definedName name="ő" localSheetId="11">#REF!</definedName>
    <definedName name="ő">#REF!</definedName>
    <definedName name="önk">'[9]kd'!$F$2:$F$3176</definedName>
    <definedName name="önkbercsényi">#REF!</definedName>
    <definedName name="önkbölcsőde">#REF!</definedName>
    <definedName name="önkegymi">#REF!</definedName>
    <definedName name="önkgondkp">#REF!</definedName>
    <definedName name="önkhunyadi">#REF!</definedName>
    <definedName name="önkkodály">#REF!</definedName>
    <definedName name="önkkonyha">#REF!</definedName>
    <definedName name="önkkölcsey">#REF!</definedName>
    <definedName name="önkkönyvtár">#REF!</definedName>
    <definedName name="önkktgvtám">#REF!</definedName>
    <definedName name="önklábassy">#REF!</definedName>
    <definedName name="önkműkbev">#REF!</definedName>
    <definedName name="önkóvoda">#REF!</definedName>
    <definedName name="önkpbo">#REF!</definedName>
    <definedName name="önkpetőfi">#REF!</definedName>
    <definedName name="önksajátos1">#REF!</definedName>
    <definedName name="önkszékács">#REF!</definedName>
    <definedName name="önkvmk">#REF!</definedName>
    <definedName name="őőőőőőőőőőőőő" localSheetId="15">#REF!</definedName>
    <definedName name="őőőőőőőőőőőőő" localSheetId="16">#REF!</definedName>
    <definedName name="őőőőőőőőőőőőő" localSheetId="11">#REF!</definedName>
    <definedName name="őőőőőőőőőőőőő">#REF!</definedName>
    <definedName name="őpoiuztr" localSheetId="15">#REF!</definedName>
    <definedName name="őpoiuztr" localSheetId="16">#REF!</definedName>
    <definedName name="őpoiuztr" localSheetId="11">#REF!</definedName>
    <definedName name="őpoiuztr">#REF!</definedName>
    <definedName name="összbev">'[10]2. bev-kiad. önk.'!$C$39</definedName>
    <definedName name="összkiad">'[10]2. bev-kiad. önk.'!$C$53</definedName>
    <definedName name="pálybev">#REF!</definedName>
    <definedName name="pálybev1">#REF!</definedName>
    <definedName name="pbo">#REF!</definedName>
    <definedName name="pénzeszkátad">#REF!</definedName>
    <definedName name="pénzfognélk1">#REF!</definedName>
    <definedName name="pénzforgnélk1">#REF!</definedName>
    <definedName name="pénzforgnélkül">#REF!</definedName>
    <definedName name="pénzm">#REF!</definedName>
    <definedName name="pénzügyibef">#REF!</definedName>
    <definedName name="pénzügyibef1">#REF!</definedName>
    <definedName name="peszkátad4">#REF!</definedName>
    <definedName name="petőfi">#REF!</definedName>
    <definedName name="phdologi">#REF!</definedName>
    <definedName name="phműkbev">#REF!</definedName>
    <definedName name="phműkbev1">#REF!</definedName>
    <definedName name="phműkc1">#REF!</definedName>
    <definedName name="phsajbev">'[11]Munka6'!$C$21</definedName>
    <definedName name="phszoc">#REF!</definedName>
    <definedName name="pm">#REF!</definedName>
    <definedName name="pótl">'[11]Munka6'!$C$20</definedName>
    <definedName name="pótlék">#REF!</definedName>
    <definedName name="ppppppppppppppp" localSheetId="15">#REF!,#REF!</definedName>
    <definedName name="ppppppppppppppp" localSheetId="16">#REF!,#REF!</definedName>
    <definedName name="ppppppppppppppp" localSheetId="11">#REF!,#REF!</definedName>
    <definedName name="ppppppppppppppp">#REF!,#REF!</definedName>
    <definedName name="Q" localSheetId="15">#REF!</definedName>
    <definedName name="Q" localSheetId="16">#REF!</definedName>
    <definedName name="Q" localSheetId="11">#REF!</definedName>
    <definedName name="Q">#REF!</definedName>
    <definedName name="qaywsx" localSheetId="15">#REF!,#REF!</definedName>
    <definedName name="qaywsx" localSheetId="16">#REF!,#REF!</definedName>
    <definedName name="qaywsx" localSheetId="11">#REF!,#REF!</definedName>
    <definedName name="qaywsx">#REF!,#REF!</definedName>
    <definedName name="QQ" localSheetId="15">#REF!</definedName>
    <definedName name="QQ" localSheetId="16">#REF!</definedName>
    <definedName name="QQ" localSheetId="11">#REF!</definedName>
    <definedName name="QQ">#REF!</definedName>
    <definedName name="qqqq" localSheetId="15">#REF!</definedName>
    <definedName name="qqqq" localSheetId="16">#REF!</definedName>
    <definedName name="qqqq" localSheetId="11">#REF!</definedName>
    <definedName name="qqqq">#REF!</definedName>
    <definedName name="qqqqq" localSheetId="15">#REF!</definedName>
    <definedName name="qqqqq" localSheetId="16">#REF!</definedName>
    <definedName name="qqqqq" localSheetId="11">#REF!</definedName>
    <definedName name="qqqqq">#REF!</definedName>
    <definedName name="qqqqqq" localSheetId="15">#REF!,#REF!</definedName>
    <definedName name="qqqqqq" localSheetId="16">#REF!,#REF!</definedName>
    <definedName name="qqqqqq" localSheetId="11">#REF!,#REF!</definedName>
    <definedName name="qqqqqq">#REF!,#REF!</definedName>
    <definedName name="qqqqqqqq" localSheetId="15">#REF!</definedName>
    <definedName name="qqqqqqqq" localSheetId="16">#REF!</definedName>
    <definedName name="qqqqqqqq" localSheetId="11">#REF!</definedName>
    <definedName name="qqqqqqqq">#REF!</definedName>
    <definedName name="qqqqqqqqq" localSheetId="15">#REF!</definedName>
    <definedName name="qqqqqqqqq" localSheetId="16">#REF!</definedName>
    <definedName name="qqqqqqqqq" localSheetId="11">#REF!</definedName>
    <definedName name="qqqqqqqqq">#REF!</definedName>
    <definedName name="qqqqqqqqqq" localSheetId="15">#REF!</definedName>
    <definedName name="qqqqqqqqqq" localSheetId="16">#REF!</definedName>
    <definedName name="qqqqqqqqqq" localSheetId="11">#REF!</definedName>
    <definedName name="qqqqqqqqqq">#REF!</definedName>
    <definedName name="qqqqqqqqqqq" localSheetId="15">#REF!</definedName>
    <definedName name="qqqqqqqqqqq" localSheetId="16">#REF!</definedName>
    <definedName name="qqqqqqqqqqq" localSheetId="11">#REF!</definedName>
    <definedName name="qqqqqqqqqqq">#REF!</definedName>
    <definedName name="qqqqqqqqqqqqq" localSheetId="15">#REF!</definedName>
    <definedName name="qqqqqqqqqqqqq" localSheetId="16">#REF!</definedName>
    <definedName name="qqqqqqqqqqqqq" localSheetId="11">#REF!</definedName>
    <definedName name="qqqqqqqqqqqqq">#REF!</definedName>
    <definedName name="qqqqqqqqqqqqqqq" localSheetId="15">#REF!,#REF!</definedName>
    <definedName name="qqqqqqqqqqqqqqq" localSheetId="16">#REF!,#REF!</definedName>
    <definedName name="qqqqqqqqqqqqqqq" localSheetId="11">#REF!,#REF!</definedName>
    <definedName name="qqqqqqqqqqqqqqq">#REF!,#REF!</definedName>
    <definedName name="qqqqqqqqqqqqqqqq" localSheetId="15">#REF!</definedName>
    <definedName name="qqqqqqqqqqqqqqqq" localSheetId="16">#REF!</definedName>
    <definedName name="qqqqqqqqqqqqqqqq" localSheetId="11">#REF!</definedName>
    <definedName name="qqqqqqqqqqqqqqqq">#REF!</definedName>
    <definedName name="qqqqqqqqqqqqqqqqq" localSheetId="15">#REF!</definedName>
    <definedName name="qqqqqqqqqqqqqqqqq" localSheetId="16">#REF!</definedName>
    <definedName name="qqqqqqqqqqqqqqqqq" localSheetId="11">#REF!</definedName>
    <definedName name="qqqqqqqqqqqqqqqqq">#REF!</definedName>
    <definedName name="retzijk" localSheetId="15">#REF!</definedName>
    <definedName name="retzijk" localSheetId="16">#REF!</definedName>
    <definedName name="retzijk" localSheetId="11">#REF!</definedName>
    <definedName name="retzijk">#REF!</definedName>
    <definedName name="rr" localSheetId="15">#REF!</definedName>
    <definedName name="rr" localSheetId="16">#REF!</definedName>
    <definedName name="rr" localSheetId="11">#REF!</definedName>
    <definedName name="rr">#REF!</definedName>
    <definedName name="rrr" localSheetId="15">#REF!</definedName>
    <definedName name="rrr" localSheetId="16">#REF!</definedName>
    <definedName name="rrr" localSheetId="11">#REF!</definedName>
    <definedName name="rrr">#REF!</definedName>
    <definedName name="rrrr" localSheetId="15">#REF!</definedName>
    <definedName name="rrrr" localSheetId="16">#REF!</definedName>
    <definedName name="rrrr" localSheetId="11">#REF!</definedName>
    <definedName name="rrrr">#REF!</definedName>
    <definedName name="rrrrr" localSheetId="15">#REF!</definedName>
    <definedName name="rrrrr" localSheetId="16">#REF!</definedName>
    <definedName name="rrrrr" localSheetId="11">#REF!</definedName>
    <definedName name="rrrrr">#REF!</definedName>
    <definedName name="rrrrrr" localSheetId="15">#REF!</definedName>
    <definedName name="rrrrrr" localSheetId="16">#REF!</definedName>
    <definedName name="rrrrrr" localSheetId="11">#REF!</definedName>
    <definedName name="rrrrrr">#REF!</definedName>
    <definedName name="rrrrrrrr" localSheetId="15">#REF!,#REF!</definedName>
    <definedName name="rrrrrrrr" localSheetId="16">#REF!,#REF!</definedName>
    <definedName name="rrrrrrrr" localSheetId="11">#REF!,#REF!</definedName>
    <definedName name="rrrrrrrr">#REF!,#REF!</definedName>
    <definedName name="rrrrrrrrrr" localSheetId="15">#REF!</definedName>
    <definedName name="rrrrrrrrrr" localSheetId="16">#REF!</definedName>
    <definedName name="rrrrrrrrrr" localSheetId="11">#REF!</definedName>
    <definedName name="rrrrrrrrrr">#REF!</definedName>
    <definedName name="rrrrrrrrrrrr" localSheetId="15">#REF!</definedName>
    <definedName name="rrrrrrrrrrrr" localSheetId="16">#REF!</definedName>
    <definedName name="rrrrrrrrrrrr" localSheetId="11">#REF!</definedName>
    <definedName name="rrrrrrrrrrrr">#REF!</definedName>
    <definedName name="sajfelh1">#REF!</definedName>
    <definedName name="semmi">'[12]Munka2'!$P$23</definedName>
    <definedName name="semmi10">'[12]Munka6'!$C$21</definedName>
    <definedName name="semmi11">'[12]Munka6'!$C$20</definedName>
    <definedName name="semmi12">'[12]Munka6'!$C$19</definedName>
    <definedName name="semmi13">'[12]Munka6'!$C$7</definedName>
    <definedName name="semmi14">'[12]Munka6'!$C$8</definedName>
    <definedName name="semmi15">'[12]Munka6'!$C$17</definedName>
    <definedName name="semmi16">'[12]Munka2'!$P$23</definedName>
    <definedName name="semmi17">'[12]Munka2'!$P$22</definedName>
    <definedName name="semmi18">'[12]Munka6'!$C$16</definedName>
    <definedName name="semmi19">'[12]Munka6'!$C$11</definedName>
    <definedName name="semmi2">'[12]Munka2'!$P$22</definedName>
    <definedName name="semmi20">'[12]Munka6'!$C$15</definedName>
    <definedName name="semmi21">'[12]Munka6'!$C$18</definedName>
    <definedName name="semmi22">'[12]Munka6'!$C$10</definedName>
    <definedName name="semmi23">'[13]4. bevételek int-ként'!#REF!</definedName>
    <definedName name="semmi24">'[13]4. bevételek int-ként'!#REF!</definedName>
    <definedName name="semmi25">'[12]Munka6'!$C$21</definedName>
    <definedName name="semmi26">'[12]Munka6'!$C$20</definedName>
    <definedName name="semmi27">'[12]Munka6'!$C$19</definedName>
    <definedName name="semmi28">'[12]Munka6'!$C$7</definedName>
    <definedName name="semmi29">'[12]Munka6'!$C$8</definedName>
    <definedName name="semmi3">'[12]Munka6'!$C$16</definedName>
    <definedName name="semmi30">'[12]Munka6'!$C$17</definedName>
    <definedName name="semmi4">'[12]Munka6'!$C$11</definedName>
    <definedName name="semmi5">'[12]Munka6'!$C$15</definedName>
    <definedName name="semmi6">'[12]Munka6'!$C$18</definedName>
    <definedName name="semmi7">'[12]Munka6'!$C$10</definedName>
    <definedName name="semmi8">'[13]4. bevételek int-ként'!#REF!</definedName>
    <definedName name="semmi9">'[13]4. bevételek int-ként'!#REF!</definedName>
    <definedName name="ssscx" localSheetId="15">#REF!</definedName>
    <definedName name="ssscx" localSheetId="16">#REF!</definedName>
    <definedName name="ssscx" localSheetId="11">#REF!</definedName>
    <definedName name="ssscx">#REF!</definedName>
    <definedName name="sssss">'[1]Háttéradatok'!$C$29:$AG$32</definedName>
    <definedName name="sue" localSheetId="15">#REF!</definedName>
    <definedName name="sue" localSheetId="16">#REF!</definedName>
    <definedName name="sue" localSheetId="11">#REF!</definedName>
    <definedName name="sue">#REF!</definedName>
    <definedName name="szabsbírság">'[11]Munka6'!$C$19</definedName>
    <definedName name="szabsért">#REF!</definedName>
    <definedName name="székács">#REF!</definedName>
    <definedName name="szemckö4">#REF!</definedName>
    <definedName name="szemegy8.12">#REF!</definedName>
    <definedName name="szemegy8.13">#REF!</definedName>
    <definedName name="személyiph">#REF!</definedName>
    <definedName name="szemjutt">#REF!</definedName>
    <definedName name="szemjutt4">#REF!</definedName>
    <definedName name="szemkist4">#REF!</definedName>
    <definedName name="szemph">#REF!</definedName>
    <definedName name="szemph5">#REF!</definedName>
    <definedName name="szemph8.12">#REF!</definedName>
    <definedName name="szjahelyben">#REF!</definedName>
    <definedName name="szjahelyben1">#REF!</definedName>
    <definedName name="szjahelybenm">'[11]Munka6'!$C$7</definedName>
    <definedName name="szjajövkül">#REF!</definedName>
    <definedName name="szjajövkül1">#REF!</definedName>
    <definedName name="szjakül">'[11]Munka6'!$C$8</definedName>
    <definedName name="szocátv">#REF!</definedName>
    <definedName name="szocph">#REF!</definedName>
    <definedName name="szocph5">#REF!</definedName>
    <definedName name="szocsegélyph">#REF!</definedName>
    <definedName name="t" localSheetId="15">#REF!,#REF!</definedName>
    <definedName name="t" localSheetId="16">#REF!,#REF!</definedName>
    <definedName name="t" localSheetId="11">#REF!,#REF!</definedName>
    <definedName name="t">#REF!,#REF!</definedName>
    <definedName name="talajt">#REF!</definedName>
    <definedName name="támkölcs1">#REF!</definedName>
    <definedName name="támkölcsön">#REF!</definedName>
    <definedName name="támogatások">#REF!</definedName>
    <definedName name="támogatások1">#REF!</definedName>
    <definedName name="tárgyi">#REF!</definedName>
    <definedName name="tárgyi1">#REF!</definedName>
    <definedName name="tartalék4">#REF!</definedName>
    <definedName name="termőf">#REF!</definedName>
    <definedName name="termőfbérbe">'[11]Munka6'!$C$17</definedName>
    <definedName name="termőföld1">#REF!</definedName>
    <definedName name="Tűzoltóság">'[3]Háttéradatok'!$C$29:$AG$32</definedName>
    <definedName name="újsablon" localSheetId="15">#REF!</definedName>
    <definedName name="újsablon" localSheetId="16">#REF!</definedName>
    <definedName name="újsablon" localSheetId="11">#REF!</definedName>
    <definedName name="újsablon">#REF!</definedName>
    <definedName name="uuuuu" localSheetId="15">#REF!</definedName>
    <definedName name="uuuuu" localSheetId="16">#REF!</definedName>
    <definedName name="uuuuu" localSheetId="11">#REF!</definedName>
    <definedName name="uuuuu">#REF!</definedName>
    <definedName name="v" localSheetId="15">#REF!</definedName>
    <definedName name="v" localSheetId="16">#REF!</definedName>
    <definedName name="v" localSheetId="11">#REF!</definedName>
    <definedName name="v">#REF!</definedName>
    <definedName name="vizikátv">#REF!</definedName>
    <definedName name="vizikátv1">#REF!</definedName>
    <definedName name="vizikfelh3">'[10]7. felhalm.kiad.'!#REF!</definedName>
    <definedName name="vmk">#REF!</definedName>
    <definedName name="vv" localSheetId="15">#REF!</definedName>
    <definedName name="vv" localSheetId="16">#REF!</definedName>
    <definedName name="vv" localSheetId="11">#REF!</definedName>
    <definedName name="vv">#REF!</definedName>
    <definedName name="x" localSheetId="15">#REF!</definedName>
    <definedName name="x" localSheetId="16">#REF!</definedName>
    <definedName name="x" localSheetId="11">#REF!</definedName>
    <definedName name="x">#REF!</definedName>
    <definedName name="xcvbnm" localSheetId="15">#REF!</definedName>
    <definedName name="xcvbnm" localSheetId="16">#REF!</definedName>
    <definedName name="xcvbnm" localSheetId="11">#REF!</definedName>
    <definedName name="xcvbnm">#REF!</definedName>
    <definedName name="xxx">'[3]Háttéradatok'!$C$29:$AG$32</definedName>
    <definedName name="xxx_13">'[5]Háttéradatok'!$C$29:$AG$32</definedName>
    <definedName name="xxx_16">'[1]Háttéradatok'!$C$29:$AG$32</definedName>
    <definedName name="xxx_7">'[5]Háttéradatok'!$C$29:$AG$32</definedName>
    <definedName name="xxxxxx">'[3]Háttéradatok'!$C$29:$AG$32</definedName>
    <definedName name="xxxxxx_13">'[5]Háttéradatok'!$C$29:$AG$32</definedName>
    <definedName name="xxxxxx_14">'[14]Háttéradatok'!$C$29:$AG$32</definedName>
    <definedName name="xxxxxx_15">'[14]Háttéradatok'!$C$29:$AG$32</definedName>
    <definedName name="xxxxxx_16">'[14]Háttéradatok'!$C$29:$AG$32</definedName>
    <definedName name="xxxxxx_18">'[5]Háttéradatok'!$C$29:$AG$32</definedName>
    <definedName name="xxxxxx_7">'[5]Háttéradatok'!$C$29:$AG$32</definedName>
    <definedName name="xxxxxxxxxxxxxxxxxxxxxxxxxxx" localSheetId="15">#REF!</definedName>
    <definedName name="xxxxxxxxxxxxxxxxxxxxxxxxxxx" localSheetId="16">#REF!</definedName>
    <definedName name="xxxxxxxxxxxxxxxxxxxxxxxxxxx" localSheetId="11">#REF!</definedName>
    <definedName name="xxxxxxxxxxxxxxxxxxxxxxxxxxx">#REF!</definedName>
    <definedName name="y" localSheetId="15">#REF!,#REF!</definedName>
    <definedName name="y" localSheetId="16">#REF!,#REF!</definedName>
    <definedName name="y" localSheetId="11">#REF!,#REF!</definedName>
    <definedName name="y">#REF!,#REF!</definedName>
    <definedName name="ycxd" localSheetId="15">#REF!</definedName>
    <definedName name="ycxd" localSheetId="16">#REF!</definedName>
    <definedName name="ycxd" localSheetId="11">#REF!</definedName>
    <definedName name="ycxd">#REF!</definedName>
    <definedName name="yxc" localSheetId="15">#REF!</definedName>
    <definedName name="yxc" localSheetId="16">#REF!</definedName>
    <definedName name="yxc" localSheetId="11">#REF!</definedName>
    <definedName name="yxc">#REF!</definedName>
    <definedName name="zzz">'[1]Háttéradatok'!$B$22:$AG$28</definedName>
  </definedNames>
  <calcPr fullCalcOnLoad="1"/>
</workbook>
</file>

<file path=xl/sharedStrings.xml><?xml version="1.0" encoding="utf-8"?>
<sst xmlns="http://schemas.openxmlformats.org/spreadsheetml/2006/main" count="2190" uniqueCount="758">
  <si>
    <t>B E V É T E L E K</t>
  </si>
  <si>
    <t>adatok Ft-ban</t>
  </si>
  <si>
    <t>Sor-
szám</t>
  </si>
  <si>
    <t>Bevételi jogcím</t>
  </si>
  <si>
    <t>Rovatszám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</si>
  <si>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</si>
  <si>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</si>
  <si>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</si>
  <si>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</si>
  <si>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</si>
  <si>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</si>
  <si>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</si>
  <si>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</si>
  <si>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</si>
  <si>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</si>
  <si>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</si>
  <si>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</si>
  <si>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</si>
  <si>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</si>
  <si>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</si>
  <si>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</si>
  <si>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</si>
  <si>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</si>
  <si>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</si>
  <si>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</si>
  <si>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</si>
  <si>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</si>
  <si>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</si>
  <si>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</si>
  <si>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</si>
  <si>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</si>
  <si>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</si>
  <si>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</si>
  <si>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</si>
  <si>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</si>
  <si>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</si>
  <si>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</si>
  <si>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</si>
  <si>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</si>
  <si>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</si>
  <si>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</si>
  <si>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</si>
  <si>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</si>
  <si>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</si>
  <si>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</si>
  <si>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</si>
  <si>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</si>
  <si>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</si>
  <si>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</si>
  <si>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</si>
  <si>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</si>
  <si>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</si>
  <si>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</si>
  <si>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</si>
  <si>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</si>
  <si>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</si>
  <si>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</si>
  <si>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</si>
  <si>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</si>
  <si>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</si>
  <si>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</si>
  <si>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</si>
  <si>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</si>
  <si>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</si>
  <si>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</si>
  <si>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</si>
  <si>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</si>
  <si>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</si>
  <si>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</si>
  <si>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</si>
  <si>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</si>
  <si>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</si>
  <si>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</si>
  <si>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</si>
  <si>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</si>
  <si>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</si>
  <si>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</si>
  <si>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</si>
  <si>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</si>
  <si>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</si>
  <si>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</si>
  <si>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</si>
  <si>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</si>
  <si>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</si>
  <si>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</si>
  <si>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</si>
  <si>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</si>
  <si>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</si>
  <si>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</si>
  <si>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</si>
  <si>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</si>
  <si>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</si>
  <si>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</si>
  <si>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</si>
  <si>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</si>
  <si>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</si>
  <si>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</si>
  <si>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</si>
  <si>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</si>
  <si>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</si>
  <si>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</si>
  <si>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</si>
  <si>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</si>
  <si>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</si>
  <si>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</si>
  <si>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</si>
  <si>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</si>
  <si>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</si>
  <si>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</si>
  <si>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</si>
  <si>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</si>
  <si>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</si>
  <si>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</si>
  <si>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</si>
  <si>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</si>
  <si>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</si>
  <si>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</si>
  <si>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</si>
  <si>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</si>
  <si>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</si>
  <si>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</si>
  <si>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</si>
  <si>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</si>
  <si>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</si>
  <si>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</si>
  <si>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</si>
  <si>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</si>
  <si>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</si>
  <si>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</si>
  <si>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</si>
  <si>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</si>
  <si>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</si>
  <si>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</si>
  <si>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</si>
  <si>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</si>
  <si>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</si>
  <si>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</si>
  <si>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</si>
  <si>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</si>
  <si>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</si>
  <si>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</si>
  <si>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</si>
  <si>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</si>
  <si>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</si>
  <si>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</si>
  <si>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</si>
  <si>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</si>
  <si>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</si>
  <si>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</si>
  <si>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</si>
  <si>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</si>
  <si>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</si>
  <si>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</si>
  <si>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</si>
  <si>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</si>
  <si>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</si>
  <si>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</si>
  <si>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</si>
  <si>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</si>
  <si>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</si>
  <si>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</si>
  <si>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</si>
  <si>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</si>
  <si>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</si>
  <si>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</si>
  <si>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</si>
  <si>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</si>
  <si>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</si>
  <si>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</si>
  <si>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</si>
  <si>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</si>
  <si>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</si>
  <si>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</si>
  <si>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</si>
  <si>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</si>
  <si>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</si>
  <si>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</si>
  <si>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</si>
  <si>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</si>
  <si>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</si>
  <si>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</si>
  <si>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</si>
  <si>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</si>
  <si>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</si>
  <si>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</si>
  <si>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</si>
  <si>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</si>
  <si>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</si>
  <si>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</si>
  <si>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</si>
  <si>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</si>
  <si>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</si>
  <si>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</si>
  <si>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</si>
  <si>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</si>
  <si>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</si>
  <si>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</si>
  <si>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</si>
  <si>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</si>
  <si>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</si>
  <si>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</si>
  <si>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</si>
  <si>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</si>
  <si>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</si>
  <si>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</si>
  <si>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</si>
  <si>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</si>
  <si>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</si>
  <si>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</si>
  <si>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</si>
  <si>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</si>
  <si>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</si>
  <si>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</si>
  <si>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</si>
  <si>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</si>
  <si>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</si>
  <si>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</si>
  <si>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</si>
  <si>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</si>
  <si>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</si>
  <si>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</si>
  <si>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</si>
  <si>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</si>
  <si>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</si>
  <si>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</si>
  <si>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</si>
  <si>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</si>
  <si>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</si>
  <si>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</si>
  <si>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</si>
  <si>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</si>
  <si>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</si>
  <si>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</si>
  <si>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</si>
  <si>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</si>
  <si>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</si>
  <si>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</si>
  <si>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</si>
  <si>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</si>
  <si>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</si>
  <si>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</si>
  <si>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</si>
  <si>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</si>
  <si>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</si>
  <si>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</si>
  <si>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</si>
  <si>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</si>
  <si>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</si>
  <si>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</si>
  <si>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</si>
  <si>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</si>
  <si>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</si>
  <si>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</si>
  <si>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</si>
  <si>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</si>
  <si>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</si>
  <si>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</si>
  <si>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</si>
  <si>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</si>
  <si>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</si>
  <si>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</si>
  <si>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</si>
  <si>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</si>
  <si>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</si>
  <si>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Finanszírozási bevételek, kiadások egyenlege
(finanszírozási bevételek 70. sor - finanszírozási kiadások 31. sor)
 (+/-)</t>
  </si>
  <si>
    <t>Bevételek</t>
  </si>
  <si>
    <t>Kiadások</t>
  </si>
  <si>
    <t>Megnevezés</t>
  </si>
  <si>
    <t>E</t>
  </si>
  <si>
    <t>ebből   -  Működési általános tartalék</t>
  </si>
  <si>
    <t xml:space="preserve"> - Működési cél tartalék</t>
  </si>
  <si>
    <t>Költségvetési kiadások összesen (1+….+5)</t>
  </si>
  <si>
    <t>Értékpapír vásárlása, visszavásárlása</t>
  </si>
  <si>
    <t>Hitelek, kölcsönök törlesztése</t>
  </si>
  <si>
    <t>10.1.</t>
  </si>
  <si>
    <t>Lekötött betétek elhelyezése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</si>
  <si>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</si>
  <si>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</si>
  <si>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</si>
  <si>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</si>
  <si>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</si>
  <si>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ebből   -  Felhalmozási általános tartalék</t>
  </si>
  <si>
    <t xml:space="preserve"> - Felhalmozási cél tartalék</t>
  </si>
  <si>
    <t>Költségvetési kiadások összesen: (1.+...+4.)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</si>
  <si>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</si>
  <si>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</si>
  <si>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</si>
  <si>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</si>
  <si>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</si>
  <si>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</si>
  <si>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</si>
  <si>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BEVÉTEL ÖSSZESEN (7.+10.)</t>
  </si>
  <si>
    <t>KIADÁSOK ÖSSZESEN (7.+10.)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</si>
  <si>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</si>
  <si>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</si>
  <si>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</si>
  <si>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</si>
  <si>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</si>
  <si>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</si>
  <si>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</si>
  <si>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</si>
  <si>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</si>
  <si>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</si>
  <si>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</si>
  <si>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</si>
  <si>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</si>
  <si>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</si>
  <si>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</si>
  <si>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</si>
  <si>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</si>
  <si>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</si>
  <si>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</si>
  <si>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</si>
  <si>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</si>
  <si>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</si>
  <si>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</si>
  <si>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</si>
  <si>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</si>
  <si>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</si>
  <si>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</si>
  <si>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</si>
  <si>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</si>
  <si>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</si>
  <si>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 xml:space="preserve">I.1. </t>
  </si>
  <si>
    <t>A települési önkormányzatok működésének támogatása beszámítás és kiegészítés után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</si>
  <si>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</si>
  <si>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</si>
  <si>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</si>
  <si>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</si>
  <si>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</si>
  <si>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</si>
  <si>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</si>
  <si>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</si>
  <si>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</si>
  <si>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</si>
  <si>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</si>
  <si>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>II.1. (3) 1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</si>
  <si>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</si>
  <si>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</si>
  <si>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</si>
  <si>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</si>
  <si>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</si>
  <si>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</si>
  <si>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</si>
  <si>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</si>
  <si>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</si>
  <si>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</si>
  <si>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</si>
  <si>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</si>
  <si>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</si>
  <si>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</si>
  <si>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</si>
  <si>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 xml:space="preserve"> alapfokozatú végzettségű pedagógus II. kategóriába sorolt óvodapedagógusok kiegészítő támogatása - akik a minősítést 2014. december 31-éig szerezték meg </t>
  </si>
  <si>
    <t>II.4.b (1)</t>
  </si>
  <si>
    <t xml:space="preserve"> alapfokozatú végzettségű pedagógus II. kategóriába sorolt óvodapedagógusok kiegészítő támogatása - akik a minősítést 2015. évben szerezték meg 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</si>
  <si>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</si>
  <si>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</si>
  <si>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</si>
  <si>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</si>
  <si>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</si>
  <si>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</si>
  <si>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</si>
  <si>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</si>
  <si>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</si>
  <si>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</si>
  <si>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</si>
  <si>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</si>
  <si>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</si>
  <si>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</si>
  <si>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</si>
  <si>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</si>
  <si>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</si>
  <si>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</si>
  <si>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</si>
  <si>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</si>
  <si>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</si>
  <si>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</si>
  <si>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</si>
  <si>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</si>
  <si>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</si>
  <si>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</si>
  <si>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</si>
  <si>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</si>
  <si>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</si>
  <si>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</si>
  <si>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</si>
  <si>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</si>
  <si>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</si>
  <si>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</si>
  <si>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</si>
  <si>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</si>
  <si>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</si>
  <si>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</si>
  <si>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</si>
  <si>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</si>
  <si>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</si>
  <si>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</si>
  <si>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</si>
  <si>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</si>
  <si>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</si>
  <si>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</si>
  <si>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</si>
  <si>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</si>
  <si>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</si>
  <si>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</si>
  <si>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</si>
  <si>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Sor-szám</t>
  </si>
  <si>
    <t>Összesen</t>
  </si>
  <si>
    <t>Összeg</t>
  </si>
  <si>
    <t>A támogatás címzettje</t>
  </si>
  <si>
    <t>Támogatás összege</t>
  </si>
  <si>
    <t>adatok ezer Ft-ban</t>
  </si>
  <si>
    <t>Bevétel összesen</t>
  </si>
  <si>
    <t>Saját bevétel</t>
  </si>
  <si>
    <t>Megoszlás     %</t>
  </si>
  <si>
    <t>Működési célú átvett pénzeszközök</t>
  </si>
  <si>
    <t>Állami hozzájárulás</t>
  </si>
  <si>
    <t>Önkormányzati támogatás</t>
  </si>
  <si>
    <t>Kötött felhasználású támogatás</t>
  </si>
  <si>
    <t>Működtetés általános támogatása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</si>
  <si>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</si>
  <si>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</si>
  <si>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</si>
  <si>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Projekt megnevezése:</t>
  </si>
  <si>
    <r>
      <t>Projekt azonosító:</t>
    </r>
    <r>
      <rPr>
        <sz val="10"/>
        <rFont val="Times New Roman"/>
        <family val="1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</si>
  <si>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</si>
  <si>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</si>
  <si>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</si>
  <si>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</si>
  <si>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Bevételek (források) összesen:</t>
  </si>
  <si>
    <t>ebből:</t>
  </si>
  <si>
    <t>Támogatási előleg</t>
  </si>
  <si>
    <t>Pénzmaradvány</t>
  </si>
  <si>
    <t>Egyéb forrás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</si>
  <si>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</si>
  <si>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</si>
  <si>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</si>
  <si>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</si>
  <si>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</si>
  <si>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</si>
  <si>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</si>
  <si>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</si>
  <si>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</si>
  <si>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</si>
  <si>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</si>
  <si>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</si>
  <si>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</si>
  <si>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</si>
  <si>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</si>
  <si>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</si>
  <si>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</si>
  <si>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</si>
  <si>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</si>
  <si>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</si>
  <si>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</si>
  <si>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</si>
  <si>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</si>
  <si>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</si>
  <si>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</si>
  <si>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</si>
  <si>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</si>
  <si>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</si>
  <si>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</si>
  <si>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</si>
  <si>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</si>
  <si>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</si>
  <si>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</si>
  <si>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</si>
  <si>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</si>
  <si>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</si>
  <si>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</si>
  <si>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</si>
  <si>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</si>
  <si>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</si>
  <si>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</si>
  <si>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</si>
  <si>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</si>
  <si>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</si>
  <si>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</si>
  <si>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</si>
  <si>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</si>
  <si>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</si>
  <si>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</si>
  <si>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</si>
  <si>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</si>
  <si>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</si>
  <si>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</si>
  <si>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</si>
  <si>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</si>
  <si>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</si>
  <si>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</si>
  <si>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</si>
  <si>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</si>
  <si>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</si>
  <si>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</si>
  <si>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</si>
  <si>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</si>
  <si>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</si>
  <si>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</si>
  <si>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</si>
  <si>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</si>
  <si>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</si>
  <si>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</si>
  <si>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</si>
  <si>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</si>
  <si>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</si>
  <si>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</si>
  <si>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</si>
  <si>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</si>
  <si>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</si>
  <si>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</si>
  <si>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</si>
  <si>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</si>
  <si>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</si>
  <si>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</si>
  <si>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</si>
  <si>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</si>
  <si>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</si>
  <si>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</si>
  <si>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</si>
  <si>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</si>
  <si>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</si>
  <si>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</si>
  <si>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</si>
  <si>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</si>
  <si>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</si>
  <si>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</si>
  <si>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</si>
  <si>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</si>
  <si>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</si>
  <si>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</si>
  <si>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Tőke</t>
  </si>
  <si>
    <t>Kamat</t>
  </si>
  <si>
    <t>I. Általános tartalék</t>
  </si>
  <si>
    <t>adatok eFt-ban</t>
  </si>
  <si>
    <t>Sorszám</t>
  </si>
  <si>
    <t>Feladat/cél</t>
  </si>
  <si>
    <t>Pályázatok előkészítésének költsége és előfinanszírozásának biztosítása</t>
  </si>
  <si>
    <t>Egyéb, előre nem tervezett kiadások</t>
  </si>
  <si>
    <t>II. Céltartalék tartalék</t>
  </si>
  <si>
    <t>Előre nem tervezett fejlesztési, beruházási célú kiadások</t>
  </si>
  <si>
    <t>Általános és céltartalék mindösszesen</t>
  </si>
  <si>
    <t>Kedvezmény nélkül elérhető bevétel</t>
  </si>
  <si>
    <t>Kedvezmények összege</t>
  </si>
  <si>
    <t>Eredeti előirányzat</t>
  </si>
  <si>
    <t>BEVÉTELEK</t>
  </si>
  <si>
    <t>2019.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</si>
  <si>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</si>
  <si>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</si>
  <si>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</si>
  <si>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</si>
  <si>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</si>
  <si>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</si>
  <si>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</si>
  <si>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</si>
  <si>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</si>
  <si>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</si>
  <si>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</si>
  <si>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</si>
  <si>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</si>
  <si>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</si>
  <si>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</si>
  <si>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</si>
  <si>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</si>
  <si>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</si>
  <si>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</si>
  <si>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</si>
  <si>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</si>
  <si>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</si>
  <si>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</si>
  <si>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</si>
  <si>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</si>
  <si>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</si>
  <si>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</si>
  <si>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2019. év</t>
  </si>
  <si>
    <t>Önkormányzati saját erő (támogatott műszaki tartalom)</t>
  </si>
  <si>
    <t>Önkormányzati saját erő (nem támogatott műszaki tartalom)</t>
  </si>
  <si>
    <t>Konzorciumi partner:</t>
  </si>
  <si>
    <t>Projekt bruttó összköltsége:</t>
  </si>
  <si>
    <t>sor-szám</t>
  </si>
  <si>
    <t>Helyi adók</t>
  </si>
  <si>
    <t>Osztalékok 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</si>
  <si>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</si>
  <si>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</si>
  <si>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</si>
  <si>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</si>
  <si>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kapcs. megtérülés</t>
  </si>
  <si>
    <t>Saját bevétel (1-7)</t>
  </si>
  <si>
    <t>Saját bevételek (8) 50 %-a</t>
  </si>
  <si>
    <t>Előző években keletk. tárgyévet terhelő fizetési kötelezettség (11-17)</t>
  </si>
  <si>
    <t>Felvett,átvállalt hitel és annak tőketartozása</t>
  </si>
  <si>
    <t>Felvett,átvállalt kölcsön tőketertozása</t>
  </si>
  <si>
    <t>Hitelviszonyt megtestesítő értékpapír</t>
  </si>
  <si>
    <t>Adott váltó</t>
  </si>
  <si>
    <t>Pénzügyi lizing</t>
  </si>
  <si>
    <t>Halasztott fizetés</t>
  </si>
  <si>
    <t>Kezességvállalásból eredő fiz.kötelezettség</t>
  </si>
  <si>
    <t>Tárgyévben keletkezett tárgyévet terhelő fiz. Kötelezettség (19-25)</t>
  </si>
  <si>
    <t>Felvett, átvállalt hitel és annak tőketarozása</t>
  </si>
  <si>
    <t>Felvett, átvállalt kölcsön és annak tőketartozása</t>
  </si>
  <si>
    <t>Kezességvállalásból eredő fizetési kötelezettség</t>
  </si>
  <si>
    <t>Fizetési kötelezettség összesen (10+18)</t>
  </si>
  <si>
    <t>Fizetési kötelezettséggel csökkentett saját bevétel (9 - 26)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</si>
  <si>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</si>
  <si>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</si>
  <si>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</si>
  <si>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</si>
  <si>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</si>
  <si>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</si>
  <si>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"Nemleges"</t>
  </si>
  <si>
    <t>Támogatások összesen</t>
  </si>
  <si>
    <t>Cím száma</t>
  </si>
  <si>
    <t>Alcím száma</t>
  </si>
  <si>
    <t>Cím/alcím neve</t>
  </si>
  <si>
    <t>I.</t>
  </si>
  <si>
    <t>II.</t>
  </si>
  <si>
    <t>Ellátás jogcíme</t>
  </si>
  <si>
    <t xml:space="preserve"> Egyéb felhalmozási célú kiadások (Lakástámogatás)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</si>
  <si>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</si>
  <si>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</si>
  <si>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</si>
  <si>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</si>
  <si>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</si>
  <si>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 xml:space="preserve">Előző  években felhasznált összeg </t>
  </si>
  <si>
    <t>Felhalmozási forrás</t>
  </si>
  <si>
    <t>Önkormányzati saját bevétel</t>
  </si>
  <si>
    <t>éve</t>
  </si>
  <si>
    <t>Beruházási kiadások összesen</t>
  </si>
  <si>
    <t>Felújítási kiadások összesen</t>
  </si>
  <si>
    <t>72.</t>
  </si>
  <si>
    <t>KÖLTSÉGVETÉSI ÉS FINANSZÍROZÁSI BEVÉTELEK ÖSSZESEN: (65.+71.)</t>
  </si>
  <si>
    <t>B1-B8</t>
  </si>
  <si>
    <t>FINANSZÍROZÁSI BEVÉTELEK ÖSSZESEN: (66.+67.+70.)</t>
  </si>
  <si>
    <t>Költségvetési bevételek összesen(1.+…+5.)</t>
  </si>
  <si>
    <t>Fehalmozási bevételek</t>
  </si>
  <si>
    <t>Felhalmozási célú átvett pénzeszözök</t>
  </si>
  <si>
    <t>Költségvetési bevételek összesen: (1.+...+3.)</t>
  </si>
  <si>
    <t>Költségvetési hiány:</t>
  </si>
  <si>
    <t>Költségvetési többlet:</t>
  </si>
  <si>
    <t>Tárgyévi  hiány:</t>
  </si>
  <si>
    <t>Tárgyévi  többlet:</t>
  </si>
  <si>
    <t>Kétpó Községi Önkormányzat</t>
  </si>
  <si>
    <t>Arany János Általános Művelődési Központ</t>
  </si>
  <si>
    <t>Kétpó Község Önkormányzatának
 Európai Uniós támogatással megvalósuló projektjei</t>
  </si>
  <si>
    <t>Kétpó Községi Önkormányzat
által megkötött, több éves kihatással járó, adósságot keletkeztető ügyletek fizetési kötelezettségeinek bemutatása a lejáratig</t>
  </si>
  <si>
    <t>Kétpó Községi Önkormányzata
költségvetési évet követő három év tervezett előirányzatainak keretszámai</t>
  </si>
  <si>
    <t>Óvodai nevelés, ellátás, szakmai feladat</t>
  </si>
  <si>
    <t>Gyermekétkeztetés köznevelési intézményben</t>
  </si>
  <si>
    <t>Könyvtári állomány gyarapítása, nyilvántartása</t>
  </si>
  <si>
    <t>091110</t>
  </si>
  <si>
    <t>096015</t>
  </si>
  <si>
    <t>082042</t>
  </si>
  <si>
    <t>Települési támogatás</t>
  </si>
  <si>
    <t>Gyógyszertámogatás</t>
  </si>
  <si>
    <t>Temetési segély</t>
  </si>
  <si>
    <t>Köztemetés</t>
  </si>
  <si>
    <t>Rendkívüli települési támogatás</t>
  </si>
  <si>
    <t>011130</t>
  </si>
  <si>
    <t>011220</t>
  </si>
  <si>
    <t>013320</t>
  </si>
  <si>
    <t>013350</t>
  </si>
  <si>
    <t>018030</t>
  </si>
  <si>
    <t>041233</t>
  </si>
  <si>
    <t>064010</t>
  </si>
  <si>
    <t>066020</t>
  </si>
  <si>
    <t>072111</t>
  </si>
  <si>
    <t>096020</t>
  </si>
  <si>
    <t>107055</t>
  </si>
  <si>
    <t>107060</t>
  </si>
  <si>
    <t>Önkormányzat jogalkotói tevékenység</t>
  </si>
  <si>
    <t>Adó-, vám- és jövedéki igazgatás</t>
  </si>
  <si>
    <t>Köztemető fenntartása</t>
  </si>
  <si>
    <t>Önkormányzati vagyonnal való gazdálkodás</t>
  </si>
  <si>
    <t>Támogatási célú finanszírozási műveletek</t>
  </si>
  <si>
    <t>Közfoglalkoztatás</t>
  </si>
  <si>
    <t>Közvilágítás</t>
  </si>
  <si>
    <t>Város- és községgazdálkodás</t>
  </si>
  <si>
    <t>Háziorvosi alapellátás</t>
  </si>
  <si>
    <t>Könyvtári állomány gyarapítása</t>
  </si>
  <si>
    <t>Iskolai intézményi étkeztetés</t>
  </si>
  <si>
    <t>Falugondnoki, tanyagondnoki szolgáltatás</t>
  </si>
  <si>
    <t>Egyéb szociális ellátások</t>
  </si>
  <si>
    <t xml:space="preserve">III.3.e </t>
  </si>
  <si>
    <t>falugondnoki vagy tanyagondnoki szolgáltatás összesen</t>
  </si>
  <si>
    <t>működési hó</t>
  </si>
  <si>
    <t>Kétpó Község Önkormányzatának működési bevételei</t>
  </si>
  <si>
    <t>2020. évi kötelezettség</t>
  </si>
  <si>
    <t>2021.</t>
  </si>
  <si>
    <t>Beszámítás
(A számított bevétel a 2016. évi iparűzési adóalap 0,55%-a)</t>
  </si>
  <si>
    <t>Polgármesteri illetmény támogatása</t>
  </si>
  <si>
    <t>Címrend
Kétpó Község Önkormányzata 2019. évi költségvetéséhez</t>
  </si>
  <si>
    <t>Kétpó Község Önkormányzata</t>
  </si>
  <si>
    <t>Kétpó Község Önkormányzata
2019. évi költségvetésének összevont mérlege</t>
  </si>
  <si>
    <t>2019. évi eredeti előirányzat</t>
  </si>
  <si>
    <t>Kétpó Község Önkormányzata
2019. évi kötelező feladatainak mérlege</t>
  </si>
  <si>
    <t>Kétpó Község  Önkormányzata
2019. évi költségvetésében a működési célú bevételek és kiadások összevont mérlege</t>
  </si>
  <si>
    <t>2019. évi előirányzat</t>
  </si>
  <si>
    <t>Kétpó Község Önkormányzata
 2019. évi költségvetésében a felhalmozási célú bevételek és kiadások összevont mérlege</t>
  </si>
  <si>
    <t>2019. évi állami támogatás</t>
  </si>
  <si>
    <t>Kétpó Község Önkormányzatának
2019. évi állami támogatások  jogcímei és összegei</t>
  </si>
  <si>
    <t>Kétpó Község Önkormányzata
2019. évi és további évekre áthúzódó Beruházási és felújítási kiadások feladatonként</t>
  </si>
  <si>
    <t>2019.év</t>
  </si>
  <si>
    <t>2020. év és azt követő évek</t>
  </si>
  <si>
    <t>2020.  év és azt követő évek javaslata</t>
  </si>
  <si>
    <t>Ebből 2019. évi kiadáshoz szükséges támogatás</t>
  </si>
  <si>
    <t>2018. évben utalt támogatás</t>
  </si>
  <si>
    <t>Kétpó Község Önkormányzata
által 2019. évben nyújtott működési és felhalmozási  támogatások</t>
  </si>
  <si>
    <t>Kétpó Község Önkormányzata
által 2019. évben folyósított ellátottak pénzbeli juttatásai</t>
  </si>
  <si>
    <t>Kétpó Község Önkormányzata
2019. évi működési költségvetési bevételeinek forrásösszetétele</t>
  </si>
  <si>
    <t>Kétpó Község Önkormányzatának
2019. évi bevételi és kiadási előirányzatai</t>
  </si>
  <si>
    <t>Kétpó Község Önkormányzatának
2019. évi bevételei  feladatonként</t>
  </si>
  <si>
    <t>Kétpó Község Önkormányzatának
2019. évi kiadásai  feladatonként</t>
  </si>
  <si>
    <t>2019. évi terv</t>
  </si>
  <si>
    <t>Arany János Általános Művelődési Központ
2019. évi bevételi és kiadási előirányzatai</t>
  </si>
  <si>
    <t>Arany János Általános Művelődési Központ
2019. évi bevételei  feladatonként</t>
  </si>
  <si>
    <t>Arany János Általános Művelődési Központ
2019. évi kiadásai  feladatonként</t>
  </si>
  <si>
    <t>Kétpó Községi Önkormányzata
2019. évi Előirányzat-felhasználási terve havi bontásban</t>
  </si>
  <si>
    <t>Kétpó Község Önkormányzata
által 2019. évben adott közvetett támogatások</t>
  </si>
  <si>
    <t>Kétpó Községi Önkormányzata
2019. évi engedélyezett létszámkerete</t>
  </si>
  <si>
    <t>Kétpó Községi Önkormányzata
2019. évi általános és céltartalékai</t>
  </si>
  <si>
    <t>2022.</t>
  </si>
  <si>
    <t>2019. évi költelezettség</t>
  </si>
  <si>
    <t>2021. évi kötelezettség</t>
  </si>
  <si>
    <t>Kétpó Község Önkormányzata
saját bevételeinek részletezése az adósságot keletkeztető ügyletből származó tárgyévi fizetési kötelezettség megállapításához</t>
  </si>
  <si>
    <t xml:space="preserve">Kétpó Községi Önkormányzat
2019. évi adósságot keletkeztető fejlesztési céljai </t>
  </si>
  <si>
    <t>A 2019. évi fejlesztések várható kiadása</t>
  </si>
  <si>
    <t>A 2019. évi fejlesztésekhezhez kapcsolódó önerő</t>
  </si>
  <si>
    <t>,,A Kétpói Történelmi Magyarország Emlékpark rendezvényhelyszíneinek infrastruktúrális fejlesztése"</t>
  </si>
  <si>
    <t>TOP-1.2.1-15-JN1-2016-00017</t>
  </si>
  <si>
    <t>nincs</t>
  </si>
  <si>
    <t>2017. év</t>
  </si>
  <si>
    <t>2018. év</t>
  </si>
  <si>
    <t>,,Fenntartható települési közlekedésfejlesztés"</t>
  </si>
  <si>
    <t>TOP-3.1.1-15-JN1-2016-00022</t>
  </si>
  <si>
    <t>Fegyvernek Város Önkormányzata (konzorciumvezető)</t>
  </si>
  <si>
    <t>Kétpó Község Önkormányzata (konzorciumi tag)</t>
  </si>
  <si>
    <t>Örményes Község Önkormányzata (konzorciumi tag)</t>
  </si>
  <si>
    <t>Kunhegyes Város Önkormányzata (konzorciumi tag)</t>
  </si>
  <si>
    <t>Kuncsorba Község Önkormányzata (konzorciumi tag)</t>
  </si>
  <si>
    <t>Tomajmonostora Község Önkormányzata (konzorciumi tag)</t>
  </si>
  <si>
    <t>Nagyiván Község Önkormányzata (konzorciumi tag)</t>
  </si>
  <si>
    <t>Tiszaszentimre Község Önkormányzata (konzorciumi tag)</t>
  </si>
  <si>
    <t>Tiszaigar Község Önkormányzata (konzorciumi tag)</t>
  </si>
  <si>
    <t>,,Kétpó Község csapadékvíz elvezetése"</t>
  </si>
  <si>
    <t>,,Kétpó Község Önkormányzati Általános Iskola és Diákotthon energetikai korszerűsítése"</t>
  </si>
  <si>
    <t>TOP-3.2.1-15-JN1-2016-00042</t>
  </si>
  <si>
    <t>,,Fenntartható települési közlekedésfejlesztés" TOP-3.1.1-15-JN1-2016-00022</t>
  </si>
  <si>
    <t>,,A Kétpói Történelmi Magyarország Emlékpark rendezvényhelyszíneinek infrastruktúrális fejlesztése" TOP-1.2.1-15-JN1-2016-00017</t>
  </si>
  <si>
    <t>TOP-2.1.3-15-JN1-2016-00018</t>
  </si>
  <si>
    <t>,,Kétpó Község csapadékvíz elvezetése" TOP-2.1.3-15-JN1-2016-00018</t>
  </si>
  <si>
    <t>,,Kétpó Község Önkormányzati Általános Iskola és Diákotthon energetikai korszerűsítése" TOP-3.2.1-15-JN1-2016-00042</t>
  </si>
  <si>
    <t>Lekötött betét megszüntetése</t>
  </si>
  <si>
    <t>B817</t>
  </si>
  <si>
    <t>Módosító összeg I.</t>
  </si>
  <si>
    <t>2019. évi módosított előirányzat</t>
  </si>
  <si>
    <t>G</t>
  </si>
  <si>
    <t>H</t>
  </si>
  <si>
    <t>Természetbeni gyermegvédelmi támogatás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</si>
</sst>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#,###.00"/>
    <numFmt numFmtId="168" formatCode="_-* #,##0.00\ _F_t_-;\-* #,##0.00\ _F_t_-;_-* \-??\ _F_t_-;_-@_-"/>
    <numFmt numFmtId="169" formatCode="#,##0.00\ _F_t"/>
    <numFmt numFmtId="170" formatCode="#,##0\ &quot;Ft&quot;"/>
    <numFmt numFmtId="171" formatCode="[$-40E]yyyy\.\ mmmm\ d\."/>
  </numFmts>
  <fonts count="97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E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8"/>
      <name val="Times New Roman CE"/>
      <family val="0"/>
    </font>
    <font>
      <b/>
      <sz val="12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color indexed="8"/>
      <name val="Calibri"/>
      <family val="2"/>
    </font>
    <font>
      <sz val="10"/>
      <name val="Helv"/>
      <family val="0"/>
    </font>
    <font>
      <b/>
      <i/>
      <sz val="11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 CE"/>
      <family val="1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thin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hair"/>
      <right style="thin"/>
      <top/>
      <bottom style="hair"/>
    </border>
    <border>
      <left/>
      <right style="hair"/>
      <top style="hair"/>
      <bottom style="hair"/>
    </border>
    <border>
      <left style="thin"/>
      <right style="hair"/>
      <top style="thin"/>
      <bottom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hair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hair"/>
      <right style="hair"/>
      <top/>
      <bottom/>
    </border>
    <border>
      <left style="thin"/>
      <right/>
      <top style="hair"/>
      <bottom/>
    </border>
    <border>
      <left style="thin"/>
      <right style="thin"/>
      <top/>
      <bottom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 style="thin"/>
      <bottom style="hair"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thin"/>
      <bottom/>
    </border>
    <border>
      <left/>
      <right style="hair"/>
      <top style="thin"/>
      <bottom style="hair"/>
    </border>
    <border>
      <left/>
      <right/>
      <top style="medium"/>
      <bottom/>
    </border>
    <border>
      <left style="thin"/>
      <right/>
      <top style="hair"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1" fillId="3" borderId="0" applyNumberFormat="0" applyBorder="0" applyAlignment="0" applyProtection="0"/>
    <xf numFmtId="0" fontId="77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8" borderId="0" applyNumberFormat="0" applyBorder="0" applyAlignment="0" applyProtection="0"/>
    <xf numFmtId="0" fontId="1" fillId="9" borderId="0" applyNumberFormat="0" applyBorder="0" applyAlignment="0" applyProtection="0"/>
    <xf numFmtId="0" fontId="77" fillId="10" borderId="0" applyNumberFormat="0" applyBorder="0" applyAlignment="0" applyProtection="0"/>
    <xf numFmtId="0" fontId="1" fillId="11" borderId="0" applyNumberFormat="0" applyBorder="0" applyAlignment="0" applyProtection="0"/>
    <xf numFmtId="0" fontId="7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77" fillId="14" borderId="0" applyNumberFormat="0" applyBorder="0" applyAlignment="0" applyProtection="0"/>
    <xf numFmtId="0" fontId="1" fillId="15" borderId="0" applyNumberFormat="0" applyBorder="0" applyAlignment="0" applyProtection="0"/>
    <xf numFmtId="0" fontId="77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18" borderId="0" applyNumberFormat="0" applyBorder="0" applyAlignment="0" applyProtection="0"/>
    <xf numFmtId="0" fontId="1" fillId="19" borderId="0" applyNumberFormat="0" applyBorder="0" applyAlignment="0" applyProtection="0"/>
    <xf numFmtId="0" fontId="77" fillId="20" borderId="0" applyNumberFormat="0" applyBorder="0" applyAlignment="0" applyProtection="0"/>
    <xf numFmtId="0" fontId="1" fillId="9" borderId="0" applyNumberFormat="0" applyBorder="0" applyAlignment="0" applyProtection="0"/>
    <xf numFmtId="0" fontId="77" fillId="21" borderId="0" applyNumberFormat="0" applyBorder="0" applyAlignment="0" applyProtection="0"/>
    <xf numFmtId="0" fontId="1" fillId="15" borderId="0" applyNumberFormat="0" applyBorder="0" applyAlignment="0" applyProtection="0"/>
    <xf numFmtId="0" fontId="7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78" fillId="24" borderId="0" applyNumberFormat="0" applyBorder="0" applyAlignment="0" applyProtection="0"/>
    <xf numFmtId="0" fontId="20" fillId="25" borderId="0" applyNumberFormat="0" applyBorder="0" applyAlignment="0" applyProtection="0"/>
    <xf numFmtId="0" fontId="78" fillId="26" borderId="0" applyNumberFormat="0" applyBorder="0" applyAlignment="0" applyProtection="0"/>
    <xf numFmtId="0" fontId="20" fillId="17" borderId="0" applyNumberFormat="0" applyBorder="0" applyAlignment="0" applyProtection="0"/>
    <xf numFmtId="0" fontId="78" fillId="27" borderId="0" applyNumberFormat="0" applyBorder="0" applyAlignment="0" applyProtection="0"/>
    <xf numFmtId="0" fontId="20" fillId="19" borderId="0" applyNumberFormat="0" applyBorder="0" applyAlignment="0" applyProtection="0"/>
    <xf numFmtId="0" fontId="78" fillId="28" borderId="0" applyNumberFormat="0" applyBorder="0" applyAlignment="0" applyProtection="0"/>
    <xf numFmtId="0" fontId="20" fillId="29" borderId="0" applyNumberFormat="0" applyBorder="0" applyAlignment="0" applyProtection="0"/>
    <xf numFmtId="0" fontId="78" fillId="30" borderId="0" applyNumberFormat="0" applyBorder="0" applyAlignment="0" applyProtection="0"/>
    <xf numFmtId="0" fontId="20" fillId="31" borderId="0" applyNumberFormat="0" applyBorder="0" applyAlignment="0" applyProtection="0"/>
    <xf numFmtId="0" fontId="78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7" borderId="0" applyNumberFormat="0" applyBorder="0" applyAlignment="0" applyProtection="0"/>
    <xf numFmtId="0" fontId="21" fillId="5" borderId="0" applyNumberFormat="0" applyBorder="0" applyAlignment="0" applyProtection="0"/>
    <xf numFmtId="0" fontId="79" fillId="38" borderId="1" applyNumberFormat="0" applyAlignment="0" applyProtection="0"/>
    <xf numFmtId="0" fontId="30" fillId="13" borderId="2" applyNumberFormat="0" applyAlignment="0" applyProtection="0"/>
    <xf numFmtId="0" fontId="22" fillId="39" borderId="2" applyNumberFormat="0" applyAlignment="0" applyProtection="0"/>
    <xf numFmtId="0" fontId="23" fillId="40" borderId="3" applyNumberFormat="0" applyAlignment="0" applyProtection="0"/>
    <xf numFmtId="0" fontId="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1" fillId="0" borderId="4" applyNumberFormat="0" applyFill="0" applyAlignment="0" applyProtection="0"/>
    <xf numFmtId="0" fontId="27" fillId="0" borderId="5" applyNumberFormat="0" applyFill="0" applyAlignment="0" applyProtection="0"/>
    <xf numFmtId="0" fontId="82" fillId="0" borderId="6" applyNumberFormat="0" applyFill="0" applyAlignment="0" applyProtection="0"/>
    <xf numFmtId="0" fontId="28" fillId="0" borderId="7" applyNumberFormat="0" applyFill="0" applyAlignment="0" applyProtection="0"/>
    <xf numFmtId="0" fontId="83" fillId="0" borderId="8" applyNumberFormat="0" applyFill="0" applyAlignment="0" applyProtection="0"/>
    <xf numFmtId="0" fontId="29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4" fillId="41" borderId="10" applyNumberFormat="0" applyAlignment="0" applyProtection="0"/>
    <xf numFmtId="0" fontId="23" fillId="40" borderId="3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1" applyNumberFormat="0" applyFill="0" applyAlignment="0" applyProtection="0"/>
    <xf numFmtId="0" fontId="31" fillId="0" borderId="12" applyNumberFormat="0" applyFill="0" applyAlignment="0" applyProtection="0"/>
    <xf numFmtId="0" fontId="30" fillId="13" borderId="2" applyNumberFormat="0" applyAlignment="0" applyProtection="0"/>
    <xf numFmtId="0" fontId="0" fillId="42" borderId="13" applyNumberFormat="0" applyFont="0" applyAlignment="0" applyProtection="0"/>
    <xf numFmtId="0" fontId="1" fillId="43" borderId="14" applyNumberFormat="0" applyFont="0" applyAlignment="0" applyProtection="0"/>
    <xf numFmtId="0" fontId="78" fillId="44" borderId="0" applyNumberFormat="0" applyBorder="0" applyAlignment="0" applyProtection="0"/>
    <xf numFmtId="0" fontId="20" fillId="34" borderId="0" applyNumberFormat="0" applyBorder="0" applyAlignment="0" applyProtection="0"/>
    <xf numFmtId="0" fontId="78" fillId="45" borderId="0" applyNumberFormat="0" applyBorder="0" applyAlignment="0" applyProtection="0"/>
    <xf numFmtId="0" fontId="20" fillId="35" borderId="0" applyNumberFormat="0" applyBorder="0" applyAlignment="0" applyProtection="0"/>
    <xf numFmtId="0" fontId="78" fillId="46" borderId="0" applyNumberFormat="0" applyBorder="0" applyAlignment="0" applyProtection="0"/>
    <xf numFmtId="0" fontId="20" fillId="36" borderId="0" applyNumberFormat="0" applyBorder="0" applyAlignment="0" applyProtection="0"/>
    <xf numFmtId="0" fontId="78" fillId="47" borderId="0" applyNumberFormat="0" applyBorder="0" applyAlignment="0" applyProtection="0"/>
    <xf numFmtId="0" fontId="20" fillId="29" borderId="0" applyNumberFormat="0" applyBorder="0" applyAlignment="0" applyProtection="0"/>
    <xf numFmtId="0" fontId="78" fillId="48" borderId="0" applyNumberFormat="0" applyBorder="0" applyAlignment="0" applyProtection="0"/>
    <xf numFmtId="0" fontId="20" fillId="31" borderId="0" applyNumberFormat="0" applyBorder="0" applyAlignment="0" applyProtection="0"/>
    <xf numFmtId="0" fontId="78" fillId="49" borderId="0" applyNumberFormat="0" applyBorder="0" applyAlignment="0" applyProtection="0"/>
    <xf numFmtId="0" fontId="20" fillId="37" borderId="0" applyNumberFormat="0" applyBorder="0" applyAlignment="0" applyProtection="0"/>
    <xf numFmtId="0" fontId="88" fillId="50" borderId="0" applyNumberFormat="0" applyBorder="0" applyAlignment="0" applyProtection="0"/>
    <xf numFmtId="0" fontId="26" fillId="7" borderId="0" applyNumberFormat="0" applyBorder="0" applyAlignment="0" applyProtection="0"/>
    <xf numFmtId="0" fontId="89" fillId="51" borderId="15" applyNumberFormat="0" applyAlignment="0" applyProtection="0"/>
    <xf numFmtId="0" fontId="36" fillId="39" borderId="16" applyNumberFormat="0" applyAlignment="0" applyProtection="0"/>
    <xf numFmtId="0" fontId="9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5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2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34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77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" fillId="43" borderId="14" applyNumberFormat="0" applyFont="0" applyAlignment="0" applyProtection="0"/>
    <xf numFmtId="0" fontId="36" fillId="39" borderId="16" applyNumberFormat="0" applyAlignment="0" applyProtection="0"/>
    <xf numFmtId="0" fontId="93" fillId="0" borderId="17" applyNumberFormat="0" applyFill="0" applyAlignment="0" applyProtection="0"/>
    <xf numFmtId="0" fontId="3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4" fillId="53" borderId="0" applyNumberFormat="0" applyBorder="0" applyAlignment="0" applyProtection="0"/>
    <xf numFmtId="0" fontId="21" fillId="5" borderId="0" applyNumberFormat="0" applyBorder="0" applyAlignment="0" applyProtection="0"/>
    <xf numFmtId="0" fontId="95" fillId="54" borderId="0" applyNumberFormat="0" applyBorder="0" applyAlignment="0" applyProtection="0"/>
    <xf numFmtId="0" fontId="32" fillId="52" borderId="0" applyNumberFormat="0" applyBorder="0" applyAlignment="0" applyProtection="0"/>
    <xf numFmtId="0" fontId="60" fillId="0" borderId="0">
      <alignment/>
      <protection/>
    </xf>
    <xf numFmtId="0" fontId="96" fillId="51" borderId="1" applyNumberFormat="0" applyAlignment="0" applyProtection="0"/>
    <xf numFmtId="0" fontId="22" fillId="39" borderId="2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</cellStyleXfs>
  <cellXfs count="1201">
    <xf numFmtId="0" fontId="0" fillId="0" borderId="0" xfId="0" applyAlignment="1">
      <alignment/>
    </xf>
    <xf numFmtId="0" fontId="2" fillId="0" borderId="0" xfId="215" applyFill="1" applyProtection="1">
      <alignment/>
      <protection/>
    </xf>
    <xf numFmtId="164" fontId="5" fillId="0" borderId="0" xfId="215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19" xfId="215" applyFont="1" applyFill="1" applyBorder="1" applyAlignment="1" applyProtection="1">
      <alignment horizontal="center" vertical="center" wrapText="1"/>
      <protection/>
    </xf>
    <xf numFmtId="0" fontId="7" fillId="0" borderId="20" xfId="215" applyFont="1" applyFill="1" applyBorder="1" applyAlignment="1" applyProtection="1">
      <alignment horizontal="center" vertical="center" wrapText="1"/>
      <protection/>
    </xf>
    <xf numFmtId="0" fontId="7" fillId="0" borderId="21" xfId="215" applyFont="1" applyFill="1" applyBorder="1" applyAlignment="1" applyProtection="1">
      <alignment horizontal="center" vertical="center" wrapText="1"/>
      <protection/>
    </xf>
    <xf numFmtId="0" fontId="8" fillId="0" borderId="0" xfId="215" applyFont="1" applyFill="1" applyProtection="1">
      <alignment/>
      <protection/>
    </xf>
    <xf numFmtId="49" fontId="0" fillId="0" borderId="22" xfId="215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0" fillId="0" borderId="0" xfId="215" applyFont="1" applyFill="1" applyProtection="1">
      <alignment/>
      <protection/>
    </xf>
    <xf numFmtId="49" fontId="0" fillId="0" borderId="24" xfId="215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164" fontId="0" fillId="0" borderId="26" xfId="215" applyNumberFormat="1" applyFont="1" applyFill="1" applyBorder="1" applyAlignment="1" applyProtection="1">
      <alignment horizontal="right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 indent="6"/>
      <protection/>
    </xf>
    <xf numFmtId="49" fontId="0" fillId="0" borderId="27" xfId="215" applyNumberFormat="1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49" fontId="7" fillId="0" borderId="19" xfId="215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164" fontId="7" fillId="0" borderId="21" xfId="215" applyNumberFormat="1" applyFont="1" applyFill="1" applyBorder="1" applyAlignment="1" applyProtection="1">
      <alignment horizontal="right" vertical="center" wrapText="1"/>
      <protection/>
    </xf>
    <xf numFmtId="0" fontId="9" fillId="0" borderId="23" xfId="0" applyFont="1" applyBorder="1" applyAlignment="1" applyProtection="1">
      <alignment horizontal="left" wrapText="1"/>
      <protection/>
    </xf>
    <xf numFmtId="0" fontId="9" fillId="0" borderId="25" xfId="0" applyFont="1" applyBorder="1" applyAlignment="1" applyProtection="1">
      <alignment horizontal="left" wrapText="1"/>
      <protection/>
    </xf>
    <xf numFmtId="164" fontId="0" fillId="0" borderId="26" xfId="21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5" xfId="0" applyFont="1" applyBorder="1" applyAlignment="1" applyProtection="1">
      <alignment horizontal="left" vertical="center" wrapText="1" indent="7"/>
      <protection/>
    </xf>
    <xf numFmtId="0" fontId="10" fillId="0" borderId="28" xfId="0" applyFont="1" applyBorder="1" applyAlignment="1" applyProtection="1">
      <alignment horizontal="left" vertical="center" wrapText="1" indent="7"/>
      <protection/>
    </xf>
    <xf numFmtId="164" fontId="0" fillId="0" borderId="29" xfId="215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9" xfId="215" applyNumberFormat="1" applyFont="1" applyFill="1" applyBorder="1" applyAlignment="1" applyProtection="1">
      <alignment horizontal="center" vertical="center" wrapText="1"/>
      <protection/>
    </xf>
    <xf numFmtId="0" fontId="7" fillId="0" borderId="20" xfId="215" applyFont="1" applyFill="1" applyBorder="1" applyAlignment="1" applyProtection="1">
      <alignment horizontal="left" vertical="center" wrapText="1"/>
      <protection/>
    </xf>
    <xf numFmtId="0" fontId="7" fillId="0" borderId="20" xfId="215" applyFont="1" applyFill="1" applyBorder="1" applyAlignment="1" applyProtection="1">
      <alignment horizontal="center" vertical="center" wrapText="1"/>
      <protection/>
    </xf>
    <xf numFmtId="164" fontId="7" fillId="0" borderId="21" xfId="215" applyNumberFormat="1" applyFont="1" applyFill="1" applyBorder="1" applyAlignment="1" applyProtection="1">
      <alignment horizontal="right" vertical="center" wrapText="1" indent="1"/>
      <protection/>
    </xf>
    <xf numFmtId="49" fontId="0" fillId="0" borderId="30" xfId="215" applyNumberFormat="1" applyFont="1" applyFill="1" applyBorder="1" applyAlignment="1" applyProtection="1">
      <alignment horizontal="center" vertical="center" wrapText="1"/>
      <protection/>
    </xf>
    <xf numFmtId="0" fontId="0" fillId="0" borderId="31" xfId="215" applyFont="1" applyFill="1" applyBorder="1" applyAlignment="1" applyProtection="1">
      <alignment horizontal="left" vertical="center" wrapText="1"/>
      <protection/>
    </xf>
    <xf numFmtId="0" fontId="0" fillId="0" borderId="31" xfId="215" applyFont="1" applyFill="1" applyBorder="1" applyAlignment="1" applyProtection="1">
      <alignment horizontal="center" vertical="center" wrapText="1"/>
      <protection/>
    </xf>
    <xf numFmtId="16" fontId="10" fillId="0" borderId="25" xfId="161" applyNumberFormat="1" applyFont="1" applyFill="1" applyBorder="1" applyAlignment="1">
      <alignment horizontal="left" vertical="center" indent="5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5" xfId="161" applyFont="1" applyFill="1" applyBorder="1" applyAlignment="1">
      <alignment horizontal="left" vertical="center" indent="5"/>
      <protection/>
    </xf>
    <xf numFmtId="0" fontId="9" fillId="0" borderId="25" xfId="161" applyFont="1" applyFill="1" applyBorder="1" applyAlignment="1">
      <alignment horizontal="left"/>
      <protection/>
    </xf>
    <xf numFmtId="0" fontId="10" fillId="0" borderId="25" xfId="161" applyFont="1" applyFill="1" applyBorder="1" applyAlignment="1">
      <alignment horizontal="left" indent="5"/>
      <protection/>
    </xf>
    <xf numFmtId="0" fontId="9" fillId="0" borderId="25" xfId="161" applyFont="1" applyFill="1" applyBorder="1" applyAlignment="1">
      <alignment horizontal="left" wrapText="1"/>
      <protection/>
    </xf>
    <xf numFmtId="49" fontId="0" fillId="0" borderId="32" xfId="215" applyNumberFormat="1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left" wrapText="1"/>
      <protection/>
    </xf>
    <xf numFmtId="0" fontId="9" fillId="0" borderId="28" xfId="0" applyFont="1" applyBorder="1" applyAlignment="1" applyProtection="1">
      <alignment horizontal="center" wrapText="1"/>
      <protection/>
    </xf>
    <xf numFmtId="0" fontId="9" fillId="0" borderId="31" xfId="0" applyFont="1" applyBorder="1" applyAlignment="1" applyProtection="1">
      <alignment horizontal="left" wrapText="1"/>
      <protection/>
    </xf>
    <xf numFmtId="0" fontId="9" fillId="0" borderId="31" xfId="0" applyFont="1" applyBorder="1" applyAlignment="1" applyProtection="1">
      <alignment horizontal="center" wrapText="1"/>
      <protection/>
    </xf>
    <xf numFmtId="164" fontId="0" fillId="0" borderId="33" xfId="21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5" xfId="0" applyFont="1" applyBorder="1" applyAlignment="1" applyProtection="1">
      <alignment horizont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7" fillId="0" borderId="20" xfId="215" applyFont="1" applyFill="1" applyBorder="1" applyAlignment="1" applyProtection="1">
      <alignment horizontal="left" vertical="center" wrapText="1"/>
      <protection/>
    </xf>
    <xf numFmtId="164" fontId="7" fillId="0" borderId="21" xfId="215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2" xfId="215" applyNumberFormat="1" applyFont="1" applyFill="1" applyBorder="1" applyAlignment="1" applyProtection="1">
      <alignment horizontal="left" vertical="center" wrapText="1" indent="1"/>
      <protection/>
    </xf>
    <xf numFmtId="0" fontId="9" fillId="0" borderId="23" xfId="0" applyFont="1" applyBorder="1" applyAlignment="1" applyProtection="1">
      <alignment horizontal="center" wrapText="1"/>
      <protection/>
    </xf>
    <xf numFmtId="49" fontId="0" fillId="0" borderId="24" xfId="215" applyNumberFormat="1" applyFont="1" applyFill="1" applyBorder="1" applyAlignment="1" applyProtection="1">
      <alignment horizontal="left" vertical="center" wrapText="1" indent="1"/>
      <protection/>
    </xf>
    <xf numFmtId="49" fontId="0" fillId="0" borderId="27" xfId="215" applyNumberFormat="1" applyFont="1" applyFill="1" applyBorder="1" applyAlignment="1" applyProtection="1">
      <alignment horizontal="left" vertical="center" wrapText="1" indent="1"/>
      <protection/>
    </xf>
    <xf numFmtId="0" fontId="9" fillId="0" borderId="20" xfId="0" applyFont="1" applyBorder="1" applyAlignment="1" applyProtection="1">
      <alignment horizontal="center" wrapText="1"/>
      <protection/>
    </xf>
    <xf numFmtId="0" fontId="9" fillId="0" borderId="31" xfId="0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left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164" fontId="7" fillId="0" borderId="36" xfId="215" applyNumberFormat="1" applyFont="1" applyFill="1" applyBorder="1" applyAlignment="1" applyProtection="1">
      <alignment horizontal="right" vertical="center" wrapText="1"/>
      <protection locked="0"/>
    </xf>
    <xf numFmtId="0" fontId="7" fillId="0" borderId="20" xfId="215" applyFont="1" applyFill="1" applyBorder="1" applyAlignment="1" applyProtection="1">
      <alignment horizontal="left" vertical="center" wrapText="1" indent="1"/>
      <protection/>
    </xf>
    <xf numFmtId="164" fontId="0" fillId="0" borderId="26" xfId="215" applyNumberFormat="1" applyFont="1" applyFill="1" applyBorder="1" applyAlignment="1" applyProtection="1">
      <alignment horizontal="right" vertical="center" wrapText="1" indent="1"/>
      <protection/>
    </xf>
    <xf numFmtId="0" fontId="10" fillId="0" borderId="25" xfId="0" applyFont="1" applyBorder="1" applyAlignment="1" applyProtection="1">
      <alignment horizontal="left" wrapText="1" indent="5"/>
      <protection/>
    </xf>
    <xf numFmtId="0" fontId="10" fillId="0" borderId="28" xfId="0" applyFont="1" applyBorder="1" applyAlignment="1" applyProtection="1">
      <alignment horizontal="left" vertical="center" wrapText="1" indent="5"/>
      <protection/>
    </xf>
    <xf numFmtId="0" fontId="12" fillId="0" borderId="20" xfId="0" applyFont="1" applyBorder="1" applyAlignment="1" applyProtection="1">
      <alignment wrapText="1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2" fillId="0" borderId="0" xfId="215" applyFill="1" applyAlignment="1" applyProtection="1">
      <alignment/>
      <protection/>
    </xf>
    <xf numFmtId="0" fontId="0" fillId="0" borderId="23" xfId="215" applyFont="1" applyFill="1" applyBorder="1" applyAlignment="1" applyProtection="1">
      <alignment horizontal="left" vertical="center" wrapText="1"/>
      <protection/>
    </xf>
    <xf numFmtId="0" fontId="0" fillId="0" borderId="23" xfId="215" applyFont="1" applyFill="1" applyBorder="1" applyAlignment="1" applyProtection="1">
      <alignment horizontal="center"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/>
      <protection/>
    </xf>
    <xf numFmtId="0" fontId="0" fillId="0" borderId="25" xfId="215" applyFont="1" applyFill="1" applyBorder="1" applyAlignment="1" applyProtection="1">
      <alignment horizontal="center" vertical="center" wrapText="1"/>
      <protection/>
    </xf>
    <xf numFmtId="0" fontId="11" fillId="0" borderId="25" xfId="215" applyFont="1" applyFill="1" applyBorder="1" applyAlignment="1" applyProtection="1">
      <alignment horizontal="left" vertical="center" wrapText="1" indent="5"/>
      <protection/>
    </xf>
    <xf numFmtId="0" fontId="11" fillId="0" borderId="25" xfId="215" applyFont="1" applyFill="1" applyBorder="1" applyAlignment="1" applyProtection="1">
      <alignment horizontal="left" indent="5"/>
      <protection/>
    </xf>
    <xf numFmtId="0" fontId="11" fillId="0" borderId="25" xfId="215" applyFont="1" applyFill="1" applyBorder="1" applyAlignment="1" applyProtection="1">
      <alignment horizontal="center" vertical="center" wrapText="1"/>
      <protection/>
    </xf>
    <xf numFmtId="164" fontId="11" fillId="0" borderId="26" xfId="215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8" xfId="215" applyFont="1" applyFill="1" applyBorder="1" applyAlignment="1" applyProtection="1">
      <alignment horizontal="left" vertical="center" wrapText="1" indent="11"/>
      <protection/>
    </xf>
    <xf numFmtId="0" fontId="11" fillId="0" borderId="28" xfId="215" applyFont="1" applyFill="1" applyBorder="1" applyAlignment="1" applyProtection="1">
      <alignment horizontal="center" vertical="center" wrapText="1"/>
      <protection/>
    </xf>
    <xf numFmtId="49" fontId="7" fillId="0" borderId="19" xfId="215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15" applyFont="1" applyFill="1" applyBorder="1" applyAlignment="1" applyProtection="1">
      <alignment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 indent="5"/>
      <protection/>
    </xf>
    <xf numFmtId="49" fontId="0" fillId="0" borderId="32" xfId="215" applyNumberFormat="1" applyFont="1" applyFill="1" applyBorder="1" applyAlignment="1" applyProtection="1">
      <alignment horizontal="left" vertical="center" wrapText="1" indent="1"/>
      <protection/>
    </xf>
    <xf numFmtId="0" fontId="0" fillId="0" borderId="28" xfId="215" applyFont="1" applyFill="1" applyBorder="1" applyAlignment="1" applyProtection="1">
      <alignment horizontal="left" vertical="center" wrapText="1" indent="5"/>
      <protection/>
    </xf>
    <xf numFmtId="49" fontId="7" fillId="0" borderId="37" xfId="215" applyNumberFormat="1" applyFont="1" applyFill="1" applyBorder="1" applyAlignment="1" applyProtection="1">
      <alignment horizontal="center" vertical="center" wrapText="1"/>
      <protection/>
    </xf>
    <xf numFmtId="49" fontId="0" fillId="0" borderId="30" xfId="215" applyNumberFormat="1" applyFont="1" applyFill="1" applyBorder="1" applyAlignment="1" applyProtection="1">
      <alignment horizontal="left" vertical="center" wrapText="1" indent="1"/>
      <protection/>
    </xf>
    <xf numFmtId="0" fontId="0" fillId="0" borderId="31" xfId="215" applyFont="1" applyFill="1" applyBorder="1" applyAlignment="1" applyProtection="1">
      <alignment horizontal="left" vertical="center" wrapText="1"/>
      <protection/>
    </xf>
    <xf numFmtId="0" fontId="0" fillId="0" borderId="31" xfId="215" applyFont="1" applyFill="1" applyBorder="1" applyAlignment="1" applyProtection="1">
      <alignment horizontal="center"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/>
      <protection/>
    </xf>
    <xf numFmtId="0" fontId="0" fillId="0" borderId="24" xfId="215" applyFont="1" applyFill="1" applyBorder="1" applyAlignment="1" applyProtection="1">
      <alignment horizontal="left" vertical="center" wrapText="1" indent="1"/>
      <protection/>
    </xf>
    <xf numFmtId="49" fontId="7" fillId="0" borderId="19" xfId="215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15" applyFont="1" applyFill="1" applyBorder="1" applyAlignment="1" applyProtection="1">
      <alignment horizontal="left" vertical="center" wrapText="1" indent="1"/>
      <protection/>
    </xf>
    <xf numFmtId="164" fontId="12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215" applyFont="1" applyFill="1" applyProtection="1">
      <alignment/>
      <protection/>
    </xf>
    <xf numFmtId="0" fontId="7" fillId="0" borderId="19" xfId="215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0" fontId="2" fillId="0" borderId="0" xfId="215" applyFont="1" applyFill="1" applyProtection="1">
      <alignment/>
      <protection/>
    </xf>
    <xf numFmtId="0" fontId="2" fillId="0" borderId="0" xfId="215" applyFont="1" applyFill="1" applyAlignment="1" applyProtection="1">
      <alignment horizontal="right" vertical="center" inden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7" fillId="0" borderId="30" xfId="215" applyFont="1" applyFill="1" applyBorder="1" applyAlignment="1" applyProtection="1">
      <alignment horizontal="left" vertical="center" wrapText="1" indent="1"/>
      <protection/>
    </xf>
    <xf numFmtId="0" fontId="7" fillId="0" borderId="31" xfId="215" applyFont="1" applyFill="1" applyBorder="1" applyAlignment="1" applyProtection="1">
      <alignment horizontal="center" vertical="center" wrapText="1"/>
      <protection/>
    </xf>
    <xf numFmtId="0" fontId="7" fillId="0" borderId="31" xfId="215" applyFont="1" applyFill="1" applyBorder="1" applyAlignment="1" applyProtection="1">
      <alignment vertical="center" wrapText="1"/>
      <protection/>
    </xf>
    <xf numFmtId="164" fontId="7" fillId="0" borderId="33" xfId="215" applyNumberFormat="1" applyFont="1" applyFill="1" applyBorder="1" applyAlignment="1" applyProtection="1">
      <alignment horizontal="right" vertical="center" wrapText="1" indent="1"/>
      <protection/>
    </xf>
    <xf numFmtId="0" fontId="7" fillId="0" borderId="38" xfId="215" applyFont="1" applyFill="1" applyBorder="1" applyAlignment="1" applyProtection="1">
      <alignment horizontal="left" vertical="center" wrapText="1" indent="1"/>
      <protection/>
    </xf>
    <xf numFmtId="0" fontId="7" fillId="0" borderId="35" xfId="215" applyFont="1" applyFill="1" applyBorder="1" applyAlignment="1" applyProtection="1">
      <alignment horizontal="center" vertical="center" wrapText="1"/>
      <protection/>
    </xf>
    <xf numFmtId="0" fontId="7" fillId="0" borderId="35" xfId="215" applyFont="1" applyFill="1" applyBorder="1" applyAlignment="1" applyProtection="1">
      <alignment vertical="center" wrapText="1"/>
      <protection/>
    </xf>
    <xf numFmtId="164" fontId="7" fillId="0" borderId="39" xfId="215" applyNumberFormat="1" applyFont="1" applyFill="1" applyBorder="1" applyAlignment="1" applyProtection="1">
      <alignment horizontal="right" vertical="center" wrapText="1" indent="1"/>
      <protection/>
    </xf>
    <xf numFmtId="0" fontId="11" fillId="0" borderId="25" xfId="215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Alignment="1" applyProtection="1">
      <alignment textRotation="180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4" xfId="0" applyNumberFormat="1" applyFont="1" applyFill="1" applyBorder="1" applyAlignment="1" applyProtection="1">
      <alignment vertical="center" wrapText="1"/>
      <protection locked="0"/>
    </xf>
    <xf numFmtId="164" fontId="0" fillId="0" borderId="44" xfId="0" applyNumberFormat="1" applyFont="1" applyFill="1" applyBorder="1" applyAlignment="1" applyProtection="1">
      <alignment vertical="center" wrapText="1"/>
      <protection locked="0"/>
    </xf>
    <xf numFmtId="0" fontId="11" fillId="0" borderId="44" xfId="215" applyFont="1" applyFill="1" applyBorder="1" applyAlignment="1" applyProtection="1">
      <alignment horizontal="left" vertical="center" wrapText="1" indent="4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44" xfId="215" applyFont="1" applyFill="1" applyBorder="1" applyAlignment="1" applyProtection="1">
      <alignment horizontal="left" vertical="center" wrapText="1" indent="8"/>
      <protection/>
    </xf>
    <xf numFmtId="164" fontId="7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42" xfId="0" applyNumberFormat="1" applyFont="1" applyFill="1" applyBorder="1" applyAlignment="1" applyProtection="1">
      <alignment vertical="center" wrapTex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vertical="center" wrapText="1"/>
      <protection locked="0"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48" xfId="215" applyFont="1" applyFill="1" applyBorder="1" applyAlignment="1" applyProtection="1">
      <alignment horizontal="left" vertical="center" wrapText="1" indent="3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164" fontId="18" fillId="0" borderId="42" xfId="0" applyNumberFormat="1" applyFont="1" applyFill="1" applyBorder="1" applyAlignment="1" applyProtection="1">
      <alignment horizontal="center" vertical="center" wrapText="1"/>
      <protection/>
    </xf>
    <xf numFmtId="164" fontId="0" fillId="0" borderId="48" xfId="0" applyNumberFormat="1" applyFont="1" applyFill="1" applyBorder="1" applyAlignment="1" applyProtection="1">
      <alignment horizontal="center" vertical="center" wrapTex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0" borderId="51" xfId="215" applyFont="1" applyFill="1" applyBorder="1" applyAlignment="1" applyProtection="1">
      <alignment horizontal="left" vertical="center" wrapText="1" indent="8"/>
      <protection/>
    </xf>
    <xf numFmtId="164" fontId="0" fillId="0" borderId="51" xfId="0" applyNumberFormat="1" applyFont="1" applyFill="1" applyBorder="1" applyAlignment="1" applyProtection="1">
      <alignment horizontal="center" vertical="center" wrapText="1"/>
      <protection/>
    </xf>
    <xf numFmtId="164" fontId="0" fillId="0" borderId="51" xfId="0" applyNumberFormat="1" applyFont="1" applyFill="1" applyBorder="1" applyAlignment="1" applyProtection="1">
      <alignment vertical="center" wrapText="1"/>
      <protection locked="0"/>
    </xf>
    <xf numFmtId="164" fontId="7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Alignment="1" applyProtection="1">
      <alignment textRotation="180" wrapText="1"/>
      <protection/>
    </xf>
    <xf numFmtId="164" fontId="7" fillId="0" borderId="0" xfId="0" applyNumberFormat="1" applyFont="1" applyFill="1" applyAlignment="1" applyProtection="1">
      <alignment vertical="center" wrapText="1"/>
      <protection/>
    </xf>
    <xf numFmtId="164" fontId="14" fillId="0" borderId="48" xfId="0" applyNumberFormat="1" applyFont="1" applyFill="1" applyBorder="1" applyAlignment="1" applyProtection="1">
      <alignment horizontal="right" vertical="center" wrapText="1"/>
      <protection/>
    </xf>
    <xf numFmtId="16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4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/>
      <protection/>
    </xf>
    <xf numFmtId="0" fontId="9" fillId="0" borderId="0" xfId="163" applyFont="1" applyAlignment="1">
      <alignment horizontal="center"/>
      <protection/>
    </xf>
    <xf numFmtId="0" fontId="9" fillId="0" borderId="0" xfId="163" applyFont="1">
      <alignment/>
      <protection/>
    </xf>
    <xf numFmtId="0" fontId="40" fillId="0" borderId="0" xfId="163" applyFont="1">
      <alignment/>
      <protection/>
    </xf>
    <xf numFmtId="3" fontId="9" fillId="0" borderId="0" xfId="163" applyNumberFormat="1" applyFont="1">
      <alignment/>
      <protection/>
    </xf>
    <xf numFmtId="0" fontId="12" fillId="0" borderId="31" xfId="163" applyFont="1" applyBorder="1" applyAlignment="1">
      <alignment horizontal="center" vertical="center"/>
      <protection/>
    </xf>
    <xf numFmtId="3" fontId="12" fillId="0" borderId="0" xfId="163" applyNumberFormat="1" applyFont="1">
      <alignment/>
      <protection/>
    </xf>
    <xf numFmtId="0" fontId="12" fillId="0" borderId="0" xfId="163" applyFont="1">
      <alignment/>
      <protection/>
    </xf>
    <xf numFmtId="0" fontId="12" fillId="0" borderId="35" xfId="163" applyFont="1" applyBorder="1" applyAlignment="1">
      <alignment horizontal="center" vertical="center" wrapText="1"/>
      <protection/>
    </xf>
    <xf numFmtId="0" fontId="12" fillId="0" borderId="39" xfId="163" applyFont="1" applyBorder="1" applyAlignment="1">
      <alignment horizontal="center" vertical="center"/>
      <protection/>
    </xf>
    <xf numFmtId="0" fontId="12" fillId="0" borderId="0" xfId="163" applyFont="1" applyAlignment="1">
      <alignment horizontal="center" vertical="center"/>
      <protection/>
    </xf>
    <xf numFmtId="3" fontId="45" fillId="0" borderId="0" xfId="163" applyNumberFormat="1" applyFont="1">
      <alignment/>
      <protection/>
    </xf>
    <xf numFmtId="0" fontId="9" fillId="0" borderId="0" xfId="163" applyFont="1" applyFill="1">
      <alignment/>
      <protection/>
    </xf>
    <xf numFmtId="0" fontId="12" fillId="0" borderId="19" xfId="163" applyFont="1" applyFill="1" applyBorder="1" applyAlignment="1">
      <alignment horizontal="center" vertical="center"/>
      <protection/>
    </xf>
    <xf numFmtId="0" fontId="12" fillId="0" borderId="20" xfId="163" applyFont="1" applyFill="1" applyBorder="1" applyAlignment="1">
      <alignment vertical="center" wrapText="1"/>
      <protection/>
    </xf>
    <xf numFmtId="0" fontId="12" fillId="0" borderId="20" xfId="163" applyFont="1" applyFill="1" applyBorder="1" applyAlignment="1">
      <alignment horizontal="center" vertical="center"/>
      <protection/>
    </xf>
    <xf numFmtId="0" fontId="12" fillId="0" borderId="20" xfId="163" applyFont="1" applyFill="1" applyBorder="1" applyAlignment="1">
      <alignment vertical="center"/>
      <protection/>
    </xf>
    <xf numFmtId="3" fontId="12" fillId="0" borderId="21" xfId="163" applyNumberFormat="1" applyFont="1" applyFill="1" applyBorder="1" applyAlignment="1">
      <alignment vertical="center"/>
      <protection/>
    </xf>
    <xf numFmtId="0" fontId="12" fillId="0" borderId="24" xfId="163" applyFont="1" applyFill="1" applyBorder="1" applyAlignment="1">
      <alignment horizontal="center" vertical="center"/>
      <protection/>
    </xf>
    <xf numFmtId="0" fontId="12" fillId="0" borderId="25" xfId="163" applyFont="1" applyFill="1" applyBorder="1" applyAlignment="1">
      <alignment vertical="center" wrapText="1"/>
      <protection/>
    </xf>
    <xf numFmtId="0" fontId="12" fillId="0" borderId="25" xfId="163" applyFont="1" applyFill="1" applyBorder="1" applyAlignment="1">
      <alignment horizontal="center" vertical="center"/>
      <protection/>
    </xf>
    <xf numFmtId="0" fontId="9" fillId="0" borderId="22" xfId="163" applyFont="1" applyFill="1" applyBorder="1" applyAlignment="1">
      <alignment horizontal="center" vertical="center"/>
      <protection/>
    </xf>
    <xf numFmtId="0" fontId="9" fillId="0" borderId="23" xfId="163" applyFont="1" applyFill="1" applyBorder="1" applyAlignment="1">
      <alignment vertical="center" wrapText="1"/>
      <protection/>
    </xf>
    <xf numFmtId="0" fontId="9" fillId="0" borderId="23" xfId="163" applyFont="1" applyFill="1" applyBorder="1" applyAlignment="1">
      <alignment horizontal="center" vertical="center" wrapText="1"/>
      <protection/>
    </xf>
    <xf numFmtId="4" fontId="9" fillId="0" borderId="23" xfId="163" applyNumberFormat="1" applyFont="1" applyFill="1" applyBorder="1" applyAlignment="1">
      <alignment vertical="center"/>
      <protection/>
    </xf>
    <xf numFmtId="3" fontId="9" fillId="0" borderId="23" xfId="163" applyNumberFormat="1" applyFont="1" applyFill="1" applyBorder="1" applyAlignment="1">
      <alignment vertical="center"/>
      <protection/>
    </xf>
    <xf numFmtId="3" fontId="41" fillId="0" borderId="52" xfId="163" applyNumberFormat="1" applyFont="1" applyFill="1" applyBorder="1" applyAlignment="1">
      <alignment vertical="center"/>
      <protection/>
    </xf>
    <xf numFmtId="0" fontId="9" fillId="0" borderId="49" xfId="163" applyFont="1" applyFill="1" applyBorder="1" applyAlignment="1">
      <alignment horizontal="center" vertical="center" wrapText="1"/>
      <protection/>
    </xf>
    <xf numFmtId="0" fontId="9" fillId="0" borderId="53" xfId="163" applyFont="1" applyFill="1" applyBorder="1" applyAlignment="1">
      <alignment vertical="center" wrapText="1"/>
      <protection/>
    </xf>
    <xf numFmtId="0" fontId="9" fillId="0" borderId="25" xfId="163" applyFont="1" applyFill="1" applyBorder="1" applyAlignment="1">
      <alignment horizontal="center" vertical="center"/>
      <protection/>
    </xf>
    <xf numFmtId="0" fontId="9" fillId="0" borderId="25" xfId="163" applyFont="1" applyFill="1" applyBorder="1" applyAlignment="1">
      <alignment vertical="center"/>
      <protection/>
    </xf>
    <xf numFmtId="3" fontId="42" fillId="0" borderId="26" xfId="163" applyNumberFormat="1" applyFont="1" applyFill="1" applyBorder="1" applyAlignment="1">
      <alignment vertical="center"/>
      <protection/>
    </xf>
    <xf numFmtId="0" fontId="10" fillId="0" borderId="24" xfId="163" applyFont="1" applyFill="1" applyBorder="1" applyAlignment="1">
      <alignment horizontal="center" vertical="center"/>
      <protection/>
    </xf>
    <xf numFmtId="0" fontId="10" fillId="0" borderId="25" xfId="163" applyFont="1" applyFill="1" applyBorder="1" applyAlignment="1">
      <alignment vertical="center" wrapText="1"/>
      <protection/>
    </xf>
    <xf numFmtId="0" fontId="10" fillId="0" borderId="25" xfId="163" applyFont="1" applyFill="1" applyBorder="1" applyAlignment="1">
      <alignment horizontal="center" vertical="center"/>
      <protection/>
    </xf>
    <xf numFmtId="0" fontId="10" fillId="0" borderId="25" xfId="163" applyFont="1" applyFill="1" applyBorder="1" applyAlignment="1">
      <alignment vertical="center"/>
      <protection/>
    </xf>
    <xf numFmtId="3" fontId="10" fillId="0" borderId="25" xfId="163" applyNumberFormat="1" applyFont="1" applyFill="1" applyBorder="1" applyAlignment="1">
      <alignment vertical="center"/>
      <protection/>
    </xf>
    <xf numFmtId="3" fontId="10" fillId="0" borderId="26" xfId="163" applyNumberFormat="1" applyFont="1" applyFill="1" applyBorder="1" applyAlignment="1">
      <alignment vertical="center"/>
      <protection/>
    </xf>
    <xf numFmtId="3" fontId="43" fillId="0" borderId="26" xfId="163" applyNumberFormat="1" applyFont="1" applyFill="1" applyBorder="1" applyAlignment="1">
      <alignment vertical="center"/>
      <protection/>
    </xf>
    <xf numFmtId="0" fontId="9" fillId="0" borderId="24" xfId="163" applyFont="1" applyFill="1" applyBorder="1" applyAlignment="1">
      <alignment horizontal="center" vertical="center"/>
      <protection/>
    </xf>
    <xf numFmtId="0" fontId="9" fillId="0" borderId="25" xfId="163" applyFont="1" applyFill="1" applyBorder="1" applyAlignment="1">
      <alignment vertical="center" wrapText="1"/>
      <protection/>
    </xf>
    <xf numFmtId="3" fontId="9" fillId="0" borderId="25" xfId="163" applyNumberFormat="1" applyFont="1" applyFill="1" applyBorder="1" applyAlignment="1">
      <alignment vertical="center"/>
      <protection/>
    </xf>
    <xf numFmtId="3" fontId="9" fillId="0" borderId="26" xfId="163" applyNumberFormat="1" applyFont="1" applyFill="1" applyBorder="1" applyAlignment="1">
      <alignment vertical="center"/>
      <protection/>
    </xf>
    <xf numFmtId="0" fontId="9" fillId="0" borderId="25" xfId="163" applyFont="1" applyFill="1" applyBorder="1" applyAlignment="1">
      <alignment horizontal="center" vertical="center" wrapText="1"/>
      <protection/>
    </xf>
    <xf numFmtId="4" fontId="9" fillId="0" borderId="25" xfId="163" applyNumberFormat="1" applyFont="1" applyFill="1" applyBorder="1" applyAlignment="1">
      <alignment vertical="center"/>
      <protection/>
    </xf>
    <xf numFmtId="0" fontId="12" fillId="0" borderId="25" xfId="163" applyFont="1" applyFill="1" applyBorder="1" applyAlignment="1">
      <alignment vertical="center"/>
      <protection/>
    </xf>
    <xf numFmtId="3" fontId="44" fillId="0" borderId="26" xfId="163" applyNumberFormat="1" applyFont="1" applyFill="1" applyBorder="1" applyAlignment="1">
      <alignment vertical="center"/>
      <protection/>
    </xf>
    <xf numFmtId="0" fontId="12" fillId="0" borderId="27" xfId="163" applyFont="1" applyFill="1" applyBorder="1" applyAlignment="1">
      <alignment horizontal="center" vertical="center"/>
      <protection/>
    </xf>
    <xf numFmtId="0" fontId="12" fillId="0" borderId="28" xfId="163" applyFont="1" applyFill="1" applyBorder="1" applyAlignment="1">
      <alignment vertical="center"/>
      <protection/>
    </xf>
    <xf numFmtId="0" fontId="12" fillId="0" borderId="28" xfId="163" applyFont="1" applyFill="1" applyBorder="1" applyAlignment="1">
      <alignment horizontal="center" vertical="center"/>
      <protection/>
    </xf>
    <xf numFmtId="3" fontId="12" fillId="0" borderId="29" xfId="163" applyNumberFormat="1" applyFont="1" applyFill="1" applyBorder="1" applyAlignment="1">
      <alignment vertical="center"/>
      <protection/>
    </xf>
    <xf numFmtId="0" fontId="9" fillId="0" borderId="23" xfId="163" applyFont="1" applyFill="1" applyBorder="1" applyAlignment="1">
      <alignment horizontal="center" vertical="center"/>
      <protection/>
    </xf>
    <xf numFmtId="0" fontId="9" fillId="0" borderId="23" xfId="163" applyFont="1" applyFill="1" applyBorder="1" applyAlignment="1">
      <alignment vertical="center"/>
      <protection/>
    </xf>
    <xf numFmtId="3" fontId="9" fillId="0" borderId="52" xfId="163" applyNumberFormat="1" applyFont="1" applyFill="1" applyBorder="1" applyAlignment="1">
      <alignment vertical="center"/>
      <protection/>
    </xf>
    <xf numFmtId="165" fontId="10" fillId="0" borderId="25" xfId="163" applyNumberFormat="1" applyFont="1" applyFill="1" applyBorder="1" applyAlignment="1">
      <alignment vertical="center"/>
      <protection/>
    </xf>
    <xf numFmtId="0" fontId="9" fillId="0" borderId="27" xfId="163" applyFont="1" applyFill="1" applyBorder="1" applyAlignment="1">
      <alignment horizontal="center" vertical="center"/>
      <protection/>
    </xf>
    <xf numFmtId="0" fontId="9" fillId="0" borderId="28" xfId="163" applyFont="1" applyFill="1" applyBorder="1" applyAlignment="1">
      <alignment vertical="center" wrapText="1"/>
      <protection/>
    </xf>
    <xf numFmtId="0" fontId="9" fillId="0" borderId="28" xfId="163" applyFont="1" applyFill="1" applyBorder="1" applyAlignment="1">
      <alignment horizontal="center" vertical="center"/>
      <protection/>
    </xf>
    <xf numFmtId="3" fontId="9" fillId="0" borderId="29" xfId="163" applyNumberFormat="1" applyFont="1" applyFill="1" applyBorder="1" applyAlignment="1">
      <alignment vertical="center"/>
      <protection/>
    </xf>
    <xf numFmtId="0" fontId="12" fillId="0" borderId="23" xfId="163" applyFont="1" applyFill="1" applyBorder="1" applyAlignment="1">
      <alignment horizontal="center" vertical="center"/>
      <protection/>
    </xf>
    <xf numFmtId="0" fontId="12" fillId="0" borderId="23" xfId="163" applyFont="1" applyFill="1" applyBorder="1" applyAlignment="1">
      <alignment vertical="center"/>
      <protection/>
    </xf>
    <xf numFmtId="3" fontId="12" fillId="0" borderId="52" xfId="163" applyNumberFormat="1" applyFont="1" applyFill="1" applyBorder="1" applyAlignment="1">
      <alignment vertical="center"/>
      <protection/>
    </xf>
    <xf numFmtId="0" fontId="12" fillId="0" borderId="54" xfId="163" applyFont="1" applyFill="1" applyBorder="1" applyAlignment="1">
      <alignment horizontal="center" vertical="center"/>
      <protection/>
    </xf>
    <xf numFmtId="0" fontId="12" fillId="0" borderId="34" xfId="163" applyFont="1" applyFill="1" applyBorder="1" applyAlignment="1">
      <alignment vertical="center" wrapText="1"/>
      <protection/>
    </xf>
    <xf numFmtId="0" fontId="12" fillId="0" borderId="34" xfId="163" applyFont="1" applyFill="1" applyBorder="1" applyAlignment="1">
      <alignment horizontal="center" vertical="center"/>
      <protection/>
    </xf>
    <xf numFmtId="0" fontId="12" fillId="0" borderId="34" xfId="163" applyFont="1" applyFill="1" applyBorder="1" applyAlignment="1">
      <alignment vertical="center"/>
      <protection/>
    </xf>
    <xf numFmtId="3" fontId="12" fillId="0" borderId="36" xfId="163" applyNumberFormat="1" applyFont="1" applyFill="1" applyBorder="1" applyAlignment="1">
      <alignment vertical="center"/>
      <protection/>
    </xf>
    <xf numFmtId="0" fontId="12" fillId="0" borderId="30" xfId="163" applyFont="1" applyFill="1" applyBorder="1" applyAlignment="1">
      <alignment horizontal="center" vertical="center"/>
      <protection/>
    </xf>
    <xf numFmtId="0" fontId="12" fillId="0" borderId="31" xfId="163" applyFont="1" applyFill="1" applyBorder="1" applyAlignment="1">
      <alignment vertical="center" wrapText="1"/>
      <protection/>
    </xf>
    <xf numFmtId="0" fontId="12" fillId="0" borderId="31" xfId="163" applyFont="1" applyFill="1" applyBorder="1" applyAlignment="1">
      <alignment horizontal="center" vertical="center"/>
      <protection/>
    </xf>
    <xf numFmtId="0" fontId="12" fillId="0" borderId="31" xfId="163" applyFont="1" applyFill="1" applyBorder="1" applyAlignment="1">
      <alignment vertical="center"/>
      <protection/>
    </xf>
    <xf numFmtId="3" fontId="45" fillId="0" borderId="33" xfId="163" applyNumberFormat="1" applyFont="1" applyFill="1" applyBorder="1" applyAlignment="1">
      <alignment vertical="center"/>
      <protection/>
    </xf>
    <xf numFmtId="3" fontId="40" fillId="0" borderId="26" xfId="163" applyNumberFormat="1" applyFont="1" applyFill="1" applyBorder="1" applyAlignment="1">
      <alignment vertical="center"/>
      <protection/>
    </xf>
    <xf numFmtId="3" fontId="12" fillId="0" borderId="26" xfId="163" applyNumberFormat="1" applyFont="1" applyFill="1" applyBorder="1" applyAlignment="1">
      <alignment vertical="center"/>
      <protection/>
    </xf>
    <xf numFmtId="0" fontId="12" fillId="0" borderId="38" xfId="163" applyFont="1" applyFill="1" applyBorder="1" applyAlignment="1">
      <alignment horizontal="center" vertical="center"/>
      <protection/>
    </xf>
    <xf numFmtId="0" fontId="12" fillId="0" borderId="35" xfId="163" applyFont="1" applyFill="1" applyBorder="1" applyAlignment="1">
      <alignment vertical="center" wrapText="1"/>
      <protection/>
    </xf>
    <xf numFmtId="0" fontId="12" fillId="0" borderId="35" xfId="163" applyFont="1" applyFill="1" applyBorder="1" applyAlignment="1">
      <alignment horizontal="center" vertical="center"/>
      <protection/>
    </xf>
    <xf numFmtId="0" fontId="12" fillId="0" borderId="35" xfId="163" applyFont="1" applyFill="1" applyBorder="1" applyAlignment="1">
      <alignment vertical="center"/>
      <protection/>
    </xf>
    <xf numFmtId="3" fontId="12" fillId="0" borderId="39" xfId="163" applyNumberFormat="1" applyFont="1" applyFill="1" applyBorder="1" applyAlignment="1">
      <alignment vertical="center"/>
      <protection/>
    </xf>
    <xf numFmtId="0" fontId="12" fillId="43" borderId="20" xfId="163" applyFont="1" applyFill="1" applyBorder="1" applyAlignment="1">
      <alignment horizontal="center" vertical="center"/>
      <protection/>
    </xf>
    <xf numFmtId="0" fontId="12" fillId="43" borderId="20" xfId="163" applyFont="1" applyFill="1" applyBorder="1" applyAlignment="1">
      <alignment vertical="center"/>
      <protection/>
    </xf>
    <xf numFmtId="0" fontId="12" fillId="0" borderId="55" xfId="163" applyFont="1" applyBorder="1" applyAlignment="1">
      <alignment horizontal="center" vertical="center"/>
      <protection/>
    </xf>
    <xf numFmtId="0" fontId="49" fillId="0" borderId="0" xfId="155" applyFont="1">
      <alignment/>
      <protection/>
    </xf>
    <xf numFmtId="0" fontId="49" fillId="0" borderId="0" xfId="155" applyFont="1">
      <alignment/>
      <protection/>
    </xf>
    <xf numFmtId="166" fontId="49" fillId="0" borderId="0" xfId="99" applyNumberFormat="1" applyFont="1" applyAlignment="1">
      <alignment/>
    </xf>
    <xf numFmtId="166" fontId="54" fillId="0" borderId="0" xfId="99" applyNumberFormat="1" applyFont="1" applyFill="1" applyBorder="1" applyAlignment="1">
      <alignment horizontal="right"/>
    </xf>
    <xf numFmtId="0" fontId="46" fillId="0" borderId="24" xfId="155" applyFont="1" applyBorder="1" applyAlignment="1">
      <alignment horizontal="center"/>
      <protection/>
    </xf>
    <xf numFmtId="0" fontId="56" fillId="0" borderId="0" xfId="155" applyFont="1">
      <alignment/>
      <protection/>
    </xf>
    <xf numFmtId="0" fontId="49" fillId="0" borderId="0" xfId="155" applyFont="1" applyBorder="1">
      <alignment/>
      <protection/>
    </xf>
    <xf numFmtId="166" fontId="49" fillId="0" borderId="0" xfId="99" applyNumberFormat="1" applyFont="1" applyBorder="1" applyAlignment="1">
      <alignment/>
    </xf>
    <xf numFmtId="164" fontId="57" fillId="0" borderId="0" xfId="215" applyNumberFormat="1" applyFont="1" applyFill="1" applyBorder="1" applyAlignment="1" applyProtection="1">
      <alignment horizontal="centerContinuous" vertical="center"/>
      <protection/>
    </xf>
    <xf numFmtId="0" fontId="7" fillId="0" borderId="19" xfId="215" applyFont="1" applyFill="1" applyBorder="1" applyAlignment="1" applyProtection="1">
      <alignment horizontal="center" vertical="center" wrapText="1"/>
      <protection/>
    </xf>
    <xf numFmtId="0" fontId="18" fillId="0" borderId="19" xfId="215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164" fontId="9" fillId="0" borderId="25" xfId="211" applyNumberFormat="1" applyFont="1" applyBorder="1" applyAlignment="1">
      <alignment vertical="center"/>
      <protection/>
    </xf>
    <xf numFmtId="4" fontId="9" fillId="0" borderId="25" xfId="211" applyNumberFormat="1" applyFont="1" applyBorder="1" applyAlignment="1">
      <alignment vertical="center"/>
      <protection/>
    </xf>
    <xf numFmtId="164" fontId="9" fillId="0" borderId="26" xfId="211" applyNumberFormat="1" applyFont="1" applyBorder="1" applyAlignment="1">
      <alignment vertical="center"/>
      <protection/>
    </xf>
    <xf numFmtId="164" fontId="12" fillId="0" borderId="20" xfId="211" applyNumberFormat="1" applyFont="1" applyBorder="1" applyAlignment="1">
      <alignment vertical="center"/>
      <protection/>
    </xf>
    <xf numFmtId="164" fontId="12" fillId="0" borderId="21" xfId="211" applyNumberFormat="1" applyFont="1" applyBorder="1" applyAlignment="1">
      <alignment vertical="center"/>
      <protection/>
    </xf>
    <xf numFmtId="164" fontId="48" fillId="0" borderId="19" xfId="211" applyNumberFormat="1" applyFont="1" applyBorder="1" applyAlignment="1">
      <alignment vertical="center" wrapText="1"/>
      <protection/>
    </xf>
    <xf numFmtId="4" fontId="12" fillId="0" borderId="20" xfId="211" applyNumberFormat="1" applyFont="1" applyBorder="1" applyAlignment="1">
      <alignment vertical="center"/>
      <protection/>
    </xf>
    <xf numFmtId="164" fontId="12" fillId="0" borderId="0" xfId="211" applyNumberFormat="1" applyFont="1" applyFill="1" applyBorder="1" applyAlignment="1">
      <alignment vertical="center"/>
      <protection/>
    </xf>
    <xf numFmtId="164" fontId="12" fillId="0" borderId="0" xfId="211" applyNumberFormat="1" applyFont="1" applyBorder="1" applyAlignment="1">
      <alignment horizontal="center" vertical="center" wrapText="1"/>
      <protection/>
    </xf>
    <xf numFmtId="164" fontId="9" fillId="0" borderId="0" xfId="211" applyNumberFormat="1" applyFont="1" applyBorder="1" applyAlignment="1">
      <alignment horizontal="center" vertical="center" wrapText="1"/>
      <protection/>
    </xf>
    <xf numFmtId="164" fontId="48" fillId="0" borderId="0" xfId="211" applyNumberFormat="1" applyFont="1" applyBorder="1" applyAlignment="1">
      <alignment vertical="center"/>
      <protection/>
    </xf>
    <xf numFmtId="164" fontId="12" fillId="0" borderId="0" xfId="211" applyNumberFormat="1" applyFont="1" applyBorder="1" applyAlignment="1">
      <alignment vertical="center" wrapText="1"/>
      <protection/>
    </xf>
    <xf numFmtId="164" fontId="9" fillId="0" borderId="56" xfId="211" applyNumberFormat="1" applyFont="1" applyBorder="1" applyAlignment="1">
      <alignment horizontal="center" vertical="center" wrapText="1"/>
      <protection/>
    </xf>
    <xf numFmtId="164" fontId="9" fillId="0" borderId="56" xfId="211" applyNumberFormat="1" applyFont="1" applyFill="1" applyBorder="1" applyAlignment="1">
      <alignment horizontal="center" vertical="center" wrapText="1"/>
      <protection/>
    </xf>
    <xf numFmtId="164" fontId="9" fillId="0" borderId="24" xfId="211" applyNumberFormat="1" applyFont="1" applyBorder="1" applyAlignment="1">
      <alignment horizontal="left" vertical="center" wrapText="1"/>
      <protection/>
    </xf>
    <xf numFmtId="164" fontId="9" fillId="0" borderId="24" xfId="211" applyNumberFormat="1" applyFont="1" applyFill="1" applyBorder="1" applyAlignment="1">
      <alignment horizontal="left" vertical="center"/>
      <protection/>
    </xf>
    <xf numFmtId="0" fontId="51" fillId="0" borderId="0" xfId="0" applyFont="1" applyAlignment="1">
      <alignment vertical="center" wrapText="1"/>
    </xf>
    <xf numFmtId="164" fontId="52" fillId="0" borderId="0" xfId="211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 applyProtection="1">
      <alignment vertical="top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2" fillId="0" borderId="0" xfId="210" applyNumberFormat="1" applyFont="1" applyFill="1" applyBorder="1" applyAlignment="1">
      <alignment horizontal="left" vertical="center"/>
      <protection/>
    </xf>
    <xf numFmtId="164" fontId="9" fillId="0" borderId="0" xfId="210" applyNumberFormat="1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2" fillId="0" borderId="0" xfId="0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0" fontId="9" fillId="0" borderId="0" xfId="210" applyNumberFormat="1" applyFont="1" applyFill="1" applyBorder="1" applyAlignment="1">
      <alignment horizontal="left" vertical="center"/>
      <protection/>
    </xf>
    <xf numFmtId="3" fontId="63" fillId="0" borderId="0" xfId="0" applyNumberFormat="1" applyFont="1" applyFill="1" applyBorder="1" applyAlignment="1" applyProtection="1">
      <alignment vertical="center"/>
      <protection/>
    </xf>
    <xf numFmtId="0" fontId="9" fillId="0" borderId="0" xfId="210" applyNumberFormat="1" applyFont="1" applyFill="1" applyBorder="1" applyAlignment="1">
      <alignment horizontal="left" vertical="center"/>
      <protection/>
    </xf>
    <xf numFmtId="164" fontId="9" fillId="0" borderId="0" xfId="210" applyNumberFormat="1" applyFont="1" applyFill="1" applyAlignment="1">
      <alignment vertical="center"/>
      <protection/>
    </xf>
    <xf numFmtId="164" fontId="9" fillId="0" borderId="0" xfId="210" applyNumberFormat="1" applyFont="1" applyFill="1" applyBorder="1" applyAlignment="1">
      <alignment vertical="center"/>
      <protection/>
    </xf>
    <xf numFmtId="3" fontId="64" fillId="0" borderId="57" xfId="209" applyNumberFormat="1" applyFont="1" applyFill="1" applyBorder="1" applyAlignment="1">
      <alignment horizontal="right" vertical="center"/>
      <protection/>
    </xf>
    <xf numFmtId="164" fontId="12" fillId="0" borderId="30" xfId="210" applyNumberFormat="1" applyFont="1" applyFill="1" applyBorder="1" applyAlignment="1">
      <alignment horizontal="center" vertical="center"/>
      <protection/>
    </xf>
    <xf numFmtId="164" fontId="12" fillId="0" borderId="31" xfId="210" applyNumberFormat="1" applyFont="1" applyFill="1" applyBorder="1" applyAlignment="1">
      <alignment horizontal="center" vertical="center" wrapText="1"/>
      <protection/>
    </xf>
    <xf numFmtId="164" fontId="12" fillId="0" borderId="31" xfId="210" applyNumberFormat="1" applyFont="1" applyFill="1" applyBorder="1" applyAlignment="1">
      <alignment horizontal="center" vertical="center"/>
      <protection/>
    </xf>
    <xf numFmtId="164" fontId="12" fillId="0" borderId="58" xfId="210" applyNumberFormat="1" applyFont="1" applyFill="1" applyBorder="1" applyAlignment="1">
      <alignment horizontal="center" vertical="center"/>
      <protection/>
    </xf>
    <xf numFmtId="164" fontId="12" fillId="0" borderId="36" xfId="210" applyNumberFormat="1" applyFont="1" applyFill="1" applyBorder="1" applyAlignment="1">
      <alignment horizontal="center" vertical="center"/>
      <protection/>
    </xf>
    <xf numFmtId="164" fontId="12" fillId="0" borderId="19" xfId="210" applyNumberFormat="1" applyFont="1" applyFill="1" applyBorder="1" applyAlignment="1">
      <alignment horizontal="center" vertical="center" wrapText="1"/>
      <protection/>
    </xf>
    <xf numFmtId="164" fontId="12" fillId="0" borderId="20" xfId="210" applyNumberFormat="1" applyFont="1" applyFill="1" applyBorder="1" applyAlignment="1">
      <alignment horizontal="right" vertical="center"/>
      <protection/>
    </xf>
    <xf numFmtId="164" fontId="12" fillId="0" borderId="59" xfId="210" applyNumberFormat="1" applyFont="1" applyFill="1" applyBorder="1" applyAlignment="1">
      <alignment horizontal="right" vertical="center"/>
      <protection/>
    </xf>
    <xf numFmtId="164" fontId="12" fillId="0" borderId="21" xfId="210" applyNumberFormat="1" applyFont="1" applyFill="1" applyBorder="1" applyAlignment="1">
      <alignment horizontal="right" vertical="center"/>
      <protection/>
    </xf>
    <xf numFmtId="164" fontId="9" fillId="0" borderId="60" xfId="210" applyNumberFormat="1" applyFont="1" applyFill="1" applyBorder="1" applyAlignment="1">
      <alignment vertical="center" wrapText="1"/>
      <protection/>
    </xf>
    <xf numFmtId="164" fontId="9" fillId="0" borderId="61" xfId="210" applyNumberFormat="1" applyFont="1" applyFill="1" applyBorder="1" applyAlignment="1">
      <alignment vertical="center" wrapText="1"/>
      <protection/>
    </xf>
    <xf numFmtId="164" fontId="9" fillId="0" borderId="62" xfId="210" applyNumberFormat="1" applyFont="1" applyFill="1" applyBorder="1" applyAlignment="1">
      <alignment vertical="center" wrapText="1"/>
      <protection/>
    </xf>
    <xf numFmtId="164" fontId="9" fillId="0" borderId="22" xfId="210" applyNumberFormat="1" applyFont="1" applyFill="1" applyBorder="1" applyAlignment="1">
      <alignment horizontal="left" vertical="center" wrapText="1"/>
      <protection/>
    </xf>
    <xf numFmtId="164" fontId="9" fillId="0" borderId="23" xfId="210" applyNumberFormat="1" applyFont="1" applyFill="1" applyBorder="1" applyAlignment="1">
      <alignment horizontal="right" vertical="center"/>
      <protection/>
    </xf>
    <xf numFmtId="164" fontId="9" fillId="0" borderId="63" xfId="210" applyNumberFormat="1" applyFont="1" applyFill="1" applyBorder="1" applyAlignment="1">
      <alignment horizontal="right" vertical="center"/>
      <protection/>
    </xf>
    <xf numFmtId="164" fontId="9" fillId="0" borderId="52" xfId="210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64" fontId="9" fillId="0" borderId="24" xfId="210" applyNumberFormat="1" applyFont="1" applyFill="1" applyBorder="1" applyAlignment="1">
      <alignment horizontal="left" vertical="center" wrapText="1"/>
      <protection/>
    </xf>
    <xf numFmtId="164" fontId="9" fillId="0" borderId="25" xfId="210" applyNumberFormat="1" applyFont="1" applyFill="1" applyBorder="1" applyAlignment="1">
      <alignment horizontal="right" vertical="center"/>
      <protection/>
    </xf>
    <xf numFmtId="164" fontId="9" fillId="0" borderId="64" xfId="210" applyNumberFormat="1" applyFont="1" applyFill="1" applyBorder="1" applyAlignment="1">
      <alignment horizontal="right" vertical="center"/>
      <protection/>
    </xf>
    <xf numFmtId="164" fontId="9" fillId="0" borderId="26" xfId="210" applyNumberFormat="1" applyFont="1" applyFill="1" applyBorder="1" applyAlignment="1">
      <alignment horizontal="right" vertical="center"/>
      <protection/>
    </xf>
    <xf numFmtId="164" fontId="9" fillId="0" borderId="38" xfId="210" applyNumberFormat="1" applyFont="1" applyFill="1" applyBorder="1" applyAlignment="1">
      <alignment horizontal="left" vertical="center" wrapText="1"/>
      <protection/>
    </xf>
    <xf numFmtId="164" fontId="9" fillId="0" borderId="35" xfId="210" applyNumberFormat="1" applyFont="1" applyFill="1" applyBorder="1" applyAlignment="1">
      <alignment horizontal="right" vertical="center"/>
      <protection/>
    </xf>
    <xf numFmtId="164" fontId="9" fillId="0" borderId="65" xfId="210" applyNumberFormat="1" applyFont="1" applyFill="1" applyBorder="1" applyAlignment="1">
      <alignment horizontal="right" vertical="center"/>
      <protection/>
    </xf>
    <xf numFmtId="164" fontId="9" fillId="0" borderId="66" xfId="210" applyNumberFormat="1" applyFont="1" applyFill="1" applyBorder="1" applyAlignment="1">
      <alignment horizontal="left" vertical="center" wrapText="1"/>
      <protection/>
    </xf>
    <xf numFmtId="164" fontId="9" fillId="0" borderId="66" xfId="210" applyNumberFormat="1" applyFont="1" applyFill="1" applyBorder="1" applyAlignment="1">
      <alignment horizontal="right" vertical="center"/>
      <protection/>
    </xf>
    <xf numFmtId="164" fontId="12" fillId="0" borderId="60" xfId="210" applyNumberFormat="1" applyFont="1" applyFill="1" applyBorder="1" applyAlignment="1">
      <alignment horizontal="center" vertical="center" wrapText="1"/>
      <protection/>
    </xf>
    <xf numFmtId="164" fontId="12" fillId="0" borderId="20" xfId="210" applyNumberFormat="1" applyFont="1" applyFill="1" applyBorder="1" applyAlignment="1">
      <alignment vertical="center" wrapText="1"/>
      <protection/>
    </xf>
    <xf numFmtId="164" fontId="9" fillId="0" borderId="25" xfId="210" applyNumberFormat="1" applyFont="1" applyFill="1" applyBorder="1" applyAlignment="1">
      <alignment horizontal="right" vertical="center" wrapText="1"/>
      <protection/>
    </xf>
    <xf numFmtId="164" fontId="9" fillId="0" borderId="64" xfId="210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9" fillId="0" borderId="35" xfId="210" applyNumberFormat="1" applyFont="1" applyFill="1" applyBorder="1" applyAlignment="1">
      <alignment horizontal="right" vertical="center" wrapText="1"/>
      <protection/>
    </xf>
    <xf numFmtId="164" fontId="9" fillId="0" borderId="65" xfId="210" applyNumberFormat="1" applyFont="1" applyFill="1" applyBorder="1" applyAlignment="1">
      <alignment horizontal="right" vertical="center" wrapText="1"/>
      <protection/>
    </xf>
    <xf numFmtId="164" fontId="65" fillId="0" borderId="20" xfId="210" applyNumberFormat="1" applyFont="1" applyFill="1" applyBorder="1" applyAlignment="1">
      <alignment horizontal="right" vertical="center" wrapText="1"/>
      <protection/>
    </xf>
    <xf numFmtId="164" fontId="65" fillId="0" borderId="59" xfId="210" applyNumberFormat="1" applyFont="1" applyFill="1" applyBorder="1" applyAlignment="1">
      <alignment horizontal="right" vertical="center" wrapText="1"/>
      <protection/>
    </xf>
    <xf numFmtId="0" fontId="11" fillId="0" borderId="0" xfId="0" applyFont="1" applyBorder="1" applyAlignment="1">
      <alignment/>
    </xf>
    <xf numFmtId="164" fontId="46" fillId="0" borderId="0" xfId="212" applyNumberFormat="1" applyFont="1" applyFill="1" applyBorder="1" applyAlignment="1" applyProtection="1">
      <alignment horizontal="center" vertical="center"/>
      <protection/>
    </xf>
    <xf numFmtId="164" fontId="55" fillId="0" borderId="0" xfId="212" applyNumberFormat="1" applyFont="1" applyFill="1" applyBorder="1" applyAlignment="1" applyProtection="1">
      <alignment vertical="center"/>
      <protection/>
    </xf>
    <xf numFmtId="164" fontId="55" fillId="0" borderId="0" xfId="212" applyNumberFormat="1" applyFont="1" applyFill="1" applyBorder="1" applyAlignment="1" applyProtection="1">
      <alignment horizontal="center" vertical="center"/>
      <protection/>
    </xf>
    <xf numFmtId="164" fontId="55" fillId="0" borderId="0" xfId="0" applyNumberFormat="1" applyFont="1" applyFill="1" applyBorder="1" applyAlignment="1">
      <alignment horizontal="center" vertical="center"/>
    </xf>
    <xf numFmtId="164" fontId="55" fillId="0" borderId="0" xfId="208" applyNumberFormat="1" applyFont="1" applyBorder="1" applyAlignment="1">
      <alignment horizontal="center" vertical="center"/>
      <protection/>
    </xf>
    <xf numFmtId="164" fontId="55" fillId="0" borderId="0" xfId="212" applyNumberFormat="1" applyFont="1" applyFill="1" applyBorder="1" applyAlignment="1" applyProtection="1">
      <alignment horizontal="left" vertical="center" indent="1"/>
      <protection/>
    </xf>
    <xf numFmtId="164" fontId="55" fillId="0" borderId="0" xfId="212" applyNumberFormat="1" applyFont="1" applyFill="1" applyBorder="1" applyAlignment="1" applyProtection="1">
      <alignment horizontal="center" vertical="center" wrapText="1"/>
      <protection/>
    </xf>
    <xf numFmtId="164" fontId="12" fillId="0" borderId="19" xfId="212" applyNumberFormat="1" applyFont="1" applyFill="1" applyBorder="1" applyAlignment="1" applyProtection="1">
      <alignment horizontal="center" vertical="center" wrapText="1"/>
      <protection/>
    </xf>
    <xf numFmtId="164" fontId="12" fillId="0" borderId="20" xfId="212" applyNumberFormat="1" applyFont="1" applyFill="1" applyBorder="1" applyAlignment="1" applyProtection="1">
      <alignment horizontal="center" vertical="center" wrapText="1"/>
      <protection/>
    </xf>
    <xf numFmtId="164" fontId="12" fillId="0" borderId="20" xfId="208" applyNumberFormat="1" applyFont="1" applyBorder="1" applyAlignment="1">
      <alignment horizontal="center" vertical="center" wrapText="1"/>
      <protection/>
    </xf>
    <xf numFmtId="164" fontId="12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4" fontId="9" fillId="0" borderId="24" xfId="212" applyNumberFormat="1" applyFont="1" applyFill="1" applyBorder="1" applyAlignment="1" applyProtection="1">
      <alignment horizontal="center" vertical="center" wrapText="1"/>
      <protection/>
    </xf>
    <xf numFmtId="164" fontId="9" fillId="0" borderId="25" xfId="212" applyNumberFormat="1" applyFont="1" applyFill="1" applyBorder="1" applyAlignment="1" applyProtection="1">
      <alignment vertical="center" wrapText="1"/>
      <protection/>
    </xf>
    <xf numFmtId="49" fontId="9" fillId="0" borderId="25" xfId="212" applyNumberFormat="1" applyFont="1" applyFill="1" applyBorder="1" applyAlignment="1" applyProtection="1">
      <alignment horizontal="left" vertical="center" wrapText="1" indent="2"/>
      <protection/>
    </xf>
    <xf numFmtId="164" fontId="9" fillId="0" borderId="38" xfId="212" applyNumberFormat="1" applyFont="1" applyFill="1" applyBorder="1" applyAlignment="1" applyProtection="1">
      <alignment horizontal="center" vertical="center" wrapText="1"/>
      <protection/>
    </xf>
    <xf numFmtId="164" fontId="9" fillId="0" borderId="35" xfId="212" applyNumberFormat="1" applyFont="1" applyFill="1" applyBorder="1" applyAlignment="1" applyProtection="1">
      <alignment vertical="center" wrapText="1"/>
      <protection/>
    </xf>
    <xf numFmtId="49" fontId="9" fillId="0" borderId="35" xfId="212" applyNumberFormat="1" applyFont="1" applyFill="1" applyBorder="1" applyAlignment="1" applyProtection="1">
      <alignment horizontal="left" vertical="center" wrapText="1" indent="2"/>
      <protection/>
    </xf>
    <xf numFmtId="164" fontId="12" fillId="0" borderId="19" xfId="212" applyNumberFormat="1" applyFont="1" applyFill="1" applyBorder="1" applyAlignment="1" applyProtection="1">
      <alignment horizontal="center" vertical="center"/>
      <protection/>
    </xf>
    <xf numFmtId="164" fontId="12" fillId="0" borderId="20" xfId="212" applyNumberFormat="1" applyFont="1" applyFill="1" applyBorder="1" applyAlignment="1" applyProtection="1">
      <alignment vertical="center"/>
      <protection/>
    </xf>
    <xf numFmtId="49" fontId="12" fillId="43" borderId="20" xfId="212" applyNumberFormat="1" applyFont="1" applyFill="1" applyBorder="1" applyAlignment="1" applyProtection="1">
      <alignment horizontal="left" vertical="center" wrapText="1" indent="2"/>
      <protection/>
    </xf>
    <xf numFmtId="0" fontId="14" fillId="0" borderId="0" xfId="0" applyFont="1" applyBorder="1" applyAlignment="1">
      <alignment/>
    </xf>
    <xf numFmtId="164" fontId="9" fillId="0" borderId="0" xfId="212" applyNumberFormat="1" applyFont="1" applyFill="1" applyBorder="1" applyAlignment="1" applyProtection="1">
      <alignment horizontal="center" vertical="center" wrapText="1"/>
      <protection/>
    </xf>
    <xf numFmtId="164" fontId="10" fillId="0" borderId="0" xfId="208" applyNumberFormat="1" applyFont="1" applyBorder="1" applyAlignment="1">
      <alignment vertical="center"/>
      <protection/>
    </xf>
    <xf numFmtId="164" fontId="10" fillId="0" borderId="0" xfId="208" applyNumberFormat="1" applyFont="1" applyBorder="1" applyAlignment="1">
      <alignment horizontal="center" vertical="center"/>
      <protection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208" applyNumberFormat="1" applyFont="1" applyBorder="1" applyAlignment="1">
      <alignment vertical="center" wrapText="1"/>
      <protection/>
    </xf>
    <xf numFmtId="164" fontId="10" fillId="0" borderId="0" xfId="212" applyNumberFormat="1" applyFont="1" applyFill="1" applyBorder="1" applyAlignment="1" applyProtection="1">
      <alignment vertical="center" wrapText="1"/>
      <protection/>
    </xf>
    <xf numFmtId="164" fontId="10" fillId="0" borderId="0" xfId="208" applyNumberFormat="1" applyFont="1" applyBorder="1" applyAlignment="1">
      <alignment horizontal="center" vertical="center" wrapText="1"/>
      <protection/>
    </xf>
    <xf numFmtId="164" fontId="46" fillId="0" borderId="0" xfId="212" applyNumberFormat="1" applyFont="1" applyFill="1" applyBorder="1" applyAlignment="1" applyProtection="1">
      <alignment horizontal="center" vertical="center" wrapText="1"/>
      <protection/>
    </xf>
    <xf numFmtId="164" fontId="55" fillId="0" borderId="0" xfId="208" applyNumberFormat="1" applyFont="1" applyBorder="1" applyAlignment="1">
      <alignment vertical="center" wrapText="1"/>
      <protection/>
    </xf>
    <xf numFmtId="164" fontId="55" fillId="0" borderId="0" xfId="212" applyNumberFormat="1" applyFont="1" applyFill="1" applyBorder="1" applyAlignment="1" applyProtection="1">
      <alignment vertical="center" wrapText="1"/>
      <protection/>
    </xf>
    <xf numFmtId="164" fontId="55" fillId="0" borderId="0" xfId="208" applyNumberFormat="1" applyFont="1" applyBorder="1" applyAlignment="1">
      <alignment horizontal="center" vertical="center" wrapText="1"/>
      <protection/>
    </xf>
    <xf numFmtId="164" fontId="55" fillId="0" borderId="0" xfId="208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2" fillId="0" borderId="59" xfId="0" applyNumberFormat="1" applyFont="1" applyFill="1" applyBorder="1" applyAlignment="1">
      <alignment horizontal="center" vertical="center" wrapText="1"/>
    </xf>
    <xf numFmtId="164" fontId="12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2" xfId="215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18" fillId="0" borderId="4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7" fillId="0" borderId="42" xfId="215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215" applyFont="1" applyFill="1" applyBorder="1" applyAlignment="1" applyProtection="1">
      <alignment horizontal="left" vertical="center" wrapText="1"/>
      <protection/>
    </xf>
    <xf numFmtId="0" fontId="7" fillId="0" borderId="0" xfId="215" applyFont="1" applyFill="1" applyBorder="1" applyAlignment="1" applyProtection="1">
      <alignment horizontal="center" vertical="center" wrapText="1"/>
      <protection/>
    </xf>
    <xf numFmtId="164" fontId="7" fillId="0" borderId="0" xfId="215" applyNumberFormat="1" applyFont="1" applyFill="1" applyBorder="1" applyAlignment="1" applyProtection="1">
      <alignment horizontal="right" vertical="center" wrapText="1" indent="1"/>
      <protection/>
    </xf>
    <xf numFmtId="0" fontId="7" fillId="0" borderId="41" xfId="215" applyFont="1" applyFill="1" applyBorder="1" applyAlignment="1" applyProtection="1">
      <alignment horizontal="center" vertical="center" wrapText="1"/>
      <protection/>
    </xf>
    <xf numFmtId="0" fontId="18" fillId="0" borderId="42" xfId="215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15" applyFont="1" applyFill="1" applyBorder="1" applyAlignment="1" applyProtection="1">
      <alignment horizontal="left" vertical="center" wrapText="1" indent="1"/>
      <protection/>
    </xf>
    <xf numFmtId="164" fontId="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217" applyFill="1" applyProtection="1">
      <alignment/>
      <protection locked="0"/>
    </xf>
    <xf numFmtId="0" fontId="2" fillId="0" borderId="0" xfId="217" applyFill="1" applyProtection="1">
      <alignment/>
      <protection/>
    </xf>
    <xf numFmtId="0" fontId="67" fillId="0" borderId="0" xfId="217" applyFont="1" applyFill="1" applyProtection="1">
      <alignment/>
      <protection locked="0"/>
    </xf>
    <xf numFmtId="0" fontId="11" fillId="0" borderId="0" xfId="0" applyFont="1" applyFill="1" applyAlignment="1">
      <alignment horizontal="right"/>
    </xf>
    <xf numFmtId="0" fontId="62" fillId="0" borderId="19" xfId="217" applyFont="1" applyFill="1" applyBorder="1" applyAlignment="1" applyProtection="1">
      <alignment horizontal="center" vertical="center" wrapText="1"/>
      <protection/>
    </xf>
    <xf numFmtId="0" fontId="62" fillId="0" borderId="20" xfId="217" applyFont="1" applyFill="1" applyBorder="1" applyAlignment="1" applyProtection="1">
      <alignment horizontal="center" vertical="center"/>
      <protection/>
    </xf>
    <xf numFmtId="0" fontId="62" fillId="0" borderId="21" xfId="217" applyFont="1" applyFill="1" applyBorder="1" applyAlignment="1" applyProtection="1">
      <alignment horizontal="center" vertical="center"/>
      <protection/>
    </xf>
    <xf numFmtId="0" fontId="8" fillId="0" borderId="32" xfId="217" applyFont="1" applyFill="1" applyBorder="1" applyAlignment="1" applyProtection="1">
      <alignment horizontal="left" vertical="center" indent="1"/>
      <protection/>
    </xf>
    <xf numFmtId="0" fontId="2" fillId="0" borderId="0" xfId="217" applyFill="1" applyAlignment="1" applyProtection="1">
      <alignment vertical="center"/>
      <protection/>
    </xf>
    <xf numFmtId="0" fontId="8" fillId="0" borderId="30" xfId="217" applyFont="1" applyFill="1" applyBorder="1" applyAlignment="1" applyProtection="1">
      <alignment horizontal="left" vertical="center" indent="1"/>
      <protection/>
    </xf>
    <xf numFmtId="0" fontId="8" fillId="0" borderId="31" xfId="217" applyFont="1" applyFill="1" applyBorder="1" applyAlignment="1" applyProtection="1">
      <alignment horizontal="left" vertical="center" indent="1"/>
      <protection/>
    </xf>
    <xf numFmtId="164" fontId="8" fillId="0" borderId="31" xfId="217" applyNumberFormat="1" applyFont="1" applyFill="1" applyBorder="1" applyAlignment="1" applyProtection="1">
      <alignment vertical="center"/>
      <protection locked="0"/>
    </xf>
    <xf numFmtId="164" fontId="8" fillId="0" borderId="33" xfId="217" applyNumberFormat="1" applyFont="1" applyFill="1" applyBorder="1" applyAlignment="1" applyProtection="1">
      <alignment vertical="center"/>
      <protection/>
    </xf>
    <xf numFmtId="0" fontId="2" fillId="0" borderId="0" xfId="217" applyFill="1" applyAlignment="1" applyProtection="1">
      <alignment vertical="center"/>
      <protection locked="0"/>
    </xf>
    <xf numFmtId="0" fontId="8" fillId="0" borderId="24" xfId="217" applyFont="1" applyFill="1" applyBorder="1" applyAlignment="1" applyProtection="1">
      <alignment horizontal="left" vertical="center" indent="1"/>
      <protection/>
    </xf>
    <xf numFmtId="0" fontId="8" fillId="0" borderId="25" xfId="217" applyFont="1" applyFill="1" applyBorder="1" applyAlignment="1" applyProtection="1">
      <alignment horizontal="left" vertical="center" wrapText="1" indent="1"/>
      <protection/>
    </xf>
    <xf numFmtId="164" fontId="8" fillId="0" borderId="25" xfId="217" applyNumberFormat="1" applyFont="1" applyFill="1" applyBorder="1" applyAlignment="1" applyProtection="1">
      <alignment vertical="center"/>
      <protection locked="0"/>
    </xf>
    <xf numFmtId="164" fontId="8" fillId="0" borderId="26" xfId="217" applyNumberFormat="1" applyFont="1" applyFill="1" applyBorder="1" applyAlignment="1" applyProtection="1">
      <alignment vertical="center"/>
      <protection/>
    </xf>
    <xf numFmtId="0" fontId="8" fillId="0" borderId="25" xfId="217" applyFont="1" applyFill="1" applyBorder="1" applyAlignment="1" applyProtection="1">
      <alignment horizontal="left" vertical="center" indent="1"/>
      <protection/>
    </xf>
    <xf numFmtId="0" fontId="8" fillId="0" borderId="27" xfId="217" applyFont="1" applyFill="1" applyBorder="1" applyAlignment="1" applyProtection="1">
      <alignment horizontal="left" vertical="center" indent="1"/>
      <protection/>
    </xf>
    <xf numFmtId="0" fontId="8" fillId="0" borderId="28" xfId="217" applyFont="1" applyFill="1" applyBorder="1" applyAlignment="1" applyProtection="1">
      <alignment horizontal="left" vertical="center" wrapText="1" indent="1"/>
      <protection/>
    </xf>
    <xf numFmtId="164" fontId="8" fillId="0" borderId="28" xfId="217" applyNumberFormat="1" applyFont="1" applyFill="1" applyBorder="1" applyAlignment="1" applyProtection="1">
      <alignment vertical="center"/>
      <protection locked="0"/>
    </xf>
    <xf numFmtId="164" fontId="8" fillId="0" borderId="29" xfId="217" applyNumberFormat="1" applyFont="1" applyFill="1" applyBorder="1" applyAlignment="1" applyProtection="1">
      <alignment vertical="center"/>
      <protection/>
    </xf>
    <xf numFmtId="0" fontId="8" fillId="0" borderId="19" xfId="217" applyFont="1" applyFill="1" applyBorder="1" applyAlignment="1" applyProtection="1">
      <alignment horizontal="left" vertical="center" indent="1"/>
      <protection/>
    </xf>
    <xf numFmtId="0" fontId="62" fillId="0" borderId="20" xfId="217" applyFont="1" applyFill="1" applyBorder="1" applyAlignment="1" applyProtection="1">
      <alignment horizontal="left" vertical="center" indent="1"/>
      <protection/>
    </xf>
    <xf numFmtId="164" fontId="18" fillId="0" borderId="20" xfId="217" applyNumberFormat="1" applyFont="1" applyFill="1" applyBorder="1" applyAlignment="1" applyProtection="1">
      <alignment vertical="center"/>
      <protection/>
    </xf>
    <xf numFmtId="164" fontId="18" fillId="0" borderId="21" xfId="217" applyNumberFormat="1" applyFont="1" applyFill="1" applyBorder="1" applyAlignment="1" applyProtection="1">
      <alignment vertical="center"/>
      <protection/>
    </xf>
    <xf numFmtId="0" fontId="8" fillId="0" borderId="38" xfId="217" applyFont="1" applyFill="1" applyBorder="1" applyAlignment="1" applyProtection="1">
      <alignment horizontal="left" vertical="center" indent="1"/>
      <protection/>
    </xf>
    <xf numFmtId="0" fontId="8" fillId="0" borderId="35" xfId="217" applyFont="1" applyFill="1" applyBorder="1" applyAlignment="1" applyProtection="1">
      <alignment horizontal="left" vertical="center" indent="1"/>
      <protection/>
    </xf>
    <xf numFmtId="164" fontId="8" fillId="0" borderId="35" xfId="217" applyNumberFormat="1" applyFont="1" applyFill="1" applyBorder="1" applyAlignment="1" applyProtection="1">
      <alignment vertical="center"/>
      <protection locked="0"/>
    </xf>
    <xf numFmtId="0" fontId="18" fillId="0" borderId="19" xfId="217" applyFont="1" applyFill="1" applyBorder="1" applyAlignment="1" applyProtection="1">
      <alignment horizontal="left" vertical="center" indent="1"/>
      <protection/>
    </xf>
    <xf numFmtId="0" fontId="18" fillId="0" borderId="67" xfId="217" applyFont="1" applyFill="1" applyBorder="1" applyAlignment="1" applyProtection="1">
      <alignment horizontal="left" vertical="center" indent="1"/>
      <protection/>
    </xf>
    <xf numFmtId="0" fontId="62" fillId="0" borderId="56" xfId="217" applyFont="1" applyFill="1" applyBorder="1" applyAlignment="1" applyProtection="1">
      <alignment horizontal="left" vertical="center" indent="1"/>
      <protection/>
    </xf>
    <xf numFmtId="164" fontId="18" fillId="0" borderId="56" xfId="217" applyNumberFormat="1" applyFont="1" applyFill="1" applyBorder="1" applyProtection="1">
      <alignment/>
      <protection/>
    </xf>
    <xf numFmtId="164" fontId="18" fillId="0" borderId="68" xfId="217" applyNumberFormat="1" applyFont="1" applyFill="1" applyBorder="1" applyProtection="1">
      <alignment/>
      <protection/>
    </xf>
    <xf numFmtId="0" fontId="0" fillId="0" borderId="0" xfId="217" applyFont="1" applyFill="1" applyProtection="1">
      <alignment/>
      <protection/>
    </xf>
    <xf numFmtId="0" fontId="57" fillId="0" borderId="0" xfId="217" applyFont="1" applyFill="1" applyProtection="1">
      <alignment/>
      <protection locked="0"/>
    </xf>
    <xf numFmtId="0" fontId="4" fillId="0" borderId="0" xfId="217" applyFont="1" applyFill="1" applyProtection="1">
      <alignment/>
      <protection locked="0"/>
    </xf>
    <xf numFmtId="0" fontId="49" fillId="0" borderId="0" xfId="185" applyFont="1">
      <alignment/>
      <protection/>
    </xf>
    <xf numFmtId="0" fontId="46" fillId="0" borderId="0" xfId="185" applyFont="1">
      <alignment/>
      <protection/>
    </xf>
    <xf numFmtId="0" fontId="68" fillId="0" borderId="0" xfId="185" applyFont="1" applyAlignment="1">
      <alignment horizontal="center" vertical="center" wrapText="1"/>
      <protection/>
    </xf>
    <xf numFmtId="0" fontId="48" fillId="0" borderId="35" xfId="185" applyFont="1" applyBorder="1" applyAlignment="1">
      <alignment horizontal="center"/>
      <protection/>
    </xf>
    <xf numFmtId="0" fontId="48" fillId="0" borderId="39" xfId="185" applyFont="1" applyBorder="1" applyAlignment="1">
      <alignment horizontal="center"/>
      <protection/>
    </xf>
    <xf numFmtId="0" fontId="69" fillId="0" borderId="0" xfId="185" applyFont="1">
      <alignment/>
      <protection/>
    </xf>
    <xf numFmtId="0" fontId="46" fillId="0" borderId="48" xfId="185" applyFont="1" applyBorder="1" applyAlignment="1">
      <alignment horizontal="center" vertical="center" wrapText="1"/>
      <protection/>
    </xf>
    <xf numFmtId="3" fontId="46" fillId="0" borderId="69" xfId="185" applyNumberFormat="1" applyFont="1" applyBorder="1" applyAlignment="1">
      <alignment horizontal="center" vertical="center"/>
      <protection/>
    </xf>
    <xf numFmtId="3" fontId="46" fillId="0" borderId="23" xfId="185" applyNumberFormat="1" applyFont="1" applyBorder="1" applyAlignment="1">
      <alignment horizontal="center" vertical="center"/>
      <protection/>
    </xf>
    <xf numFmtId="3" fontId="46" fillId="0" borderId="52" xfId="185" applyNumberFormat="1" applyFont="1" applyBorder="1" applyAlignment="1">
      <alignment horizontal="center" vertical="center"/>
      <protection/>
    </xf>
    <xf numFmtId="0" fontId="46" fillId="0" borderId="51" xfId="185" applyFont="1" applyBorder="1" applyAlignment="1">
      <alignment horizontal="center" vertical="center" wrapText="1"/>
      <protection/>
    </xf>
    <xf numFmtId="3" fontId="46" fillId="0" borderId="70" xfId="185" applyNumberFormat="1" applyFont="1" applyBorder="1" applyAlignment="1">
      <alignment horizontal="center" vertical="center"/>
      <protection/>
    </xf>
    <xf numFmtId="3" fontId="46" fillId="0" borderId="28" xfId="185" applyNumberFormat="1" applyFont="1" applyBorder="1" applyAlignment="1">
      <alignment horizontal="center" vertical="center"/>
      <protection/>
    </xf>
    <xf numFmtId="3" fontId="46" fillId="0" borderId="29" xfId="185" applyNumberFormat="1" applyFont="1" applyBorder="1" applyAlignment="1">
      <alignment horizontal="center" vertical="center"/>
      <protection/>
    </xf>
    <xf numFmtId="0" fontId="70" fillId="0" borderId="0" xfId="185" applyFont="1" applyAlignment="1">
      <alignment horizontal="center" vertical="center" wrapText="1"/>
      <protection/>
    </xf>
    <xf numFmtId="0" fontId="70" fillId="0" borderId="0" xfId="185" applyFont="1">
      <alignment/>
      <protection/>
    </xf>
    <xf numFmtId="3" fontId="48" fillId="0" borderId="66" xfId="185" applyNumberFormat="1" applyFont="1" applyBorder="1" applyAlignment="1">
      <alignment horizontal="center" vertical="center"/>
      <protection/>
    </xf>
    <xf numFmtId="0" fontId="48" fillId="43" borderId="42" xfId="185" applyFont="1" applyFill="1" applyBorder="1" applyAlignment="1">
      <alignment horizontal="center" vertical="center"/>
      <protection/>
    </xf>
    <xf numFmtId="3" fontId="48" fillId="0" borderId="20" xfId="185" applyNumberFormat="1" applyFont="1" applyBorder="1" applyAlignment="1">
      <alignment horizontal="center" vertical="center"/>
      <protection/>
    </xf>
    <xf numFmtId="3" fontId="48" fillId="0" borderId="21" xfId="185" applyNumberFormat="1" applyFont="1" applyBorder="1" applyAlignment="1">
      <alignment horizontal="center" vertical="center"/>
      <protection/>
    </xf>
    <xf numFmtId="0" fontId="68" fillId="0" borderId="0" xfId="185" applyFont="1" applyAlignment="1">
      <alignment horizontal="center" vertical="center"/>
      <protection/>
    </xf>
    <xf numFmtId="0" fontId="49" fillId="0" borderId="0" xfId="186" applyFont="1">
      <alignment/>
      <protection/>
    </xf>
    <xf numFmtId="0" fontId="49" fillId="0" borderId="0" xfId="186" applyFont="1" applyAlignment="1">
      <alignment horizontal="center"/>
      <protection/>
    </xf>
    <xf numFmtId="0" fontId="49" fillId="0" borderId="0" xfId="186" applyFont="1" applyFill="1" applyBorder="1" applyAlignment="1">
      <alignment horizontal="right"/>
      <protection/>
    </xf>
    <xf numFmtId="0" fontId="49" fillId="0" borderId="0" xfId="186" applyFont="1" applyAlignment="1">
      <alignment vertical="center"/>
      <protection/>
    </xf>
    <xf numFmtId="0" fontId="49" fillId="0" borderId="0" xfId="186" applyFont="1" applyBorder="1" applyAlignment="1">
      <alignment horizontal="center"/>
      <protection/>
    </xf>
    <xf numFmtId="0" fontId="49" fillId="0" borderId="0" xfId="186" applyFont="1" applyBorder="1">
      <alignment/>
      <protection/>
    </xf>
    <xf numFmtId="0" fontId="54" fillId="0" borderId="0" xfId="186" applyFont="1" applyFill="1" applyBorder="1" applyAlignment="1">
      <alignment horizontal="right"/>
      <protection/>
    </xf>
    <xf numFmtId="0" fontId="68" fillId="0" borderId="19" xfId="186" applyFont="1" applyBorder="1" applyAlignment="1">
      <alignment horizontal="center" vertical="center"/>
      <protection/>
    </xf>
    <xf numFmtId="0" fontId="68" fillId="0" borderId="20" xfId="186" applyFont="1" applyBorder="1" applyAlignment="1">
      <alignment horizontal="center" vertical="center"/>
      <protection/>
    </xf>
    <xf numFmtId="0" fontId="68" fillId="0" borderId="21" xfId="186" applyFont="1" applyFill="1" applyBorder="1" applyAlignment="1">
      <alignment horizontal="center" vertical="center" wrapText="1"/>
      <protection/>
    </xf>
    <xf numFmtId="0" fontId="49" fillId="0" borderId="0" xfId="186" applyFont="1" applyAlignment="1">
      <alignment horizontal="center" vertical="center"/>
      <protection/>
    </xf>
    <xf numFmtId="0" fontId="49" fillId="0" borderId="22" xfId="186" applyFont="1" applyBorder="1" applyAlignment="1">
      <alignment horizontal="center"/>
      <protection/>
    </xf>
    <xf numFmtId="0" fontId="49" fillId="0" borderId="23" xfId="186" applyFont="1" applyBorder="1" applyAlignment="1">
      <alignment wrapText="1"/>
      <protection/>
    </xf>
    <xf numFmtId="3" fontId="49" fillId="0" borderId="33" xfId="186" applyNumberFormat="1" applyFont="1" applyFill="1" applyBorder="1" applyAlignment="1">
      <alignment/>
      <protection/>
    </xf>
    <xf numFmtId="0" fontId="49" fillId="0" borderId="27" xfId="186" applyFont="1" applyBorder="1" applyAlignment="1">
      <alignment horizontal="center"/>
      <protection/>
    </xf>
    <xf numFmtId="0" fontId="49" fillId="0" borderId="28" xfId="186" applyFont="1" applyBorder="1">
      <alignment/>
      <protection/>
    </xf>
    <xf numFmtId="3" fontId="49" fillId="0" borderId="71" xfId="186" applyNumberFormat="1" applyFont="1" applyFill="1" applyBorder="1" applyAlignment="1">
      <alignment/>
      <protection/>
    </xf>
    <xf numFmtId="0" fontId="68" fillId="0" borderId="19" xfId="186" applyFont="1" applyBorder="1" applyAlignment="1">
      <alignment horizontal="center"/>
      <protection/>
    </xf>
    <xf numFmtId="0" fontId="48" fillId="0" borderId="20" xfId="186" applyFont="1" applyBorder="1">
      <alignment/>
      <protection/>
    </xf>
    <xf numFmtId="3" fontId="48" fillId="0" borderId="21" xfId="186" applyNumberFormat="1" applyFont="1" applyFill="1" applyBorder="1">
      <alignment/>
      <protection/>
    </xf>
    <xf numFmtId="0" fontId="68" fillId="0" borderId="0" xfId="186" applyFont="1">
      <alignment/>
      <protection/>
    </xf>
    <xf numFmtId="0" fontId="49" fillId="0" borderId="0" xfId="186" applyFont="1" applyFill="1" applyBorder="1">
      <alignment/>
      <protection/>
    </xf>
    <xf numFmtId="3" fontId="49" fillId="0" borderId="52" xfId="186" applyNumberFormat="1" applyFont="1" applyFill="1" applyBorder="1">
      <alignment/>
      <protection/>
    </xf>
    <xf numFmtId="3" fontId="49" fillId="0" borderId="0" xfId="186" applyNumberFormat="1" applyFont="1">
      <alignment/>
      <protection/>
    </xf>
    <xf numFmtId="0" fontId="49" fillId="0" borderId="24" xfId="186" applyFont="1" applyBorder="1" applyAlignment="1">
      <alignment horizontal="center"/>
      <protection/>
    </xf>
    <xf numFmtId="0" fontId="49" fillId="0" borderId="25" xfId="186" applyFont="1" applyBorder="1" applyAlignment="1">
      <alignment wrapText="1"/>
      <protection/>
    </xf>
    <xf numFmtId="3" fontId="49" fillId="0" borderId="26" xfId="186" applyNumberFormat="1" applyFont="1" applyFill="1" applyBorder="1">
      <alignment/>
      <protection/>
    </xf>
    <xf numFmtId="0" fontId="49" fillId="0" borderId="28" xfId="186" applyFont="1" applyBorder="1" applyAlignment="1">
      <alignment wrapText="1"/>
      <protection/>
    </xf>
    <xf numFmtId="3" fontId="49" fillId="0" borderId="29" xfId="186" applyNumberFormat="1" applyFont="1" applyFill="1" applyBorder="1">
      <alignment/>
      <protection/>
    </xf>
    <xf numFmtId="0" fontId="49" fillId="0" borderId="38" xfId="186" applyFont="1" applyBorder="1" applyAlignment="1">
      <alignment horizontal="center"/>
      <protection/>
    </xf>
    <xf numFmtId="0" fontId="68" fillId="0" borderId="67" xfId="186" applyFont="1" applyBorder="1" applyAlignment="1">
      <alignment horizontal="center"/>
      <protection/>
    </xf>
    <xf numFmtId="0" fontId="68" fillId="0" borderId="20" xfId="186" applyFont="1" applyBorder="1" applyAlignment="1">
      <alignment horizontal="left"/>
      <protection/>
    </xf>
    <xf numFmtId="3" fontId="68" fillId="0" borderId="21" xfId="186" applyNumberFormat="1" applyFont="1" applyBorder="1">
      <alignment/>
      <protection/>
    </xf>
    <xf numFmtId="0" fontId="68" fillId="0" borderId="22" xfId="186" applyFont="1" applyBorder="1" applyAlignment="1">
      <alignment horizontal="center"/>
      <protection/>
    </xf>
    <xf numFmtId="0" fontId="68" fillId="0" borderId="57" xfId="186" applyFont="1" applyBorder="1">
      <alignment/>
      <protection/>
    </xf>
    <xf numFmtId="3" fontId="68" fillId="0" borderId="72" xfId="186" applyNumberFormat="1" applyFont="1" applyBorder="1">
      <alignment/>
      <protection/>
    </xf>
    <xf numFmtId="0" fontId="53" fillId="0" borderId="73" xfId="186" applyFont="1" applyBorder="1" applyAlignment="1">
      <alignment/>
      <protection/>
    </xf>
    <xf numFmtId="0" fontId="53" fillId="0" borderId="0" xfId="186" applyFont="1" applyBorder="1" applyAlignment="1">
      <alignment/>
      <protection/>
    </xf>
    <xf numFmtId="0" fontId="49" fillId="0" borderId="0" xfId="186" applyFont="1" applyFill="1">
      <alignment/>
      <protection/>
    </xf>
    <xf numFmtId="164" fontId="66" fillId="0" borderId="0" xfId="0" applyNumberFormat="1" applyFont="1" applyFill="1" applyAlignment="1">
      <alignment horizontal="center" vertical="center" wrapText="1"/>
    </xf>
    <xf numFmtId="164" fontId="66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horizontal="right" vertical="center"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right" vertical="center" wrapText="1" indent="1"/>
    </xf>
    <xf numFmtId="0" fontId="71" fillId="0" borderId="79" xfId="0" applyFont="1" applyBorder="1" applyAlignment="1" applyProtection="1">
      <alignment horizontal="left" vertical="center" wrapText="1" indent="1"/>
      <protection locked="0"/>
    </xf>
    <xf numFmtId="164" fontId="0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1" xfId="0" applyFont="1" applyFill="1" applyBorder="1" applyAlignment="1">
      <alignment horizontal="right" vertical="center" wrapText="1" indent="1"/>
    </xf>
    <xf numFmtId="0" fontId="71" fillId="0" borderId="42" xfId="0" applyFont="1" applyBorder="1" applyAlignment="1" applyProtection="1">
      <alignment horizontal="left" vertical="center" wrapText="1" indent="1"/>
      <protection locked="0"/>
    </xf>
    <xf numFmtId="164" fontId="0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4" xfId="0" applyFont="1" applyFill="1" applyBorder="1" applyAlignment="1">
      <alignment horizontal="right" vertical="center" wrapText="1" indent="1"/>
    </xf>
    <xf numFmtId="164" fontId="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left" vertical="center" wrapText="1" indent="1"/>
    </xf>
    <xf numFmtId="164" fontId="7" fillId="0" borderId="86" xfId="0" applyNumberFormat="1" applyFont="1" applyFill="1" applyBorder="1" applyAlignment="1">
      <alignment horizontal="right" vertical="center" wrapText="1" indent="1"/>
    </xf>
    <xf numFmtId="164" fontId="7" fillId="0" borderId="87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8" fillId="0" borderId="19" xfId="215" applyFont="1" applyFill="1" applyBorder="1" applyAlignment="1" applyProtection="1">
      <alignment horizontal="center" vertical="center" wrapText="1"/>
      <protection/>
    </xf>
    <xf numFmtId="0" fontId="8" fillId="0" borderId="20" xfId="215" applyFont="1" applyFill="1" applyBorder="1" applyAlignment="1" applyProtection="1">
      <alignment horizontal="center" vertical="center" wrapText="1"/>
      <protection/>
    </xf>
    <xf numFmtId="0" fontId="8" fillId="0" borderId="59" xfId="215" applyFont="1" applyFill="1" applyBorder="1" applyAlignment="1" applyProtection="1">
      <alignment horizontal="center" vertical="center" wrapText="1"/>
      <protection/>
    </xf>
    <xf numFmtId="0" fontId="8" fillId="0" borderId="21" xfId="215" applyFont="1" applyFill="1" applyBorder="1" applyAlignment="1" applyProtection="1">
      <alignment horizontal="center" vertical="center" wrapText="1"/>
      <protection/>
    </xf>
    <xf numFmtId="0" fontId="0" fillId="0" borderId="22" xfId="215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left" vertical="center" wrapText="1" indent="1"/>
      <protection/>
    </xf>
    <xf numFmtId="164" fontId="0" fillId="0" borderId="23" xfId="215" applyNumberFormat="1" applyFont="1" applyFill="1" applyBorder="1" applyAlignment="1" applyProtection="1">
      <alignment vertical="center" wrapText="1"/>
      <protection locked="0"/>
    </xf>
    <xf numFmtId="164" fontId="0" fillId="0" borderId="63" xfId="215" applyNumberFormat="1" applyFont="1" applyFill="1" applyBorder="1" applyAlignment="1" applyProtection="1">
      <alignment vertical="center" wrapText="1"/>
      <protection locked="0"/>
    </xf>
    <xf numFmtId="164" fontId="0" fillId="0" borderId="52" xfId="215" applyNumberFormat="1" applyFont="1" applyFill="1" applyBorder="1" applyAlignment="1" applyProtection="1">
      <alignment vertical="center" wrapText="1"/>
      <protection locked="0"/>
    </xf>
    <xf numFmtId="0" fontId="0" fillId="0" borderId="24" xfId="215" applyFont="1" applyFill="1" applyBorder="1" applyAlignment="1" applyProtection="1">
      <alignment horizontal="center"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 indent="1"/>
      <protection/>
    </xf>
    <xf numFmtId="164" fontId="0" fillId="0" borderId="25" xfId="215" applyNumberFormat="1" applyFont="1" applyFill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horizontal="left" vertical="center" wrapText="1" indent="1"/>
      <protection/>
    </xf>
    <xf numFmtId="164" fontId="0" fillId="0" borderId="25" xfId="215" applyNumberFormat="1" applyFont="1" applyFill="1" applyBorder="1" applyAlignment="1" applyProtection="1">
      <alignment vertical="center" wrapText="1"/>
      <protection/>
    </xf>
    <xf numFmtId="0" fontId="0" fillId="0" borderId="27" xfId="215" applyFont="1" applyFill="1" applyBorder="1" applyAlignment="1" applyProtection="1">
      <alignment horizontal="center" vertical="center" wrapText="1"/>
      <protection/>
    </xf>
    <xf numFmtId="0" fontId="0" fillId="0" borderId="28" xfId="215" applyFont="1" applyFill="1" applyBorder="1" applyAlignment="1" applyProtection="1">
      <alignment horizontal="left" vertical="center" wrapText="1" indent="1"/>
      <protection/>
    </xf>
    <xf numFmtId="164" fontId="0" fillId="0" borderId="28" xfId="215" applyNumberFormat="1" applyFont="1" applyFill="1" applyBorder="1" applyAlignment="1" applyProtection="1">
      <alignment vertical="center" wrapText="1"/>
      <protection locked="0"/>
    </xf>
    <xf numFmtId="164" fontId="7" fillId="0" borderId="20" xfId="215" applyNumberFormat="1" applyFont="1" applyFill="1" applyBorder="1" applyAlignment="1" applyProtection="1">
      <alignment vertical="center" wrapText="1"/>
      <protection/>
    </xf>
    <xf numFmtId="164" fontId="7" fillId="0" borderId="21" xfId="215" applyNumberFormat="1" applyFont="1" applyFill="1" applyBorder="1" applyAlignment="1" applyProtection="1">
      <alignment vertical="center" wrapText="1"/>
      <protection/>
    </xf>
    <xf numFmtId="0" fontId="4" fillId="0" borderId="0" xfId="215" applyFont="1" applyFill="1" applyBorder="1" applyAlignment="1" applyProtection="1">
      <alignment horizontal="center" vertical="center" wrapText="1"/>
      <protection/>
    </xf>
    <xf numFmtId="0" fontId="4" fillId="0" borderId="0" xfId="215" applyFont="1" applyFill="1" applyBorder="1" applyAlignment="1" applyProtection="1">
      <alignment vertical="center" wrapText="1"/>
      <protection/>
    </xf>
    <xf numFmtId="164" fontId="4" fillId="0" borderId="0" xfId="215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215" applyFont="1" applyFill="1" applyBorder="1" applyAlignment="1" applyProtection="1">
      <alignment horizontal="right" vertical="center" wrapText="1" indent="1"/>
      <protection/>
    </xf>
    <xf numFmtId="164" fontId="8" fillId="0" borderId="0" xfId="215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15" applyFont="1" applyFill="1" applyBorder="1" applyProtection="1">
      <alignment/>
      <protection/>
    </xf>
    <xf numFmtId="0" fontId="0" fillId="0" borderId="25" xfId="215" applyFont="1" applyFill="1" applyBorder="1" applyAlignment="1" applyProtection="1">
      <alignment vertical="center" wrapText="1"/>
      <protection/>
    </xf>
    <xf numFmtId="0" fontId="0" fillId="0" borderId="25" xfId="215" applyFont="1" applyFill="1" applyBorder="1" applyAlignment="1" applyProtection="1">
      <alignment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 indent="1"/>
      <protection/>
    </xf>
    <xf numFmtId="164" fontId="0" fillId="0" borderId="25" xfId="215" applyNumberFormat="1" applyFont="1" applyFill="1" applyBorder="1" applyAlignment="1" applyProtection="1">
      <alignment vertical="center" wrapText="1"/>
      <protection/>
    </xf>
    <xf numFmtId="0" fontId="0" fillId="0" borderId="27" xfId="215" applyFont="1" applyFill="1" applyBorder="1" applyAlignment="1" applyProtection="1">
      <alignment horizontal="left" vertical="center" wrapText="1" indent="1"/>
      <protection/>
    </xf>
    <xf numFmtId="0" fontId="0" fillId="0" borderId="28" xfId="215" applyFont="1" applyFill="1" applyBorder="1" applyAlignment="1" applyProtection="1">
      <alignment horizontal="left" vertical="center" wrapText="1" indent="1"/>
      <protection/>
    </xf>
    <xf numFmtId="164" fontId="9" fillId="0" borderId="28" xfId="0" applyNumberFormat="1" applyFont="1" applyBorder="1" applyAlignment="1" applyProtection="1" quotePrefix="1">
      <alignment vertical="center" wrapText="1"/>
      <protection locked="0"/>
    </xf>
    <xf numFmtId="0" fontId="12" fillId="0" borderId="19" xfId="0" applyFont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Border="1" applyAlignment="1" applyProtection="1" quotePrefix="1">
      <alignment vertical="center" wrapText="1"/>
      <protection/>
    </xf>
    <xf numFmtId="164" fontId="12" fillId="0" borderId="21" xfId="0" applyNumberFormat="1" applyFont="1" applyBorder="1" applyAlignment="1" applyProtection="1" quotePrefix="1">
      <alignment vertical="center" wrapText="1"/>
      <protection/>
    </xf>
    <xf numFmtId="0" fontId="50" fillId="0" borderId="0" xfId="216" applyFont="1" applyFill="1" applyBorder="1" applyAlignment="1">
      <alignment horizontal="center" vertical="center" wrapText="1"/>
      <protection/>
    </xf>
    <xf numFmtId="0" fontId="34" fillId="0" borderId="0" xfId="216" applyFont="1" applyFill="1" applyBorder="1" applyAlignment="1">
      <alignment horizontal="center" vertical="center" wrapText="1"/>
      <protection/>
    </xf>
    <xf numFmtId="0" fontId="52" fillId="0" borderId="0" xfId="216" applyFont="1" applyFill="1" applyBorder="1" applyAlignment="1">
      <alignment horizontal="right" vertical="center" wrapText="1"/>
      <protection/>
    </xf>
    <xf numFmtId="0" fontId="12" fillId="0" borderId="19" xfId="216" applyFont="1" applyFill="1" applyBorder="1" applyAlignment="1">
      <alignment horizontal="center" vertical="center" wrapText="1"/>
      <protection/>
    </xf>
    <xf numFmtId="0" fontId="12" fillId="0" borderId="20" xfId="216" applyFont="1" applyFill="1" applyBorder="1" applyAlignment="1">
      <alignment horizontal="center" vertical="center" wrapText="1"/>
      <protection/>
    </xf>
    <xf numFmtId="0" fontId="12" fillId="0" borderId="21" xfId="216" applyFont="1" applyFill="1" applyBorder="1" applyAlignment="1">
      <alignment horizontal="center" vertical="center" wrapText="1"/>
      <protection/>
    </xf>
    <xf numFmtId="0" fontId="9" fillId="0" borderId="32" xfId="216" applyFont="1" applyFill="1" applyBorder="1" applyAlignment="1">
      <alignment horizontal="center" vertical="center" wrapText="1"/>
      <protection/>
    </xf>
    <xf numFmtId="0" fontId="9" fillId="0" borderId="88" xfId="216" applyFont="1" applyFill="1" applyBorder="1" applyAlignment="1">
      <alignment horizontal="left" vertical="center" wrapText="1"/>
      <protection/>
    </xf>
    <xf numFmtId="0" fontId="12" fillId="0" borderId="88" xfId="216" applyFont="1" applyFill="1" applyBorder="1" applyAlignment="1">
      <alignment horizontal="center" vertical="center" wrapText="1"/>
      <protection/>
    </xf>
    <xf numFmtId="0" fontId="12" fillId="0" borderId="71" xfId="216" applyFont="1" applyFill="1" applyBorder="1" applyAlignment="1">
      <alignment vertical="center"/>
      <protection/>
    </xf>
    <xf numFmtId="49" fontId="65" fillId="0" borderId="19" xfId="216" applyNumberFormat="1" applyFont="1" applyFill="1" applyBorder="1">
      <alignment/>
      <protection/>
    </xf>
    <xf numFmtId="0" fontId="12" fillId="0" borderId="20" xfId="216" applyFont="1" applyFill="1" applyBorder="1" applyAlignment="1">
      <alignment vertical="center"/>
      <protection/>
    </xf>
    <xf numFmtId="164" fontId="2" fillId="0" borderId="0" xfId="215" applyNumberFormat="1" applyFont="1" applyFill="1" applyAlignment="1" applyProtection="1">
      <alignment horizontal="right" vertical="center" indent="1"/>
      <protection/>
    </xf>
    <xf numFmtId="164" fontId="9" fillId="0" borderId="0" xfId="0" applyNumberFormat="1" applyFont="1" applyFill="1" applyAlignment="1">
      <alignment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65" fillId="0" borderId="19" xfId="210" applyNumberFormat="1" applyFont="1" applyFill="1" applyBorder="1" applyAlignment="1">
      <alignment vertical="center" wrapText="1"/>
      <protection/>
    </xf>
    <xf numFmtId="0" fontId="68" fillId="0" borderId="0" xfId="187" applyFont="1">
      <alignment/>
      <protection/>
    </xf>
    <xf numFmtId="0" fontId="49" fillId="0" borderId="0" xfId="187" applyFont="1">
      <alignment/>
      <protection/>
    </xf>
    <xf numFmtId="0" fontId="68" fillId="0" borderId="0" xfId="187" applyFont="1" applyAlignment="1">
      <alignment horizontal="center" vertical="center"/>
      <protection/>
    </xf>
    <xf numFmtId="0" fontId="49" fillId="0" borderId="47" xfId="187" applyFont="1" applyBorder="1" applyAlignment="1">
      <alignment horizontal="center" vertical="center"/>
      <protection/>
    </xf>
    <xf numFmtId="0" fontId="71" fillId="0" borderId="48" xfId="187" applyFont="1" applyBorder="1">
      <alignment/>
      <protection/>
    </xf>
    <xf numFmtId="164" fontId="49" fillId="0" borderId="52" xfId="99" applyNumberFormat="1" applyFont="1" applyBorder="1" applyAlignment="1">
      <alignment horizontal="right" vertical="center"/>
    </xf>
    <xf numFmtId="0" fontId="49" fillId="0" borderId="49" xfId="187" applyFont="1" applyBorder="1" applyAlignment="1">
      <alignment horizontal="center" vertical="center"/>
      <protection/>
    </xf>
    <xf numFmtId="0" fontId="71" fillId="0" borderId="44" xfId="187" applyFont="1" applyBorder="1" applyAlignment="1">
      <alignment wrapText="1"/>
      <protection/>
    </xf>
    <xf numFmtId="164" fontId="49" fillId="0" borderId="26" xfId="99" applyNumberFormat="1" applyFont="1" applyBorder="1" applyAlignment="1">
      <alignment horizontal="right" vertical="center"/>
    </xf>
    <xf numFmtId="0" fontId="71" fillId="0" borderId="44" xfId="187" applyFont="1" applyBorder="1">
      <alignment/>
      <protection/>
    </xf>
    <xf numFmtId="0" fontId="71" fillId="0" borderId="44" xfId="187" applyFont="1" applyFill="1" applyBorder="1" applyAlignment="1">
      <alignment wrapText="1"/>
      <protection/>
    </xf>
    <xf numFmtId="164" fontId="49" fillId="0" borderId="26" xfId="99" applyNumberFormat="1" applyFont="1" applyBorder="1" applyAlignment="1">
      <alignment horizontal="right"/>
    </xf>
    <xf numFmtId="0" fontId="1" fillId="0" borderId="0" xfId="188">
      <alignment/>
      <protection/>
    </xf>
    <xf numFmtId="166" fontId="57" fillId="0" borderId="0" xfId="96" applyNumberFormat="1" applyFont="1" applyFill="1" applyBorder="1" applyAlignment="1" applyProtection="1">
      <alignment horizontal="centerContinuous" vertical="center"/>
      <protection/>
    </xf>
    <xf numFmtId="0" fontId="1" fillId="0" borderId="0" xfId="188" applyAlignment="1">
      <alignment vertical="center"/>
      <protection/>
    </xf>
    <xf numFmtId="0" fontId="18" fillId="0" borderId="0" xfId="215" applyFont="1" applyFill="1" applyBorder="1" applyAlignment="1" applyProtection="1">
      <alignment horizontal="center" vertical="center" wrapText="1"/>
      <protection/>
    </xf>
    <xf numFmtId="0" fontId="1" fillId="0" borderId="0" xfId="188" applyAlignment="1">
      <alignment horizontal="center"/>
      <protection/>
    </xf>
    <xf numFmtId="0" fontId="1" fillId="0" borderId="0" xfId="188" applyFont="1" applyAlignment="1">
      <alignment horizontal="justify" vertical="center"/>
      <protection/>
    </xf>
    <xf numFmtId="166" fontId="1" fillId="0" borderId="0" xfId="188" applyNumberFormat="1">
      <alignment/>
      <protection/>
    </xf>
    <xf numFmtId="166" fontId="0" fillId="0" borderId="0" xfId="96" applyNumberFormat="1" applyFont="1" applyAlignment="1">
      <alignment/>
    </xf>
    <xf numFmtId="0" fontId="49" fillId="0" borderId="25" xfId="188" applyFont="1" applyFill="1" applyBorder="1" applyAlignment="1">
      <alignment wrapText="1"/>
      <protection/>
    </xf>
    <xf numFmtId="166" fontId="49" fillId="0" borderId="25" xfId="96" applyNumberFormat="1" applyFont="1" applyFill="1" applyBorder="1" applyAlignment="1">
      <alignment horizontal="center" vertical="center"/>
    </xf>
    <xf numFmtId="0" fontId="49" fillId="0" borderId="25" xfId="188" applyFont="1" applyBorder="1" applyAlignment="1">
      <alignment wrapText="1"/>
      <protection/>
    </xf>
    <xf numFmtId="166" fontId="49" fillId="0" borderId="25" xfId="96" applyNumberFormat="1" applyFont="1" applyBorder="1" applyAlignment="1">
      <alignment vertical="center"/>
    </xf>
    <xf numFmtId="0" fontId="71" fillId="0" borderId="25" xfId="188" applyFont="1" applyBorder="1" applyAlignment="1">
      <alignment vertical="center" wrapText="1"/>
      <protection/>
    </xf>
    <xf numFmtId="166" fontId="71" fillId="0" borderId="25" xfId="96" applyNumberFormat="1" applyFont="1" applyBorder="1" applyAlignment="1">
      <alignment horizontal="center" vertical="center"/>
    </xf>
    <xf numFmtId="0" fontId="71" fillId="0" borderId="25" xfId="188" applyFont="1" applyBorder="1" applyAlignment="1">
      <alignment vertical="center" wrapText="1" shrinkToFit="1"/>
      <protection/>
    </xf>
    <xf numFmtId="166" fontId="71" fillId="0" borderId="25" xfId="96" applyNumberFormat="1" applyFont="1" applyBorder="1" applyAlignment="1">
      <alignment vertical="center"/>
    </xf>
    <xf numFmtId="0" fontId="9" fillId="0" borderId="25" xfId="188" applyFont="1" applyFill="1" applyBorder="1" applyAlignment="1">
      <alignment wrapText="1"/>
      <protection/>
    </xf>
    <xf numFmtId="166" fontId="9" fillId="0" borderId="25" xfId="96" applyNumberFormat="1" applyFont="1" applyBorder="1" applyAlignment="1">
      <alignment horizontal="center"/>
    </xf>
    <xf numFmtId="0" fontId="9" fillId="0" borderId="25" xfId="188" applyFont="1" applyBorder="1" applyAlignment="1">
      <alignment wrapText="1"/>
      <protection/>
    </xf>
    <xf numFmtId="166" fontId="9" fillId="0" borderId="25" xfId="96" applyNumberFormat="1" applyFont="1" applyFill="1" applyBorder="1" applyAlignment="1">
      <alignment horizontal="center"/>
    </xf>
    <xf numFmtId="0" fontId="49" fillId="0" borderId="23" xfId="188" applyFont="1" applyFill="1" applyBorder="1" applyAlignment="1">
      <alignment wrapText="1"/>
      <protection/>
    </xf>
    <xf numFmtId="166" fontId="49" fillId="0" borderId="23" xfId="96" applyNumberFormat="1" applyFont="1" applyFill="1" applyBorder="1" applyAlignment="1">
      <alignment horizontal="center" vertical="center"/>
    </xf>
    <xf numFmtId="1" fontId="8" fillId="0" borderId="19" xfId="215" applyNumberFormat="1" applyFont="1" applyFill="1" applyBorder="1" applyAlignment="1" applyProtection="1">
      <alignment horizontal="center" vertical="center"/>
      <protection/>
    </xf>
    <xf numFmtId="1" fontId="8" fillId="0" borderId="20" xfId="215" applyNumberFormat="1" applyFont="1" applyFill="1" applyBorder="1" applyAlignment="1" applyProtection="1">
      <alignment horizontal="center" vertical="center"/>
      <protection/>
    </xf>
    <xf numFmtId="1" fontId="8" fillId="0" borderId="20" xfId="96" applyNumberFormat="1" applyFont="1" applyFill="1" applyBorder="1" applyAlignment="1" applyProtection="1">
      <alignment horizontal="center" vertical="center"/>
      <protection/>
    </xf>
    <xf numFmtId="1" fontId="8" fillId="0" borderId="21" xfId="96" applyNumberFormat="1" applyFont="1" applyFill="1" applyBorder="1" applyAlignment="1" applyProtection="1">
      <alignment horizontal="center" vertical="center"/>
      <protection/>
    </xf>
    <xf numFmtId="166" fontId="7" fillId="0" borderId="20" xfId="96" applyNumberFormat="1" applyFont="1" applyFill="1" applyBorder="1" applyAlignment="1" applyProtection="1">
      <alignment horizontal="center" vertical="center" wrapText="1"/>
      <protection/>
    </xf>
    <xf numFmtId="166" fontId="7" fillId="0" borderId="21" xfId="96" applyNumberFormat="1" applyFont="1" applyFill="1" applyBorder="1" applyAlignment="1" applyProtection="1">
      <alignment horizontal="center" vertical="center" wrapText="1"/>
      <protection/>
    </xf>
    <xf numFmtId="0" fontId="71" fillId="0" borderId="28" xfId="188" applyFont="1" applyBorder="1" applyAlignment="1">
      <alignment vertical="center" wrapText="1" shrinkToFit="1"/>
      <protection/>
    </xf>
    <xf numFmtId="166" fontId="71" fillId="0" borderId="28" xfId="96" applyNumberFormat="1" applyFont="1" applyBorder="1" applyAlignment="1">
      <alignment vertical="center"/>
    </xf>
    <xf numFmtId="166" fontId="9" fillId="0" borderId="23" xfId="96" applyNumberFormat="1" applyFont="1" applyBorder="1" applyAlignment="1">
      <alignment horizontal="center"/>
    </xf>
    <xf numFmtId="0" fontId="7" fillId="0" borderId="20" xfId="215" applyFont="1" applyFill="1" applyBorder="1" applyAlignment="1" applyProtection="1">
      <alignment vertical="center" wrapText="1"/>
      <protection locked="0"/>
    </xf>
    <xf numFmtId="166" fontId="7" fillId="0" borderId="20" xfId="96" applyNumberFormat="1" applyFont="1" applyFill="1" applyBorder="1" applyAlignment="1" applyProtection="1">
      <alignment vertical="center"/>
      <protection locked="0"/>
    </xf>
    <xf numFmtId="166" fontId="7" fillId="0" borderId="21" xfId="96" applyNumberFormat="1" applyFont="1" applyFill="1" applyBorder="1" applyAlignment="1" applyProtection="1">
      <alignment vertical="center"/>
      <protection locked="0"/>
    </xf>
    <xf numFmtId="0" fontId="9" fillId="0" borderId="88" xfId="188" applyFont="1" applyFill="1" applyBorder="1" applyAlignment="1">
      <alignment wrapText="1"/>
      <protection/>
    </xf>
    <xf numFmtId="166" fontId="9" fillId="0" borderId="88" xfId="96" applyNumberFormat="1" applyFont="1" applyBorder="1" applyAlignment="1">
      <alignment horizontal="center"/>
    </xf>
    <xf numFmtId="0" fontId="9" fillId="0" borderId="23" xfId="188" applyFont="1" applyBorder="1" applyAlignment="1">
      <alignment wrapText="1"/>
      <protection/>
    </xf>
    <xf numFmtId="0" fontId="9" fillId="0" borderId="28" xfId="188" applyFont="1" applyFill="1" applyBorder="1" applyAlignment="1">
      <alignment wrapText="1"/>
      <protection/>
    </xf>
    <xf numFmtId="166" fontId="13" fillId="0" borderId="28" xfId="96" applyNumberFormat="1" applyFont="1" applyFill="1" applyBorder="1" applyAlignment="1">
      <alignment/>
    </xf>
    <xf numFmtId="0" fontId="8" fillId="0" borderId="22" xfId="215" applyFont="1" applyFill="1" applyBorder="1" applyAlignment="1" applyProtection="1">
      <alignment horizontal="center" vertical="center"/>
      <protection/>
    </xf>
    <xf numFmtId="166" fontId="58" fillId="0" borderId="52" xfId="96" applyNumberFormat="1" applyFont="1" applyFill="1" applyBorder="1" applyAlignment="1" applyProtection="1">
      <alignment vertical="center"/>
      <protection locked="0"/>
    </xf>
    <xf numFmtId="0" fontId="8" fillId="0" borderId="24" xfId="215" applyFont="1" applyFill="1" applyBorder="1" applyAlignment="1" applyProtection="1">
      <alignment horizontal="center" vertical="center"/>
      <protection/>
    </xf>
    <xf numFmtId="166" fontId="58" fillId="0" borderId="26" xfId="96" applyNumberFormat="1" applyFont="1" applyFill="1" applyBorder="1" applyAlignment="1" applyProtection="1">
      <alignment vertical="center"/>
      <protection locked="0"/>
    </xf>
    <xf numFmtId="166" fontId="0" fillId="0" borderId="26" xfId="96" applyNumberFormat="1" applyFont="1" applyFill="1" applyBorder="1" applyAlignment="1" applyProtection="1">
      <alignment vertical="center"/>
      <protection locked="0"/>
    </xf>
    <xf numFmtId="0" fontId="8" fillId="0" borderId="32" xfId="215" applyFont="1" applyFill="1" applyBorder="1" applyAlignment="1" applyProtection="1">
      <alignment horizontal="center" vertical="center"/>
      <protection/>
    </xf>
    <xf numFmtId="166" fontId="0" fillId="0" borderId="29" xfId="96" applyNumberFormat="1" applyFont="1" applyFill="1" applyBorder="1" applyAlignment="1" applyProtection="1">
      <alignment vertical="center"/>
      <protection locked="0"/>
    </xf>
    <xf numFmtId="166" fontId="0" fillId="0" borderId="71" xfId="96" applyNumberFormat="1" applyFont="1" applyFill="1" applyBorder="1" applyAlignment="1" applyProtection="1">
      <alignment vertical="center"/>
      <protection locked="0"/>
    </xf>
    <xf numFmtId="166" fontId="0" fillId="0" borderId="52" xfId="96" applyNumberFormat="1" applyFont="1" applyFill="1" applyBorder="1" applyAlignment="1" applyProtection="1">
      <alignment vertical="center"/>
      <protection locked="0"/>
    </xf>
    <xf numFmtId="0" fontId="8" fillId="0" borderId="27" xfId="215" applyFont="1" applyFill="1" applyBorder="1" applyAlignment="1" applyProtection="1">
      <alignment horizontal="center" vertical="center"/>
      <protection/>
    </xf>
    <xf numFmtId="0" fontId="18" fillId="0" borderId="67" xfId="215" applyFont="1" applyFill="1" applyBorder="1" applyAlignment="1" applyProtection="1">
      <alignment horizontal="center" vertical="center"/>
      <protection/>
    </xf>
    <xf numFmtId="0" fontId="7" fillId="0" borderId="56" xfId="215" applyFont="1" applyFill="1" applyBorder="1" applyAlignment="1" applyProtection="1">
      <alignment horizontal="left" vertical="center" wrapText="1"/>
      <protection/>
    </xf>
    <xf numFmtId="166" fontId="7" fillId="0" borderId="56" xfId="96" applyNumberFormat="1" applyFont="1" applyFill="1" applyBorder="1" applyAlignment="1" applyProtection="1">
      <alignment vertical="center"/>
      <protection/>
    </xf>
    <xf numFmtId="166" fontId="7" fillId="0" borderId="68" xfId="96" applyNumberFormat="1" applyFont="1" applyFill="1" applyBorder="1" applyAlignment="1" applyProtection="1">
      <alignment vertical="center"/>
      <protection/>
    </xf>
    <xf numFmtId="166" fontId="63" fillId="0" borderId="0" xfId="96" applyNumberFormat="1" applyFont="1" applyFill="1" applyBorder="1" applyAlignment="1" applyProtection="1">
      <alignment horizontal="right"/>
      <protection/>
    </xf>
    <xf numFmtId="0" fontId="9" fillId="0" borderId="0" xfId="214" applyFont="1">
      <alignment/>
      <protection/>
    </xf>
    <xf numFmtId="0" fontId="9" fillId="0" borderId="0" xfId="214" applyFont="1" applyAlignment="1">
      <alignment vertical="center"/>
      <protection/>
    </xf>
    <xf numFmtId="3" fontId="12" fillId="0" borderId="0" xfId="214" applyNumberFormat="1" applyFont="1" applyFill="1" applyBorder="1" applyAlignment="1">
      <alignment vertical="center"/>
      <protection/>
    </xf>
    <xf numFmtId="0" fontId="12" fillId="0" borderId="0" xfId="214" applyFont="1" applyFill="1" applyAlignment="1">
      <alignment vertical="center"/>
      <protection/>
    </xf>
    <xf numFmtId="0" fontId="9" fillId="0" borderId="0" xfId="214" applyFont="1" applyFill="1">
      <alignment/>
      <protection/>
    </xf>
    <xf numFmtId="0" fontId="0" fillId="0" borderId="0" xfId="0" applyFill="1" applyBorder="1" applyAlignment="1">
      <alignment horizontal="center" vertical="center" wrapText="1"/>
    </xf>
    <xf numFmtId="0" fontId="9" fillId="0" borderId="0" xfId="214" applyFont="1" applyFill="1" applyAlignment="1">
      <alignment horizontal="center" vertical="top" wrapText="1"/>
      <protection/>
    </xf>
    <xf numFmtId="0" fontId="9" fillId="0" borderId="0" xfId="214" applyFont="1" applyFill="1" applyAlignment="1">
      <alignment vertical="center"/>
      <protection/>
    </xf>
    <xf numFmtId="0" fontId="12" fillId="0" borderId="0" xfId="214" applyFont="1" applyFill="1" applyBorder="1" applyAlignment="1">
      <alignment vertical="center"/>
      <protection/>
    </xf>
    <xf numFmtId="0" fontId="48" fillId="0" borderId="19" xfId="214" applyFont="1" applyFill="1" applyBorder="1" applyAlignment="1">
      <alignment horizontal="center" vertical="center" wrapText="1"/>
      <protection/>
    </xf>
    <xf numFmtId="0" fontId="48" fillId="0" borderId="20" xfId="214" applyFont="1" applyFill="1" applyBorder="1" applyAlignment="1">
      <alignment horizontal="center" vertical="center" wrapText="1"/>
      <protection/>
    </xf>
    <xf numFmtId="0" fontId="48" fillId="0" borderId="21" xfId="214" applyFont="1" applyFill="1" applyBorder="1" applyAlignment="1">
      <alignment horizontal="center" vertical="center" wrapText="1"/>
      <protection/>
    </xf>
    <xf numFmtId="0" fontId="46" fillId="0" borderId="22" xfId="214" applyFont="1" applyFill="1" applyBorder="1" applyAlignment="1">
      <alignment horizontal="center"/>
      <protection/>
    </xf>
    <xf numFmtId="14" fontId="58" fillId="0" borderId="23" xfId="0" applyNumberFormat="1" applyFont="1" applyFill="1" applyBorder="1" applyAlignment="1">
      <alignment/>
    </xf>
    <xf numFmtId="3" fontId="46" fillId="0" borderId="52" xfId="214" applyNumberFormat="1" applyFont="1" applyFill="1" applyBorder="1" applyAlignment="1">
      <alignment horizontal="right"/>
      <protection/>
    </xf>
    <xf numFmtId="0" fontId="46" fillId="0" borderId="24" xfId="214" applyFont="1" applyFill="1" applyBorder="1" applyAlignment="1">
      <alignment horizontal="center"/>
      <protection/>
    </xf>
    <xf numFmtId="14" fontId="58" fillId="0" borderId="25" xfId="0" applyNumberFormat="1" applyFont="1" applyFill="1" applyBorder="1" applyAlignment="1">
      <alignment/>
    </xf>
    <xf numFmtId="3" fontId="46" fillId="0" borderId="26" xfId="214" applyNumberFormat="1" applyFont="1" applyFill="1" applyBorder="1" applyAlignment="1">
      <alignment horizontal="right"/>
      <protection/>
    </xf>
    <xf numFmtId="0" fontId="46" fillId="0" borderId="27" xfId="214" applyFont="1" applyFill="1" applyBorder="1" applyAlignment="1">
      <alignment horizontal="center"/>
      <protection/>
    </xf>
    <xf numFmtId="14" fontId="58" fillId="0" borderId="28" xfId="0" applyNumberFormat="1" applyFont="1" applyFill="1" applyBorder="1" applyAlignment="1">
      <alignment/>
    </xf>
    <xf numFmtId="3" fontId="46" fillId="0" borderId="29" xfId="214" applyNumberFormat="1" applyFont="1" applyFill="1" applyBorder="1" applyAlignment="1">
      <alignment horizontal="right"/>
      <protection/>
    </xf>
    <xf numFmtId="0" fontId="48" fillId="0" borderId="19" xfId="214" applyFont="1" applyFill="1" applyBorder="1" applyAlignment="1">
      <alignment horizontal="center"/>
      <protection/>
    </xf>
    <xf numFmtId="0" fontId="48" fillId="0" borderId="20" xfId="214" applyFont="1" applyFill="1" applyBorder="1" applyAlignment="1">
      <alignment horizontal="left"/>
      <protection/>
    </xf>
    <xf numFmtId="3" fontId="48" fillId="0" borderId="21" xfId="214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right" vertical="center" wrapText="1"/>
    </xf>
    <xf numFmtId="0" fontId="46" fillId="0" borderId="48" xfId="185" applyFont="1" applyBorder="1" applyAlignment="1">
      <alignment horizontal="left" vertical="center" wrapText="1"/>
      <protection/>
    </xf>
    <xf numFmtId="0" fontId="48" fillId="0" borderId="42" xfId="185" applyFont="1" applyBorder="1" applyAlignment="1">
      <alignment horizontal="left" vertical="center"/>
      <protection/>
    </xf>
    <xf numFmtId="0" fontId="69" fillId="0" borderId="0" xfId="187" applyFont="1" applyAlignment="1">
      <alignment horizontal="right"/>
      <protection/>
    </xf>
    <xf numFmtId="0" fontId="9" fillId="0" borderId="0" xfId="214" applyFont="1" applyAlignment="1">
      <alignment horizontal="center"/>
      <protection/>
    </xf>
    <xf numFmtId="0" fontId="12" fillId="0" borderId="0" xfId="214" applyFont="1" applyAlignment="1">
      <alignment horizontal="center" vertical="center" wrapText="1"/>
      <protection/>
    </xf>
    <xf numFmtId="0" fontId="34" fillId="0" borderId="0" xfId="214" applyFont="1" applyBorder="1" applyAlignment="1">
      <alignment horizontal="center" vertical="center"/>
      <protection/>
    </xf>
    <xf numFmtId="0" fontId="9" fillId="0" borderId="0" xfId="214" applyFont="1" applyBorder="1" applyAlignment="1">
      <alignment vertical="center"/>
      <protection/>
    </xf>
    <xf numFmtId="0" fontId="50" fillId="0" borderId="24" xfId="214" applyFont="1" applyBorder="1" applyAlignment="1">
      <alignment horizontal="center" vertical="center"/>
      <protection/>
    </xf>
    <xf numFmtId="0" fontId="34" fillId="0" borderId="25" xfId="214" applyFont="1" applyBorder="1" applyAlignment="1">
      <alignment horizontal="center" vertical="center"/>
      <protection/>
    </xf>
    <xf numFmtId="0" fontId="50" fillId="0" borderId="26" xfId="214" applyFont="1" applyBorder="1" applyAlignment="1">
      <alignment vertical="center"/>
      <protection/>
    </xf>
    <xf numFmtId="0" fontId="34" fillId="0" borderId="26" xfId="214" applyFont="1" applyBorder="1" applyAlignment="1">
      <alignment vertical="center"/>
      <protection/>
    </xf>
    <xf numFmtId="0" fontId="34" fillId="0" borderId="38" xfId="214" applyFont="1" applyBorder="1" applyAlignment="1">
      <alignment horizontal="center" vertical="center"/>
      <protection/>
    </xf>
    <xf numFmtId="0" fontId="34" fillId="0" borderId="35" xfId="214" applyFont="1" applyBorder="1" applyAlignment="1">
      <alignment horizontal="center" vertical="center"/>
      <protection/>
    </xf>
    <xf numFmtId="0" fontId="34" fillId="0" borderId="39" xfId="214" applyFont="1" applyBorder="1" applyAlignment="1">
      <alignment vertical="center"/>
      <protection/>
    </xf>
    <xf numFmtId="0" fontId="50" fillId="0" borderId="22" xfId="214" applyFont="1" applyBorder="1" applyAlignment="1">
      <alignment horizontal="center" vertical="center"/>
      <protection/>
    </xf>
    <xf numFmtId="0" fontId="34" fillId="0" borderId="23" xfId="214" applyFont="1" applyBorder="1" applyAlignment="1">
      <alignment horizontal="center" vertical="center"/>
      <protection/>
    </xf>
    <xf numFmtId="0" fontId="50" fillId="0" borderId="52" xfId="214" applyFont="1" applyBorder="1" applyAlignment="1">
      <alignment vertical="center"/>
      <protection/>
    </xf>
    <xf numFmtId="0" fontId="50" fillId="0" borderId="19" xfId="214" applyFont="1" applyBorder="1" applyAlignment="1">
      <alignment horizontal="center" vertical="center" wrapText="1"/>
      <protection/>
    </xf>
    <xf numFmtId="0" fontId="50" fillId="0" borderId="20" xfId="214" applyFont="1" applyBorder="1" applyAlignment="1">
      <alignment horizontal="center" vertical="center" wrapText="1"/>
      <protection/>
    </xf>
    <xf numFmtId="0" fontId="50" fillId="0" borderId="21" xfId="214" applyFont="1" applyBorder="1" applyAlignment="1">
      <alignment horizontal="center" vertical="center" wrapText="1"/>
      <protection/>
    </xf>
    <xf numFmtId="0" fontId="46" fillId="0" borderId="27" xfId="155" applyFont="1" applyBorder="1" applyAlignment="1">
      <alignment horizontal="center"/>
      <protection/>
    </xf>
    <xf numFmtId="0" fontId="46" fillId="0" borderId="22" xfId="155" applyFont="1" applyBorder="1" applyAlignment="1">
      <alignment horizontal="center"/>
      <protection/>
    </xf>
    <xf numFmtId="0" fontId="46" fillId="0" borderId="32" xfId="155" applyFont="1" applyBorder="1" applyAlignment="1">
      <alignment horizontal="center"/>
      <protection/>
    </xf>
    <xf numFmtId="166" fontId="48" fillId="0" borderId="21" xfId="99" applyNumberFormat="1" applyFont="1" applyBorder="1" applyAlignment="1">
      <alignment/>
    </xf>
    <xf numFmtId="0" fontId="48" fillId="0" borderId="19" xfId="155" applyFont="1" applyBorder="1" applyAlignment="1">
      <alignment horizontal="center" vertical="center" wrapText="1"/>
      <protection/>
    </xf>
    <xf numFmtId="166" fontId="48" fillId="0" borderId="21" xfId="99" applyNumberFormat="1" applyFont="1" applyBorder="1" applyAlignment="1">
      <alignment horizontal="center" vertical="center" wrapText="1"/>
    </xf>
    <xf numFmtId="0" fontId="48" fillId="0" borderId="19" xfId="155" applyFont="1" applyBorder="1" applyAlignment="1">
      <alignment horizontal="center"/>
      <protection/>
    </xf>
    <xf numFmtId="166" fontId="46" fillId="0" borderId="52" xfId="99" applyNumberFormat="1" applyFont="1" applyFill="1" applyBorder="1" applyAlignment="1">
      <alignment/>
    </xf>
    <xf numFmtId="166" fontId="46" fillId="0" borderId="26" xfId="99" applyNumberFormat="1" applyFont="1" applyFill="1" applyBorder="1" applyAlignment="1">
      <alignment/>
    </xf>
    <xf numFmtId="166" fontId="55" fillId="0" borderId="26" xfId="99" applyNumberFormat="1" applyFont="1" applyFill="1" applyBorder="1" applyAlignment="1">
      <alignment/>
    </xf>
    <xf numFmtId="166" fontId="46" fillId="0" borderId="26" xfId="99" applyNumberFormat="1" applyFont="1" applyBorder="1" applyAlignment="1">
      <alignment/>
    </xf>
    <xf numFmtId="166" fontId="46" fillId="0" borderId="71" xfId="99" applyNumberFormat="1" applyFont="1" applyBorder="1" applyAlignment="1">
      <alignment/>
    </xf>
    <xf numFmtId="166" fontId="48" fillId="0" borderId="68" xfId="99" applyNumberFormat="1" applyFont="1" applyBorder="1" applyAlignment="1">
      <alignment/>
    </xf>
    <xf numFmtId="3" fontId="49" fillId="0" borderId="0" xfId="155" applyNumberFormat="1" applyFont="1">
      <alignment/>
      <protection/>
    </xf>
    <xf numFmtId="3" fontId="56" fillId="0" borderId="0" xfId="155" applyNumberFormat="1" applyFont="1">
      <alignment/>
      <protection/>
    </xf>
    <xf numFmtId="0" fontId="49" fillId="0" borderId="89" xfId="187" applyFont="1" applyBorder="1" applyAlignment="1">
      <alignment horizontal="center" vertical="center"/>
      <protection/>
    </xf>
    <xf numFmtId="0" fontId="71" fillId="0" borderId="51" xfId="187" applyFont="1" applyBorder="1" applyAlignment="1">
      <alignment wrapText="1"/>
      <protection/>
    </xf>
    <xf numFmtId="164" fontId="49" fillId="0" borderId="29" xfId="99" applyNumberFormat="1" applyFont="1" applyBorder="1" applyAlignment="1">
      <alignment horizontal="right"/>
    </xf>
    <xf numFmtId="0" fontId="68" fillId="0" borderId="37" xfId="187" applyFont="1" applyBorder="1" applyAlignment="1">
      <alignment horizontal="center" vertical="center"/>
      <protection/>
    </xf>
    <xf numFmtId="0" fontId="72" fillId="0" borderId="42" xfId="187" applyFont="1" applyFill="1" applyBorder="1">
      <alignment/>
      <protection/>
    </xf>
    <xf numFmtId="164" fontId="68" fillId="0" borderId="21" xfId="99" applyNumberFormat="1" applyFont="1" applyBorder="1" applyAlignment="1">
      <alignment horizontal="right"/>
    </xf>
    <xf numFmtId="0" fontId="68" fillId="0" borderId="40" xfId="187" applyFont="1" applyBorder="1" applyAlignment="1">
      <alignment horizontal="center" vertical="center"/>
      <protection/>
    </xf>
    <xf numFmtId="0" fontId="72" fillId="0" borderId="90" xfId="187" applyFont="1" applyFill="1" applyBorder="1" applyAlignment="1">
      <alignment wrapText="1"/>
      <protection/>
    </xf>
    <xf numFmtId="164" fontId="68" fillId="0" borderId="71" xfId="99" applyNumberFormat="1" applyFont="1" applyBorder="1" applyAlignment="1">
      <alignment horizontal="right"/>
    </xf>
    <xf numFmtId="0" fontId="71" fillId="0" borderId="48" xfId="187" applyFont="1" applyFill="1" applyBorder="1" applyAlignment="1">
      <alignment wrapText="1"/>
      <protection/>
    </xf>
    <xf numFmtId="164" fontId="49" fillId="0" borderId="52" xfId="99" applyNumberFormat="1" applyFont="1" applyBorder="1" applyAlignment="1">
      <alignment horizontal="right"/>
    </xf>
    <xf numFmtId="0" fontId="72" fillId="0" borderId="42" xfId="187" applyFont="1" applyFill="1" applyBorder="1" applyAlignment="1">
      <alignment wrapText="1"/>
      <protection/>
    </xf>
    <xf numFmtId="0" fontId="71" fillId="0" borderId="51" xfId="187" applyFont="1" applyFill="1" applyBorder="1" applyAlignment="1">
      <alignment wrapText="1"/>
      <protection/>
    </xf>
    <xf numFmtId="164" fontId="68" fillId="0" borderId="21" xfId="187" applyNumberFormat="1" applyFont="1" applyBorder="1" applyAlignment="1">
      <alignment horizontal="right"/>
      <protection/>
    </xf>
    <xf numFmtId="0" fontId="49" fillId="0" borderId="37" xfId="187" applyFont="1" applyBorder="1" applyAlignment="1">
      <alignment horizontal="center" vertical="center"/>
      <protection/>
    </xf>
    <xf numFmtId="0" fontId="72" fillId="0" borderId="42" xfId="187" applyFont="1" applyBorder="1" applyAlignment="1">
      <alignment wrapText="1"/>
      <protection/>
    </xf>
    <xf numFmtId="164" fontId="49" fillId="0" borderId="21" xfId="99" applyNumberFormat="1" applyFont="1" applyBorder="1" applyAlignment="1">
      <alignment horizontal="right"/>
    </xf>
    <xf numFmtId="0" fontId="12" fillId="0" borderId="28" xfId="177" applyFont="1" applyFill="1" applyBorder="1" applyAlignment="1">
      <alignment horizontal="center" vertical="center" wrapText="1"/>
      <protection/>
    </xf>
    <xf numFmtId="164" fontId="9" fillId="0" borderId="25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vertic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164" fontId="9" fillId="0" borderId="33" xfId="0" applyNumberFormat="1" applyFont="1" applyFill="1" applyBorder="1" applyAlignment="1">
      <alignment vertical="center" wrapText="1"/>
    </xf>
    <xf numFmtId="164" fontId="9" fillId="0" borderId="26" xfId="0" applyNumberFormat="1" applyFont="1" applyFill="1" applyBorder="1" applyAlignment="1">
      <alignment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vertical="center" wrapText="1"/>
    </xf>
    <xf numFmtId="164" fontId="9" fillId="0" borderId="23" xfId="0" applyNumberFormat="1" applyFont="1" applyFill="1" applyBorder="1" applyAlignment="1">
      <alignment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52" xfId="0" applyNumberFormat="1" applyFont="1" applyFill="1" applyBorder="1" applyAlignment="1">
      <alignment vertical="center" wrapText="1"/>
    </xf>
    <xf numFmtId="164" fontId="12" fillId="0" borderId="20" xfId="0" applyNumberFormat="1" applyFont="1" applyFill="1" applyBorder="1" applyAlignment="1">
      <alignment vertical="center" wrapText="1"/>
    </xf>
    <xf numFmtId="164" fontId="0" fillId="0" borderId="69" xfId="0" applyNumberFormat="1" applyFont="1" applyFill="1" applyBorder="1" applyAlignment="1" applyProtection="1">
      <alignment horizontal="left" vertical="center" wrapText="1"/>
      <protection/>
    </xf>
    <xf numFmtId="164" fontId="0" fillId="0" borderId="91" xfId="0" applyNumberFormat="1" applyFont="1" applyFill="1" applyBorder="1" applyAlignment="1" applyProtection="1">
      <alignment horizontal="left" vertical="center" wrapText="1"/>
      <protection/>
    </xf>
    <xf numFmtId="0" fontId="9" fillId="0" borderId="88" xfId="0" applyFont="1" applyBorder="1" applyAlignment="1" applyProtection="1">
      <alignment horizontal="center" vertical="center" wrapText="1"/>
      <protection/>
    </xf>
    <xf numFmtId="0" fontId="9" fillId="0" borderId="88" xfId="0" applyFont="1" applyBorder="1" applyAlignment="1" applyProtection="1">
      <alignment horizontal="left" vertical="center" wrapText="1"/>
      <protection/>
    </xf>
    <xf numFmtId="164" fontId="7" fillId="0" borderId="37" xfId="0" applyNumberFormat="1" applyFont="1" applyFill="1" applyBorder="1" applyAlignment="1" applyProtection="1">
      <alignment horizontal="left" vertical="center" wrapText="1"/>
      <protection/>
    </xf>
    <xf numFmtId="0" fontId="0" fillId="0" borderId="48" xfId="215" applyFont="1" applyFill="1" applyBorder="1" applyAlignment="1" applyProtection="1">
      <alignment horizontal="left" vertical="center" wrapText="1"/>
      <protection/>
    </xf>
    <xf numFmtId="0" fontId="11" fillId="0" borderId="48" xfId="215" applyFont="1" applyFill="1" applyBorder="1" applyAlignment="1" applyProtection="1">
      <alignment horizontal="left" vertical="center" wrapText="1"/>
      <protection/>
    </xf>
    <xf numFmtId="164" fontId="0" fillId="0" borderId="47" xfId="0" applyNumberFormat="1" applyFont="1" applyFill="1" applyBorder="1" applyAlignment="1" applyProtection="1">
      <alignment horizontal="left" vertical="center" wrapText="1"/>
      <protection/>
    </xf>
    <xf numFmtId="164" fontId="0" fillId="0" borderId="49" xfId="0" applyNumberFormat="1" applyFont="1" applyFill="1" applyBorder="1" applyAlignment="1" applyProtection="1">
      <alignment horizontal="left" vertical="center" wrapText="1"/>
      <protection/>
    </xf>
    <xf numFmtId="164" fontId="0" fillId="0" borderId="48" xfId="0" applyNumberFormat="1" applyFont="1" applyFill="1" applyBorder="1" applyAlignment="1" applyProtection="1">
      <alignment horizontal="left" vertical="center" wrapText="1"/>
      <protection/>
    </xf>
    <xf numFmtId="164" fontId="0" fillId="0" borderId="44" xfId="0" applyNumberFormat="1" applyFont="1" applyFill="1" applyBorder="1" applyAlignment="1" applyProtection="1">
      <alignment horizontal="left" vertical="center" wrapText="1"/>
      <protection/>
    </xf>
    <xf numFmtId="164" fontId="11" fillId="0" borderId="44" xfId="0" applyNumberFormat="1" applyFont="1" applyFill="1" applyBorder="1" applyAlignment="1" applyProtection="1">
      <alignment horizontal="left" vertical="center" wrapText="1"/>
      <protection/>
    </xf>
    <xf numFmtId="164" fontId="0" fillId="0" borderId="51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42" xfId="0" applyNumberFormat="1" applyFont="1" applyFill="1" applyBorder="1" applyAlignment="1" applyProtection="1">
      <alignment horizontal="left" vertical="center" wrapText="1"/>
      <protection/>
    </xf>
    <xf numFmtId="0" fontId="0" fillId="0" borderId="48" xfId="215" applyFont="1" applyFill="1" applyBorder="1" applyAlignment="1" applyProtection="1">
      <alignment horizontal="left" vertical="center" wrapText="1"/>
      <protection/>
    </xf>
    <xf numFmtId="0" fontId="11" fillId="0" borderId="48" xfId="215" applyFont="1" applyFill="1" applyBorder="1" applyAlignment="1" applyProtection="1">
      <alignment horizontal="left" vertical="center" wrapText="1" indent="2"/>
      <protection/>
    </xf>
    <xf numFmtId="164" fontId="7" fillId="0" borderId="51" xfId="0" applyNumberFormat="1" applyFont="1" applyFill="1" applyBorder="1" applyAlignment="1" applyProtection="1">
      <alignment horizontal="left" vertical="center" wrapText="1"/>
      <protection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214" applyFont="1" applyFill="1" applyBorder="1" applyAlignment="1">
      <alignment horizontal="center"/>
      <protection/>
    </xf>
    <xf numFmtId="14" fontId="58" fillId="0" borderId="0" xfId="0" applyNumberFormat="1" applyFont="1" applyFill="1" applyBorder="1" applyAlignment="1">
      <alignment/>
    </xf>
    <xf numFmtId="3" fontId="46" fillId="0" borderId="0" xfId="214" applyNumberFormat="1" applyFont="1" applyFill="1" applyBorder="1" applyAlignment="1">
      <alignment horizontal="right"/>
      <protection/>
    </xf>
    <xf numFmtId="0" fontId="48" fillId="0" borderId="0" xfId="214" applyFont="1" applyFill="1" applyBorder="1" applyAlignment="1">
      <alignment horizontal="center"/>
      <protection/>
    </xf>
    <xf numFmtId="0" fontId="48" fillId="0" borderId="0" xfId="214" applyFont="1" applyFill="1" applyBorder="1" applyAlignment="1">
      <alignment horizontal="left"/>
      <protection/>
    </xf>
    <xf numFmtId="3" fontId="48" fillId="0" borderId="0" xfId="214" applyNumberFormat="1" applyFont="1" applyFill="1" applyBorder="1" applyAlignment="1">
      <alignment horizontal="right"/>
      <protection/>
    </xf>
    <xf numFmtId="0" fontId="50" fillId="0" borderId="0" xfId="214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8" fillId="0" borderId="0" xfId="214" applyFont="1" applyFill="1" applyBorder="1" applyAlignment="1">
      <alignment horizontal="center" vertical="center"/>
      <protection/>
    </xf>
    <xf numFmtId="164" fontId="9" fillId="0" borderId="27" xfId="212" applyNumberFormat="1" applyFont="1" applyFill="1" applyBorder="1" applyAlignment="1" applyProtection="1">
      <alignment horizontal="center" vertical="center" wrapText="1"/>
      <protection/>
    </xf>
    <xf numFmtId="164" fontId="9" fillId="0" borderId="28" xfId="212" applyNumberFormat="1" applyFont="1" applyFill="1" applyBorder="1" applyAlignment="1" applyProtection="1">
      <alignment vertical="center" wrapText="1"/>
      <protection/>
    </xf>
    <xf numFmtId="49" fontId="9" fillId="0" borderId="28" xfId="212" applyNumberFormat="1" applyFont="1" applyFill="1" applyBorder="1" applyAlignment="1" applyProtection="1">
      <alignment horizontal="left" vertical="center" wrapText="1" indent="2"/>
      <protection/>
    </xf>
    <xf numFmtId="164" fontId="12" fillId="0" borderId="25" xfId="212" applyNumberFormat="1" applyFont="1" applyFill="1" applyBorder="1" applyAlignment="1" applyProtection="1">
      <alignment horizontal="center" vertical="center"/>
      <protection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208" applyNumberFormat="1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12" fillId="0" borderId="28" xfId="212" applyNumberFormat="1" applyFont="1" applyFill="1" applyBorder="1" applyAlignment="1" applyProtection="1">
      <alignment horizontal="center" vertical="center"/>
      <protection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28" xfId="208" applyNumberFormat="1" applyFont="1" applyBorder="1" applyAlignment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164" fontId="12" fillId="0" borderId="35" xfId="212" applyNumberFormat="1" applyFont="1" applyFill="1" applyBorder="1" applyAlignment="1" applyProtection="1">
      <alignment horizontal="center" vertical="center"/>
      <protection/>
    </xf>
    <xf numFmtId="164" fontId="12" fillId="0" borderId="35" xfId="0" applyNumberFormat="1" applyFont="1" applyFill="1" applyBorder="1" applyAlignment="1">
      <alignment horizontal="center" vertical="center"/>
    </xf>
    <xf numFmtId="164" fontId="12" fillId="0" borderId="35" xfId="208" applyNumberFormat="1" applyFont="1" applyBorder="1" applyAlignment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164" fontId="12" fillId="0" borderId="20" xfId="212" applyNumberFormat="1" applyFont="1" applyFill="1" applyBorder="1" applyAlignment="1" applyProtection="1">
      <alignment horizontal="center" vertical="center"/>
      <protection/>
    </xf>
    <xf numFmtId="164" fontId="9" fillId="0" borderId="25" xfId="212" applyNumberFormat="1" applyFont="1" applyFill="1" applyBorder="1" applyAlignment="1" applyProtection="1">
      <alignment horizontal="center" vertical="center"/>
      <protection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25" xfId="208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9" fillId="0" borderId="28" xfId="212" applyNumberFormat="1" applyFont="1" applyFill="1" applyBorder="1" applyAlignment="1" applyProtection="1">
      <alignment horizontal="center" vertical="center"/>
      <protection/>
    </xf>
    <xf numFmtId="164" fontId="9" fillId="0" borderId="28" xfId="0" applyNumberFormat="1" applyFont="1" applyFill="1" applyBorder="1" applyAlignment="1">
      <alignment horizontal="center" vertical="center"/>
    </xf>
    <xf numFmtId="164" fontId="9" fillId="0" borderId="28" xfId="208" applyNumberFormat="1" applyFont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164" fontId="9" fillId="0" borderId="35" xfId="212" applyNumberFormat="1" applyFont="1" applyFill="1" applyBorder="1" applyAlignment="1" applyProtection="1">
      <alignment horizontal="center" vertical="center"/>
      <protection/>
    </xf>
    <xf numFmtId="164" fontId="9" fillId="0" borderId="35" xfId="0" applyNumberFormat="1" applyFont="1" applyFill="1" applyBorder="1" applyAlignment="1">
      <alignment horizontal="center" vertical="center"/>
    </xf>
    <xf numFmtId="164" fontId="9" fillId="0" borderId="35" xfId="208" applyNumberFormat="1" applyFont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164" fontId="12" fillId="0" borderId="32" xfId="212" applyNumberFormat="1" applyFont="1" applyFill="1" applyBorder="1" applyAlignment="1" applyProtection="1">
      <alignment horizontal="center" vertical="center" wrapText="1"/>
      <protection/>
    </xf>
    <xf numFmtId="164" fontId="12" fillId="0" borderId="88" xfId="212" applyNumberFormat="1" applyFont="1" applyFill="1" applyBorder="1" applyAlignment="1" applyProtection="1">
      <alignment horizontal="center" vertical="center" wrapText="1"/>
      <protection/>
    </xf>
    <xf numFmtId="164" fontId="12" fillId="0" borderId="88" xfId="208" applyNumberFormat="1" applyFont="1" applyBorder="1" applyAlignment="1">
      <alignment horizontal="center" vertical="center" wrapText="1"/>
      <protection/>
    </xf>
    <xf numFmtId="164" fontId="12" fillId="0" borderId="88" xfId="0" applyNumberFormat="1" applyFont="1" applyFill="1" applyBorder="1" applyAlignment="1">
      <alignment horizontal="center" vertical="center" wrapText="1"/>
    </xf>
    <xf numFmtId="49" fontId="55" fillId="0" borderId="0" xfId="212" applyNumberFormat="1" applyFont="1" applyFill="1" applyBorder="1" applyAlignment="1" applyProtection="1">
      <alignment vertical="center"/>
      <protection/>
    </xf>
    <xf numFmtId="49" fontId="55" fillId="0" borderId="0" xfId="212" applyNumberFormat="1" applyFont="1" applyFill="1" applyBorder="1" applyAlignment="1" applyProtection="1">
      <alignment horizontal="left" vertical="center" indent="1"/>
      <protection/>
    </xf>
    <xf numFmtId="49" fontId="12" fillId="0" borderId="20" xfId="212" applyNumberFormat="1" applyFont="1" applyFill="1" applyBorder="1" applyAlignment="1" applyProtection="1">
      <alignment horizontal="center" vertical="center" wrapText="1"/>
      <protection/>
    </xf>
    <xf numFmtId="49" fontId="12" fillId="0" borderId="88" xfId="212" applyNumberFormat="1" applyFont="1" applyFill="1" applyBorder="1" applyAlignment="1" applyProtection="1">
      <alignment horizontal="center" vertical="center" wrapText="1"/>
      <protection/>
    </xf>
    <xf numFmtId="49" fontId="10" fillId="0" borderId="0" xfId="208" applyNumberFormat="1" applyFont="1" applyBorder="1" applyAlignment="1">
      <alignment vertical="center"/>
      <protection/>
    </xf>
    <xf numFmtId="49" fontId="10" fillId="0" borderId="0" xfId="212" applyNumberFormat="1" applyFont="1" applyFill="1" applyBorder="1" applyAlignment="1" applyProtection="1">
      <alignment vertical="center" wrapText="1"/>
      <protection/>
    </xf>
    <xf numFmtId="49" fontId="55" fillId="0" borderId="0" xfId="212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>
      <alignment/>
    </xf>
    <xf numFmtId="164" fontId="12" fillId="0" borderId="90" xfId="0" applyNumberFormat="1" applyFont="1" applyFill="1" applyBorder="1" applyAlignment="1">
      <alignment horizontal="center" vertical="center" wrapText="1"/>
    </xf>
    <xf numFmtId="164" fontId="12" fillId="0" borderId="93" xfId="0" applyNumberFormat="1" applyFont="1" applyFill="1" applyBorder="1" applyAlignment="1">
      <alignment horizontal="center" vertical="center" wrapText="1"/>
    </xf>
    <xf numFmtId="164" fontId="12" fillId="0" borderId="41" xfId="0" applyNumberFormat="1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164" fontId="12" fillId="0" borderId="59" xfId="212" applyNumberFormat="1" applyFont="1" applyFill="1" applyBorder="1" applyAlignment="1" applyProtection="1">
      <alignment horizontal="center" vertical="center"/>
      <protection/>
    </xf>
    <xf numFmtId="164" fontId="12" fillId="0" borderId="42" xfId="212" applyNumberFormat="1" applyFont="1" applyFill="1" applyBorder="1" applyAlignment="1" applyProtection="1">
      <alignment horizontal="center" vertical="center"/>
      <protection/>
    </xf>
    <xf numFmtId="169" fontId="9" fillId="0" borderId="25" xfId="211" applyNumberFormat="1" applyFont="1" applyBorder="1" applyAlignment="1">
      <alignment vertical="center"/>
      <protection/>
    </xf>
    <xf numFmtId="164" fontId="12" fillId="0" borderId="21" xfId="212" applyNumberFormat="1" applyFont="1" applyFill="1" applyBorder="1" applyAlignment="1" applyProtection="1">
      <alignment horizontal="center" vertical="center"/>
      <protection/>
    </xf>
    <xf numFmtId="165" fontId="9" fillId="0" borderId="25" xfId="163" applyNumberFormat="1" applyFont="1" applyFill="1" applyBorder="1" applyAlignment="1">
      <alignment vertical="center"/>
      <protection/>
    </xf>
    <xf numFmtId="4" fontId="9" fillId="0" borderId="25" xfId="163" applyNumberFormat="1" applyFont="1" applyFill="1" applyBorder="1" applyAlignment="1">
      <alignment horizontal="right" vertical="center"/>
      <protection/>
    </xf>
    <xf numFmtId="164" fontId="0" fillId="0" borderId="39" xfId="215" applyNumberFormat="1" applyFont="1" applyFill="1" applyBorder="1" applyAlignment="1" applyProtection="1">
      <alignment vertical="center" wrapText="1"/>
      <protection locked="0"/>
    </xf>
    <xf numFmtId="0" fontId="0" fillId="0" borderId="25" xfId="215" applyFont="1" applyFill="1" applyBorder="1" applyAlignment="1" applyProtection="1">
      <alignment horizontal="left" vertical="center" wrapText="1"/>
      <protection/>
    </xf>
    <xf numFmtId="164" fontId="12" fillId="0" borderId="25" xfId="0" applyNumberFormat="1" applyFont="1" applyFill="1" applyBorder="1" applyAlignment="1">
      <alignment vertical="center"/>
    </xf>
    <xf numFmtId="164" fontId="9" fillId="0" borderId="25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9" fillId="0" borderId="28" xfId="0" applyNumberFormat="1" applyFont="1" applyFill="1" applyBorder="1" applyAlignment="1">
      <alignment vertical="center"/>
    </xf>
    <xf numFmtId="164" fontId="9" fillId="0" borderId="0" xfId="210" applyNumberFormat="1" applyFont="1" applyFill="1" applyBorder="1" applyAlignment="1">
      <alignment vertical="center" wrapText="1"/>
      <protection/>
    </xf>
    <xf numFmtId="164" fontId="34" fillId="0" borderId="0" xfId="210" applyNumberFormat="1" applyFont="1" applyAlignment="1">
      <alignment horizontal="left" vertical="center"/>
      <protection/>
    </xf>
    <xf numFmtId="14" fontId="9" fillId="0" borderId="0" xfId="210" applyNumberFormat="1" applyFont="1" applyFill="1" applyBorder="1" applyAlignment="1">
      <alignment horizontal="left" vertical="center"/>
      <protection/>
    </xf>
    <xf numFmtId="170" fontId="9" fillId="0" borderId="0" xfId="210" applyNumberFormat="1" applyFont="1" applyFill="1" applyBorder="1" applyAlignment="1">
      <alignment vertical="center" wrapText="1"/>
      <protection/>
    </xf>
    <xf numFmtId="10" fontId="9" fillId="0" borderId="0" xfId="210" applyNumberFormat="1" applyFont="1" applyFill="1" applyBorder="1" applyAlignment="1">
      <alignment vertical="center"/>
      <protection/>
    </xf>
    <xf numFmtId="164" fontId="34" fillId="0" borderId="0" xfId="210" applyNumberFormat="1" applyFont="1" applyAlignment="1">
      <alignment vertical="center"/>
      <protection/>
    </xf>
    <xf numFmtId="0" fontId="9" fillId="0" borderId="0" xfId="210" applyNumberFormat="1" applyFont="1" applyFill="1" applyBorder="1" applyAlignment="1">
      <alignment vertical="center"/>
      <protection/>
    </xf>
    <xf numFmtId="164" fontId="46" fillId="0" borderId="0" xfId="210" applyNumberFormat="1" applyFont="1" applyFill="1" applyBorder="1" applyAlignment="1">
      <alignment horizontal="left" vertical="center" wrapText="1"/>
      <protection/>
    </xf>
    <xf numFmtId="164" fontId="46" fillId="0" borderId="0" xfId="210" applyNumberFormat="1" applyFont="1" applyFill="1" applyBorder="1" applyAlignment="1">
      <alignment horizontal="right" vertical="center" wrapText="1"/>
      <protection/>
    </xf>
    <xf numFmtId="164" fontId="46" fillId="0" borderId="0" xfId="210" applyNumberFormat="1" applyFont="1" applyAlignment="1">
      <alignment vertical="center"/>
      <protection/>
    </xf>
    <xf numFmtId="164" fontId="9" fillId="0" borderId="29" xfId="210" applyNumberFormat="1" applyFont="1" applyFill="1" applyBorder="1" applyAlignment="1">
      <alignment horizontal="right" vertical="center"/>
      <protection/>
    </xf>
    <xf numFmtId="164" fontId="9" fillId="0" borderId="42" xfId="210" applyNumberFormat="1" applyFont="1" applyFill="1" applyBorder="1" applyAlignment="1">
      <alignment horizontal="right" vertical="center"/>
      <protection/>
    </xf>
    <xf numFmtId="164" fontId="65" fillId="0" borderId="42" xfId="210" applyNumberFormat="1" applyFont="1" applyFill="1" applyBorder="1" applyAlignment="1">
      <alignment horizontal="right" vertical="center"/>
      <protection/>
    </xf>
    <xf numFmtId="164" fontId="9" fillId="0" borderId="34" xfId="0" applyNumberFormat="1" applyFont="1" applyFill="1" applyBorder="1" applyAlignment="1">
      <alignment horizontal="center" vertical="center" wrapText="1"/>
    </xf>
    <xf numFmtId="164" fontId="0" fillId="0" borderId="63" xfId="215" applyNumberFormat="1" applyFont="1" applyFill="1" applyBorder="1" applyAlignment="1" applyProtection="1">
      <alignment horizontal="right" vertical="center" wrapText="1"/>
      <protection locked="0"/>
    </xf>
    <xf numFmtId="164" fontId="0" fillId="0" borderId="64" xfId="215" applyNumberFormat="1" applyFont="1" applyFill="1" applyBorder="1" applyAlignment="1" applyProtection="1">
      <alignment horizontal="right" vertical="center" wrapText="1"/>
      <protection locked="0"/>
    </xf>
    <xf numFmtId="164" fontId="11" fillId="0" borderId="64" xfId="215" applyNumberFormat="1" applyFont="1" applyFill="1" applyBorder="1" applyAlignment="1" applyProtection="1">
      <alignment horizontal="right" vertical="center" wrapText="1"/>
      <protection locked="0"/>
    </xf>
    <xf numFmtId="164" fontId="11" fillId="0" borderId="92" xfId="215" applyNumberFormat="1" applyFont="1" applyFill="1" applyBorder="1" applyAlignment="1" applyProtection="1">
      <alignment horizontal="right" vertical="center" wrapText="1"/>
      <protection locked="0"/>
    </xf>
    <xf numFmtId="164" fontId="7" fillId="0" borderId="59" xfId="215" applyNumberFormat="1" applyFont="1" applyFill="1" applyBorder="1" applyAlignment="1" applyProtection="1">
      <alignment horizontal="right" vertical="center" wrapText="1"/>
      <protection/>
    </xf>
    <xf numFmtId="164" fontId="0" fillId="0" borderId="64" xfId="215" applyNumberFormat="1" applyFont="1" applyFill="1" applyBorder="1" applyAlignment="1" applyProtection="1">
      <alignment vertical="center" wrapText="1"/>
      <protection locked="0"/>
    </xf>
    <xf numFmtId="164" fontId="0" fillId="0" borderId="92" xfId="21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215" applyNumberFormat="1" applyFont="1" applyFill="1" applyBorder="1" applyAlignment="1" applyProtection="1">
      <alignment horizontal="right" vertical="center" wrapText="1" indent="1"/>
      <protection/>
    </xf>
    <xf numFmtId="164" fontId="0" fillId="0" borderId="94" xfId="215" applyNumberFormat="1" applyFont="1" applyFill="1" applyBorder="1" applyAlignment="1" applyProtection="1">
      <alignment vertical="center" wrapText="1"/>
      <protection/>
    </xf>
    <xf numFmtId="164" fontId="0" fillId="0" borderId="92" xfId="215" applyNumberFormat="1" applyFont="1" applyFill="1" applyBorder="1" applyAlignment="1" applyProtection="1">
      <alignment vertical="center" wrapText="1"/>
      <protection locked="0"/>
    </xf>
    <xf numFmtId="164" fontId="7" fillId="0" borderId="59" xfId="215" applyNumberFormat="1" applyFont="1" applyFill="1" applyBorder="1" applyAlignment="1" applyProtection="1">
      <alignment vertical="center" wrapText="1"/>
      <protection/>
    </xf>
    <xf numFmtId="164" fontId="0" fillId="0" borderId="94" xfId="215" applyNumberFormat="1" applyFont="1" applyFill="1" applyBorder="1" applyAlignment="1" applyProtection="1">
      <alignment vertical="center" wrapText="1"/>
      <protection locked="0"/>
    </xf>
    <xf numFmtId="164" fontId="0" fillId="0" borderId="64" xfId="215" applyNumberFormat="1" applyFont="1" applyFill="1" applyBorder="1" applyAlignment="1" applyProtection="1">
      <alignment vertical="center" wrapText="1"/>
      <protection locked="0"/>
    </xf>
    <xf numFmtId="164" fontId="0" fillId="0" borderId="92" xfId="215" applyNumberFormat="1" applyFont="1" applyFill="1" applyBorder="1" applyAlignment="1" applyProtection="1">
      <alignment vertical="center" wrapText="1"/>
      <protection locked="0"/>
    </xf>
    <xf numFmtId="164" fontId="7" fillId="0" borderId="59" xfId="215" applyNumberFormat="1" applyFont="1" applyFill="1" applyBorder="1" applyAlignment="1" applyProtection="1">
      <alignment vertical="center" wrapText="1"/>
      <protection locked="0"/>
    </xf>
    <xf numFmtId="164" fontId="0" fillId="0" borderId="63" xfId="215" applyNumberFormat="1" applyFont="1" applyFill="1" applyBorder="1" applyAlignment="1" applyProtection="1">
      <alignment vertical="center" wrapText="1"/>
      <protection locked="0"/>
    </xf>
    <xf numFmtId="164" fontId="7" fillId="0" borderId="59" xfId="215" applyNumberFormat="1" applyFont="1" applyFill="1" applyBorder="1" applyAlignment="1" applyProtection="1">
      <alignment vertical="center" wrapText="1"/>
      <protection/>
    </xf>
    <xf numFmtId="164" fontId="0" fillId="0" borderId="63" xfId="215" applyNumberFormat="1" applyFont="1" applyFill="1" applyBorder="1" applyAlignment="1" applyProtection="1">
      <alignment horizontal="right" vertical="center" wrapText="1"/>
      <protection locked="0"/>
    </xf>
    <xf numFmtId="164" fontId="0" fillId="0" borderId="92" xfId="215" applyNumberFormat="1" applyFont="1" applyFill="1" applyBorder="1" applyAlignment="1" applyProtection="1">
      <alignment horizontal="right" vertical="center" wrapText="1"/>
      <protection locked="0"/>
    </xf>
    <xf numFmtId="164" fontId="7" fillId="0" borderId="58" xfId="215" applyNumberFormat="1" applyFont="1" applyFill="1" applyBorder="1" applyAlignment="1" applyProtection="1">
      <alignment horizontal="right" vertical="center" wrapText="1"/>
      <protection locked="0"/>
    </xf>
    <xf numFmtId="164" fontId="0" fillId="0" borderId="63" xfId="215" applyNumberFormat="1" applyFont="1" applyFill="1" applyBorder="1" applyAlignment="1" applyProtection="1">
      <alignment vertical="center" wrapText="1"/>
      <protection/>
    </xf>
    <xf numFmtId="164" fontId="0" fillId="0" borderId="64" xfId="215" applyNumberFormat="1" applyFont="1" applyFill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vertical="center" wrapText="1"/>
      <protection/>
    </xf>
    <xf numFmtId="164" fontId="11" fillId="0" borderId="64" xfId="215" applyNumberFormat="1" applyFont="1" applyFill="1" applyBorder="1" applyAlignment="1" applyProtection="1">
      <alignment vertical="center" wrapText="1"/>
      <protection locked="0"/>
    </xf>
    <xf numFmtId="164" fontId="11" fillId="0" borderId="64" xfId="215" applyNumberFormat="1" applyFont="1" applyFill="1" applyBorder="1" applyAlignment="1" applyProtection="1">
      <alignment vertical="center"/>
      <protection locked="0"/>
    </xf>
    <xf numFmtId="164" fontId="11" fillId="0" borderId="92" xfId="215" applyNumberFormat="1" applyFont="1" applyFill="1" applyBorder="1" applyAlignment="1" applyProtection="1">
      <alignment vertical="center" wrapText="1"/>
      <protection locked="0"/>
    </xf>
    <xf numFmtId="164" fontId="7" fillId="0" borderId="66" xfId="215" applyNumberFormat="1" applyFont="1" applyFill="1" applyBorder="1" applyAlignment="1" applyProtection="1">
      <alignment vertical="center" wrapText="1"/>
      <protection/>
    </xf>
    <xf numFmtId="164" fontId="0" fillId="0" borderId="94" xfId="215" applyNumberFormat="1" applyFont="1" applyFill="1" applyBorder="1" applyAlignment="1" applyProtection="1">
      <alignment vertical="center" wrapText="1"/>
      <protection/>
    </xf>
    <xf numFmtId="164" fontId="12" fillId="0" borderId="59" xfId="0" applyNumberFormat="1" applyFont="1" applyBorder="1" applyAlignment="1" applyProtection="1" quotePrefix="1">
      <alignment vertical="center" wrapText="1"/>
      <protection/>
    </xf>
    <xf numFmtId="0" fontId="58" fillId="0" borderId="60" xfId="0" applyFont="1" applyFill="1" applyBorder="1" applyAlignment="1" applyProtection="1">
      <alignment horizontal="center" vertical="center" wrapText="1"/>
      <protection/>
    </xf>
    <xf numFmtId="0" fontId="58" fillId="0" borderId="49" xfId="0" applyFont="1" applyFill="1" applyBorder="1" applyAlignment="1" applyProtection="1">
      <alignment horizontal="center" vertical="center" wrapText="1"/>
      <protection/>
    </xf>
    <xf numFmtId="0" fontId="57" fillId="0" borderId="37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vertical="center" wrapText="1"/>
    </xf>
    <xf numFmtId="0" fontId="58" fillId="0" borderId="31" xfId="0" applyFont="1" applyFill="1" applyBorder="1" applyAlignment="1" applyProtection="1">
      <alignment horizontal="center" vertical="center" wrapText="1"/>
      <protection/>
    </xf>
    <xf numFmtId="164" fontId="58" fillId="0" borderId="31" xfId="0" applyNumberFormat="1" applyFont="1" applyFill="1" applyBorder="1" applyAlignment="1" applyProtection="1">
      <alignment horizontal="right" vertical="center" wrapText="1"/>
      <protection/>
    </xf>
    <xf numFmtId="0" fontId="4" fillId="0" borderId="3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58" fillId="0" borderId="25" xfId="0" applyFont="1" applyFill="1" applyBorder="1" applyAlignment="1" applyProtection="1">
      <alignment horizontal="center" vertical="center" wrapText="1"/>
      <protection/>
    </xf>
    <xf numFmtId="164" fontId="58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164" fontId="57" fillId="0" borderId="25" xfId="0" applyNumberFormat="1" applyFont="1" applyFill="1" applyBorder="1" applyAlignment="1" applyProtection="1">
      <alignment horizontal="right" vertical="center" wrapText="1"/>
      <protection/>
    </xf>
    <xf numFmtId="164" fontId="57" fillId="0" borderId="25" xfId="0" applyNumberFormat="1" applyFont="1" applyFill="1" applyBorder="1" applyAlignment="1" applyProtection="1">
      <alignment horizontal="right" vertical="center" wrapText="1"/>
      <protection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164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5" xfId="0" applyFont="1" applyBorder="1" applyAlignment="1">
      <alignment horizontal="left" vertical="center" indent="2"/>
    </xf>
    <xf numFmtId="0" fontId="10" fillId="0" borderId="25" xfId="0" applyFont="1" applyBorder="1" applyAlignment="1">
      <alignment horizontal="center" vertical="center"/>
    </xf>
    <xf numFmtId="164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Fill="1" applyBorder="1" applyAlignment="1">
      <alignment vertical="center"/>
    </xf>
    <xf numFmtId="164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5" xfId="215" applyFont="1" applyFill="1" applyBorder="1" applyAlignment="1" applyProtection="1">
      <alignment horizontal="center" vertical="center" wrapText="1"/>
      <protection/>
    </xf>
    <xf numFmtId="164" fontId="0" fillId="0" borderId="25" xfId="215" applyNumberFormat="1" applyFont="1" applyFill="1" applyBorder="1" applyAlignment="1" applyProtection="1">
      <alignment horizontal="right" vertical="center" wrapText="1"/>
      <protection locked="0"/>
    </xf>
    <xf numFmtId="0" fontId="11" fillId="0" borderId="25" xfId="215" applyFont="1" applyFill="1" applyBorder="1" applyAlignment="1" applyProtection="1">
      <alignment horizontal="left" vertical="center" wrapText="1" indent="4"/>
      <protection/>
    </xf>
    <xf numFmtId="0" fontId="0" fillId="0" borderId="25" xfId="215" applyFont="1" applyFill="1" applyBorder="1" applyAlignment="1" applyProtection="1">
      <alignment horizontal="center" vertical="center" wrapText="1"/>
      <protection/>
    </xf>
    <xf numFmtId="0" fontId="11" fillId="0" borderId="25" xfId="215" applyFont="1" applyFill="1" applyBorder="1" applyAlignment="1" applyProtection="1">
      <alignment horizontal="left" vertical="center" wrapText="1" indent="1"/>
      <protection/>
    </xf>
    <xf numFmtId="164" fontId="7" fillId="0" borderId="20" xfId="215" applyNumberFormat="1" applyFont="1" applyFill="1" applyBorder="1" applyAlignment="1" applyProtection="1">
      <alignment horizontal="right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vertical="center" wrapText="1"/>
    </xf>
    <xf numFmtId="0" fontId="66" fillId="0" borderId="25" xfId="0" applyFont="1" applyFill="1" applyBorder="1" applyAlignment="1">
      <alignment vertical="center" wrapText="1"/>
    </xf>
    <xf numFmtId="0" fontId="66" fillId="0" borderId="28" xfId="0" applyFont="1" applyFill="1" applyBorder="1" applyAlignment="1">
      <alignment vertical="center" wrapText="1"/>
    </xf>
    <xf numFmtId="0" fontId="58" fillId="0" borderId="23" xfId="0" applyFont="1" applyFill="1" applyBorder="1" applyAlignment="1">
      <alignment vertical="center" wrapText="1"/>
    </xf>
    <xf numFmtId="0" fontId="66" fillId="0" borderId="20" xfId="0" applyFont="1" applyFill="1" applyBorder="1" applyAlignment="1">
      <alignment vertical="center" wrapText="1"/>
    </xf>
    <xf numFmtId="49" fontId="0" fillId="0" borderId="60" xfId="215" applyNumberFormat="1" applyFont="1" applyFill="1" applyBorder="1" applyAlignment="1" applyProtection="1">
      <alignment horizontal="center" vertical="center" wrapText="1"/>
      <protection/>
    </xf>
    <xf numFmtId="49" fontId="0" fillId="0" borderId="49" xfId="215" applyNumberFormat="1" applyFont="1" applyFill="1" applyBorder="1" applyAlignment="1" applyProtection="1">
      <alignment horizontal="center" vertical="center" wrapText="1"/>
      <protection/>
    </xf>
    <xf numFmtId="0" fontId="7" fillId="0" borderId="37" xfId="215" applyFont="1" applyFill="1" applyBorder="1" applyAlignment="1" applyProtection="1">
      <alignment horizontal="center" vertical="center" wrapText="1"/>
      <protection/>
    </xf>
    <xf numFmtId="0" fontId="7" fillId="0" borderId="95" xfId="215" applyFont="1" applyFill="1" applyBorder="1" applyAlignment="1" applyProtection="1">
      <alignment horizontal="center" vertical="center" wrapText="1"/>
      <protection/>
    </xf>
    <xf numFmtId="0" fontId="7" fillId="0" borderId="88" xfId="215" applyFont="1" applyFill="1" applyBorder="1" applyAlignment="1" applyProtection="1">
      <alignment horizontal="center" vertical="center" wrapText="1"/>
      <protection/>
    </xf>
    <xf numFmtId="0" fontId="0" fillId="0" borderId="88" xfId="0" applyFill="1" applyBorder="1" applyAlignment="1">
      <alignment vertical="center" wrapText="1"/>
    </xf>
    <xf numFmtId="0" fontId="7" fillId="0" borderId="56" xfId="215" applyFont="1" applyFill="1" applyBorder="1" applyAlignment="1" applyProtection="1">
      <alignment horizontal="left" vertical="center" wrapText="1" indent="1"/>
      <protection/>
    </xf>
    <xf numFmtId="164" fontId="7" fillId="0" borderId="56" xfId="215" applyNumberFormat="1" applyFont="1" applyFill="1" applyBorder="1" applyAlignment="1" applyProtection="1">
      <alignment vertical="center" wrapText="1"/>
      <protection/>
    </xf>
    <xf numFmtId="0" fontId="0" fillId="0" borderId="31" xfId="215" applyFont="1" applyFill="1" applyBorder="1" applyAlignment="1" applyProtection="1">
      <alignment horizontal="left" vertical="center" wrapText="1" indent="1"/>
      <protection/>
    </xf>
    <xf numFmtId="164" fontId="0" fillId="0" borderId="31" xfId="215" applyNumberFormat="1" applyFont="1" applyFill="1" applyBorder="1" applyAlignment="1" applyProtection="1">
      <alignment vertical="center" wrapText="1"/>
      <protection locked="0"/>
    </xf>
    <xf numFmtId="0" fontId="7" fillId="0" borderId="25" xfId="215" applyFont="1" applyFill="1" applyBorder="1" applyAlignment="1" applyProtection="1">
      <alignment horizontal="left" vertical="center" wrapText="1" indent="1"/>
      <protection/>
    </xf>
    <xf numFmtId="164" fontId="7" fillId="0" borderId="25" xfId="215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164" fontId="11" fillId="0" borderId="92" xfId="215" applyNumberFormat="1" applyFont="1" applyFill="1" applyBorder="1" applyAlignment="1" applyProtection="1">
      <alignment horizontal="left" vertical="center" wrapText="1"/>
      <protection locked="0"/>
    </xf>
    <xf numFmtId="164" fontId="0" fillId="0" borderId="63" xfId="21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4" xfId="21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94" xfId="215" applyNumberFormat="1" applyFont="1" applyFill="1" applyBorder="1" applyAlignment="1" applyProtection="1">
      <alignment horizontal="right" vertical="center" wrapText="1" indent="1"/>
      <protection/>
    </xf>
    <xf numFmtId="164" fontId="0" fillId="0" borderId="94" xfId="21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4" xfId="21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92" xfId="21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21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3" xfId="21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215" applyNumberFormat="1" applyFont="1" applyFill="1" applyBorder="1" applyAlignment="1" applyProtection="1">
      <alignment horizontal="right" vertical="center" wrapText="1" indent="1"/>
      <protection/>
    </xf>
    <xf numFmtId="164" fontId="0" fillId="0" borderId="94" xfId="215" applyNumberFormat="1" applyFont="1" applyFill="1" applyBorder="1" applyAlignment="1" applyProtection="1">
      <alignment horizontal="right" vertical="center" wrapText="1"/>
      <protection locked="0"/>
    </xf>
    <xf numFmtId="164" fontId="0" fillId="0" borderId="92" xfId="215" applyNumberFormat="1" applyFont="1" applyFill="1" applyBorder="1" applyAlignment="1" applyProtection="1">
      <alignment horizontal="right" vertical="center" wrapText="1"/>
      <protection locked="0"/>
    </xf>
    <xf numFmtId="164" fontId="0" fillId="0" borderId="63" xfId="215" applyNumberFormat="1" applyFont="1" applyFill="1" applyBorder="1" applyAlignment="1" applyProtection="1">
      <alignment horizontal="right" vertical="center" wrapText="1" indent="1"/>
      <protection/>
    </xf>
    <xf numFmtId="164" fontId="0" fillId="0" borderId="64" xfId="215" applyNumberFormat="1" applyFont="1" applyFill="1" applyBorder="1" applyAlignment="1" applyProtection="1">
      <alignment horizontal="right" vertical="center" wrapText="1" indent="1"/>
      <protection/>
    </xf>
    <xf numFmtId="164" fontId="11" fillId="0" borderId="64" xfId="21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93" xfId="215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4" xfId="215" applyNumberFormat="1" applyFont="1" applyFill="1" applyBorder="1" applyAlignment="1" applyProtection="1">
      <alignment horizontal="left" vertical="center" wrapText="1" indent="6"/>
      <protection locked="0"/>
    </xf>
    <xf numFmtId="164" fontId="11" fillId="0" borderId="92" xfId="21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94" xfId="215" applyNumberFormat="1" applyFont="1" applyFill="1" applyBorder="1" applyAlignment="1" applyProtection="1">
      <alignment horizontal="right" vertical="center" wrapText="1" indent="1"/>
      <protection/>
    </xf>
    <xf numFmtId="164" fontId="12" fillId="0" borderId="59" xfId="0" applyNumberFormat="1" applyFont="1" applyBorder="1" applyAlignment="1" applyProtection="1" quotePrefix="1">
      <alignment horizontal="right" vertical="center" wrapText="1" indent="1"/>
      <protection/>
    </xf>
    <xf numFmtId="3" fontId="58" fillId="0" borderId="96" xfId="0" applyNumberFormat="1" applyFont="1" applyFill="1" applyBorder="1" applyAlignment="1">
      <alignment vertical="center" wrapText="1"/>
    </xf>
    <xf numFmtId="3" fontId="58" fillId="0" borderId="97" xfId="0" applyNumberFormat="1" applyFont="1" applyFill="1" applyBorder="1" applyAlignment="1">
      <alignment vertical="center" wrapText="1"/>
    </xf>
    <xf numFmtId="3" fontId="0" fillId="0" borderId="97" xfId="0" applyNumberFormat="1" applyFill="1" applyBorder="1" applyAlignment="1">
      <alignment vertical="center" wrapText="1"/>
    </xf>
    <xf numFmtId="3" fontId="0" fillId="0" borderId="98" xfId="0" applyNumberFormat="1" applyFill="1" applyBorder="1" applyAlignment="1">
      <alignment vertical="center" wrapText="1"/>
    </xf>
    <xf numFmtId="3" fontId="0" fillId="0" borderId="82" xfId="0" applyNumberFormat="1" applyFill="1" applyBorder="1" applyAlignment="1">
      <alignment vertical="center" wrapText="1"/>
    </xf>
    <xf numFmtId="3" fontId="0" fillId="0" borderId="99" xfId="0" applyNumberFormat="1" applyFill="1" applyBorder="1" applyAlignment="1">
      <alignment vertical="center" wrapText="1"/>
    </xf>
    <xf numFmtId="3" fontId="58" fillId="0" borderId="31" xfId="0" applyNumberFormat="1" applyFont="1" applyFill="1" applyBorder="1" applyAlignment="1">
      <alignment vertical="center" wrapText="1"/>
    </xf>
    <xf numFmtId="3" fontId="58" fillId="0" borderId="25" xfId="0" applyNumberFormat="1" applyFont="1" applyFill="1" applyBorder="1" applyAlignment="1">
      <alignment vertical="center" wrapText="1"/>
    </xf>
    <xf numFmtId="3" fontId="58" fillId="0" borderId="23" xfId="0" applyNumberFormat="1" applyFont="1" applyFill="1" applyBorder="1" applyAlignment="1">
      <alignment vertical="center" wrapText="1"/>
    </xf>
    <xf numFmtId="49" fontId="0" fillId="0" borderId="89" xfId="215" applyNumberFormat="1" applyFont="1" applyFill="1" applyBorder="1" applyAlignment="1" applyProtection="1">
      <alignment horizontal="center" vertical="center" wrapText="1"/>
      <protection/>
    </xf>
    <xf numFmtId="0" fontId="0" fillId="0" borderId="28" xfId="215" applyFont="1" applyFill="1" applyBorder="1" applyAlignment="1" applyProtection="1">
      <alignment horizontal="center" vertical="center" wrapText="1"/>
      <protection/>
    </xf>
    <xf numFmtId="164" fontId="0" fillId="0" borderId="28" xfId="215" applyNumberFormat="1" applyFont="1" applyFill="1" applyBorder="1" applyAlignment="1" applyProtection="1">
      <alignment vertical="center" wrapText="1"/>
      <protection locked="0"/>
    </xf>
    <xf numFmtId="3" fontId="58" fillId="0" borderId="28" xfId="0" applyNumberFormat="1" applyFont="1" applyFill="1" applyBorder="1" applyAlignment="1">
      <alignment vertical="center" wrapText="1"/>
    </xf>
    <xf numFmtId="164" fontId="7" fillId="0" borderId="20" xfId="215" applyNumberFormat="1" applyFont="1" applyFill="1" applyBorder="1" applyAlignment="1" applyProtection="1">
      <alignment vertical="center" wrapText="1"/>
      <protection locked="0"/>
    </xf>
    <xf numFmtId="164" fontId="0" fillId="0" borderId="88" xfId="215" applyNumberFormat="1" applyFont="1" applyFill="1" applyBorder="1" applyAlignment="1" applyProtection="1">
      <alignment vertical="center" wrapText="1"/>
      <protection locked="0"/>
    </xf>
    <xf numFmtId="3" fontId="58" fillId="0" borderId="98" xfId="0" applyNumberFormat="1" applyFont="1" applyFill="1" applyBorder="1" applyAlignment="1">
      <alignment vertical="center" wrapText="1"/>
    </xf>
    <xf numFmtId="49" fontId="0" fillId="0" borderId="47" xfId="215" applyNumberFormat="1" applyFont="1" applyFill="1" applyBorder="1" applyAlignment="1" applyProtection="1">
      <alignment horizontal="center" vertical="center" wrapText="1"/>
      <protection/>
    </xf>
    <xf numFmtId="0" fontId="0" fillId="0" borderId="23" xfId="215" applyFont="1" applyFill="1" applyBorder="1" applyAlignment="1" applyProtection="1">
      <alignment horizontal="left" vertical="center" wrapText="1" indent="1"/>
      <protection/>
    </xf>
    <xf numFmtId="3" fontId="11" fillId="0" borderId="100" xfId="0" applyNumberFormat="1" applyFont="1" applyFill="1" applyBorder="1" applyAlignment="1">
      <alignment vertical="center" wrapText="1"/>
    </xf>
    <xf numFmtId="0" fontId="7" fillId="0" borderId="20" xfId="215" applyFont="1" applyFill="1" applyBorder="1" applyAlignment="1" applyProtection="1">
      <alignment vertical="center" wrapText="1"/>
      <protection/>
    </xf>
    <xf numFmtId="164" fontId="7" fillId="0" borderId="21" xfId="215" applyNumberFormat="1" applyFont="1" applyFill="1" applyBorder="1" applyAlignment="1" applyProtection="1">
      <alignment vertical="center" wrapText="1"/>
      <protection locked="0"/>
    </xf>
    <xf numFmtId="164" fontId="58" fillId="0" borderId="25" xfId="0" applyNumberFormat="1" applyFont="1" applyFill="1" applyBorder="1" applyAlignment="1">
      <alignment vertical="center" wrapText="1"/>
    </xf>
    <xf numFmtId="0" fontId="58" fillId="0" borderId="89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vertical="center" wrapText="1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164" fontId="58" fillId="0" borderId="28" xfId="0" applyNumberFormat="1" applyFont="1" applyFill="1" applyBorder="1" applyAlignment="1" applyProtection="1">
      <alignment horizontal="right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>
      <alignment vertical="center" wrapText="1"/>
    </xf>
    <xf numFmtId="0" fontId="58" fillId="0" borderId="23" xfId="0" applyFont="1" applyFill="1" applyBorder="1" applyAlignment="1" applyProtection="1">
      <alignment horizontal="center" vertical="center" wrapText="1"/>
      <protection/>
    </xf>
    <xf numFmtId="164" fontId="57" fillId="0" borderId="23" xfId="0" applyNumberFormat="1" applyFont="1" applyFill="1" applyBorder="1" applyAlignment="1" applyProtection="1">
      <alignment horizontal="right" vertical="center" wrapText="1"/>
      <protection/>
    </xf>
    <xf numFmtId="164" fontId="57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164" fontId="57" fillId="0" borderId="20" xfId="0" applyNumberFormat="1" applyFont="1" applyFill="1" applyBorder="1" applyAlignment="1" applyProtection="1">
      <alignment horizontal="right" vertical="center" wrapText="1"/>
      <protection/>
    </xf>
    <xf numFmtId="164" fontId="57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 applyProtection="1">
      <alignment horizontal="center" vertical="center" wrapText="1"/>
      <protection/>
    </xf>
    <xf numFmtId="164" fontId="57" fillId="0" borderId="28" xfId="0" applyNumberFormat="1" applyFont="1" applyFill="1" applyBorder="1" applyAlignment="1" applyProtection="1">
      <alignment horizontal="right" vertical="center" wrapText="1"/>
      <protection/>
    </xf>
    <xf numFmtId="164" fontId="57" fillId="0" borderId="28" xfId="0" applyNumberFormat="1" applyFont="1" applyFill="1" applyBorder="1" applyAlignment="1" applyProtection="1">
      <alignment horizontal="right" vertical="center" wrapText="1"/>
      <protection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16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0" xfId="0" applyFont="1" applyFill="1" applyBorder="1" applyAlignment="1">
      <alignment vertical="center" wrapText="1"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164" fontId="7" fillId="0" borderId="28" xfId="0" applyNumberFormat="1" applyFont="1" applyFill="1" applyBorder="1" applyAlignment="1" applyProtection="1">
      <alignment horizontal="right" vertical="center" wrapText="1"/>
      <protection/>
    </xf>
    <xf numFmtId="164" fontId="0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40" xfId="0" applyFont="1" applyFill="1" applyBorder="1" applyAlignment="1" applyProtection="1">
      <alignment horizontal="center" vertical="center" wrapText="1"/>
      <protection/>
    </xf>
    <xf numFmtId="0" fontId="7" fillId="0" borderId="88" xfId="215" applyFont="1" applyFill="1" applyBorder="1" applyAlignment="1" applyProtection="1">
      <alignment horizontal="left" vertical="center" wrapText="1"/>
      <protection/>
    </xf>
    <xf numFmtId="164" fontId="7" fillId="0" borderId="8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88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88" xfId="0" applyFont="1" applyFill="1" applyBorder="1" applyAlignment="1">
      <alignment vertical="center" wrapText="1"/>
    </xf>
    <xf numFmtId="0" fontId="57" fillId="0" borderId="95" xfId="0" applyFont="1" applyFill="1" applyBorder="1" applyAlignment="1" applyProtection="1">
      <alignment horizontal="center" vertical="center" wrapText="1"/>
      <protection/>
    </xf>
    <xf numFmtId="16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88" xfId="0" applyFont="1" applyFill="1" applyBorder="1" applyAlignment="1">
      <alignment vertical="center" wrapText="1"/>
    </xf>
    <xf numFmtId="16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8" xfId="215" applyFont="1" applyFill="1" applyBorder="1" applyAlignment="1" applyProtection="1">
      <alignment horizontal="left" vertical="center" wrapText="1" indent="6"/>
      <protection/>
    </xf>
    <xf numFmtId="164" fontId="0" fillId="0" borderId="28" xfId="215" applyNumberFormat="1" applyFont="1" applyFill="1" applyBorder="1" applyAlignment="1" applyProtection="1">
      <alignment horizontal="right" vertical="center" wrapText="1"/>
      <protection locked="0"/>
    </xf>
    <xf numFmtId="0" fontId="7" fillId="0" borderId="47" xfId="215" applyFont="1" applyFill="1" applyBorder="1" applyAlignment="1" applyProtection="1">
      <alignment horizontal="center" vertical="center" wrapText="1"/>
      <protection/>
    </xf>
    <xf numFmtId="164" fontId="0" fillId="0" borderId="26" xfId="215" applyNumberFormat="1" applyFont="1" applyFill="1" applyBorder="1" applyAlignment="1" applyProtection="1">
      <alignment horizontal="right" vertical="center" wrapText="1"/>
      <protection locked="0"/>
    </xf>
    <xf numFmtId="164" fontId="7" fillId="0" borderId="21" xfId="215" applyNumberFormat="1" applyFont="1" applyFill="1" applyBorder="1" applyAlignment="1" applyProtection="1">
      <alignment horizontal="right" vertical="center" wrapText="1"/>
      <protection/>
    </xf>
    <xf numFmtId="3" fontId="4" fillId="0" borderId="96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52" xfId="0" applyNumberFormat="1" applyFont="1" applyFill="1" applyBorder="1" applyAlignment="1">
      <alignment horizontal="center" vertical="center" wrapText="1"/>
    </xf>
    <xf numFmtId="3" fontId="58" fillId="0" borderId="52" xfId="0" applyNumberFormat="1" applyFont="1" applyFill="1" applyBorder="1" applyAlignment="1">
      <alignment vertical="center" wrapText="1"/>
    </xf>
    <xf numFmtId="3" fontId="58" fillId="0" borderId="26" xfId="0" applyNumberFormat="1" applyFont="1" applyFill="1" applyBorder="1" applyAlignment="1">
      <alignment vertical="center" wrapText="1"/>
    </xf>
    <xf numFmtId="3" fontId="66" fillId="0" borderId="26" xfId="0" applyNumberFormat="1" applyFont="1" applyFill="1" applyBorder="1" applyAlignment="1">
      <alignment vertical="center" wrapText="1"/>
    </xf>
    <xf numFmtId="3" fontId="66" fillId="0" borderId="29" xfId="0" applyNumberFormat="1" applyFont="1" applyFill="1" applyBorder="1" applyAlignment="1">
      <alignment vertical="center" wrapText="1"/>
    </xf>
    <xf numFmtId="3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61" fillId="0" borderId="71" xfId="0" applyNumberFormat="1" applyFont="1" applyFill="1" applyBorder="1" applyAlignment="1">
      <alignment vertical="center" wrapText="1"/>
    </xf>
    <xf numFmtId="3" fontId="66" fillId="0" borderId="21" xfId="0" applyNumberFormat="1" applyFont="1" applyFill="1" applyBorder="1" applyAlignment="1">
      <alignment vertical="center" wrapText="1"/>
    </xf>
    <xf numFmtId="3" fontId="66" fillId="0" borderId="71" xfId="0" applyNumberFormat="1" applyFont="1" applyFill="1" applyBorder="1" applyAlignment="1">
      <alignment vertical="center" wrapText="1"/>
    </xf>
    <xf numFmtId="3" fontId="0" fillId="0" borderId="33" xfId="215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215" applyNumberFormat="1" applyFont="1" applyFill="1" applyBorder="1" applyAlignment="1" applyProtection="1">
      <alignment horizontal="right" vertical="center" wrapText="1"/>
      <protection locked="0"/>
    </xf>
    <xf numFmtId="3" fontId="0" fillId="0" borderId="29" xfId="215" applyNumberFormat="1" applyFont="1" applyFill="1" applyBorder="1" applyAlignment="1" applyProtection="1">
      <alignment horizontal="right" vertical="center" wrapText="1"/>
      <protection locked="0"/>
    </xf>
    <xf numFmtId="3" fontId="7" fillId="0" borderId="21" xfId="215" applyNumberFormat="1" applyFont="1" applyFill="1" applyBorder="1" applyAlignment="1" applyProtection="1">
      <alignment horizontal="right" vertical="center" wrapText="1"/>
      <protection/>
    </xf>
    <xf numFmtId="164" fontId="0" fillId="0" borderId="31" xfId="215" applyNumberFormat="1" applyFont="1" applyFill="1" applyBorder="1" applyProtection="1">
      <alignment/>
      <protection/>
    </xf>
    <xf numFmtId="164" fontId="0" fillId="0" borderId="25" xfId="215" applyNumberFormat="1" applyFont="1" applyFill="1" applyBorder="1" applyProtection="1">
      <alignment/>
      <protection/>
    </xf>
    <xf numFmtId="164" fontId="0" fillId="0" borderId="35" xfId="215" applyNumberFormat="1" applyFont="1" applyFill="1" applyBorder="1" applyProtection="1">
      <alignment/>
      <protection/>
    </xf>
    <xf numFmtId="164" fontId="0" fillId="0" borderId="23" xfId="215" applyNumberFormat="1" applyFont="1" applyFill="1" applyBorder="1" applyProtection="1">
      <alignment/>
      <protection/>
    </xf>
    <xf numFmtId="3" fontId="0" fillId="0" borderId="33" xfId="215" applyNumberFormat="1" applyFont="1" applyFill="1" applyBorder="1" applyProtection="1">
      <alignment/>
      <protection/>
    </xf>
    <xf numFmtId="3" fontId="0" fillId="0" borderId="26" xfId="215" applyNumberFormat="1" applyFont="1" applyFill="1" applyBorder="1" applyProtection="1">
      <alignment/>
      <protection/>
    </xf>
    <xf numFmtId="3" fontId="0" fillId="0" borderId="29" xfId="215" applyNumberFormat="1" applyFont="1" applyFill="1" applyBorder="1" applyProtection="1">
      <alignment/>
      <protection/>
    </xf>
    <xf numFmtId="3" fontId="7" fillId="0" borderId="21" xfId="215" applyNumberFormat="1" applyFont="1" applyFill="1" applyBorder="1" applyAlignment="1" applyProtection="1">
      <alignment vertical="center" wrapText="1"/>
      <protection locked="0"/>
    </xf>
    <xf numFmtId="3" fontId="0" fillId="0" borderId="52" xfId="215" applyNumberFormat="1" applyFont="1" applyFill="1" applyBorder="1" applyProtection="1">
      <alignment/>
      <protection/>
    </xf>
    <xf numFmtId="3" fontId="7" fillId="0" borderId="21" xfId="215" applyNumberFormat="1" applyFont="1" applyFill="1" applyBorder="1" applyAlignment="1" applyProtection="1">
      <alignment vertical="center" wrapText="1"/>
      <protection/>
    </xf>
    <xf numFmtId="3" fontId="7" fillId="0" borderId="82" xfId="215" applyNumberFormat="1" applyFont="1" applyFill="1" applyBorder="1" applyAlignment="1" applyProtection="1">
      <alignment vertical="center" wrapText="1"/>
      <protection/>
    </xf>
    <xf numFmtId="3" fontId="12" fillId="0" borderId="21" xfId="0" applyNumberFormat="1" applyFont="1" applyBorder="1" applyAlignment="1" applyProtection="1" quotePrefix="1">
      <alignment vertical="center" wrapText="1"/>
      <protection/>
    </xf>
    <xf numFmtId="164" fontId="0" fillId="0" borderId="26" xfId="215" applyNumberFormat="1" applyFont="1" applyFill="1" applyBorder="1" applyAlignment="1" applyProtection="1">
      <alignment vertical="center" wrapText="1"/>
      <protection locked="0"/>
    </xf>
    <xf numFmtId="164" fontId="7" fillId="0" borderId="20" xfId="215" applyNumberFormat="1" applyFont="1" applyFill="1" applyBorder="1" applyAlignment="1" applyProtection="1">
      <alignment vertical="center" wrapText="1"/>
      <protection/>
    </xf>
    <xf numFmtId="164" fontId="7" fillId="0" borderId="21" xfId="215" applyNumberFormat="1" applyFont="1" applyFill="1" applyBorder="1" applyAlignment="1" applyProtection="1">
      <alignment vertical="center" wrapText="1"/>
      <protection/>
    </xf>
    <xf numFmtId="164" fontId="0" fillId="0" borderId="26" xfId="215" applyNumberFormat="1" applyFont="1" applyFill="1" applyBorder="1" applyAlignment="1" applyProtection="1">
      <alignment vertical="center" wrapText="1"/>
      <protection/>
    </xf>
    <xf numFmtId="3" fontId="0" fillId="0" borderId="34" xfId="215" applyNumberFormat="1" applyFont="1" applyFill="1" applyBorder="1" applyAlignment="1" applyProtection="1">
      <alignment vertical="center"/>
      <protection/>
    </xf>
    <xf numFmtId="3" fontId="0" fillId="0" borderId="33" xfId="215" applyNumberFormat="1" applyFont="1" applyFill="1" applyBorder="1" applyAlignment="1" applyProtection="1">
      <alignment vertical="center"/>
      <protection/>
    </xf>
    <xf numFmtId="3" fontId="0" fillId="0" borderId="25" xfId="215" applyNumberFormat="1" applyFont="1" applyFill="1" applyBorder="1" applyAlignment="1" applyProtection="1">
      <alignment vertical="center"/>
      <protection/>
    </xf>
    <xf numFmtId="3" fontId="0" fillId="0" borderId="26" xfId="215" applyNumberFormat="1" applyFont="1" applyFill="1" applyBorder="1" applyAlignment="1" applyProtection="1">
      <alignment vertical="center"/>
      <protection/>
    </xf>
    <xf numFmtId="3" fontId="0" fillId="0" borderId="23" xfId="215" applyNumberFormat="1" applyFont="1" applyFill="1" applyBorder="1" applyAlignment="1" applyProtection="1">
      <alignment vertical="center"/>
      <protection/>
    </xf>
    <xf numFmtId="3" fontId="0" fillId="0" borderId="29" xfId="215" applyNumberFormat="1" applyFont="1" applyFill="1" applyBorder="1" applyAlignment="1" applyProtection="1">
      <alignment vertical="center"/>
      <protection/>
    </xf>
    <xf numFmtId="3" fontId="0" fillId="0" borderId="52" xfId="215" applyNumberFormat="1" applyFont="1" applyFill="1" applyBorder="1" applyAlignment="1" applyProtection="1">
      <alignment vertical="center"/>
      <protection/>
    </xf>
    <xf numFmtId="164" fontId="7" fillId="0" borderId="59" xfId="215" applyNumberFormat="1" applyFont="1" applyFill="1" applyBorder="1" applyAlignment="1" applyProtection="1">
      <alignment horizontal="right" vertical="center" wrapText="1"/>
      <protection/>
    </xf>
    <xf numFmtId="3" fontId="0" fillId="0" borderId="31" xfId="215" applyNumberFormat="1" applyFont="1" applyFill="1" applyBorder="1" applyAlignment="1" applyProtection="1">
      <alignment vertical="center"/>
      <protection/>
    </xf>
    <xf numFmtId="3" fontId="0" fillId="0" borderId="21" xfId="215" applyNumberFormat="1" applyFont="1" applyFill="1" applyBorder="1" applyAlignment="1" applyProtection="1">
      <alignment vertical="center"/>
      <protection/>
    </xf>
    <xf numFmtId="3" fontId="0" fillId="0" borderId="35" xfId="215" applyNumberFormat="1" applyFont="1" applyFill="1" applyBorder="1" applyAlignment="1" applyProtection="1">
      <alignment vertical="center"/>
      <protection/>
    </xf>
    <xf numFmtId="3" fontId="0" fillId="0" borderId="28" xfId="215" applyNumberFormat="1" applyFont="1" applyFill="1" applyBorder="1" applyAlignment="1" applyProtection="1">
      <alignment vertical="center"/>
      <protection/>
    </xf>
    <xf numFmtId="164" fontId="12" fillId="0" borderId="24" xfId="212" applyNumberFormat="1" applyFont="1" applyFill="1" applyBorder="1" applyAlignment="1" applyProtection="1">
      <alignment horizontal="center" vertical="center" wrapText="1"/>
      <protection/>
    </xf>
    <xf numFmtId="164" fontId="12" fillId="0" borderId="25" xfId="212" applyNumberFormat="1" applyFont="1" applyFill="1" applyBorder="1" applyAlignment="1" applyProtection="1">
      <alignment horizontal="center" vertical="center" wrapText="1"/>
      <protection/>
    </xf>
    <xf numFmtId="49" fontId="12" fillId="0" borderId="25" xfId="212" applyNumberFormat="1" applyFont="1" applyFill="1" applyBorder="1" applyAlignment="1" applyProtection="1">
      <alignment horizontal="center" vertical="center" wrapText="1"/>
      <protection/>
    </xf>
    <xf numFmtId="164" fontId="12" fillId="0" borderId="25" xfId="208" applyNumberFormat="1" applyFont="1" applyBorder="1" applyAlignment="1">
      <alignment horizontal="center" vertical="center" wrapText="1"/>
      <protection/>
    </xf>
    <xf numFmtId="164" fontId="12" fillId="0" borderId="25" xfId="0" applyNumberFormat="1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164" fontId="12" fillId="0" borderId="44" xfId="0" applyNumberFormat="1" applyFont="1" applyFill="1" applyBorder="1" applyAlignment="1">
      <alignment horizontal="center" vertical="center" wrapText="1"/>
    </xf>
    <xf numFmtId="164" fontId="0" fillId="0" borderId="31" xfId="215" applyNumberFormat="1" applyFont="1" applyFill="1" applyBorder="1" applyAlignment="1" applyProtection="1">
      <alignment vertical="center"/>
      <protection/>
    </xf>
    <xf numFmtId="164" fontId="0" fillId="0" borderId="25" xfId="215" applyNumberFormat="1" applyFont="1" applyFill="1" applyBorder="1" applyAlignment="1" applyProtection="1">
      <alignment vertical="center"/>
      <protection/>
    </xf>
    <xf numFmtId="164" fontId="0" fillId="0" borderId="28" xfId="215" applyNumberFormat="1" applyFont="1" applyFill="1" applyBorder="1" applyAlignment="1" applyProtection="1">
      <alignment vertical="center"/>
      <protection/>
    </xf>
    <xf numFmtId="164" fontId="0" fillId="0" borderId="20" xfId="215" applyNumberFormat="1" applyFont="1" applyFill="1" applyBorder="1" applyAlignment="1" applyProtection="1">
      <alignment vertical="center"/>
      <protection/>
    </xf>
    <xf numFmtId="164" fontId="0" fillId="0" borderId="23" xfId="215" applyNumberFormat="1" applyFont="1" applyFill="1" applyBorder="1" applyAlignment="1" applyProtection="1">
      <alignment vertical="center"/>
      <protection/>
    </xf>
    <xf numFmtId="3" fontId="0" fillId="0" borderId="82" xfId="215" applyNumberFormat="1" applyFont="1" applyFill="1" applyBorder="1" applyAlignment="1" applyProtection="1">
      <alignment vertical="center"/>
      <protection/>
    </xf>
    <xf numFmtId="3" fontId="0" fillId="0" borderId="100" xfId="215" applyNumberFormat="1" applyFont="1" applyFill="1" applyBorder="1" applyAlignment="1" applyProtection="1">
      <alignment vertical="center"/>
      <protection/>
    </xf>
    <xf numFmtId="3" fontId="0" fillId="0" borderId="97" xfId="215" applyNumberFormat="1" applyFont="1" applyFill="1" applyBorder="1" applyAlignment="1" applyProtection="1">
      <alignment vertical="center"/>
      <protection/>
    </xf>
    <xf numFmtId="3" fontId="0" fillId="0" borderId="98" xfId="215" applyNumberFormat="1" applyFont="1" applyFill="1" applyBorder="1" applyAlignment="1" applyProtection="1">
      <alignment vertical="center"/>
      <protection/>
    </xf>
    <xf numFmtId="164" fontId="0" fillId="0" borderId="25" xfId="215" applyNumberFormat="1" applyFont="1" applyFill="1" applyBorder="1" applyAlignment="1" applyProtection="1">
      <alignment horizontal="right" vertical="center" indent="1"/>
      <protection/>
    </xf>
    <xf numFmtId="3" fontId="0" fillId="0" borderId="26" xfId="215" applyNumberFormat="1" applyFont="1" applyFill="1" applyBorder="1" applyAlignment="1" applyProtection="1">
      <alignment horizontal="right" vertical="center" indent="1"/>
      <protection/>
    </xf>
    <xf numFmtId="3" fontId="0" fillId="0" borderId="31" xfId="215" applyNumberFormat="1" applyFont="1" applyFill="1" applyBorder="1" applyAlignment="1" applyProtection="1">
      <alignment horizontal="right" vertical="center" indent="1"/>
      <protection/>
    </xf>
    <xf numFmtId="3" fontId="0" fillId="0" borderId="33" xfId="215" applyNumberFormat="1" applyFont="1" applyFill="1" applyBorder="1" applyAlignment="1" applyProtection="1">
      <alignment horizontal="right" vertical="center" indent="1"/>
      <protection/>
    </xf>
    <xf numFmtId="3" fontId="0" fillId="0" borderId="25" xfId="215" applyNumberFormat="1" applyFont="1" applyFill="1" applyBorder="1" applyAlignment="1" applyProtection="1">
      <alignment horizontal="right" vertical="center" indent="1"/>
      <protection/>
    </xf>
    <xf numFmtId="3" fontId="0" fillId="0" borderId="26" xfId="215" applyNumberFormat="1" applyFont="1" applyFill="1" applyBorder="1" applyAlignment="1" applyProtection="1">
      <alignment horizontal="right" vertical="center" indent="1"/>
      <protection/>
    </xf>
    <xf numFmtId="3" fontId="0" fillId="0" borderId="28" xfId="215" applyNumberFormat="1" applyFont="1" applyFill="1" applyBorder="1" applyAlignment="1" applyProtection="1">
      <alignment horizontal="right" vertical="center" indent="1"/>
      <protection/>
    </xf>
    <xf numFmtId="3" fontId="0" fillId="0" borderId="29" xfId="215" applyNumberFormat="1" applyFont="1" applyFill="1" applyBorder="1" applyAlignment="1" applyProtection="1">
      <alignment horizontal="right" vertical="center" indent="1"/>
      <protection/>
    </xf>
    <xf numFmtId="3" fontId="0" fillId="0" borderId="23" xfId="215" applyNumberFormat="1" applyFont="1" applyFill="1" applyBorder="1" applyAlignment="1" applyProtection="1">
      <alignment horizontal="right" vertical="center" indent="1"/>
      <protection/>
    </xf>
    <xf numFmtId="3" fontId="0" fillId="0" borderId="52" xfId="215" applyNumberFormat="1" applyFont="1" applyFill="1" applyBorder="1" applyAlignment="1" applyProtection="1">
      <alignment horizontal="right" vertical="center" indent="1"/>
      <protection/>
    </xf>
    <xf numFmtId="164" fontId="7" fillId="0" borderId="66" xfId="215" applyNumberFormat="1" applyFont="1" applyFill="1" applyBorder="1" applyAlignment="1" applyProtection="1">
      <alignment horizontal="right" vertical="center" wrapText="1" indent="1"/>
      <protection/>
    </xf>
    <xf numFmtId="164" fontId="7" fillId="0" borderId="82" xfId="215" applyNumberFormat="1" applyFont="1" applyFill="1" applyBorder="1" applyAlignment="1" applyProtection="1">
      <alignment horizontal="right" vertical="center" wrapText="1" indent="1"/>
      <protection/>
    </xf>
    <xf numFmtId="164" fontId="7" fillId="0" borderId="20" xfId="215" applyNumberFormat="1" applyFont="1" applyFill="1" applyBorder="1" applyAlignment="1" applyProtection="1">
      <alignment horizontal="right" vertical="center" wrapText="1" indent="1"/>
      <protection/>
    </xf>
    <xf numFmtId="164" fontId="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101" xfId="214" applyFont="1" applyBorder="1" applyAlignment="1">
      <alignment horizontal="center" vertical="center" wrapText="1"/>
      <protection/>
    </xf>
    <xf numFmtId="0" fontId="74" fillId="0" borderId="73" xfId="0" applyFont="1" applyBorder="1" applyAlignment="1">
      <alignment horizontal="center" vertical="center" wrapText="1"/>
    </xf>
    <xf numFmtId="0" fontId="74" fillId="0" borderId="96" xfId="0" applyFont="1" applyBorder="1" applyAlignment="1">
      <alignment horizontal="center" vertical="center" wrapText="1"/>
    </xf>
    <xf numFmtId="0" fontId="74" fillId="0" borderId="95" xfId="0" applyFont="1" applyBorder="1" applyAlignment="1">
      <alignment horizontal="center" vertical="center" wrapText="1"/>
    </xf>
    <xf numFmtId="0" fontId="74" fillId="0" borderId="57" xfId="0" applyFont="1" applyBorder="1" applyAlignment="1">
      <alignment horizontal="center" vertical="center" wrapText="1"/>
    </xf>
    <xf numFmtId="0" fontId="74" fillId="0" borderId="72" xfId="0" applyFont="1" applyBorder="1" applyAlignment="1">
      <alignment horizontal="center" vertical="center" wrapText="1"/>
    </xf>
    <xf numFmtId="164" fontId="5" fillId="0" borderId="0" xfId="215" applyNumberFormat="1" applyFont="1" applyFill="1" applyBorder="1" applyAlignment="1" applyProtection="1">
      <alignment horizontal="left" vertical="center"/>
      <protection/>
    </xf>
    <xf numFmtId="164" fontId="4" fillId="0" borderId="0" xfId="215" applyNumberFormat="1" applyFont="1" applyFill="1" applyBorder="1" applyAlignment="1" applyProtection="1">
      <alignment horizontal="center" vertical="center"/>
      <protection/>
    </xf>
    <xf numFmtId="0" fontId="4" fillId="0" borderId="0" xfId="215" applyFont="1" applyFill="1" applyAlignment="1" applyProtection="1">
      <alignment horizontal="center" vertical="center" wrapText="1"/>
      <protection/>
    </xf>
    <xf numFmtId="0" fontId="3" fillId="0" borderId="0" xfId="215" applyFont="1" applyFill="1" applyAlignment="1" applyProtection="1">
      <alignment horizontal="center" vertical="center" wrapText="1"/>
      <protection/>
    </xf>
    <xf numFmtId="164" fontId="5" fillId="0" borderId="57" xfId="215" applyNumberFormat="1" applyFont="1" applyFill="1" applyBorder="1" applyAlignment="1" applyProtection="1">
      <alignment horizontal="left" vertical="center"/>
      <protection/>
    </xf>
    <xf numFmtId="164" fontId="4" fillId="0" borderId="73" xfId="215" applyNumberFormat="1" applyFont="1" applyFill="1" applyBorder="1" applyAlignment="1" applyProtection="1">
      <alignment horizontal="center" vertical="center"/>
      <protection/>
    </xf>
    <xf numFmtId="164" fontId="4" fillId="0" borderId="57" xfId="215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89" xfId="0" applyNumberFormat="1" applyFont="1" applyFill="1" applyBorder="1" applyAlignment="1" applyProtection="1">
      <alignment horizontal="center" vertical="center" wrapText="1"/>
      <protection/>
    </xf>
    <xf numFmtId="164" fontId="4" fillId="0" borderId="37" xfId="0" applyNumberFormat="1" applyFont="1" applyFill="1" applyBorder="1" applyAlignment="1" applyProtection="1">
      <alignment horizontal="center" vertical="center" wrapText="1"/>
      <protection/>
    </xf>
    <xf numFmtId="164" fontId="4" fillId="0" borderId="82" xfId="0" applyNumberFormat="1" applyFont="1" applyFill="1" applyBorder="1" applyAlignment="1" applyProtection="1">
      <alignment horizontal="center" vertical="center" wrapText="1"/>
      <protection/>
    </xf>
    <xf numFmtId="164" fontId="7" fillId="0" borderId="43" xfId="0" applyNumberFormat="1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163" applyFont="1" applyAlignment="1">
      <alignment horizontal="left"/>
      <protection/>
    </xf>
    <xf numFmtId="0" fontId="51" fillId="0" borderId="0" xfId="163" applyFont="1" applyBorder="1" applyAlignment="1">
      <alignment horizontal="center" vertical="center" wrapText="1"/>
      <protection/>
    </xf>
    <xf numFmtId="0" fontId="51" fillId="0" borderId="0" xfId="163" applyFont="1" applyBorder="1" applyAlignment="1">
      <alignment horizontal="center" vertical="center"/>
      <protection/>
    </xf>
    <xf numFmtId="0" fontId="47" fillId="0" borderId="0" xfId="163" applyFont="1" applyAlignment="1">
      <alignment horizontal="left"/>
      <protection/>
    </xf>
    <xf numFmtId="0" fontId="48" fillId="0" borderId="0" xfId="163" applyFont="1" applyAlignment="1">
      <alignment horizontal="left"/>
      <protection/>
    </xf>
    <xf numFmtId="0" fontId="52" fillId="0" borderId="57" xfId="163" applyFont="1" applyBorder="1" applyAlignment="1">
      <alignment horizontal="right" vertical="center"/>
      <protection/>
    </xf>
    <xf numFmtId="0" fontId="12" fillId="0" borderId="30" xfId="163" applyFont="1" applyBorder="1" applyAlignment="1">
      <alignment horizontal="center" vertical="center" wrapText="1"/>
      <protection/>
    </xf>
    <xf numFmtId="0" fontId="12" fillId="0" borderId="38" xfId="163" applyFont="1" applyBorder="1" applyAlignment="1">
      <alignment horizontal="center" vertical="center" wrapText="1"/>
      <protection/>
    </xf>
    <xf numFmtId="0" fontId="12" fillId="0" borderId="31" xfId="163" applyFont="1" applyBorder="1" applyAlignment="1">
      <alignment horizontal="center" vertical="center" wrapText="1"/>
      <protection/>
    </xf>
    <xf numFmtId="0" fontId="12" fillId="0" borderId="35" xfId="163" applyFont="1" applyBorder="1" applyAlignment="1">
      <alignment horizontal="center" vertical="center" wrapText="1"/>
      <protection/>
    </xf>
    <xf numFmtId="0" fontId="12" fillId="0" borderId="102" xfId="163" applyFont="1" applyBorder="1" applyAlignment="1">
      <alignment horizontal="center" vertical="center"/>
      <protection/>
    </xf>
    <xf numFmtId="0" fontId="12" fillId="0" borderId="31" xfId="163" applyFont="1" applyBorder="1" applyAlignment="1">
      <alignment horizontal="center" vertical="center"/>
      <protection/>
    </xf>
    <xf numFmtId="0" fontId="12" fillId="0" borderId="33" xfId="163" applyFont="1" applyBorder="1" applyAlignment="1">
      <alignment horizontal="center" vertical="center"/>
      <protection/>
    </xf>
    <xf numFmtId="0" fontId="12" fillId="0" borderId="60" xfId="177" applyFont="1" applyFill="1" applyBorder="1" applyAlignment="1">
      <alignment horizontal="center" vertical="center" wrapText="1"/>
      <protection/>
    </xf>
    <xf numFmtId="0" fontId="12" fillId="0" borderId="49" xfId="177" applyFont="1" applyFill="1" applyBorder="1" applyAlignment="1">
      <alignment horizontal="center" vertical="center" wrapText="1"/>
      <protection/>
    </xf>
    <xf numFmtId="0" fontId="12" fillId="0" borderId="89" xfId="177" applyFont="1" applyFill="1" applyBorder="1" applyAlignment="1">
      <alignment horizontal="center" vertical="center" wrapText="1"/>
      <protection/>
    </xf>
    <xf numFmtId="0" fontId="12" fillId="0" borderId="26" xfId="177" applyFont="1" applyFill="1" applyBorder="1" applyAlignment="1">
      <alignment horizontal="center" vertical="center" wrapText="1"/>
      <protection/>
    </xf>
    <xf numFmtId="0" fontId="12" fillId="0" borderId="29" xfId="177" applyFont="1" applyFill="1" applyBorder="1" applyAlignment="1">
      <alignment horizontal="center" vertical="center" wrapText="1"/>
      <protection/>
    </xf>
    <xf numFmtId="0" fontId="12" fillId="0" borderId="28" xfId="177" applyFont="1" applyFill="1" applyBorder="1" applyAlignment="1">
      <alignment horizontal="center" vertical="center" wrapText="1"/>
      <protection/>
    </xf>
    <xf numFmtId="0" fontId="12" fillId="0" borderId="31" xfId="177" applyFont="1" applyFill="1" applyBorder="1" applyAlignment="1">
      <alignment horizontal="center" vertical="center" wrapText="1"/>
      <protection/>
    </xf>
    <xf numFmtId="0" fontId="12" fillId="0" borderId="25" xfId="177" applyFont="1" applyFill="1" applyBorder="1" applyAlignment="1">
      <alignment horizontal="center" vertical="center" wrapText="1"/>
      <protection/>
    </xf>
    <xf numFmtId="0" fontId="12" fillId="0" borderId="88" xfId="177" applyFont="1" applyFill="1" applyBorder="1" applyAlignment="1">
      <alignment horizontal="center" vertical="center" wrapText="1"/>
      <protection/>
    </xf>
    <xf numFmtId="164" fontId="50" fillId="0" borderId="0" xfId="0" applyNumberFormat="1" applyFont="1" applyFill="1" applyAlignment="1">
      <alignment horizontal="center" vertical="center" wrapText="1"/>
    </xf>
    <xf numFmtId="164" fontId="10" fillId="0" borderId="57" xfId="0" applyNumberFormat="1" applyFont="1" applyFill="1" applyBorder="1" applyAlignment="1" applyProtection="1">
      <alignment horizontal="right" wrapText="1"/>
      <protection/>
    </xf>
    <xf numFmtId="0" fontId="12" fillId="0" borderId="94" xfId="177" applyFont="1" applyFill="1" applyBorder="1" applyAlignment="1">
      <alignment horizontal="center" vertical="center"/>
      <protection/>
    </xf>
    <xf numFmtId="0" fontId="12" fillId="0" borderId="61" xfId="177" applyFont="1" applyFill="1" applyBorder="1" applyAlignment="1">
      <alignment horizontal="center" vertical="center"/>
      <protection/>
    </xf>
    <xf numFmtId="0" fontId="12" fillId="0" borderId="62" xfId="177" applyFont="1" applyFill="1" applyBorder="1" applyAlignment="1">
      <alignment horizontal="center" vertical="center"/>
      <protection/>
    </xf>
    <xf numFmtId="0" fontId="46" fillId="0" borderId="25" xfId="155" applyFont="1" applyBorder="1" applyAlignment="1">
      <alignment horizontal="left" wrapText="1"/>
      <protection/>
    </xf>
    <xf numFmtId="0" fontId="49" fillId="0" borderId="0" xfId="155" applyFont="1" applyBorder="1">
      <alignment/>
      <protection/>
    </xf>
    <xf numFmtId="0" fontId="48" fillId="0" borderId="20" xfId="155" applyFont="1" applyBorder="1" applyAlignment="1">
      <alignment horizontal="left"/>
      <protection/>
    </xf>
    <xf numFmtId="0" fontId="48" fillId="0" borderId="20" xfId="155" applyFont="1" applyBorder="1" applyAlignment="1">
      <alignment/>
      <protection/>
    </xf>
    <xf numFmtId="0" fontId="46" fillId="0" borderId="25" xfId="155" applyFont="1" applyBorder="1" applyAlignment="1">
      <alignment horizontal="left"/>
      <protection/>
    </xf>
    <xf numFmtId="0" fontId="46" fillId="0" borderId="88" xfId="155" applyFont="1" applyBorder="1" applyAlignment="1">
      <alignment horizontal="left"/>
      <protection/>
    </xf>
    <xf numFmtId="0" fontId="46" fillId="0" borderId="65" xfId="155" applyFont="1" applyBorder="1" applyAlignment="1">
      <alignment horizontal="left"/>
      <protection/>
    </xf>
    <xf numFmtId="0" fontId="46" fillId="0" borderId="46" xfId="155" applyFont="1" applyBorder="1" applyAlignment="1">
      <alignment horizontal="left"/>
      <protection/>
    </xf>
    <xf numFmtId="0" fontId="46" fillId="0" borderId="55" xfId="155" applyFont="1" applyBorder="1" applyAlignment="1">
      <alignment horizontal="left"/>
      <protection/>
    </xf>
    <xf numFmtId="0" fontId="50" fillId="0" borderId="67" xfId="155" applyFont="1" applyBorder="1" applyAlignment="1">
      <alignment horizontal="center"/>
      <protection/>
    </xf>
    <xf numFmtId="0" fontId="50" fillId="0" borderId="56" xfId="155" applyFont="1" applyBorder="1" applyAlignment="1">
      <alignment horizontal="center"/>
      <protection/>
    </xf>
    <xf numFmtId="0" fontId="55" fillId="0" borderId="25" xfId="155" applyFont="1" applyBorder="1" applyAlignment="1">
      <alignment horizontal="left" wrapText="1" indent="1"/>
      <protection/>
    </xf>
    <xf numFmtId="0" fontId="53" fillId="0" borderId="0" xfId="155" applyFont="1" applyAlignment="1">
      <alignment horizontal="center" vertical="center" wrapText="1"/>
      <protection/>
    </xf>
    <xf numFmtId="0" fontId="53" fillId="0" borderId="0" xfId="155" applyFont="1" applyAlignment="1">
      <alignment horizontal="center" vertical="center"/>
      <protection/>
    </xf>
    <xf numFmtId="0" fontId="48" fillId="0" borderId="20" xfId="155" applyFont="1" applyBorder="1" applyAlignment="1">
      <alignment horizontal="center" vertical="center" wrapText="1"/>
      <protection/>
    </xf>
    <xf numFmtId="0" fontId="46" fillId="0" borderId="23" xfId="155" applyFont="1" applyBorder="1" applyAlignment="1">
      <alignment horizontal="left" wrapText="1"/>
      <protection/>
    </xf>
    <xf numFmtId="0" fontId="68" fillId="0" borderId="0" xfId="155" applyFont="1" applyAlignment="1">
      <alignment horizontal="center"/>
      <protection/>
    </xf>
    <xf numFmtId="0" fontId="49" fillId="0" borderId="0" xfId="155" applyFont="1" applyAlignment="1">
      <alignment horizontal="center"/>
      <protection/>
    </xf>
    <xf numFmtId="0" fontId="50" fillId="0" borderId="0" xfId="21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right"/>
    </xf>
    <xf numFmtId="164" fontId="48" fillId="0" borderId="19" xfId="211" applyNumberFormat="1" applyFont="1" applyBorder="1" applyAlignment="1">
      <alignment horizontal="center" vertical="center"/>
      <protection/>
    </xf>
    <xf numFmtId="164" fontId="48" fillId="0" borderId="19" xfId="211" applyNumberFormat="1" applyFont="1" applyBorder="1" applyAlignment="1">
      <alignment vertical="center"/>
      <protection/>
    </xf>
    <xf numFmtId="164" fontId="12" fillId="0" borderId="31" xfId="211" applyNumberFormat="1" applyFont="1" applyFill="1" applyBorder="1" applyAlignment="1">
      <alignment horizontal="center" vertical="center"/>
      <protection/>
    </xf>
    <xf numFmtId="164" fontId="12" fillId="0" borderId="31" xfId="211" applyNumberFormat="1" applyFont="1" applyBorder="1" applyAlignment="1">
      <alignment horizontal="center" vertical="center"/>
      <protection/>
    </xf>
    <xf numFmtId="164" fontId="12" fillId="0" borderId="31" xfId="211" applyNumberFormat="1" applyFont="1" applyBorder="1" applyAlignment="1">
      <alignment horizontal="center" vertical="center" wrapText="1"/>
      <protection/>
    </xf>
    <xf numFmtId="164" fontId="12" fillId="0" borderId="31" xfId="211" applyNumberFormat="1" applyFont="1" applyBorder="1" applyAlignment="1">
      <alignment vertical="center" wrapText="1"/>
      <protection/>
    </xf>
    <xf numFmtId="164" fontId="12" fillId="0" borderId="21" xfId="211" applyNumberFormat="1" applyFont="1" applyBorder="1" applyAlignment="1">
      <alignment horizontal="center" vertical="center" wrapText="1"/>
      <protection/>
    </xf>
    <xf numFmtId="164" fontId="12" fillId="0" borderId="21" xfId="211" applyNumberFormat="1" applyFont="1" applyBorder="1" applyAlignment="1">
      <alignment vertical="center" wrapText="1"/>
      <protection/>
    </xf>
    <xf numFmtId="164" fontId="9" fillId="0" borderId="0" xfId="210" applyNumberFormat="1" applyFont="1" applyFill="1" applyBorder="1" applyAlignment="1">
      <alignment horizontal="left" vertical="center" wrapText="1"/>
      <protection/>
    </xf>
    <xf numFmtId="164" fontId="12" fillId="0" borderId="0" xfId="210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3" fontId="51" fillId="0" borderId="0" xfId="0" applyNumberFormat="1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42" xfId="0" applyFont="1" applyFill="1" applyBorder="1" applyAlignment="1" applyProtection="1">
      <alignment horizontal="center" vertical="center" wrapText="1"/>
      <protection/>
    </xf>
    <xf numFmtId="164" fontId="57" fillId="0" borderId="57" xfId="215" applyNumberFormat="1" applyFont="1" applyFill="1" applyBorder="1" applyAlignment="1" applyProtection="1">
      <alignment horizontal="center" vertical="center"/>
      <protection/>
    </xf>
    <xf numFmtId="0" fontId="3" fillId="0" borderId="0" xfId="217" applyFont="1" applyFill="1" applyAlignment="1" applyProtection="1">
      <alignment horizontal="center" vertical="center" wrapText="1"/>
      <protection/>
    </xf>
    <xf numFmtId="0" fontId="3" fillId="0" borderId="0" xfId="217" applyFont="1" applyFill="1" applyAlignment="1" applyProtection="1">
      <alignment horizontal="center" vertical="center"/>
      <protection/>
    </xf>
    <xf numFmtId="0" fontId="5" fillId="0" borderId="88" xfId="217" applyFont="1" applyFill="1" applyBorder="1" applyAlignment="1" applyProtection="1">
      <alignment horizontal="left" vertical="center" indent="1"/>
      <protection/>
    </xf>
    <xf numFmtId="0" fontId="5" fillId="0" borderId="71" xfId="217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03" xfId="0" applyFont="1" applyFill="1" applyBorder="1" applyAlignment="1">
      <alignment horizontal="justify" vertical="center" wrapText="1"/>
    </xf>
    <xf numFmtId="0" fontId="51" fillId="0" borderId="0" xfId="216" applyFont="1" applyFill="1" applyBorder="1" applyAlignment="1">
      <alignment horizontal="center" vertical="center" wrapText="1"/>
      <protection/>
    </xf>
    <xf numFmtId="0" fontId="73" fillId="0" borderId="0" xfId="216" applyFont="1" applyFill="1" applyBorder="1" applyAlignment="1">
      <alignment horizontal="center" vertical="center" wrapText="1"/>
      <protection/>
    </xf>
    <xf numFmtId="0" fontId="53" fillId="0" borderId="0" xfId="186" applyFont="1" applyAlignment="1">
      <alignment horizontal="center" vertical="center" wrapText="1"/>
      <protection/>
    </xf>
    <xf numFmtId="0" fontId="53" fillId="0" borderId="0" xfId="186" applyFont="1" applyAlignment="1">
      <alignment horizontal="center" vertical="center"/>
      <protection/>
    </xf>
    <xf numFmtId="0" fontId="53" fillId="0" borderId="0" xfId="186" applyFont="1" applyBorder="1" applyAlignment="1">
      <alignment horizontal="center" vertical="center"/>
      <protection/>
    </xf>
    <xf numFmtId="164" fontId="5" fillId="0" borderId="0" xfId="215" applyNumberFormat="1" applyFont="1" applyFill="1" applyBorder="1" applyAlignment="1" applyProtection="1">
      <alignment horizontal="left"/>
      <protection/>
    </xf>
    <xf numFmtId="0" fontId="3" fillId="0" borderId="0" xfId="215" applyFont="1" applyFill="1" applyAlignment="1" applyProtection="1">
      <alignment horizontal="center" wrapText="1"/>
      <protection/>
    </xf>
    <xf numFmtId="0" fontId="3" fillId="0" borderId="0" xfId="215" applyFont="1" applyFill="1" applyAlignment="1" applyProtection="1">
      <alignment horizontal="center"/>
      <protection/>
    </xf>
    <xf numFmtId="0" fontId="51" fillId="0" borderId="0" xfId="185" applyFont="1" applyAlignment="1">
      <alignment horizontal="center" vertical="center" wrapText="1"/>
      <protection/>
    </xf>
    <xf numFmtId="0" fontId="10" fillId="0" borderId="0" xfId="185" applyFont="1" applyBorder="1" applyAlignment="1">
      <alignment horizontal="right"/>
      <protection/>
    </xf>
    <xf numFmtId="0" fontId="48" fillId="0" borderId="41" xfId="185" applyFont="1" applyBorder="1" applyAlignment="1">
      <alignment horizontal="center" vertical="center" wrapText="1"/>
      <protection/>
    </xf>
    <xf numFmtId="0" fontId="48" fillId="0" borderId="50" xfId="185" applyFont="1" applyBorder="1" applyAlignment="1">
      <alignment horizontal="center" vertical="center" wrapText="1"/>
      <protection/>
    </xf>
    <xf numFmtId="0" fontId="48" fillId="0" borderId="73" xfId="185" applyFont="1" applyBorder="1" applyAlignment="1">
      <alignment horizontal="center" vertical="center" wrapText="1"/>
      <protection/>
    </xf>
    <xf numFmtId="0" fontId="48" fillId="0" borderId="57" xfId="185" applyFont="1" applyBorder="1" applyAlignment="1">
      <alignment horizontal="center" vertical="center" wrapText="1"/>
      <protection/>
    </xf>
    <xf numFmtId="0" fontId="48" fillId="0" borderId="31" xfId="185" applyFont="1" applyBorder="1" applyAlignment="1">
      <alignment horizontal="center" vertical="center" wrapText="1"/>
      <protection/>
    </xf>
    <xf numFmtId="0" fontId="48" fillId="0" borderId="33" xfId="185" applyFont="1" applyBorder="1" applyAlignment="1">
      <alignment horizontal="center" vertical="center" wrapText="1"/>
      <protection/>
    </xf>
    <xf numFmtId="0" fontId="48" fillId="0" borderId="0" xfId="185" applyFont="1" applyAlignment="1">
      <alignment horizontal="center" wrapText="1"/>
      <protection/>
    </xf>
    <xf numFmtId="0" fontId="68" fillId="0" borderId="60" xfId="187" applyFont="1" applyBorder="1" applyAlignment="1">
      <alignment horizontal="center" vertical="center" wrapText="1"/>
      <protection/>
    </xf>
    <xf numFmtId="0" fontId="68" fillId="0" borderId="104" xfId="187" applyFont="1" applyBorder="1" applyAlignment="1">
      <alignment horizontal="center" vertical="center" wrapText="1"/>
      <protection/>
    </xf>
    <xf numFmtId="0" fontId="68" fillId="0" borderId="43" xfId="187" applyFont="1" applyBorder="1" applyAlignment="1">
      <alignment horizontal="center" vertical="center"/>
      <protection/>
    </xf>
    <xf numFmtId="0" fontId="68" fillId="0" borderId="45" xfId="187" applyFont="1" applyBorder="1" applyAlignment="1">
      <alignment horizontal="center" vertical="center"/>
      <protection/>
    </xf>
    <xf numFmtId="0" fontId="53" fillId="0" borderId="0" xfId="187" applyFont="1" applyAlignment="1">
      <alignment horizontal="center" vertical="center" wrapText="1"/>
      <protection/>
    </xf>
    <xf numFmtId="0" fontId="53" fillId="0" borderId="0" xfId="187" applyFont="1" applyAlignment="1">
      <alignment horizontal="center" vertical="center" wrapText="1"/>
      <protection/>
    </xf>
    <xf numFmtId="0" fontId="68" fillId="0" borderId="41" xfId="187" applyFont="1" applyBorder="1" applyAlignment="1">
      <alignment horizontal="center" vertical="center"/>
      <protection/>
    </xf>
    <xf numFmtId="0" fontId="68" fillId="0" borderId="50" xfId="187" applyFont="1" applyBorder="1" applyAlignment="1">
      <alignment horizontal="center" vertical="center"/>
      <protection/>
    </xf>
    <xf numFmtId="164" fontId="3" fillId="0" borderId="0" xfId="215" applyNumberFormat="1" applyFont="1" applyFill="1" applyBorder="1" applyAlignment="1" applyProtection="1">
      <alignment horizontal="center" vertical="center" wrapText="1"/>
      <protection/>
    </xf>
    <xf numFmtId="164" fontId="57" fillId="0" borderId="0" xfId="215" applyNumberFormat="1" applyFont="1" applyFill="1" applyBorder="1" applyAlignment="1" applyProtection="1">
      <alignment horizontal="center" vertical="center" wrapText="1"/>
      <protection/>
    </xf>
  </cellXfs>
  <cellStyles count="227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Ezres 10" xfId="95"/>
    <cellStyle name="Ezres 11" xfId="96"/>
    <cellStyle name="Ezres 2" xfId="97"/>
    <cellStyle name="Ezres 2 2" xfId="98"/>
    <cellStyle name="Ezres 2 3" xfId="99"/>
    <cellStyle name="Ezres 3" xfId="100"/>
    <cellStyle name="Ezres 3 2" xfId="101"/>
    <cellStyle name="Ezres 3 3" xfId="102"/>
    <cellStyle name="Ezres 3_2009. évi beszámoló mellékletei 04.14" xfId="103"/>
    <cellStyle name="Ezres 4" xfId="104"/>
    <cellStyle name="Ezres 4 2" xfId="105"/>
    <cellStyle name="Ezres 5" xfId="106"/>
    <cellStyle name="Ezres 6" xfId="107"/>
    <cellStyle name="Ezres 7" xfId="108"/>
    <cellStyle name="Ezres 8" xfId="109"/>
    <cellStyle name="Ezres 9" xfId="110"/>
    <cellStyle name="Ezres 9 2" xfId="111"/>
    <cellStyle name="Figyelmeztetés" xfId="112"/>
    <cellStyle name="Figyelmeztetés 2" xfId="113"/>
    <cellStyle name="Good" xfId="114"/>
    <cellStyle name="Heading 1" xfId="115"/>
    <cellStyle name="Heading 2" xfId="116"/>
    <cellStyle name="Heading 3" xfId="117"/>
    <cellStyle name="Heading 4" xfId="118"/>
    <cellStyle name="Hiperhivatkozás" xfId="119"/>
    <cellStyle name="Hyperlink" xfId="120"/>
    <cellStyle name="Hivatkozott cella" xfId="121"/>
    <cellStyle name="Hivatkozott cella 2" xfId="122"/>
    <cellStyle name="Input" xfId="123"/>
    <cellStyle name="Jegyzet" xfId="124"/>
    <cellStyle name="Jegyzet 2" xfId="125"/>
    <cellStyle name="Jelölőszín (1)" xfId="126"/>
    <cellStyle name="Jelölőszín (1) 2" xfId="127"/>
    <cellStyle name="Jelölőszín (2)" xfId="128"/>
    <cellStyle name="Jelölőszín (2) 2" xfId="129"/>
    <cellStyle name="Jelölőszín (3)" xfId="130"/>
    <cellStyle name="Jelölőszín (3) 2" xfId="131"/>
    <cellStyle name="Jelölőszín (4)" xfId="132"/>
    <cellStyle name="Jelölőszín (4) 2" xfId="133"/>
    <cellStyle name="Jelölőszín (5)" xfId="134"/>
    <cellStyle name="Jelölőszín (5) 2" xfId="135"/>
    <cellStyle name="Jelölőszín (6)" xfId="136"/>
    <cellStyle name="Jelölőszín (6) 2" xfId="137"/>
    <cellStyle name="Jó" xfId="138"/>
    <cellStyle name="Jó 2" xfId="139"/>
    <cellStyle name="Kimenet" xfId="140"/>
    <cellStyle name="Kimenet 2" xfId="141"/>
    <cellStyle name="Followed Hyperlink" xfId="142"/>
    <cellStyle name="Linked Cell" xfId="143"/>
    <cellStyle name="Magyarázó szöveg" xfId="144"/>
    <cellStyle name="Magyarázó szöveg 2" xfId="145"/>
    <cellStyle name="Már látott hiperhivatkozás" xfId="146"/>
    <cellStyle name="Neutral" xfId="147"/>
    <cellStyle name="Normál 10" xfId="148"/>
    <cellStyle name="Normál 11" xfId="149"/>
    <cellStyle name="Normál 12" xfId="150"/>
    <cellStyle name="Normál 13" xfId="151"/>
    <cellStyle name="Normál 14" xfId="152"/>
    <cellStyle name="Normál 15" xfId="153"/>
    <cellStyle name="Normál 16" xfId="154"/>
    <cellStyle name="Normál 17" xfId="155"/>
    <cellStyle name="Normál 17 2" xfId="156"/>
    <cellStyle name="Normál 17 2 3" xfId="157"/>
    <cellStyle name="Normál 17 2 3 2" xfId="158"/>
    <cellStyle name="Normál 18" xfId="159"/>
    <cellStyle name="Normál 19" xfId="160"/>
    <cellStyle name="Normál 2" xfId="161"/>
    <cellStyle name="Normál 2 2" xfId="162"/>
    <cellStyle name="Normál 2 2 10" xfId="163"/>
    <cellStyle name="Normál 2 2 2" xfId="164"/>
    <cellStyle name="Normál 2 2 3" xfId="165"/>
    <cellStyle name="Normál 2 2 3 2" xfId="166"/>
    <cellStyle name="Normál 2 2_2009. évi beszámoló mellékletei 04.14" xfId="167"/>
    <cellStyle name="Normál 2 3" xfId="168"/>
    <cellStyle name="Normál 2 4" xfId="169"/>
    <cellStyle name="Normál 2 4 2" xfId="170"/>
    <cellStyle name="Normál 2 5" xfId="171"/>
    <cellStyle name="Normál 2_2.sz.melléklet intézmények pontosított 0203" xfId="172"/>
    <cellStyle name="Normál 20" xfId="173"/>
    <cellStyle name="Normál 21" xfId="174"/>
    <cellStyle name="Normál 22" xfId="175"/>
    <cellStyle name="Normál 22 2" xfId="176"/>
    <cellStyle name="Normál 22 3" xfId="177"/>
    <cellStyle name="Normál 22 3 2" xfId="178"/>
    <cellStyle name="Normál 22 3 2 2" xfId="179"/>
    <cellStyle name="Normál 23" xfId="180"/>
    <cellStyle name="Normál 23 2" xfId="181"/>
    <cellStyle name="Normál 24" xfId="182"/>
    <cellStyle name="Normál 25" xfId="183"/>
    <cellStyle name="Normál 25 2" xfId="184"/>
    <cellStyle name="Normál 26" xfId="185"/>
    <cellStyle name="Normál 27" xfId="186"/>
    <cellStyle name="Normál 28" xfId="187"/>
    <cellStyle name="Normál 29" xfId="188"/>
    <cellStyle name="Normál 3" xfId="189"/>
    <cellStyle name="Normál 3 2" xfId="190"/>
    <cellStyle name="Normál 3 3" xfId="191"/>
    <cellStyle name="Normál 3_TGA 2013 2_4_Köztisztaság" xfId="192"/>
    <cellStyle name="Normál 4" xfId="193"/>
    <cellStyle name="Normál 4 2" xfId="194"/>
    <cellStyle name="Normál 4 2 2" xfId="195"/>
    <cellStyle name="Normál 4 2 3" xfId="196"/>
    <cellStyle name="Normál 4_EU támogatott feladatok 0208" xfId="197"/>
    <cellStyle name="Normál 5" xfId="198"/>
    <cellStyle name="Normál 5 2" xfId="199"/>
    <cellStyle name="Normál 5 3" xfId="200"/>
    <cellStyle name="Normál 5 3 2" xfId="201"/>
    <cellStyle name="Normál 6" xfId="202"/>
    <cellStyle name="Normál 7" xfId="203"/>
    <cellStyle name="Normál 7 2" xfId="204"/>
    <cellStyle name="Normál 7 3" xfId="205"/>
    <cellStyle name="Normál 8" xfId="206"/>
    <cellStyle name="Normál 9" xfId="207"/>
    <cellStyle name="Normál_11. KV összesítő 2011.tervegyeztetés lezárt jegyzőkönyvek" xfId="208"/>
    <cellStyle name="Normál_2001 évi terv" xfId="209"/>
    <cellStyle name="Normál_2003 évi kv javaslat" xfId="210"/>
    <cellStyle name="Normál_Függelékek és egyéb táblák 02.06" xfId="211"/>
    <cellStyle name="Normál_Intézményi jegyzőkönyvek 2006  január 2-6 (rendeletbe előkészítő)" xfId="212"/>
    <cellStyle name="Normal_KARSZJ3" xfId="213"/>
    <cellStyle name="Normál_ktgvetés mellékletei 2012 01 20" xfId="214"/>
    <cellStyle name="Normál_KVRENMUNKA" xfId="215"/>
    <cellStyle name="Normál_létszám tájékoztató" xfId="216"/>
    <cellStyle name="Normál_SEGEDLETEK" xfId="217"/>
    <cellStyle name="Normal_tanusitv" xfId="218"/>
    <cellStyle name="Note" xfId="219"/>
    <cellStyle name="Output" xfId="220"/>
    <cellStyle name="Összesen" xfId="221"/>
    <cellStyle name="Összesen 2" xfId="222"/>
    <cellStyle name="Currency" xfId="223"/>
    <cellStyle name="Currency [0]" xfId="224"/>
    <cellStyle name="Pénznem 2" xfId="225"/>
    <cellStyle name="Rossz" xfId="226"/>
    <cellStyle name="Rossz 2" xfId="227"/>
    <cellStyle name="Semleges" xfId="228"/>
    <cellStyle name="Semleges 2" xfId="229"/>
    <cellStyle name="Stílus 1" xfId="230"/>
    <cellStyle name="Számítás" xfId="231"/>
    <cellStyle name="Számítás 2" xfId="232"/>
    <cellStyle name="Percent" xfId="233"/>
    <cellStyle name="Százalék 2" xfId="234"/>
    <cellStyle name="Százalék 2 2" xfId="235"/>
    <cellStyle name="Százalék 3" xfId="236"/>
    <cellStyle name="Százalék 4" xfId="237"/>
    <cellStyle name="Title" xfId="238"/>
    <cellStyle name="Total" xfId="239"/>
    <cellStyle name="Warning Text" xfId="240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externalLink" Target="externalLinks/externalLink11.xml" /><Relationship Id="rId39" Type="http://schemas.openxmlformats.org/officeDocument/2006/relationships/externalLink" Target="externalLinks/externalLink12.xml" /><Relationship Id="rId40" Type="http://schemas.openxmlformats.org/officeDocument/2006/relationships/externalLink" Target="externalLinks/externalLink13.xml" /><Relationship Id="rId41" Type="http://schemas.openxmlformats.org/officeDocument/2006/relationships/externalLink" Target="externalLinks/externalLink14.xml" /><Relationship Id="rId42" Type="http://schemas.openxmlformats.org/officeDocument/2006/relationships/externalLink" Target="externalLinks/externalLink15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33;s%20mell&#233;kletei%20saj&#225;t%20pldfebr%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Em&#337;di\Dokumentumok\Munka\2005%20&#233;vi%20el&#337;terjeszt&#233;sek\Dokumentumok\koncepci&#243;2004\SZ&#193;MOLGAT&#193;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Em&#337;di\Dokumentumok\Munka\2005%20&#233;vi%20el&#337;terjeszt&#233;sek\Dokumentumok\koncepci&#243;2004\SZ&#193;MOLGAT&#193;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Dokumentumok\Dokumentumok\egy&#233;b%20el&#337;terjeszt&#233;sek\2008\ktgvet&#233;si%20rendelet%20mell2008%20v&#233;g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nzugy\AppData\Local\Temp\BKTT\T&#225;rsul&#225;s%202017%20k&#246;lts&#233;gvet&#233;s%20mell&#233;kl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Excel\Menyus\P&#233;nz&#252;gyielemz&#233;s\P&#252;modell\M_V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2">
        <row r="39">
          <cell r="C39">
            <v>3536504</v>
          </cell>
        </row>
        <row r="53">
          <cell r="C53">
            <v>3778085.5096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 sz. mell"/>
      <sheetName val="4. sz. mell "/>
      <sheetName val="5. sz. mell.  "/>
      <sheetName val="6. sz. mell."/>
      <sheetName val="7. sz. mell."/>
      <sheetName val="8. sz. mell. "/>
      <sheetName val="9. sz. mell"/>
      <sheetName val="9.1. sz. mell"/>
      <sheetName val="9.2. sz. mell"/>
      <sheetName val="10. sz. mell"/>
      <sheetName val="10.1. sz. mell"/>
      <sheetName val="10.2. sz. mell"/>
      <sheetName val="11. sz. mell"/>
      <sheetName val="11.1. sz. mell"/>
      <sheetName val="11.2. sz. mell"/>
      <sheetName val="12. sz. mell"/>
      <sheetName val="13. sz. mell"/>
      <sheetName val="14. sz. mell"/>
      <sheetName val="15. sz. mell"/>
      <sheetName val="16. sz. mell"/>
      <sheetName val="17.sz.mell"/>
    </sheetNames>
    <sheetDataSet>
      <sheetData sheetId="0">
        <row r="17">
          <cell r="B17" t="str">
            <v>Lekötött betétek megszüntetése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9"/>
  <sheetViews>
    <sheetView zoomScalePageLayoutView="0" workbookViewId="0" topLeftCell="A1">
      <selection activeCell="A1" sqref="A1:C2"/>
    </sheetView>
  </sheetViews>
  <sheetFormatPr defaultColWidth="10.625" defaultRowHeight="12.75"/>
  <cols>
    <col min="1" max="2" width="8.875" style="664" customWidth="1"/>
    <col min="3" max="3" width="73.50390625" style="636" customWidth="1"/>
    <col min="4" max="16384" width="10.625" style="636" customWidth="1"/>
  </cols>
  <sheetData>
    <row r="1" spans="1:3" ht="12.75">
      <c r="A1" s="1080" t="s">
        <v>690</v>
      </c>
      <c r="B1" s="1081"/>
      <c r="C1" s="1082"/>
    </row>
    <row r="2" spans="1:3" ht="41.25" customHeight="1">
      <c r="A2" s="1083"/>
      <c r="B2" s="1084"/>
      <c r="C2" s="1085"/>
    </row>
    <row r="4" spans="1:3" s="665" customFormat="1" ht="31.5">
      <c r="A4" s="678" t="s">
        <v>611</v>
      </c>
      <c r="B4" s="679" t="s">
        <v>612</v>
      </c>
      <c r="C4" s="680" t="s">
        <v>613</v>
      </c>
    </row>
    <row r="5" spans="1:3" s="637" customFormat="1" ht="24" customHeight="1">
      <c r="A5" s="675" t="s">
        <v>614</v>
      </c>
      <c r="B5" s="676"/>
      <c r="C5" s="677" t="s">
        <v>691</v>
      </c>
    </row>
    <row r="6" spans="1:3" s="637" customFormat="1" ht="24" customHeight="1">
      <c r="A6" s="668"/>
      <c r="B6" s="669" t="s">
        <v>9</v>
      </c>
      <c r="C6" s="671"/>
    </row>
    <row r="7" spans="1:3" s="637" customFormat="1" ht="24" customHeight="1">
      <c r="A7" s="668" t="s">
        <v>615</v>
      </c>
      <c r="B7" s="669"/>
      <c r="C7" s="670" t="s">
        <v>642</v>
      </c>
    </row>
    <row r="8" spans="1:3" s="637" customFormat="1" ht="24" customHeight="1">
      <c r="A8" s="672"/>
      <c r="B8" s="673" t="s">
        <v>9</v>
      </c>
      <c r="C8" s="674"/>
    </row>
    <row r="9" spans="1:3" s="637" customFormat="1" ht="19.5" customHeight="1">
      <c r="A9" s="666"/>
      <c r="B9" s="666"/>
      <c r="C9" s="667"/>
    </row>
  </sheetData>
  <sheetProtection/>
  <mergeCells count="1">
    <mergeCell ref="A1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"/>
  <sheetViews>
    <sheetView zoomScale="89" zoomScaleNormal="89" zoomScalePageLayoutView="0" workbookViewId="0" topLeftCell="A1">
      <selection activeCell="A1" sqref="A1:J1"/>
    </sheetView>
  </sheetViews>
  <sheetFormatPr defaultColWidth="9.00390625" defaultRowHeight="12.75"/>
  <cols>
    <col min="1" max="1" width="45.00390625" style="246" bestFit="1" customWidth="1"/>
    <col min="2" max="8" width="17.00390625" style="246" customWidth="1"/>
    <col min="9" max="9" width="16.00390625" style="246" customWidth="1"/>
    <col min="10" max="10" width="17.00390625" style="246" customWidth="1"/>
    <col min="11" max="11" width="12.875" style="246" customWidth="1"/>
    <col min="12" max="12" width="13.625" style="246" customWidth="1"/>
    <col min="13" max="14" width="12.00390625" style="246" customWidth="1"/>
    <col min="15" max="16384" width="9.375" style="246" customWidth="1"/>
  </cols>
  <sheetData>
    <row r="1" spans="1:14" ht="57.75" customHeight="1">
      <c r="A1" s="1147" t="s">
        <v>708</v>
      </c>
      <c r="B1" s="1147"/>
      <c r="C1" s="1147"/>
      <c r="D1" s="1147"/>
      <c r="E1" s="1147"/>
      <c r="F1" s="1147"/>
      <c r="G1" s="1147"/>
      <c r="H1" s="1147"/>
      <c r="I1" s="1147"/>
      <c r="J1" s="1147"/>
      <c r="K1" s="264"/>
      <c r="L1" s="264"/>
      <c r="M1" s="264"/>
      <c r="N1" s="264"/>
    </row>
    <row r="2" spans="1:15" ht="20.2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1148"/>
      <c r="N2" s="1148"/>
      <c r="O2" s="247"/>
    </row>
    <row r="3" spans="1:17" ht="22.5" customHeight="1">
      <c r="A3" s="258"/>
      <c r="B3" s="255"/>
      <c r="C3" s="255"/>
      <c r="D3" s="255"/>
      <c r="E3" s="255"/>
      <c r="F3" s="255"/>
      <c r="G3" s="255"/>
      <c r="H3" s="255"/>
      <c r="I3" s="255"/>
      <c r="J3" s="265" t="s">
        <v>1</v>
      </c>
      <c r="K3" s="255"/>
      <c r="L3" s="259"/>
      <c r="M3" s="259"/>
      <c r="N3" s="259"/>
      <c r="O3" s="247"/>
      <c r="P3" s="247"/>
      <c r="Q3" s="247"/>
    </row>
    <row r="4" spans="1:17" ht="22.5" customHeight="1">
      <c r="A4" s="1149" t="s">
        <v>267</v>
      </c>
      <c r="B4" s="1151" t="s">
        <v>416</v>
      </c>
      <c r="C4" s="1151"/>
      <c r="D4" s="1151"/>
      <c r="E4" s="1151"/>
      <c r="F4" s="1151" t="s">
        <v>413</v>
      </c>
      <c r="G4" s="1152"/>
      <c r="H4" s="1153" t="s">
        <v>417</v>
      </c>
      <c r="I4" s="1154"/>
      <c r="J4" s="1155" t="s">
        <v>412</v>
      </c>
      <c r="K4" s="255"/>
      <c r="L4" s="256"/>
      <c r="M4" s="256"/>
      <c r="N4" s="259"/>
      <c r="O4" s="247"/>
      <c r="P4" s="247"/>
      <c r="Q4" s="247"/>
    </row>
    <row r="5" spans="1:17" ht="62.25" customHeight="1">
      <c r="A5" s="1150"/>
      <c r="B5" s="260" t="s">
        <v>418</v>
      </c>
      <c r="C5" s="260" t="s">
        <v>414</v>
      </c>
      <c r="D5" s="261" t="s">
        <v>419</v>
      </c>
      <c r="E5" s="260" t="s">
        <v>414</v>
      </c>
      <c r="F5" s="261" t="s">
        <v>413</v>
      </c>
      <c r="G5" s="260" t="s">
        <v>414</v>
      </c>
      <c r="H5" s="260" t="s">
        <v>420</v>
      </c>
      <c r="I5" s="260" t="s">
        <v>414</v>
      </c>
      <c r="J5" s="1156"/>
      <c r="K5" s="257"/>
      <c r="L5" s="257"/>
      <c r="M5" s="257"/>
      <c r="N5" s="259"/>
      <c r="O5" s="247"/>
      <c r="P5" s="247"/>
      <c r="Q5" s="247"/>
    </row>
    <row r="6" spans="1:10" ht="32.25" customHeight="1">
      <c r="A6" s="262" t="s">
        <v>691</v>
      </c>
      <c r="B6" s="248">
        <v>277403789</v>
      </c>
      <c r="C6" s="249">
        <f>B6/J6</f>
        <v>0.730025315032082</v>
      </c>
      <c r="D6" s="248">
        <v>23520224</v>
      </c>
      <c r="E6" s="813">
        <f>D6/J6*100</f>
        <v>6.18966272851635</v>
      </c>
      <c r="F6" s="248">
        <v>79068000</v>
      </c>
      <c r="G6" s="249">
        <f>F6/J6*100</f>
        <v>20.80780576827545</v>
      </c>
      <c r="H6" s="248"/>
      <c r="I6" s="249"/>
      <c r="J6" s="250">
        <f>B6+D6+F6+H6</f>
        <v>379992013</v>
      </c>
    </row>
    <row r="7" spans="1:10" ht="27" customHeight="1">
      <c r="A7" s="263" t="s">
        <v>642</v>
      </c>
      <c r="B7" s="248">
        <v>23037095</v>
      </c>
      <c r="C7" s="249">
        <f>B7/J7*100</f>
        <v>55.59582980626947</v>
      </c>
      <c r="D7" s="248"/>
      <c r="E7" s="248"/>
      <c r="F7" s="248">
        <v>240000</v>
      </c>
      <c r="G7" s="249">
        <f>F7/J7*100</f>
        <v>0.5791962551486927</v>
      </c>
      <c r="H7" s="248">
        <v>18159637</v>
      </c>
      <c r="I7" s="249">
        <f>H7/J7*100</f>
        <v>43.824973938581834</v>
      </c>
      <c r="J7" s="250">
        <f>B7+D7+F7+H7</f>
        <v>41436732</v>
      </c>
    </row>
    <row r="8" spans="1:10" ht="40.5" customHeight="1">
      <c r="A8" s="253" t="s">
        <v>421</v>
      </c>
      <c r="B8" s="251">
        <f>B7</f>
        <v>23037095</v>
      </c>
      <c r="C8" s="251">
        <f aca="true" t="shared" si="0" ref="C8:J8">C7</f>
        <v>55.59582980626947</v>
      </c>
      <c r="D8" s="251">
        <f t="shared" si="0"/>
        <v>0</v>
      </c>
      <c r="E8" s="251">
        <f t="shared" si="0"/>
        <v>0</v>
      </c>
      <c r="F8" s="251">
        <f t="shared" si="0"/>
        <v>240000</v>
      </c>
      <c r="G8" s="251">
        <f t="shared" si="0"/>
        <v>0.5791962551486927</v>
      </c>
      <c r="H8" s="251">
        <f t="shared" si="0"/>
        <v>18159637</v>
      </c>
      <c r="I8" s="251">
        <f t="shared" si="0"/>
        <v>43.824973938581834</v>
      </c>
      <c r="J8" s="252">
        <f t="shared" si="0"/>
        <v>41436732</v>
      </c>
    </row>
    <row r="9" spans="1:10" ht="42.75" customHeight="1">
      <c r="A9" s="253" t="s">
        <v>685</v>
      </c>
      <c r="B9" s="251">
        <f>B6</f>
        <v>277403789</v>
      </c>
      <c r="C9" s="251">
        <f aca="true" t="shared" si="1" ref="C9:J9">C6</f>
        <v>0.730025315032082</v>
      </c>
      <c r="D9" s="251">
        <f t="shared" si="1"/>
        <v>23520224</v>
      </c>
      <c r="E9" s="251">
        <f t="shared" si="1"/>
        <v>6.18966272851635</v>
      </c>
      <c r="F9" s="251">
        <f t="shared" si="1"/>
        <v>79068000</v>
      </c>
      <c r="G9" s="251">
        <f t="shared" si="1"/>
        <v>20.80780576827545</v>
      </c>
      <c r="H9" s="251">
        <f t="shared" si="1"/>
        <v>0</v>
      </c>
      <c r="I9" s="251">
        <f t="shared" si="1"/>
        <v>0</v>
      </c>
      <c r="J9" s="252">
        <f t="shared" si="1"/>
        <v>379992013</v>
      </c>
    </row>
    <row r="10" spans="1:10" ht="59.25" customHeight="1">
      <c r="A10" s="253" t="s">
        <v>422</v>
      </c>
      <c r="B10" s="251">
        <f>SUM(B8:B9)</f>
        <v>300440884</v>
      </c>
      <c r="C10" s="254">
        <f>ROUND(B10/J10*100,2)</f>
        <v>71.29</v>
      </c>
      <c r="D10" s="251">
        <f>SUM(D8:D9)</f>
        <v>23520224</v>
      </c>
      <c r="E10" s="254">
        <f>ROUND(D10/J10*100,2)</f>
        <v>5.58</v>
      </c>
      <c r="F10" s="251">
        <f>SUM(F8:F9)</f>
        <v>79308000</v>
      </c>
      <c r="G10" s="254">
        <f>ROUND((F10/J10)*100,2)</f>
        <v>18.82</v>
      </c>
      <c r="H10" s="251">
        <f>H8+H9</f>
        <v>18159637</v>
      </c>
      <c r="I10" s="254">
        <f>H10/J10*100</f>
        <v>4.309064632029313</v>
      </c>
      <c r="J10" s="252">
        <f>SUM(F10,D10,B10,H10)</f>
        <v>421428745</v>
      </c>
    </row>
  </sheetData>
  <sheetProtection/>
  <mergeCells count="7">
    <mergeCell ref="A1:J1"/>
    <mergeCell ref="M2:N2"/>
    <mergeCell ref="A4:A5"/>
    <mergeCell ref="B4:E4"/>
    <mergeCell ref="F4:G4"/>
    <mergeCell ref="H4:I4"/>
    <mergeCell ref="J4:J5"/>
  </mergeCells>
  <printOptions horizontalCentered="1"/>
  <pageMargins left="0.3937007874015748" right="0.3937007874015748" top="1.3779527559055118" bottom="0.984251968503937" header="0.7874015748031497" footer="0.7874015748031497"/>
  <pageSetup horizontalDpi="600" verticalDpi="600" orientation="landscape" paperSize="9" scale="79" r:id="rId1"/>
  <headerFooter alignWithMargins="0">
    <oddHeader>&amp;R&amp;"Times New Roman CE,Félkövér dőlt"&amp;11 7. melléklet a ..../2019. (II.14.)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8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34.375" style="267" bestFit="1" customWidth="1"/>
    <col min="2" max="6" width="16.50390625" style="267" customWidth="1"/>
    <col min="7" max="7" width="13.875" style="267" customWidth="1"/>
    <col min="8" max="16384" width="9.375" style="267" customWidth="1"/>
  </cols>
  <sheetData>
    <row r="1" spans="1:7" ht="39.75" customHeight="1">
      <c r="A1" s="1159" t="s">
        <v>643</v>
      </c>
      <c r="B1" s="1159"/>
      <c r="C1" s="1159"/>
      <c r="D1" s="1159"/>
      <c r="E1" s="1159"/>
      <c r="F1" s="1159"/>
      <c r="G1" s="266"/>
    </row>
    <row r="2" spans="1:7" ht="16.5" customHeight="1">
      <c r="A2" s="268"/>
      <c r="B2" s="1160"/>
      <c r="C2" s="1160"/>
      <c r="D2" s="269"/>
      <c r="E2" s="269"/>
      <c r="F2" s="269"/>
      <c r="G2" s="269"/>
    </row>
    <row r="3" spans="1:11" ht="13.5" customHeight="1">
      <c r="A3" s="270" t="s">
        <v>423</v>
      </c>
      <c r="B3" s="1158" t="s">
        <v>732</v>
      </c>
      <c r="C3" s="1158"/>
      <c r="D3" s="1158"/>
      <c r="E3" s="1158"/>
      <c r="F3" s="1158"/>
      <c r="G3" s="272"/>
      <c r="H3" s="273"/>
      <c r="I3" s="273"/>
      <c r="J3" s="273"/>
      <c r="K3" s="273"/>
    </row>
    <row r="4" spans="1:11" ht="12.75" customHeight="1">
      <c r="A4" s="270" t="s">
        <v>424</v>
      </c>
      <c r="B4" s="1158" t="s">
        <v>733</v>
      </c>
      <c r="C4" s="1158"/>
      <c r="D4" s="1158"/>
      <c r="E4" s="1158"/>
      <c r="F4" s="1158"/>
      <c r="G4" s="274"/>
      <c r="H4" s="273"/>
      <c r="I4" s="273"/>
      <c r="J4" s="273"/>
      <c r="K4" s="273"/>
    </row>
    <row r="5" spans="1:11" ht="12.75">
      <c r="A5" s="270" t="s">
        <v>578</v>
      </c>
      <c r="B5" s="271">
        <v>340000000</v>
      </c>
      <c r="C5" s="823"/>
      <c r="D5" s="823"/>
      <c r="E5" s="823"/>
      <c r="F5" s="823"/>
      <c r="G5" s="275"/>
      <c r="H5" s="273"/>
      <c r="I5" s="273"/>
      <c r="J5" s="273"/>
      <c r="K5" s="273"/>
    </row>
    <row r="6" spans="1:11" ht="12.75" customHeight="1">
      <c r="A6" s="270" t="s">
        <v>577</v>
      </c>
      <c r="B6" s="1157" t="s">
        <v>734</v>
      </c>
      <c r="C6" s="1157"/>
      <c r="D6" s="1157"/>
      <c r="E6" s="1157"/>
      <c r="F6" s="826">
        <v>167923996</v>
      </c>
      <c r="G6" s="275"/>
      <c r="H6" s="273"/>
      <c r="I6" s="273"/>
      <c r="J6" s="273"/>
      <c r="K6" s="273"/>
    </row>
    <row r="7" spans="1:11" ht="12.75" customHeight="1">
      <c r="A7" s="270"/>
      <c r="B7" s="1157" t="s">
        <v>735</v>
      </c>
      <c r="C7" s="1157"/>
      <c r="D7" s="1157"/>
      <c r="E7" s="1157"/>
      <c r="F7" s="826">
        <v>19886601</v>
      </c>
      <c r="G7" s="275"/>
      <c r="H7" s="273"/>
      <c r="I7" s="273"/>
      <c r="J7" s="273"/>
      <c r="K7" s="273"/>
    </row>
    <row r="8" spans="1:11" ht="12.75" customHeight="1">
      <c r="A8" s="270"/>
      <c r="B8" s="1157" t="s">
        <v>736</v>
      </c>
      <c r="C8" s="1157"/>
      <c r="D8" s="1157"/>
      <c r="E8" s="1157"/>
      <c r="F8" s="826">
        <v>22433089</v>
      </c>
      <c r="G8" s="277"/>
      <c r="H8" s="273"/>
      <c r="I8" s="273"/>
      <c r="J8" s="273"/>
      <c r="K8" s="273"/>
    </row>
    <row r="9" spans="1:11" ht="12.75" customHeight="1">
      <c r="A9" s="270"/>
      <c r="B9" s="1157" t="s">
        <v>737</v>
      </c>
      <c r="C9" s="1157"/>
      <c r="D9" s="1157"/>
      <c r="E9" s="1157"/>
      <c r="F9" s="826">
        <v>20876052</v>
      </c>
      <c r="G9" s="275"/>
      <c r="H9" s="273"/>
      <c r="I9" s="273"/>
      <c r="J9" s="273"/>
      <c r="K9" s="273"/>
    </row>
    <row r="10" spans="1:11" ht="12.75" customHeight="1">
      <c r="A10" s="270"/>
      <c r="B10" s="1157" t="s">
        <v>738</v>
      </c>
      <c r="C10" s="1157"/>
      <c r="D10" s="1157"/>
      <c r="E10" s="1157"/>
      <c r="F10" s="826">
        <v>23044787</v>
      </c>
      <c r="G10" s="275"/>
      <c r="H10" s="273"/>
      <c r="I10" s="273"/>
      <c r="J10" s="273"/>
      <c r="K10" s="273"/>
    </row>
    <row r="11" spans="1:11" ht="12.75" customHeight="1">
      <c r="A11" s="270"/>
      <c r="B11" s="1157" t="s">
        <v>739</v>
      </c>
      <c r="C11" s="1157"/>
      <c r="D11" s="1157"/>
      <c r="E11" s="1157"/>
      <c r="F11" s="826">
        <v>12401116</v>
      </c>
      <c r="G11" s="275"/>
      <c r="H11" s="273"/>
      <c r="I11" s="273"/>
      <c r="J11" s="273"/>
      <c r="K11" s="273"/>
    </row>
    <row r="12" spans="1:11" ht="12.75" customHeight="1">
      <c r="A12" s="270"/>
      <c r="B12" s="1157" t="s">
        <v>740</v>
      </c>
      <c r="C12" s="1157"/>
      <c r="D12" s="1157"/>
      <c r="E12" s="1157"/>
      <c r="F12" s="826">
        <v>32271115</v>
      </c>
      <c r="G12" s="275"/>
      <c r="H12" s="273"/>
      <c r="I12" s="273"/>
      <c r="J12" s="273"/>
      <c r="K12" s="273"/>
    </row>
    <row r="13" spans="1:11" ht="12.75" customHeight="1">
      <c r="A13" s="270"/>
      <c r="B13" s="1157" t="s">
        <v>741</v>
      </c>
      <c r="C13" s="1157"/>
      <c r="D13" s="1157"/>
      <c r="E13" s="1157"/>
      <c r="F13" s="826">
        <v>27702588</v>
      </c>
      <c r="G13" s="275"/>
      <c r="H13" s="273"/>
      <c r="I13" s="273"/>
      <c r="J13" s="273"/>
      <c r="K13" s="273"/>
    </row>
    <row r="14" spans="1:11" ht="12.75" customHeight="1">
      <c r="A14" s="270"/>
      <c r="B14" s="1157" t="s">
        <v>742</v>
      </c>
      <c r="C14" s="1157"/>
      <c r="D14" s="1157"/>
      <c r="E14" s="1157"/>
      <c r="F14" s="826">
        <v>13460656</v>
      </c>
      <c r="G14" s="275"/>
      <c r="H14" s="273"/>
      <c r="I14" s="273"/>
      <c r="J14" s="273"/>
      <c r="K14" s="273"/>
    </row>
    <row r="15" spans="1:11" ht="15.75">
      <c r="A15" s="270" t="s">
        <v>425</v>
      </c>
      <c r="B15" s="276">
        <v>1</v>
      </c>
      <c r="C15" s="827"/>
      <c r="D15" s="276"/>
      <c r="E15" s="276"/>
      <c r="F15" s="828"/>
      <c r="G15" s="298"/>
      <c r="H15" s="273"/>
      <c r="I15" s="273"/>
      <c r="J15" s="273"/>
      <c r="K15" s="273"/>
    </row>
    <row r="16" spans="1:11" ht="15.75">
      <c r="A16" s="270" t="s">
        <v>426</v>
      </c>
      <c r="B16" s="825">
        <v>42736</v>
      </c>
      <c r="C16" s="829"/>
      <c r="D16" s="278"/>
      <c r="E16" s="278"/>
      <c r="F16" s="828"/>
      <c r="G16" s="274"/>
      <c r="H16" s="273"/>
      <c r="I16" s="273"/>
      <c r="J16" s="273"/>
      <c r="K16" s="273"/>
    </row>
    <row r="17" spans="1:11" ht="15.75">
      <c r="A17" s="270" t="s">
        <v>427</v>
      </c>
      <c r="B17" s="825">
        <v>43404</v>
      </c>
      <c r="C17" s="829"/>
      <c r="D17" s="278"/>
      <c r="E17" s="278"/>
      <c r="F17" s="828"/>
      <c r="G17" s="275"/>
      <c r="H17" s="273"/>
      <c r="I17" s="273"/>
      <c r="J17" s="273"/>
      <c r="K17" s="273"/>
    </row>
    <row r="18" spans="1:11" ht="12.75">
      <c r="A18" s="279"/>
      <c r="B18" s="280"/>
      <c r="C18" s="280"/>
      <c r="D18" s="280"/>
      <c r="E18" s="280"/>
      <c r="F18" s="281" t="s">
        <v>1</v>
      </c>
      <c r="G18" s="275"/>
      <c r="H18" s="273"/>
      <c r="I18" s="273"/>
      <c r="J18" s="273"/>
      <c r="K18" s="273"/>
    </row>
    <row r="19" spans="1:11" ht="38.25">
      <c r="A19" s="282" t="s">
        <v>267</v>
      </c>
      <c r="B19" s="283" t="s">
        <v>428</v>
      </c>
      <c r="C19" s="284" t="s">
        <v>730</v>
      </c>
      <c r="D19" s="285" t="s">
        <v>731</v>
      </c>
      <c r="E19" s="285" t="s">
        <v>574</v>
      </c>
      <c r="F19" s="286" t="s">
        <v>407</v>
      </c>
      <c r="G19" s="275"/>
      <c r="H19" s="273"/>
      <c r="I19" s="273"/>
      <c r="J19" s="273"/>
      <c r="K19" s="273"/>
    </row>
    <row r="20" spans="1:11" ht="12.75">
      <c r="A20" s="287" t="s">
        <v>429</v>
      </c>
      <c r="B20" s="289">
        <f>SUM(B22:B27)</f>
        <v>0</v>
      </c>
      <c r="C20" s="289">
        <f>SUM(C22:C27)</f>
        <v>19886601</v>
      </c>
      <c r="D20" s="289">
        <f>SUM(D22:D27)</f>
        <v>19886601</v>
      </c>
      <c r="E20" s="289">
        <f>SUM(E22:E27)</f>
        <v>19886601</v>
      </c>
      <c r="F20" s="290">
        <f>SUM(F22:F27)</f>
        <v>19886601</v>
      </c>
      <c r="G20" s="275"/>
      <c r="H20" s="273"/>
      <c r="I20" s="273"/>
      <c r="J20" s="273"/>
      <c r="K20" s="273"/>
    </row>
    <row r="21" spans="1:11" ht="12.75">
      <c r="A21" s="291" t="s">
        <v>430</v>
      </c>
      <c r="B21" s="292"/>
      <c r="C21" s="292"/>
      <c r="D21" s="292"/>
      <c r="E21" s="292"/>
      <c r="F21" s="293"/>
      <c r="G21" s="275"/>
      <c r="H21" s="273"/>
      <c r="I21" s="273"/>
      <c r="J21" s="273"/>
      <c r="K21" s="273"/>
    </row>
    <row r="22" spans="1:11" ht="12.75">
      <c r="A22" s="294" t="s">
        <v>420</v>
      </c>
      <c r="B22" s="295"/>
      <c r="C22" s="295"/>
      <c r="D22" s="296"/>
      <c r="E22" s="296"/>
      <c r="F22" s="297">
        <f aca="true" t="shared" si="0" ref="F22:F27">E22</f>
        <v>0</v>
      </c>
      <c r="G22" s="275"/>
      <c r="H22" s="273"/>
      <c r="I22" s="273"/>
      <c r="J22" s="273"/>
      <c r="K22" s="273"/>
    </row>
    <row r="23" spans="1:11" ht="12.75">
      <c r="A23" s="299" t="s">
        <v>431</v>
      </c>
      <c r="B23" s="300"/>
      <c r="C23" s="300">
        <v>19886601</v>
      </c>
      <c r="D23" s="301"/>
      <c r="E23" s="301"/>
      <c r="F23" s="297">
        <f t="shared" si="0"/>
        <v>0</v>
      </c>
      <c r="G23" s="275"/>
      <c r="H23" s="273"/>
      <c r="I23" s="273"/>
      <c r="J23" s="273"/>
      <c r="K23" s="273"/>
    </row>
    <row r="24" spans="1:11" ht="25.5">
      <c r="A24" s="299" t="s">
        <v>575</v>
      </c>
      <c r="B24" s="300"/>
      <c r="C24" s="300"/>
      <c r="D24" s="301"/>
      <c r="E24" s="301"/>
      <c r="F24" s="297">
        <f t="shared" si="0"/>
        <v>0</v>
      </c>
      <c r="G24" s="275"/>
      <c r="H24" s="273"/>
      <c r="I24" s="273"/>
      <c r="J24" s="273"/>
      <c r="K24" s="273"/>
    </row>
    <row r="25" spans="1:11" ht="25.5">
      <c r="A25" s="299" t="s">
        <v>576</v>
      </c>
      <c r="B25" s="300"/>
      <c r="C25" s="300"/>
      <c r="D25" s="301"/>
      <c r="E25" s="301"/>
      <c r="F25" s="297">
        <f t="shared" si="0"/>
        <v>0</v>
      </c>
      <c r="G25" s="312"/>
      <c r="H25" s="273"/>
      <c r="I25" s="273"/>
      <c r="J25" s="273"/>
      <c r="K25" s="273"/>
    </row>
    <row r="26" spans="1:11" ht="12.75">
      <c r="A26" s="299" t="s">
        <v>432</v>
      </c>
      <c r="B26" s="300"/>
      <c r="C26" s="300"/>
      <c r="D26" s="301">
        <v>19886601</v>
      </c>
      <c r="E26" s="301">
        <v>19886601</v>
      </c>
      <c r="F26" s="297">
        <f t="shared" si="0"/>
        <v>19886601</v>
      </c>
      <c r="G26" s="313"/>
      <c r="H26" s="273"/>
      <c r="I26" s="273"/>
      <c r="J26" s="273"/>
      <c r="K26" s="273"/>
    </row>
    <row r="27" spans="1:11" ht="13.5">
      <c r="A27" s="303" t="s">
        <v>433</v>
      </c>
      <c r="B27" s="304"/>
      <c r="C27" s="304"/>
      <c r="D27" s="305"/>
      <c r="E27" s="305"/>
      <c r="F27" s="297">
        <f t="shared" si="0"/>
        <v>0</v>
      </c>
      <c r="G27" s="272"/>
      <c r="H27" s="273"/>
      <c r="I27" s="273"/>
      <c r="J27" s="273"/>
      <c r="K27" s="273"/>
    </row>
    <row r="28" spans="1:11" ht="12.75">
      <c r="A28" s="306"/>
      <c r="B28" s="307"/>
      <c r="C28" s="307"/>
      <c r="D28" s="307"/>
      <c r="E28" s="307"/>
      <c r="F28" s="307"/>
      <c r="G28" s="274"/>
      <c r="H28" s="273"/>
      <c r="I28" s="273"/>
      <c r="J28" s="273"/>
      <c r="K28" s="273"/>
    </row>
    <row r="29" spans="1:11" ht="12.75">
      <c r="A29" s="308" t="s">
        <v>434</v>
      </c>
      <c r="B29" s="309">
        <f>SUM(B31:B38)</f>
        <v>0</v>
      </c>
      <c r="C29" s="309">
        <f>SUM(C31:C38)</f>
        <v>19886601</v>
      </c>
      <c r="D29" s="309">
        <f>SUM(D31:D38)</f>
        <v>19886601</v>
      </c>
      <c r="E29" s="309">
        <f>SUM(E31:E38)</f>
        <v>19886601</v>
      </c>
      <c r="F29" s="309">
        <f>SUM(F31:F38)</f>
        <v>19886601</v>
      </c>
      <c r="G29" s="275"/>
      <c r="H29" s="273"/>
      <c r="I29" s="273"/>
      <c r="J29" s="273"/>
      <c r="K29" s="273"/>
    </row>
    <row r="30" spans="1:11" ht="12.75">
      <c r="A30" s="291" t="s">
        <v>430</v>
      </c>
      <c r="B30" s="292"/>
      <c r="C30" s="292"/>
      <c r="D30" s="292"/>
      <c r="E30" s="292"/>
      <c r="F30" s="293"/>
      <c r="G30" s="277"/>
      <c r="H30" s="273"/>
      <c r="I30" s="273"/>
      <c r="J30" s="273"/>
      <c r="K30" s="273"/>
    </row>
    <row r="31" spans="1:11" ht="12.75">
      <c r="A31" s="299" t="s">
        <v>435</v>
      </c>
      <c r="B31" s="310"/>
      <c r="C31" s="310"/>
      <c r="D31" s="310"/>
      <c r="E31" s="310"/>
      <c r="F31" s="302">
        <f>E31</f>
        <v>0</v>
      </c>
      <c r="G31" s="275"/>
      <c r="H31" s="273"/>
      <c r="I31" s="273"/>
      <c r="J31" s="273"/>
      <c r="K31" s="273"/>
    </row>
    <row r="32" spans="1:6" ht="25.5">
      <c r="A32" s="299" t="s">
        <v>205</v>
      </c>
      <c r="B32" s="310"/>
      <c r="C32" s="310"/>
      <c r="D32" s="310"/>
      <c r="E32" s="310"/>
      <c r="F32" s="302">
        <f aca="true" t="shared" si="1" ref="F32:F38">E32</f>
        <v>0</v>
      </c>
    </row>
    <row r="33" spans="1:6" ht="12.75">
      <c r="A33" s="299" t="s">
        <v>436</v>
      </c>
      <c r="B33" s="310"/>
      <c r="C33" s="310"/>
      <c r="D33" s="311"/>
      <c r="E33" s="311"/>
      <c r="F33" s="302">
        <f t="shared" si="1"/>
        <v>0</v>
      </c>
    </row>
    <row r="34" spans="1:6" ht="12.75">
      <c r="A34" s="299" t="s">
        <v>437</v>
      </c>
      <c r="B34" s="310"/>
      <c r="C34" s="310">
        <v>19886601</v>
      </c>
      <c r="D34" s="310">
        <v>19886601</v>
      </c>
      <c r="E34" s="310">
        <v>19886601</v>
      </c>
      <c r="F34" s="302">
        <f t="shared" si="1"/>
        <v>19886601</v>
      </c>
    </row>
    <row r="35" spans="1:6" ht="12.75">
      <c r="A35" s="299" t="s">
        <v>438</v>
      </c>
      <c r="B35" s="310"/>
      <c r="C35" s="310"/>
      <c r="D35" s="311"/>
      <c r="E35" s="311"/>
      <c r="F35" s="302">
        <f t="shared" si="1"/>
        <v>0</v>
      </c>
    </row>
    <row r="36" spans="1:6" ht="12.75">
      <c r="A36" s="303" t="s">
        <v>234</v>
      </c>
      <c r="B36" s="314"/>
      <c r="C36" s="314"/>
      <c r="D36" s="315"/>
      <c r="E36" s="315"/>
      <c r="F36" s="833">
        <f t="shared" si="1"/>
        <v>0</v>
      </c>
    </row>
    <row r="37" spans="1:6" ht="27">
      <c r="A37" s="569" t="s">
        <v>439</v>
      </c>
      <c r="B37" s="316">
        <v>0</v>
      </c>
      <c r="C37" s="316"/>
      <c r="D37" s="316"/>
      <c r="E37" s="317"/>
      <c r="F37" s="835">
        <f t="shared" si="1"/>
        <v>0</v>
      </c>
    </row>
    <row r="38" spans="1:6" ht="27">
      <c r="A38" s="569" t="s">
        <v>440</v>
      </c>
      <c r="B38" s="316">
        <v>0</v>
      </c>
      <c r="C38" s="316">
        <v>0</v>
      </c>
      <c r="D38" s="317"/>
      <c r="E38" s="317"/>
      <c r="F38" s="834">
        <f t="shared" si="1"/>
        <v>0</v>
      </c>
    </row>
    <row r="39" spans="1:6" ht="15">
      <c r="A39" s="830"/>
      <c r="B39" s="831"/>
      <c r="C39" s="831"/>
      <c r="D39" s="831"/>
      <c r="E39" s="831"/>
      <c r="F39" s="832"/>
    </row>
    <row r="40" spans="1:6" ht="12.75">
      <c r="A40" s="270"/>
      <c r="B40" s="823"/>
      <c r="C40" s="823"/>
      <c r="D40" s="823"/>
      <c r="E40" s="823"/>
      <c r="F40" s="823"/>
    </row>
    <row r="41" spans="1:6" ht="12.75" customHeight="1">
      <c r="A41" s="270" t="s">
        <v>423</v>
      </c>
      <c r="B41" s="1158" t="s">
        <v>727</v>
      </c>
      <c r="C41" s="1158"/>
      <c r="D41" s="1158"/>
      <c r="E41" s="1158"/>
      <c r="F41" s="1158"/>
    </row>
    <row r="42" spans="1:6" ht="12.75" customHeight="1">
      <c r="A42" s="270" t="s">
        <v>424</v>
      </c>
      <c r="B42" s="1158" t="s">
        <v>728</v>
      </c>
      <c r="C42" s="1158"/>
      <c r="D42" s="1158"/>
      <c r="E42" s="1158"/>
      <c r="F42" s="1158"/>
    </row>
    <row r="43" spans="1:6" ht="12.75">
      <c r="A43" s="270" t="s">
        <v>578</v>
      </c>
      <c r="B43" s="271">
        <v>120000000</v>
      </c>
      <c r="C43" s="823"/>
      <c r="D43" s="823"/>
      <c r="E43" s="823"/>
      <c r="F43" s="823"/>
    </row>
    <row r="44" spans="1:6" ht="12.75">
      <c r="A44" s="270" t="s">
        <v>577</v>
      </c>
      <c r="B44" s="1157" t="s">
        <v>729</v>
      </c>
      <c r="C44" s="1157"/>
      <c r="D44" s="1157"/>
      <c r="E44" s="1157"/>
      <c r="F44" s="1157"/>
    </row>
    <row r="45" spans="1:6" ht="15.75">
      <c r="A45" s="270" t="s">
        <v>425</v>
      </c>
      <c r="B45" s="276">
        <v>1</v>
      </c>
      <c r="C45" s="276"/>
      <c r="D45" s="276"/>
      <c r="E45" s="276"/>
      <c r="F45" s="824"/>
    </row>
    <row r="46" spans="1:6" ht="15.75">
      <c r="A46" s="270" t="s">
        <v>426</v>
      </c>
      <c r="B46" s="825">
        <v>42979</v>
      </c>
      <c r="C46" s="278"/>
      <c r="D46" s="278"/>
      <c r="E46" s="278"/>
      <c r="F46" s="824"/>
    </row>
    <row r="47" spans="1:6" ht="15.75">
      <c r="A47" s="270" t="s">
        <v>427</v>
      </c>
      <c r="B47" s="825">
        <v>43708</v>
      </c>
      <c r="C47" s="278"/>
      <c r="D47" s="278"/>
      <c r="E47" s="278"/>
      <c r="F47" s="824"/>
    </row>
    <row r="48" spans="1:6" ht="12.75">
      <c r="A48" s="279"/>
      <c r="B48" s="280"/>
      <c r="C48" s="280"/>
      <c r="D48" s="280"/>
      <c r="E48" s="280"/>
      <c r="F48" s="281" t="s">
        <v>1</v>
      </c>
    </row>
    <row r="49" spans="1:6" ht="38.25">
      <c r="A49" s="282" t="s">
        <v>267</v>
      </c>
      <c r="B49" s="283" t="s">
        <v>428</v>
      </c>
      <c r="C49" s="284" t="s">
        <v>730</v>
      </c>
      <c r="D49" s="285" t="s">
        <v>731</v>
      </c>
      <c r="E49" s="285" t="s">
        <v>574</v>
      </c>
      <c r="F49" s="286" t="s">
        <v>407</v>
      </c>
    </row>
    <row r="50" spans="1:6" ht="12.75">
      <c r="A50" s="287" t="s">
        <v>429</v>
      </c>
      <c r="B50" s="288">
        <f>SUM(B52:B57)</f>
        <v>0</v>
      </c>
      <c r="C50" s="289">
        <f>SUM(C52:C57)</f>
        <v>120000000</v>
      </c>
      <c r="D50" s="289">
        <f>SUM(D52:D57)</f>
        <v>120000000</v>
      </c>
      <c r="E50" s="289">
        <f>SUM(E52:E57)</f>
        <v>111800000</v>
      </c>
      <c r="F50" s="290">
        <f>SUM(F52:F57)</f>
        <v>111800000</v>
      </c>
    </row>
    <row r="51" spans="1:6" ht="12.75">
      <c r="A51" s="291" t="s">
        <v>430</v>
      </c>
      <c r="B51" s="292"/>
      <c r="C51" s="292"/>
      <c r="D51" s="292"/>
      <c r="E51" s="292"/>
      <c r="F51" s="293"/>
    </row>
    <row r="52" spans="1:6" ht="12.75">
      <c r="A52" s="294" t="s">
        <v>420</v>
      </c>
      <c r="B52" s="295"/>
      <c r="C52" s="295"/>
      <c r="D52" s="296"/>
      <c r="E52" s="296"/>
      <c r="F52" s="297">
        <f aca="true" t="shared" si="2" ref="F52:F57">E52</f>
        <v>0</v>
      </c>
    </row>
    <row r="53" spans="1:6" ht="12.75">
      <c r="A53" s="299" t="s">
        <v>431</v>
      </c>
      <c r="B53" s="300"/>
      <c r="C53" s="300">
        <v>120000000</v>
      </c>
      <c r="D53" s="301"/>
      <c r="E53" s="301"/>
      <c r="F53" s="297">
        <f t="shared" si="2"/>
        <v>0</v>
      </c>
    </row>
    <row r="54" spans="1:6" ht="25.5">
      <c r="A54" s="299" t="s">
        <v>575</v>
      </c>
      <c r="B54" s="300"/>
      <c r="C54" s="300"/>
      <c r="D54" s="301"/>
      <c r="E54" s="301"/>
      <c r="F54" s="297">
        <f t="shared" si="2"/>
        <v>0</v>
      </c>
    </row>
    <row r="55" spans="1:6" ht="25.5">
      <c r="A55" s="299" t="s">
        <v>576</v>
      </c>
      <c r="B55" s="300"/>
      <c r="C55" s="300"/>
      <c r="D55" s="301"/>
      <c r="E55" s="301"/>
      <c r="F55" s="297">
        <f t="shared" si="2"/>
        <v>0</v>
      </c>
    </row>
    <row r="56" spans="1:6" ht="12.75">
      <c r="A56" s="299" t="s">
        <v>432</v>
      </c>
      <c r="B56" s="300"/>
      <c r="C56" s="300"/>
      <c r="D56" s="301">
        <v>120000000</v>
      </c>
      <c r="E56" s="301">
        <v>111800000</v>
      </c>
      <c r="F56" s="297">
        <f t="shared" si="2"/>
        <v>111800000</v>
      </c>
    </row>
    <row r="57" spans="1:6" ht="12.75">
      <c r="A57" s="303" t="s">
        <v>433</v>
      </c>
      <c r="B57" s="304"/>
      <c r="C57" s="304"/>
      <c r="D57" s="305"/>
      <c r="E57" s="305"/>
      <c r="F57" s="297">
        <f t="shared" si="2"/>
        <v>0</v>
      </c>
    </row>
    <row r="58" spans="1:6" ht="12.75">
      <c r="A58" s="306"/>
      <c r="B58" s="307"/>
      <c r="C58" s="307"/>
      <c r="D58" s="307"/>
      <c r="E58" s="307"/>
      <c r="F58" s="307"/>
    </row>
    <row r="59" spans="1:6" ht="12.75">
      <c r="A59" s="308" t="s">
        <v>434</v>
      </c>
      <c r="B59" s="309">
        <f>SUM(B61:B68)</f>
        <v>8200000</v>
      </c>
      <c r="C59" s="309">
        <f>SUM(C61:C68)</f>
        <v>120000000</v>
      </c>
      <c r="D59" s="309">
        <f>SUM(D61:D68)</f>
        <v>120000000</v>
      </c>
      <c r="E59" s="309">
        <f>SUM(E61:E68)</f>
        <v>111800000</v>
      </c>
      <c r="F59" s="309">
        <f>SUM(F61:F68)</f>
        <v>111800000</v>
      </c>
    </row>
    <row r="60" spans="1:6" ht="12.75">
      <c r="A60" s="291" t="s">
        <v>430</v>
      </c>
      <c r="B60" s="292"/>
      <c r="C60" s="292"/>
      <c r="D60" s="292"/>
      <c r="E60" s="292"/>
      <c r="F60" s="293"/>
    </row>
    <row r="61" spans="1:6" ht="12.75">
      <c r="A61" s="299" t="s">
        <v>435</v>
      </c>
      <c r="B61" s="310"/>
      <c r="C61" s="310"/>
      <c r="D61" s="310"/>
      <c r="E61" s="310"/>
      <c r="F61" s="302">
        <f>E61</f>
        <v>0</v>
      </c>
    </row>
    <row r="62" spans="1:6" ht="25.5">
      <c r="A62" s="299" t="s">
        <v>205</v>
      </c>
      <c r="B62" s="310"/>
      <c r="C62" s="310"/>
      <c r="D62" s="310"/>
      <c r="E62" s="310"/>
      <c r="F62" s="302">
        <f aca="true" t="shared" si="3" ref="F62:F68">E62</f>
        <v>0</v>
      </c>
    </row>
    <row r="63" spans="1:6" ht="12.75">
      <c r="A63" s="299" t="s">
        <v>436</v>
      </c>
      <c r="B63" s="310">
        <v>7000000</v>
      </c>
      <c r="C63" s="310"/>
      <c r="D63" s="311"/>
      <c r="E63" s="311"/>
      <c r="F63" s="302">
        <f t="shared" si="3"/>
        <v>0</v>
      </c>
    </row>
    <row r="64" spans="1:6" ht="12.75">
      <c r="A64" s="299" t="s">
        <v>437</v>
      </c>
      <c r="B64" s="310">
        <v>1200000</v>
      </c>
      <c r="C64" s="310">
        <v>120000000</v>
      </c>
      <c r="D64" s="310">
        <v>120000000</v>
      </c>
      <c r="E64" s="311">
        <v>111800000</v>
      </c>
      <c r="F64" s="302">
        <f t="shared" si="3"/>
        <v>111800000</v>
      </c>
    </row>
    <row r="65" spans="1:6" ht="12.75">
      <c r="A65" s="299" t="s">
        <v>438</v>
      </c>
      <c r="B65" s="310"/>
      <c r="C65" s="310"/>
      <c r="D65" s="311"/>
      <c r="E65" s="311"/>
      <c r="F65" s="302">
        <f t="shared" si="3"/>
        <v>0</v>
      </c>
    </row>
    <row r="66" spans="1:6" ht="12.75">
      <c r="A66" s="303" t="s">
        <v>234</v>
      </c>
      <c r="B66" s="314"/>
      <c r="C66" s="314"/>
      <c r="D66" s="315"/>
      <c r="E66" s="315"/>
      <c r="F66" s="833">
        <f t="shared" si="3"/>
        <v>0</v>
      </c>
    </row>
    <row r="67" spans="1:6" ht="27">
      <c r="A67" s="569" t="s">
        <v>439</v>
      </c>
      <c r="B67" s="316">
        <v>0</v>
      </c>
      <c r="C67" s="316"/>
      <c r="D67" s="316"/>
      <c r="E67" s="317"/>
      <c r="F67" s="835">
        <f t="shared" si="3"/>
        <v>0</v>
      </c>
    </row>
    <row r="68" spans="1:6" ht="27">
      <c r="A68" s="569" t="s">
        <v>440</v>
      </c>
      <c r="B68" s="316">
        <v>0</v>
      </c>
      <c r="C68" s="316">
        <v>0</v>
      </c>
      <c r="D68" s="317"/>
      <c r="E68" s="317"/>
      <c r="F68" s="834">
        <f t="shared" si="3"/>
        <v>0</v>
      </c>
    </row>
    <row r="71" spans="1:6" ht="12.75">
      <c r="A71" s="270" t="s">
        <v>423</v>
      </c>
      <c r="B71" s="1158" t="s">
        <v>743</v>
      </c>
      <c r="C71" s="1158"/>
      <c r="D71" s="1158"/>
      <c r="E71" s="1158"/>
      <c r="F71" s="1158"/>
    </row>
    <row r="72" spans="1:6" ht="12.75">
      <c r="A72" s="270" t="s">
        <v>424</v>
      </c>
      <c r="B72" s="1158" t="s">
        <v>748</v>
      </c>
      <c r="C72" s="1158"/>
      <c r="D72" s="1158"/>
      <c r="E72" s="1158"/>
      <c r="F72" s="1158"/>
    </row>
    <row r="73" spans="1:6" ht="12.75">
      <c r="A73" s="270" t="s">
        <v>578</v>
      </c>
      <c r="B73" s="271">
        <v>250000000</v>
      </c>
      <c r="C73" s="823"/>
      <c r="D73" s="823"/>
      <c r="E73" s="823"/>
      <c r="F73" s="823"/>
    </row>
    <row r="74" spans="1:6" ht="12.75">
      <c r="A74" s="270" t="s">
        <v>577</v>
      </c>
      <c r="B74" s="1157" t="s">
        <v>729</v>
      </c>
      <c r="C74" s="1157"/>
      <c r="D74" s="1157"/>
      <c r="E74" s="1157"/>
      <c r="F74" s="1157"/>
    </row>
    <row r="75" spans="1:6" ht="15.75">
      <c r="A75" s="270" t="s">
        <v>425</v>
      </c>
      <c r="B75" s="276">
        <v>1</v>
      </c>
      <c r="C75" s="276"/>
      <c r="D75" s="276"/>
      <c r="E75" s="276"/>
      <c r="F75" s="824"/>
    </row>
    <row r="76" spans="1:6" ht="15.75">
      <c r="A76" s="270" t="s">
        <v>426</v>
      </c>
      <c r="B76" s="825">
        <v>42977</v>
      </c>
      <c r="C76" s="278"/>
      <c r="D76" s="278"/>
      <c r="E76" s="278"/>
      <c r="F76" s="824"/>
    </row>
    <row r="77" spans="1:6" ht="15.75">
      <c r="A77" s="270" t="s">
        <v>427</v>
      </c>
      <c r="B77" s="825">
        <v>43189</v>
      </c>
      <c r="C77" s="278"/>
      <c r="D77" s="278"/>
      <c r="E77" s="278"/>
      <c r="F77" s="824"/>
    </row>
    <row r="78" spans="1:6" ht="12.75">
      <c r="A78" s="279"/>
      <c r="B78" s="280"/>
      <c r="C78" s="280"/>
      <c r="D78" s="280"/>
      <c r="E78" s="280"/>
      <c r="F78" s="281" t="s">
        <v>1</v>
      </c>
    </row>
    <row r="79" spans="1:6" ht="38.25">
      <c r="A79" s="282" t="s">
        <v>267</v>
      </c>
      <c r="B79" s="283" t="s">
        <v>428</v>
      </c>
      <c r="C79" s="284" t="s">
        <v>730</v>
      </c>
      <c r="D79" s="285" t="s">
        <v>731</v>
      </c>
      <c r="E79" s="285" t="s">
        <v>574</v>
      </c>
      <c r="F79" s="286" t="s">
        <v>407</v>
      </c>
    </row>
    <row r="80" spans="1:6" ht="12.75">
      <c r="A80" s="287" t="s">
        <v>429</v>
      </c>
      <c r="B80" s="288">
        <f>SUM(B82:B87)</f>
        <v>0</v>
      </c>
      <c r="C80" s="289">
        <f>SUM(C82:C87)</f>
        <v>250000000</v>
      </c>
      <c r="D80" s="289">
        <f>SUM(D82:D87)</f>
        <v>35356434</v>
      </c>
      <c r="E80" s="289">
        <f>SUM(E82:E87)</f>
        <v>1515961</v>
      </c>
      <c r="F80" s="290">
        <f>SUM(F82:F87)</f>
        <v>1515961</v>
      </c>
    </row>
    <row r="81" spans="1:6" ht="12.75">
      <c r="A81" s="291" t="s">
        <v>430</v>
      </c>
      <c r="B81" s="292"/>
      <c r="C81" s="292"/>
      <c r="D81" s="292"/>
      <c r="E81" s="292"/>
      <c r="F81" s="293"/>
    </row>
    <row r="82" spans="1:6" ht="12.75">
      <c r="A82" s="294" t="s">
        <v>420</v>
      </c>
      <c r="B82" s="295"/>
      <c r="C82" s="295"/>
      <c r="D82" s="296"/>
      <c r="E82" s="296"/>
      <c r="F82" s="297">
        <f aca="true" t="shared" si="4" ref="F82:F87">E82</f>
        <v>0</v>
      </c>
    </row>
    <row r="83" spans="1:6" ht="12.75">
      <c r="A83" s="299" t="s">
        <v>431</v>
      </c>
      <c r="B83" s="300"/>
      <c r="C83" s="300">
        <v>250000000</v>
      </c>
      <c r="D83" s="301"/>
      <c r="E83" s="301"/>
      <c r="F83" s="297">
        <f t="shared" si="4"/>
        <v>0</v>
      </c>
    </row>
    <row r="84" spans="1:6" ht="25.5">
      <c r="A84" s="299" t="s">
        <v>575</v>
      </c>
      <c r="B84" s="300"/>
      <c r="C84" s="300"/>
      <c r="D84" s="301"/>
      <c r="E84" s="301"/>
      <c r="F84" s="297">
        <f t="shared" si="4"/>
        <v>0</v>
      </c>
    </row>
    <row r="85" spans="1:6" ht="25.5">
      <c r="A85" s="299" t="s">
        <v>576</v>
      </c>
      <c r="B85" s="300"/>
      <c r="C85" s="300"/>
      <c r="D85" s="301"/>
      <c r="E85" s="301"/>
      <c r="F85" s="297">
        <f t="shared" si="4"/>
        <v>0</v>
      </c>
    </row>
    <row r="86" spans="1:6" ht="12.75">
      <c r="A86" s="299" t="s">
        <v>432</v>
      </c>
      <c r="B86" s="300"/>
      <c r="C86" s="300"/>
      <c r="D86" s="301">
        <v>35356434</v>
      </c>
      <c r="E86" s="301">
        <v>1515961</v>
      </c>
      <c r="F86" s="297">
        <f t="shared" si="4"/>
        <v>1515961</v>
      </c>
    </row>
    <row r="87" spans="1:6" ht="12.75">
      <c r="A87" s="303" t="s">
        <v>433</v>
      </c>
      <c r="B87" s="304"/>
      <c r="C87" s="304"/>
      <c r="D87" s="305"/>
      <c r="E87" s="305"/>
      <c r="F87" s="297">
        <f t="shared" si="4"/>
        <v>0</v>
      </c>
    </row>
    <row r="88" spans="1:6" ht="12.75">
      <c r="A88" s="306"/>
      <c r="B88" s="307"/>
      <c r="C88" s="307"/>
      <c r="D88" s="307"/>
      <c r="E88" s="307"/>
      <c r="F88" s="307"/>
    </row>
    <row r="89" spans="1:6" ht="12.75">
      <c r="A89" s="308" t="s">
        <v>434</v>
      </c>
      <c r="B89" s="309">
        <f>SUM(B91:B98)</f>
        <v>248484039</v>
      </c>
      <c r="C89" s="309">
        <f>SUM(C91:C98)</f>
        <v>250000000</v>
      </c>
      <c r="D89" s="309">
        <f>SUM(D91:D98)</f>
        <v>35356434</v>
      </c>
      <c r="E89" s="309">
        <f>SUM(E91:E98)</f>
        <v>1515961</v>
      </c>
      <c r="F89" s="309">
        <f>SUM(F91:F98)</f>
        <v>1515961</v>
      </c>
    </row>
    <row r="90" spans="1:6" ht="12.75">
      <c r="A90" s="291" t="s">
        <v>430</v>
      </c>
      <c r="B90" s="292"/>
      <c r="C90" s="292"/>
      <c r="D90" s="292"/>
      <c r="E90" s="292"/>
      <c r="F90" s="293"/>
    </row>
    <row r="91" spans="1:6" ht="12.75">
      <c r="A91" s="299" t="s">
        <v>435</v>
      </c>
      <c r="B91" s="310"/>
      <c r="C91" s="310"/>
      <c r="D91" s="310"/>
      <c r="E91" s="310"/>
      <c r="F91" s="302">
        <f>E91</f>
        <v>0</v>
      </c>
    </row>
    <row r="92" spans="1:6" ht="25.5">
      <c r="A92" s="299" t="s">
        <v>205</v>
      </c>
      <c r="B92" s="310"/>
      <c r="C92" s="310"/>
      <c r="D92" s="310"/>
      <c r="E92" s="310"/>
      <c r="F92" s="302">
        <f aca="true" t="shared" si="5" ref="F92:F98">E92</f>
        <v>0</v>
      </c>
    </row>
    <row r="93" spans="1:6" ht="12.75">
      <c r="A93" s="299" t="s">
        <v>436</v>
      </c>
      <c r="B93" s="310"/>
      <c r="C93" s="310"/>
      <c r="D93" s="311"/>
      <c r="E93" s="311"/>
      <c r="F93" s="302">
        <f t="shared" si="5"/>
        <v>0</v>
      </c>
    </row>
    <row r="94" spans="1:6" ht="12.75">
      <c r="A94" s="299" t="s">
        <v>437</v>
      </c>
      <c r="B94" s="310">
        <v>248484039</v>
      </c>
      <c r="C94" s="310">
        <v>250000000</v>
      </c>
      <c r="D94" s="311">
        <v>35356434</v>
      </c>
      <c r="E94" s="311">
        <v>1515961</v>
      </c>
      <c r="F94" s="302">
        <f t="shared" si="5"/>
        <v>1515961</v>
      </c>
    </row>
    <row r="95" spans="1:6" ht="12.75">
      <c r="A95" s="299" t="s">
        <v>438</v>
      </c>
      <c r="B95" s="310"/>
      <c r="C95" s="310"/>
      <c r="D95" s="311"/>
      <c r="E95" s="311"/>
      <c r="F95" s="302">
        <f t="shared" si="5"/>
        <v>0</v>
      </c>
    </row>
    <row r="96" spans="1:6" ht="12.75">
      <c r="A96" s="303" t="s">
        <v>234</v>
      </c>
      <c r="B96" s="314"/>
      <c r="C96" s="314"/>
      <c r="D96" s="315"/>
      <c r="E96" s="315"/>
      <c r="F96" s="833">
        <f t="shared" si="5"/>
        <v>0</v>
      </c>
    </row>
    <row r="97" spans="1:6" ht="27">
      <c r="A97" s="569" t="s">
        <v>439</v>
      </c>
      <c r="B97" s="316">
        <v>0</v>
      </c>
      <c r="C97" s="316"/>
      <c r="D97" s="316"/>
      <c r="E97" s="317"/>
      <c r="F97" s="835">
        <f t="shared" si="5"/>
        <v>0</v>
      </c>
    </row>
    <row r="98" spans="1:6" ht="27">
      <c r="A98" s="569" t="s">
        <v>440</v>
      </c>
      <c r="B98" s="316">
        <v>0</v>
      </c>
      <c r="C98" s="316">
        <v>0</v>
      </c>
      <c r="D98" s="317"/>
      <c r="E98" s="317"/>
      <c r="F98" s="834">
        <f t="shared" si="5"/>
        <v>0</v>
      </c>
    </row>
    <row r="101" spans="1:6" ht="12.75">
      <c r="A101" s="270" t="s">
        <v>423</v>
      </c>
      <c r="B101" s="1158" t="s">
        <v>744</v>
      </c>
      <c r="C101" s="1158"/>
      <c r="D101" s="1158"/>
      <c r="E101" s="1158"/>
      <c r="F101" s="1158"/>
    </row>
    <row r="102" spans="1:6" ht="12.75">
      <c r="A102" s="270" t="s">
        <v>424</v>
      </c>
      <c r="B102" s="1158" t="s">
        <v>745</v>
      </c>
      <c r="C102" s="1158"/>
      <c r="D102" s="1158"/>
      <c r="E102" s="1158"/>
      <c r="F102" s="1158"/>
    </row>
    <row r="103" spans="1:6" ht="12.75">
      <c r="A103" s="270" t="s">
        <v>578</v>
      </c>
      <c r="B103" s="271">
        <v>145000000</v>
      </c>
      <c r="C103" s="823"/>
      <c r="D103" s="823"/>
      <c r="E103" s="823"/>
      <c r="F103" s="823"/>
    </row>
    <row r="104" spans="1:6" ht="12.75">
      <c r="A104" s="270" t="s">
        <v>577</v>
      </c>
      <c r="B104" s="1157" t="s">
        <v>729</v>
      </c>
      <c r="C104" s="1157"/>
      <c r="D104" s="1157"/>
      <c r="E104" s="1157"/>
      <c r="F104" s="1157"/>
    </row>
    <row r="105" spans="1:6" ht="15.75">
      <c r="A105" s="270" t="s">
        <v>425</v>
      </c>
      <c r="B105" s="276">
        <v>1</v>
      </c>
      <c r="C105" s="276"/>
      <c r="D105" s="276"/>
      <c r="E105" s="276"/>
      <c r="F105" s="824"/>
    </row>
    <row r="106" spans="1:6" ht="15.75">
      <c r="A106" s="270" t="s">
        <v>426</v>
      </c>
      <c r="B106" s="825">
        <v>42979</v>
      </c>
      <c r="C106" s="278"/>
      <c r="D106" s="278"/>
      <c r="E106" s="278"/>
      <c r="F106" s="824"/>
    </row>
    <row r="107" spans="1:6" ht="15.75">
      <c r="A107" s="270" t="s">
        <v>427</v>
      </c>
      <c r="B107" s="825">
        <v>43404</v>
      </c>
      <c r="C107" s="278"/>
      <c r="D107" s="278"/>
      <c r="E107" s="278"/>
      <c r="F107" s="824"/>
    </row>
    <row r="108" spans="1:6" ht="12.75">
      <c r="A108" s="279"/>
      <c r="B108" s="280"/>
      <c r="C108" s="280"/>
      <c r="D108" s="280"/>
      <c r="E108" s="280"/>
      <c r="F108" s="281" t="s">
        <v>1</v>
      </c>
    </row>
    <row r="109" spans="1:6" ht="38.25">
      <c r="A109" s="282" t="s">
        <v>267</v>
      </c>
      <c r="B109" s="283" t="s">
        <v>428</v>
      </c>
      <c r="C109" s="284" t="s">
        <v>730</v>
      </c>
      <c r="D109" s="285" t="s">
        <v>731</v>
      </c>
      <c r="E109" s="285" t="s">
        <v>574</v>
      </c>
      <c r="F109" s="286" t="s">
        <v>407</v>
      </c>
    </row>
    <row r="110" spans="1:6" ht="12.75">
      <c r="A110" s="287" t="s">
        <v>429</v>
      </c>
      <c r="B110" s="288">
        <f>SUM(B112:B117)</f>
        <v>0</v>
      </c>
      <c r="C110" s="289">
        <f>SUM(C112:C117)</f>
        <v>145000000</v>
      </c>
      <c r="D110" s="289">
        <f>SUM(D112:D117)</f>
        <v>106360574</v>
      </c>
      <c r="E110" s="289">
        <f>SUM(E112:E117)</f>
        <v>2106498</v>
      </c>
      <c r="F110" s="290">
        <f>SUM(F112:F117)</f>
        <v>2106498</v>
      </c>
    </row>
    <row r="111" spans="1:6" ht="12.75">
      <c r="A111" s="291" t="s">
        <v>430</v>
      </c>
      <c r="B111" s="292"/>
      <c r="C111" s="292"/>
      <c r="D111" s="292"/>
      <c r="E111" s="292"/>
      <c r="F111" s="293"/>
    </row>
    <row r="112" spans="1:6" ht="12.75">
      <c r="A112" s="294" t="s">
        <v>420</v>
      </c>
      <c r="B112" s="295"/>
      <c r="C112" s="295"/>
      <c r="D112" s="296"/>
      <c r="E112" s="296"/>
      <c r="F112" s="297">
        <f aca="true" t="shared" si="6" ref="F112:F117">E112</f>
        <v>0</v>
      </c>
    </row>
    <row r="113" spans="1:6" ht="12.75">
      <c r="A113" s="299" t="s">
        <v>431</v>
      </c>
      <c r="B113" s="300"/>
      <c r="C113" s="300">
        <v>145000000</v>
      </c>
      <c r="D113" s="301"/>
      <c r="E113" s="301"/>
      <c r="F113" s="297">
        <f t="shared" si="6"/>
        <v>0</v>
      </c>
    </row>
    <row r="114" spans="1:6" ht="25.5">
      <c r="A114" s="299" t="s">
        <v>575</v>
      </c>
      <c r="B114" s="300"/>
      <c r="C114" s="300"/>
      <c r="D114" s="301"/>
      <c r="E114" s="301"/>
      <c r="F114" s="297">
        <f t="shared" si="6"/>
        <v>0</v>
      </c>
    </row>
    <row r="115" spans="1:6" ht="25.5">
      <c r="A115" s="299" t="s">
        <v>576</v>
      </c>
      <c r="B115" s="300"/>
      <c r="C115" s="300"/>
      <c r="D115" s="301"/>
      <c r="E115" s="301"/>
      <c r="F115" s="297">
        <f t="shared" si="6"/>
        <v>0</v>
      </c>
    </row>
    <row r="116" spans="1:6" ht="12.75">
      <c r="A116" s="299" t="s">
        <v>432</v>
      </c>
      <c r="B116" s="300"/>
      <c r="C116" s="300"/>
      <c r="D116" s="301">
        <v>106360574</v>
      </c>
      <c r="E116" s="301">
        <v>2106498</v>
      </c>
      <c r="F116" s="297">
        <f t="shared" si="6"/>
        <v>2106498</v>
      </c>
    </row>
    <row r="117" spans="1:6" ht="12.75">
      <c r="A117" s="303" t="s">
        <v>433</v>
      </c>
      <c r="B117" s="304"/>
      <c r="C117" s="304"/>
      <c r="D117" s="305"/>
      <c r="E117" s="305"/>
      <c r="F117" s="297">
        <f t="shared" si="6"/>
        <v>0</v>
      </c>
    </row>
    <row r="118" spans="1:6" ht="12.75">
      <c r="A118" s="306"/>
      <c r="B118" s="307"/>
      <c r="C118" s="307"/>
      <c r="D118" s="307"/>
      <c r="E118" s="307"/>
      <c r="F118" s="307"/>
    </row>
    <row r="119" spans="1:6" ht="12.75">
      <c r="A119" s="308" t="s">
        <v>434</v>
      </c>
      <c r="B119" s="309">
        <f>SUM(B121:B128)</f>
        <v>142893502</v>
      </c>
      <c r="C119" s="309">
        <f>SUM(C121:C128)</f>
        <v>145000000</v>
      </c>
      <c r="D119" s="309">
        <f>SUM(D121:D128)</f>
        <v>106360574</v>
      </c>
      <c r="E119" s="309">
        <f>SUM(E121:E128)</f>
        <v>2106498</v>
      </c>
      <c r="F119" s="309">
        <f>SUM(F121:F128)</f>
        <v>2106498</v>
      </c>
    </row>
    <row r="120" spans="1:6" ht="12.75">
      <c r="A120" s="291" t="s">
        <v>430</v>
      </c>
      <c r="B120" s="292"/>
      <c r="C120" s="292"/>
      <c r="D120" s="292"/>
      <c r="E120" s="292"/>
      <c r="F120" s="293"/>
    </row>
    <row r="121" spans="1:6" ht="12.75">
      <c r="A121" s="299" t="s">
        <v>435</v>
      </c>
      <c r="B121" s="310"/>
      <c r="C121" s="310"/>
      <c r="D121" s="310"/>
      <c r="E121" s="310"/>
      <c r="F121" s="302">
        <f>E121</f>
        <v>0</v>
      </c>
    </row>
    <row r="122" spans="1:6" ht="25.5">
      <c r="A122" s="299" t="s">
        <v>205</v>
      </c>
      <c r="B122" s="310"/>
      <c r="C122" s="310"/>
      <c r="D122" s="310"/>
      <c r="E122" s="310"/>
      <c r="F122" s="302">
        <f aca="true" t="shared" si="7" ref="F122:F128">E122</f>
        <v>0</v>
      </c>
    </row>
    <row r="123" spans="1:6" ht="12.75">
      <c r="A123" s="299" t="s">
        <v>436</v>
      </c>
      <c r="B123" s="310"/>
      <c r="C123" s="310"/>
      <c r="D123" s="311"/>
      <c r="E123" s="311"/>
      <c r="F123" s="302">
        <f t="shared" si="7"/>
        <v>0</v>
      </c>
    </row>
    <row r="124" spans="1:6" ht="12.75">
      <c r="A124" s="299" t="s">
        <v>437</v>
      </c>
      <c r="B124" s="310">
        <v>142893502</v>
      </c>
      <c r="C124" s="310">
        <v>145000000</v>
      </c>
      <c r="D124" s="311">
        <v>106360574</v>
      </c>
      <c r="E124" s="311">
        <v>2106498</v>
      </c>
      <c r="F124" s="302">
        <f t="shared" si="7"/>
        <v>2106498</v>
      </c>
    </row>
    <row r="125" spans="1:6" ht="12.75">
      <c r="A125" s="299" t="s">
        <v>438</v>
      </c>
      <c r="B125" s="310"/>
      <c r="C125" s="310"/>
      <c r="D125" s="311"/>
      <c r="E125" s="311"/>
      <c r="F125" s="302">
        <f t="shared" si="7"/>
        <v>0</v>
      </c>
    </row>
    <row r="126" spans="1:6" ht="12.75">
      <c r="A126" s="303" t="s">
        <v>234</v>
      </c>
      <c r="B126" s="314"/>
      <c r="C126" s="314"/>
      <c r="D126" s="315"/>
      <c r="E126" s="315"/>
      <c r="F126" s="833">
        <f t="shared" si="7"/>
        <v>0</v>
      </c>
    </row>
    <row r="127" spans="1:6" ht="27">
      <c r="A127" s="569" t="s">
        <v>439</v>
      </c>
      <c r="B127" s="316">
        <v>0</v>
      </c>
      <c r="C127" s="316"/>
      <c r="D127" s="316"/>
      <c r="E127" s="317"/>
      <c r="F127" s="835">
        <f t="shared" si="7"/>
        <v>0</v>
      </c>
    </row>
    <row r="128" spans="1:6" ht="27">
      <c r="A128" s="569" t="s">
        <v>440</v>
      </c>
      <c r="B128" s="316">
        <v>0</v>
      </c>
      <c r="C128" s="316">
        <v>0</v>
      </c>
      <c r="D128" s="317"/>
      <c r="E128" s="317"/>
      <c r="F128" s="834">
        <f t="shared" si="7"/>
        <v>0</v>
      </c>
    </row>
  </sheetData>
  <sheetProtection/>
  <mergeCells count="22">
    <mergeCell ref="B71:F71"/>
    <mergeCell ref="B72:F72"/>
    <mergeCell ref="B74:F74"/>
    <mergeCell ref="B101:F101"/>
    <mergeCell ref="B102:F102"/>
    <mergeCell ref="B104:F104"/>
    <mergeCell ref="B12:E12"/>
    <mergeCell ref="A1:F1"/>
    <mergeCell ref="B2:C2"/>
    <mergeCell ref="B3:F3"/>
    <mergeCell ref="B4:F4"/>
    <mergeCell ref="B6:E6"/>
    <mergeCell ref="B13:E13"/>
    <mergeCell ref="B14:E14"/>
    <mergeCell ref="B41:F41"/>
    <mergeCell ref="B42:F42"/>
    <mergeCell ref="B44:F44"/>
    <mergeCell ref="B7:E7"/>
    <mergeCell ref="B8:E8"/>
    <mergeCell ref="B9:E9"/>
    <mergeCell ref="B10:E10"/>
    <mergeCell ref="B11:E11"/>
  </mergeCells>
  <conditionalFormatting sqref="G29:G31 G5:G14 B14:F14 G17:G24 B24:E24 F28">
    <cfRule type="cellIs" priority="30" dxfId="30" operator="equal" stopIfTrue="1">
      <formula>0</formula>
    </cfRule>
  </conditionalFormatting>
  <conditionalFormatting sqref="B8:F8 F15">
    <cfRule type="cellIs" priority="29" dxfId="30" operator="equal" stopIfTrue="1">
      <formula>0</formula>
    </cfRule>
  </conditionalFormatting>
  <conditionalFormatting sqref="B13:F13 F28 B5:F5 B23:E23">
    <cfRule type="cellIs" priority="28" dxfId="30" operator="equal" stopIfTrue="1">
      <formula>0</formula>
    </cfRule>
  </conditionalFormatting>
  <conditionalFormatting sqref="B36:F36 B46:F46 F53 B14:F14 B24:E24 F28">
    <cfRule type="cellIs" priority="27" dxfId="30" operator="equal" stopIfTrue="1">
      <formula>0</formula>
    </cfRule>
  </conditionalFormatting>
  <conditionalFormatting sqref="B43:F43 B21:F21 B31:F31 F32:F38 B51:F51 B61:F61 F62:F68">
    <cfRule type="cellIs" priority="26" dxfId="30" operator="equal" stopIfTrue="1">
      <formula>0</formula>
    </cfRule>
  </conditionalFormatting>
  <conditionalFormatting sqref="B36:F36 B46:F46 F53 B14:F14 B24:E24 F28">
    <cfRule type="cellIs" priority="25" dxfId="30" operator="equal" stopIfTrue="1">
      <formula>0</formula>
    </cfRule>
  </conditionalFormatting>
  <conditionalFormatting sqref="B43:F43 B21:F21 B31:F31 F32:F38 B51:F51 B61:F61 F62:F68">
    <cfRule type="cellIs" priority="24" dxfId="30" operator="equal" stopIfTrue="1">
      <formula>0</formula>
    </cfRule>
  </conditionalFormatting>
  <conditionalFormatting sqref="B81:F81 B91:F91 F92:F96 B73:F73">
    <cfRule type="cellIs" priority="23" dxfId="30" operator="equal" stopIfTrue="1">
      <formula>0</formula>
    </cfRule>
  </conditionalFormatting>
  <conditionalFormatting sqref="B111:F111 B121:F121 F122:F126 B103:F103">
    <cfRule type="cellIs" priority="22" dxfId="30" operator="equal" stopIfTrue="1">
      <formula>0</formula>
    </cfRule>
  </conditionalFormatting>
  <conditionalFormatting sqref="B54:E54 F58">
    <cfRule type="cellIs" priority="21" dxfId="30" operator="equal" stopIfTrue="1">
      <formula>0</formula>
    </cfRule>
  </conditionalFormatting>
  <conditionalFormatting sqref="F58 B53:E53">
    <cfRule type="cellIs" priority="20" dxfId="30" operator="equal" stopIfTrue="1">
      <formula>0</formula>
    </cfRule>
  </conditionalFormatting>
  <conditionalFormatting sqref="B66:F66 B54:E54 F58">
    <cfRule type="cellIs" priority="19" dxfId="30" operator="equal" stopIfTrue="1">
      <formula>0</formula>
    </cfRule>
  </conditionalFormatting>
  <conditionalFormatting sqref="B66:F66 B54:E54 F58">
    <cfRule type="cellIs" priority="18" dxfId="30" operator="equal" stopIfTrue="1">
      <formula>0</formula>
    </cfRule>
  </conditionalFormatting>
  <conditionalFormatting sqref="F83">
    <cfRule type="cellIs" priority="17" dxfId="30" operator="equal" stopIfTrue="1">
      <formula>0</formula>
    </cfRule>
  </conditionalFormatting>
  <conditionalFormatting sqref="B81:F81 B91:F91 F92:F98">
    <cfRule type="cellIs" priority="16" dxfId="30" operator="equal" stopIfTrue="1">
      <formula>0</formula>
    </cfRule>
  </conditionalFormatting>
  <conditionalFormatting sqref="F83">
    <cfRule type="cellIs" priority="15" dxfId="30" operator="equal" stopIfTrue="1">
      <formula>0</formula>
    </cfRule>
  </conditionalFormatting>
  <conditionalFormatting sqref="B81:F81 B91:F91 F92:F98">
    <cfRule type="cellIs" priority="14" dxfId="30" operator="equal" stopIfTrue="1">
      <formula>0</formula>
    </cfRule>
  </conditionalFormatting>
  <conditionalFormatting sqref="B84:E84 F88">
    <cfRule type="cellIs" priority="13" dxfId="30" operator="equal" stopIfTrue="1">
      <formula>0</formula>
    </cfRule>
  </conditionalFormatting>
  <conditionalFormatting sqref="F88 B83:E83">
    <cfRule type="cellIs" priority="12" dxfId="30" operator="equal" stopIfTrue="1">
      <formula>0</formula>
    </cfRule>
  </conditionalFormatting>
  <conditionalFormatting sqref="B96:F96 B84:E84 F88">
    <cfRule type="cellIs" priority="11" dxfId="30" operator="equal" stopIfTrue="1">
      <formula>0</formula>
    </cfRule>
  </conditionalFormatting>
  <conditionalFormatting sqref="B96:F96 B84:E84 F88">
    <cfRule type="cellIs" priority="10" dxfId="30" operator="equal" stopIfTrue="1">
      <formula>0</formula>
    </cfRule>
  </conditionalFormatting>
  <conditionalFormatting sqref="B111:F111 B121:F121 F122:F126">
    <cfRule type="cellIs" priority="9" dxfId="30" operator="equal" stopIfTrue="1">
      <formula>0</formula>
    </cfRule>
  </conditionalFormatting>
  <conditionalFormatting sqref="F113">
    <cfRule type="cellIs" priority="8" dxfId="30" operator="equal" stopIfTrue="1">
      <formula>0</formula>
    </cfRule>
  </conditionalFormatting>
  <conditionalFormatting sqref="B111:F111 B121:F121 F122:F128">
    <cfRule type="cellIs" priority="7" dxfId="30" operator="equal" stopIfTrue="1">
      <formula>0</formula>
    </cfRule>
  </conditionalFormatting>
  <conditionalFormatting sqref="F113">
    <cfRule type="cellIs" priority="6" dxfId="30" operator="equal" stopIfTrue="1">
      <formula>0</formula>
    </cfRule>
  </conditionalFormatting>
  <conditionalFormatting sqref="B111:F111 B121:F121 F122:F128">
    <cfRule type="cellIs" priority="5" dxfId="30" operator="equal" stopIfTrue="1">
      <formula>0</formula>
    </cfRule>
  </conditionalFormatting>
  <conditionalFormatting sqref="B114:E114 F118">
    <cfRule type="cellIs" priority="4" dxfId="30" operator="equal" stopIfTrue="1">
      <formula>0</formula>
    </cfRule>
  </conditionalFormatting>
  <conditionalFormatting sqref="F118 B113:E113">
    <cfRule type="cellIs" priority="3" dxfId="30" operator="equal" stopIfTrue="1">
      <formula>0</formula>
    </cfRule>
  </conditionalFormatting>
  <conditionalFormatting sqref="B126:F126 B114:E114 F118">
    <cfRule type="cellIs" priority="2" dxfId="30" operator="equal" stopIfTrue="1">
      <formula>0</formula>
    </cfRule>
  </conditionalFormatting>
  <conditionalFormatting sqref="B126:F126 B114:E114 F118">
    <cfRule type="cellIs" priority="1" dxfId="30" operator="equal" stopIfTrue="1">
      <formula>0</formula>
    </cfRule>
  </conditionalFormatting>
  <printOptions horizontalCentered="1"/>
  <pageMargins left="0.5905511811023623" right="0.5905511811023623" top="1.2598425196850394" bottom="0.984251968503937" header="0.7874015748031497" footer="0.7874015748031497"/>
  <pageSetup horizontalDpi="600" verticalDpi="600" orientation="portrait" paperSize="9" scale="86" r:id="rId1"/>
  <headerFooter alignWithMargins="0">
    <oddHeader>&amp;R&amp;"Times New Roman CE,Félkövér dőlt"&amp;11 8. melléklet a ..../2019. (II.14.)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15"/>
  <sheetViews>
    <sheetView zoomScale="90" zoomScaleNormal="90" zoomScaleSheetLayoutView="100" zoomScalePageLayoutView="0" workbookViewId="0" topLeftCell="A25">
      <selection activeCell="A1" sqref="A1:F1"/>
    </sheetView>
  </sheetViews>
  <sheetFormatPr defaultColWidth="9.00390625" defaultRowHeight="12.75"/>
  <cols>
    <col min="1" max="1" width="6.375" style="98" customWidth="1"/>
    <col min="2" max="2" width="81.625" style="98" bestFit="1" customWidth="1"/>
    <col min="3" max="3" width="11.625" style="98" bestFit="1" customWidth="1"/>
    <col min="4" max="4" width="17.125" style="99" bestFit="1" customWidth="1"/>
    <col min="5" max="5" width="19.00390625" style="1" bestFit="1" customWidth="1"/>
    <col min="6" max="6" width="32.875" style="1" bestFit="1" customWidth="1"/>
    <col min="7" max="7" width="9.375" style="1" customWidth="1"/>
    <col min="8" max="8" width="71.875" style="1" customWidth="1"/>
    <col min="9" max="9" width="25.625" style="1" customWidth="1"/>
    <col min="10" max="10" width="12.00390625" style="1" customWidth="1"/>
    <col min="11" max="13" width="9.375" style="1" customWidth="1"/>
    <col min="14" max="14" width="20.375" style="1" customWidth="1"/>
    <col min="15" max="16384" width="9.375" style="1" customWidth="1"/>
  </cols>
  <sheetData>
    <row r="1" spans="1:6" ht="51" customHeight="1">
      <c r="A1" s="1089" t="s">
        <v>709</v>
      </c>
      <c r="B1" s="1089"/>
      <c r="C1" s="1089"/>
      <c r="D1" s="1089"/>
      <c r="E1" s="1089"/>
      <c r="F1" s="1089"/>
    </row>
    <row r="2" spans="1:6" ht="15.75" customHeight="1">
      <c r="A2" s="1087" t="s">
        <v>0</v>
      </c>
      <c r="B2" s="1087"/>
      <c r="C2" s="1087"/>
      <c r="D2" s="1087"/>
      <c r="E2" s="1087"/>
      <c r="F2" s="1087"/>
    </row>
    <row r="3" spans="1:6" ht="15.75" customHeight="1">
      <c r="A3" s="1086"/>
      <c r="B3" s="1086"/>
      <c r="C3" s="2"/>
      <c r="F3" s="3" t="s">
        <v>1</v>
      </c>
    </row>
    <row r="4" spans="1:6" ht="37.5" customHeight="1">
      <c r="A4" s="4" t="s">
        <v>2</v>
      </c>
      <c r="B4" s="5" t="s">
        <v>3</v>
      </c>
      <c r="C4" s="5" t="s">
        <v>4</v>
      </c>
      <c r="D4" s="6" t="s">
        <v>693</v>
      </c>
      <c r="E4" s="373" t="s">
        <v>753</v>
      </c>
      <c r="F4" s="366" t="s">
        <v>754</v>
      </c>
    </row>
    <row r="5" spans="1:6" s="7" customFormat="1" ht="12" customHeight="1">
      <c r="A5" s="4" t="s">
        <v>5</v>
      </c>
      <c r="B5" s="5" t="s">
        <v>6</v>
      </c>
      <c r="C5" s="5" t="s">
        <v>7</v>
      </c>
      <c r="D5" s="6" t="s">
        <v>8</v>
      </c>
      <c r="E5" s="6" t="s">
        <v>268</v>
      </c>
      <c r="F5" s="6" t="s">
        <v>462</v>
      </c>
    </row>
    <row r="6" spans="1:6" s="11" customFormat="1" ht="15.75" customHeight="1">
      <c r="A6" s="8" t="s">
        <v>9</v>
      </c>
      <c r="B6" s="9" t="s">
        <v>10</v>
      </c>
      <c r="C6" s="10" t="s">
        <v>11</v>
      </c>
      <c r="D6" s="837"/>
      <c r="E6" s="1034">
        <f>F6-D6</f>
        <v>59393</v>
      </c>
      <c r="F6" s="1035">
        <v>59393</v>
      </c>
    </row>
    <row r="7" spans="1:6" s="11" customFormat="1" ht="15.75" customHeight="1">
      <c r="A7" s="12" t="s">
        <v>12</v>
      </c>
      <c r="B7" s="13" t="s">
        <v>13</v>
      </c>
      <c r="C7" s="14" t="s">
        <v>14</v>
      </c>
      <c r="D7" s="838">
        <v>14822666</v>
      </c>
      <c r="E7" s="1036"/>
      <c r="F7" s="1037">
        <v>14822666</v>
      </c>
    </row>
    <row r="8" spans="1:6" s="11" customFormat="1" ht="24" customHeight="1">
      <c r="A8" s="12" t="s">
        <v>15</v>
      </c>
      <c r="B8" s="13" t="s">
        <v>16</v>
      </c>
      <c r="C8" s="14" t="s">
        <v>17</v>
      </c>
      <c r="D8" s="838">
        <v>6414429</v>
      </c>
      <c r="E8" s="1036"/>
      <c r="F8" s="1037">
        <v>6414429</v>
      </c>
    </row>
    <row r="9" spans="1:6" s="11" customFormat="1" ht="15.75" customHeight="1">
      <c r="A9" s="12" t="s">
        <v>18</v>
      </c>
      <c r="B9" s="13" t="s">
        <v>19</v>
      </c>
      <c r="C9" s="14" t="s">
        <v>20</v>
      </c>
      <c r="D9" s="838">
        <v>1800000</v>
      </c>
      <c r="E9" s="1036"/>
      <c r="F9" s="1037">
        <v>1800000</v>
      </c>
    </row>
    <row r="10" spans="1:6" s="11" customFormat="1" ht="15.75" customHeight="1">
      <c r="A10" s="8" t="s">
        <v>21</v>
      </c>
      <c r="B10" s="13" t="s">
        <v>22</v>
      </c>
      <c r="C10" s="14" t="s">
        <v>23</v>
      </c>
      <c r="D10" s="838"/>
      <c r="E10" s="1036"/>
      <c r="F10" s="1037"/>
    </row>
    <row r="11" spans="1:6" s="11" customFormat="1" ht="15.75" customHeight="1">
      <c r="A11" s="18" t="s">
        <v>24</v>
      </c>
      <c r="B11" s="50" t="s">
        <v>25</v>
      </c>
      <c r="C11" s="19" t="s">
        <v>26</v>
      </c>
      <c r="D11" s="926"/>
      <c r="E11" s="1045"/>
      <c r="F11" s="1039"/>
    </row>
    <row r="12" spans="1:6" s="11" customFormat="1" ht="15.75" customHeight="1">
      <c r="A12" s="30" t="s">
        <v>27</v>
      </c>
      <c r="B12" s="31" t="s">
        <v>28</v>
      </c>
      <c r="C12" s="32" t="s">
        <v>29</v>
      </c>
      <c r="D12" s="1041">
        <f>+D6+D7+D8+D9+D10+D11</f>
        <v>23037095</v>
      </c>
      <c r="E12" s="1041">
        <f>+E6+E7+E8+E9+E10+E11</f>
        <v>59393</v>
      </c>
      <c r="F12" s="1000">
        <f>+F6+F7+F8+F9+F10+F11</f>
        <v>23096488</v>
      </c>
    </row>
    <row r="13" spans="1:6" s="11" customFormat="1" ht="15.75" customHeight="1">
      <c r="A13" s="8" t="s">
        <v>30</v>
      </c>
      <c r="B13" s="9" t="s">
        <v>31</v>
      </c>
      <c r="C13" s="10" t="s">
        <v>32</v>
      </c>
      <c r="D13" s="837"/>
      <c r="E13" s="1038"/>
      <c r="F13" s="1040"/>
    </row>
    <row r="14" spans="1:6" s="11" customFormat="1" ht="15.75" customHeight="1">
      <c r="A14" s="8" t="s">
        <v>33</v>
      </c>
      <c r="B14" s="13" t="s">
        <v>34</v>
      </c>
      <c r="C14" s="14" t="s">
        <v>35</v>
      </c>
      <c r="D14" s="838">
        <f>SUM(D15:D21)</f>
        <v>13826200</v>
      </c>
      <c r="E14" s="838">
        <f>SUM(E15:E21)</f>
        <v>9694024</v>
      </c>
      <c r="F14" s="15">
        <f>SUM(F15:F21)</f>
        <v>23520224</v>
      </c>
    </row>
    <row r="15" spans="1:6" s="11" customFormat="1" ht="24" customHeight="1">
      <c r="A15" s="12" t="s">
        <v>36</v>
      </c>
      <c r="B15" s="16" t="s">
        <v>37</v>
      </c>
      <c r="C15" s="14" t="s">
        <v>35</v>
      </c>
      <c r="D15" s="839"/>
      <c r="E15" s="1036"/>
      <c r="F15" s="1037"/>
    </row>
    <row r="16" spans="1:6" s="11" customFormat="1" ht="18.75" customHeight="1">
      <c r="A16" s="12" t="s">
        <v>38</v>
      </c>
      <c r="B16" s="17" t="s">
        <v>39</v>
      </c>
      <c r="C16" s="14" t="s">
        <v>35</v>
      </c>
      <c r="D16" s="839"/>
      <c r="E16" s="1036"/>
      <c r="F16" s="1037"/>
    </row>
    <row r="17" spans="1:6" s="11" customFormat="1" ht="15.75" customHeight="1">
      <c r="A17" s="8" t="s">
        <v>40</v>
      </c>
      <c r="B17" s="17" t="s">
        <v>41</v>
      </c>
      <c r="C17" s="14" t="s">
        <v>35</v>
      </c>
      <c r="D17" s="839"/>
      <c r="E17" s="1036">
        <f>F17-D17</f>
        <v>102000</v>
      </c>
      <c r="F17" s="1037">
        <v>102000</v>
      </c>
    </row>
    <row r="18" spans="1:6" s="11" customFormat="1" ht="19.5" customHeight="1">
      <c r="A18" s="12" t="s">
        <v>42</v>
      </c>
      <c r="B18" s="17" t="s">
        <v>43</v>
      </c>
      <c r="C18" s="14" t="s">
        <v>35</v>
      </c>
      <c r="D18" s="839"/>
      <c r="E18" s="1036"/>
      <c r="F18" s="1037"/>
    </row>
    <row r="19" spans="1:6" s="11" customFormat="1" ht="19.5" customHeight="1">
      <c r="A19" s="12" t="s">
        <v>44</v>
      </c>
      <c r="B19" s="17" t="s">
        <v>45</v>
      </c>
      <c r="C19" s="14" t="s">
        <v>35</v>
      </c>
      <c r="D19" s="839">
        <v>13826200</v>
      </c>
      <c r="E19" s="1036"/>
      <c r="F19" s="1037">
        <v>13826200</v>
      </c>
    </row>
    <row r="20" spans="1:6" s="11" customFormat="1" ht="24" customHeight="1">
      <c r="A20" s="8" t="s">
        <v>46</v>
      </c>
      <c r="B20" s="17" t="s">
        <v>47</v>
      </c>
      <c r="C20" s="14" t="s">
        <v>35</v>
      </c>
      <c r="D20" s="839"/>
      <c r="E20" s="1036">
        <f>F20-D20</f>
        <v>9592024</v>
      </c>
      <c r="F20" s="1037">
        <v>9592024</v>
      </c>
    </row>
    <row r="21" spans="1:6" s="11" customFormat="1" ht="24.75" customHeight="1">
      <c r="A21" s="18" t="s">
        <v>48</v>
      </c>
      <c r="B21" s="17" t="s">
        <v>49</v>
      </c>
      <c r="C21" s="19" t="s">
        <v>35</v>
      </c>
      <c r="D21" s="840"/>
      <c r="E21" s="1038"/>
      <c r="F21" s="1039"/>
    </row>
    <row r="22" spans="1:6" s="11" customFormat="1" ht="18" customHeight="1">
      <c r="A22" s="20" t="s">
        <v>50</v>
      </c>
      <c r="B22" s="21" t="s">
        <v>51</v>
      </c>
      <c r="C22" s="22" t="s">
        <v>52</v>
      </c>
      <c r="D22" s="841">
        <f>SUM(D12+D13+D14)</f>
        <v>36863295</v>
      </c>
      <c r="E22" s="841">
        <f>SUM(E12+E13+E14)</f>
        <v>9753417</v>
      </c>
      <c r="F22" s="23">
        <f>SUM(F12+F13+F14)</f>
        <v>46616712</v>
      </c>
    </row>
    <row r="23" spans="1:6" s="11" customFormat="1" ht="15.75" customHeight="1">
      <c r="A23" s="8" t="s">
        <v>53</v>
      </c>
      <c r="B23" s="24" t="s">
        <v>54</v>
      </c>
      <c r="C23" s="10" t="s">
        <v>55</v>
      </c>
      <c r="D23" s="523"/>
      <c r="E23" s="1034"/>
      <c r="F23" s="1040"/>
    </row>
    <row r="24" spans="1:6" s="11" customFormat="1" ht="15.75" customHeight="1">
      <c r="A24" s="12" t="s">
        <v>56</v>
      </c>
      <c r="B24" s="25" t="s">
        <v>57</v>
      </c>
      <c r="C24" s="14" t="s">
        <v>58</v>
      </c>
      <c r="D24" s="842">
        <f>SUM(D25:D30)</f>
        <v>0</v>
      </c>
      <c r="E24" s="1036"/>
      <c r="F24" s="1037"/>
    </row>
    <row r="25" spans="1:6" s="11" customFormat="1" ht="15.75" customHeight="1">
      <c r="A25" s="12" t="s">
        <v>59</v>
      </c>
      <c r="B25" s="16" t="s">
        <v>60</v>
      </c>
      <c r="C25" s="14" t="s">
        <v>58</v>
      </c>
      <c r="D25" s="842"/>
      <c r="E25" s="1036"/>
      <c r="F25" s="1037"/>
    </row>
    <row r="26" spans="1:6" s="11" customFormat="1" ht="18.75" customHeight="1">
      <c r="A26" s="8" t="s">
        <v>61</v>
      </c>
      <c r="B26" s="27" t="s">
        <v>62</v>
      </c>
      <c r="C26" s="14" t="s">
        <v>58</v>
      </c>
      <c r="D26" s="842"/>
      <c r="E26" s="1036"/>
      <c r="F26" s="1037"/>
    </row>
    <row r="27" spans="1:6" s="11" customFormat="1" ht="15.75" customHeight="1">
      <c r="A27" s="12" t="s">
        <v>63</v>
      </c>
      <c r="B27" s="27" t="s">
        <v>64</v>
      </c>
      <c r="C27" s="14" t="s">
        <v>58</v>
      </c>
      <c r="D27" s="842"/>
      <c r="E27" s="1036"/>
      <c r="F27" s="1037"/>
    </row>
    <row r="28" spans="1:6" s="11" customFormat="1" ht="15.75" customHeight="1">
      <c r="A28" s="12" t="s">
        <v>65</v>
      </c>
      <c r="B28" s="27" t="s">
        <v>66</v>
      </c>
      <c r="C28" s="14" t="s">
        <v>58</v>
      </c>
      <c r="D28" s="842"/>
      <c r="E28" s="1036"/>
      <c r="F28" s="1037"/>
    </row>
    <row r="29" spans="1:6" s="11" customFormat="1" ht="24.75" customHeight="1">
      <c r="A29" s="8" t="s">
        <v>67</v>
      </c>
      <c r="B29" s="27" t="s">
        <v>68</v>
      </c>
      <c r="C29" s="14" t="s">
        <v>58</v>
      </c>
      <c r="D29" s="842"/>
      <c r="E29" s="1036"/>
      <c r="F29" s="1037"/>
    </row>
    <row r="30" spans="1:6" s="11" customFormat="1" ht="24" customHeight="1">
      <c r="A30" s="18" t="s">
        <v>69</v>
      </c>
      <c r="B30" s="28" t="s">
        <v>70</v>
      </c>
      <c r="C30" s="19" t="s">
        <v>58</v>
      </c>
      <c r="D30" s="926"/>
      <c r="E30" s="1038"/>
      <c r="F30" s="1039"/>
    </row>
    <row r="31" spans="1:6" s="11" customFormat="1" ht="22.5" customHeight="1">
      <c r="A31" s="30" t="s">
        <v>71</v>
      </c>
      <c r="B31" s="31" t="s">
        <v>72</v>
      </c>
      <c r="C31" s="32" t="s">
        <v>73</v>
      </c>
      <c r="D31" s="1041">
        <f>SUM(D23+D24)</f>
        <v>0</v>
      </c>
      <c r="E31" s="1042"/>
      <c r="F31" s="1043"/>
    </row>
    <row r="32" spans="1:6" s="11" customFormat="1" ht="14.25" customHeight="1">
      <c r="A32" s="34" t="s">
        <v>74</v>
      </c>
      <c r="B32" s="35" t="s">
        <v>75</v>
      </c>
      <c r="C32" s="36" t="s">
        <v>76</v>
      </c>
      <c r="D32" s="845"/>
      <c r="E32" s="1034"/>
      <c r="F32" s="1040"/>
    </row>
    <row r="33" spans="1:6" s="11" customFormat="1" ht="14.25" customHeight="1">
      <c r="A33" s="12" t="s">
        <v>77</v>
      </c>
      <c r="B33" s="13" t="s">
        <v>78</v>
      </c>
      <c r="C33" s="14" t="s">
        <v>79</v>
      </c>
      <c r="D33" s="842">
        <f>SUM(D34:D36)</f>
        <v>22000000</v>
      </c>
      <c r="E33" s="842"/>
      <c r="F33" s="1030">
        <f>SUM(F34:F36)</f>
        <v>22000000</v>
      </c>
    </row>
    <row r="34" spans="1:6" s="11" customFormat="1" ht="14.25" customHeight="1">
      <c r="A34" s="12" t="s">
        <v>80</v>
      </c>
      <c r="B34" s="37" t="s">
        <v>81</v>
      </c>
      <c r="C34" s="38" t="s">
        <v>79</v>
      </c>
      <c r="D34" s="842">
        <v>4300000</v>
      </c>
      <c r="E34" s="1036"/>
      <c r="F34" s="1037">
        <v>4300000</v>
      </c>
    </row>
    <row r="35" spans="1:6" s="11" customFormat="1" ht="14.25" customHeight="1">
      <c r="A35" s="8" t="s">
        <v>82</v>
      </c>
      <c r="B35" s="39" t="s">
        <v>83</v>
      </c>
      <c r="C35" s="38" t="s">
        <v>79</v>
      </c>
      <c r="D35" s="842">
        <v>16500000</v>
      </c>
      <c r="E35" s="1036"/>
      <c r="F35" s="1037">
        <v>16500000</v>
      </c>
    </row>
    <row r="36" spans="1:6" s="11" customFormat="1" ht="14.25" customHeight="1">
      <c r="A36" s="8" t="s">
        <v>84</v>
      </c>
      <c r="B36" s="39" t="s">
        <v>85</v>
      </c>
      <c r="C36" s="38" t="s">
        <v>79</v>
      </c>
      <c r="D36" s="842">
        <v>1200000</v>
      </c>
      <c r="E36" s="1036"/>
      <c r="F36" s="1037">
        <v>1200000</v>
      </c>
    </row>
    <row r="37" spans="1:6" s="11" customFormat="1" ht="14.25" customHeight="1">
      <c r="A37" s="12" t="s">
        <v>86</v>
      </c>
      <c r="B37" s="40" t="s">
        <v>87</v>
      </c>
      <c r="C37" s="14" t="s">
        <v>88</v>
      </c>
      <c r="D37" s="842">
        <f>SUM(D38:D39)</f>
        <v>42000000</v>
      </c>
      <c r="E37" s="842"/>
      <c r="F37" s="1030">
        <f>SUM(F38:F39)</f>
        <v>42000000</v>
      </c>
    </row>
    <row r="38" spans="1:6" s="11" customFormat="1" ht="14.25" customHeight="1">
      <c r="A38" s="12" t="s">
        <v>89</v>
      </c>
      <c r="B38" s="41" t="s">
        <v>90</v>
      </c>
      <c r="C38" s="38" t="s">
        <v>88</v>
      </c>
      <c r="D38" s="842">
        <v>42000000</v>
      </c>
      <c r="E38" s="1036"/>
      <c r="F38" s="1037">
        <v>42000000</v>
      </c>
    </row>
    <row r="39" spans="1:6" s="11" customFormat="1" ht="14.25" customHeight="1">
      <c r="A39" s="8" t="s">
        <v>91</v>
      </c>
      <c r="B39" s="41" t="s">
        <v>92</v>
      </c>
      <c r="C39" s="38" t="s">
        <v>88</v>
      </c>
      <c r="D39" s="842"/>
      <c r="E39" s="1036"/>
      <c r="F39" s="1037"/>
    </row>
    <row r="40" spans="1:6" s="11" customFormat="1" ht="17.25" customHeight="1">
      <c r="A40" s="8" t="s">
        <v>93</v>
      </c>
      <c r="B40" s="42" t="s">
        <v>94</v>
      </c>
      <c r="C40" s="14" t="s">
        <v>95</v>
      </c>
      <c r="D40" s="842">
        <v>4200000</v>
      </c>
      <c r="E40" s="1036"/>
      <c r="F40" s="1037">
        <v>4200000</v>
      </c>
    </row>
    <row r="41" spans="1:6" s="11" customFormat="1" ht="17.25" customHeight="1">
      <c r="A41" s="12" t="s">
        <v>96</v>
      </c>
      <c r="B41" s="40" t="s">
        <v>97</v>
      </c>
      <c r="C41" s="14" t="s">
        <v>98</v>
      </c>
      <c r="D41" s="842">
        <f>SUM(D42:D43)</f>
        <v>0</v>
      </c>
      <c r="E41" s="842"/>
      <c r="F41" s="1030">
        <f>SUM(F42:F43)</f>
        <v>0</v>
      </c>
    </row>
    <row r="42" spans="1:6" s="11" customFormat="1" ht="14.25" customHeight="1">
      <c r="A42" s="12" t="s">
        <v>99</v>
      </c>
      <c r="B42" s="41" t="s">
        <v>100</v>
      </c>
      <c r="C42" s="38" t="s">
        <v>98</v>
      </c>
      <c r="D42" s="842"/>
      <c r="E42" s="1036"/>
      <c r="F42" s="1037"/>
    </row>
    <row r="43" spans="1:6" s="11" customFormat="1" ht="14.25" customHeight="1">
      <c r="A43" s="8" t="s">
        <v>101</v>
      </c>
      <c r="B43" s="41" t="s">
        <v>102</v>
      </c>
      <c r="C43" s="38" t="s">
        <v>98</v>
      </c>
      <c r="D43" s="842"/>
      <c r="E43" s="1036"/>
      <c r="F43" s="1037"/>
    </row>
    <row r="44" spans="1:6" s="11" customFormat="1" ht="14.25" customHeight="1">
      <c r="A44" s="43" t="s">
        <v>103</v>
      </c>
      <c r="B44" s="44" t="s">
        <v>104</v>
      </c>
      <c r="C44" s="45" t="s">
        <v>105</v>
      </c>
      <c r="D44" s="846">
        <v>200000</v>
      </c>
      <c r="E44" s="1038"/>
      <c r="F44" s="1039">
        <v>200000</v>
      </c>
    </row>
    <row r="45" spans="1:6" s="11" customFormat="1" ht="17.25" customHeight="1">
      <c r="A45" s="30" t="s">
        <v>106</v>
      </c>
      <c r="B45" s="31" t="s">
        <v>107</v>
      </c>
      <c r="C45" s="32" t="s">
        <v>108</v>
      </c>
      <c r="D45" s="847">
        <f>SUM(D32+D33+D37+D40+D41+D44)</f>
        <v>68400000</v>
      </c>
      <c r="E45" s="847"/>
      <c r="F45" s="534">
        <f>SUM(F32+F33+F37+F40+F41+F44)</f>
        <v>68400000</v>
      </c>
    </row>
    <row r="46" spans="1:6" s="11" customFormat="1" ht="14.25" customHeight="1">
      <c r="A46" s="34" t="s">
        <v>109</v>
      </c>
      <c r="B46" s="46" t="s">
        <v>110</v>
      </c>
      <c r="C46" s="47" t="s">
        <v>111</v>
      </c>
      <c r="D46" s="848">
        <v>1300000</v>
      </c>
      <c r="E46" s="1034"/>
      <c r="F46" s="1040">
        <v>1300000</v>
      </c>
    </row>
    <row r="47" spans="1:6" s="11" customFormat="1" ht="14.25" customHeight="1">
      <c r="A47" s="12" t="s">
        <v>112</v>
      </c>
      <c r="B47" s="25" t="s">
        <v>113</v>
      </c>
      <c r="C47" s="49" t="s">
        <v>114</v>
      </c>
      <c r="D47" s="842"/>
      <c r="E47" s="1036"/>
      <c r="F47" s="1037"/>
    </row>
    <row r="48" spans="1:6" s="11" customFormat="1" ht="14.25" customHeight="1">
      <c r="A48" s="12" t="s">
        <v>115</v>
      </c>
      <c r="B48" s="25" t="s">
        <v>116</v>
      </c>
      <c r="C48" s="49" t="s">
        <v>117</v>
      </c>
      <c r="D48" s="842">
        <v>2600000</v>
      </c>
      <c r="E48" s="1036"/>
      <c r="F48" s="1037">
        <v>2600000</v>
      </c>
    </row>
    <row r="49" spans="1:6" s="11" customFormat="1" ht="14.25" customHeight="1">
      <c r="A49" s="12" t="s">
        <v>118</v>
      </c>
      <c r="B49" s="25" t="s">
        <v>119</v>
      </c>
      <c r="C49" s="49" t="s">
        <v>120</v>
      </c>
      <c r="D49" s="842"/>
      <c r="E49" s="1036"/>
      <c r="F49" s="1037"/>
    </row>
    <row r="50" spans="1:6" s="11" customFormat="1" ht="14.25" customHeight="1">
      <c r="A50" s="12" t="s">
        <v>121</v>
      </c>
      <c r="B50" s="25" t="s">
        <v>122</v>
      </c>
      <c r="C50" s="49" t="s">
        <v>123</v>
      </c>
      <c r="D50" s="842">
        <v>4500000</v>
      </c>
      <c r="E50" s="1036"/>
      <c r="F50" s="1037">
        <v>4500000</v>
      </c>
    </row>
    <row r="51" spans="1:6" s="11" customFormat="1" ht="14.25" customHeight="1">
      <c r="A51" s="12" t="s">
        <v>124</v>
      </c>
      <c r="B51" s="25" t="s">
        <v>125</v>
      </c>
      <c r="C51" s="49" t="s">
        <v>126</v>
      </c>
      <c r="D51" s="842">
        <v>2268000</v>
      </c>
      <c r="E51" s="1036"/>
      <c r="F51" s="1037">
        <v>2268000</v>
      </c>
    </row>
    <row r="52" spans="1:6" s="11" customFormat="1" ht="14.25" customHeight="1">
      <c r="A52" s="12" t="s">
        <v>127</v>
      </c>
      <c r="B52" s="25" t="s">
        <v>128</v>
      </c>
      <c r="C52" s="49" t="s">
        <v>129</v>
      </c>
      <c r="D52" s="842"/>
      <c r="E52" s="1036"/>
      <c r="F52" s="1037"/>
    </row>
    <row r="53" spans="1:6" s="11" customFormat="1" ht="14.25" customHeight="1">
      <c r="A53" s="12" t="s">
        <v>130</v>
      </c>
      <c r="B53" s="25" t="s">
        <v>131</v>
      </c>
      <c r="C53" s="49" t="s">
        <v>132</v>
      </c>
      <c r="D53" s="842"/>
      <c r="E53" s="1036"/>
      <c r="F53" s="1037"/>
    </row>
    <row r="54" spans="1:6" s="11" customFormat="1" ht="14.25" customHeight="1">
      <c r="A54" s="12" t="s">
        <v>133</v>
      </c>
      <c r="B54" s="25" t="s">
        <v>134</v>
      </c>
      <c r="C54" s="49" t="s">
        <v>135</v>
      </c>
      <c r="D54" s="849"/>
      <c r="E54" s="1036"/>
      <c r="F54" s="1037"/>
    </row>
    <row r="55" spans="1:6" s="11" customFormat="1" ht="14.25" customHeight="1">
      <c r="A55" s="12" t="s">
        <v>136</v>
      </c>
      <c r="B55" s="25" t="s">
        <v>137</v>
      </c>
      <c r="C55" s="49" t="s">
        <v>138</v>
      </c>
      <c r="D55" s="849"/>
      <c r="E55" s="1036"/>
      <c r="F55" s="1037"/>
    </row>
    <row r="56" spans="1:6" s="11" customFormat="1" ht="14.25" customHeight="1">
      <c r="A56" s="18" t="s">
        <v>139</v>
      </c>
      <c r="B56" s="50" t="s">
        <v>140</v>
      </c>
      <c r="C56" s="45" t="s">
        <v>141</v>
      </c>
      <c r="D56" s="850"/>
      <c r="E56" s="1038"/>
      <c r="F56" s="1039"/>
    </row>
    <row r="57" spans="1:6" s="11" customFormat="1" ht="15.75" customHeight="1">
      <c r="A57" s="20" t="s">
        <v>142</v>
      </c>
      <c r="B57" s="51" t="s">
        <v>143</v>
      </c>
      <c r="C57" s="22" t="s">
        <v>144</v>
      </c>
      <c r="D57" s="851">
        <f>SUM(D46:D56)</f>
        <v>10668000</v>
      </c>
      <c r="E57" s="851"/>
      <c r="F57" s="955">
        <f>SUM(F46:F56)</f>
        <v>10668000</v>
      </c>
    </row>
    <row r="58" spans="1:6" s="11" customFormat="1" ht="14.25" customHeight="1">
      <c r="A58" s="53" t="s">
        <v>145</v>
      </c>
      <c r="B58" s="24" t="s">
        <v>146</v>
      </c>
      <c r="C58" s="54" t="s">
        <v>147</v>
      </c>
      <c r="D58" s="852"/>
      <c r="E58" s="1034"/>
      <c r="F58" s="1040"/>
    </row>
    <row r="59" spans="1:6" s="11" customFormat="1" ht="14.25" customHeight="1">
      <c r="A59" s="55" t="s">
        <v>148</v>
      </c>
      <c r="B59" s="25" t="s">
        <v>149</v>
      </c>
      <c r="C59" s="49" t="s">
        <v>150</v>
      </c>
      <c r="D59" s="849"/>
      <c r="E59" s="1036"/>
      <c r="F59" s="1037"/>
    </row>
    <row r="60" spans="1:6" s="11" customFormat="1" ht="14.25" customHeight="1">
      <c r="A60" s="55" t="s">
        <v>151</v>
      </c>
      <c r="B60" s="25" t="s">
        <v>152</v>
      </c>
      <c r="C60" s="49" t="s">
        <v>153</v>
      </c>
      <c r="D60" s="849"/>
      <c r="E60" s="1036"/>
      <c r="F60" s="1037"/>
    </row>
    <row r="61" spans="1:6" s="11" customFormat="1" ht="14.25" customHeight="1">
      <c r="A61" s="55" t="s">
        <v>154</v>
      </c>
      <c r="B61" s="25" t="s">
        <v>155</v>
      </c>
      <c r="C61" s="49" t="s">
        <v>156</v>
      </c>
      <c r="D61" s="849"/>
      <c r="E61" s="1036"/>
      <c r="F61" s="1037"/>
    </row>
    <row r="62" spans="1:6" s="11" customFormat="1" ht="14.25" customHeight="1">
      <c r="A62" s="56" t="s">
        <v>157</v>
      </c>
      <c r="B62" s="50" t="s">
        <v>158</v>
      </c>
      <c r="C62" s="45" t="s">
        <v>159</v>
      </c>
      <c r="D62" s="850"/>
      <c r="E62" s="1038"/>
      <c r="F62" s="1039"/>
    </row>
    <row r="63" spans="1:6" s="11" customFormat="1" ht="14.25" customHeight="1">
      <c r="A63" s="30" t="s">
        <v>160</v>
      </c>
      <c r="B63" s="51" t="s">
        <v>161</v>
      </c>
      <c r="C63" s="57" t="s">
        <v>162</v>
      </c>
      <c r="D63" s="853">
        <f>SUM(D58:D62)</f>
        <v>0</v>
      </c>
      <c r="E63" s="853"/>
      <c r="F63" s="1032">
        <f>SUM(F58:F62)</f>
        <v>0</v>
      </c>
    </row>
    <row r="64" spans="1:6" s="11" customFormat="1" ht="16.5" customHeight="1">
      <c r="A64" s="34" t="s">
        <v>163</v>
      </c>
      <c r="B64" s="58" t="s">
        <v>164</v>
      </c>
      <c r="C64" s="59" t="s">
        <v>165</v>
      </c>
      <c r="D64" s="848"/>
      <c r="E64" s="1034"/>
      <c r="F64" s="1040"/>
    </row>
    <row r="65" spans="1:6" s="11" customFormat="1" ht="17.25" customHeight="1">
      <c r="A65" s="18" t="s">
        <v>166</v>
      </c>
      <c r="B65" s="50" t="s">
        <v>167</v>
      </c>
      <c r="C65" s="60" t="s">
        <v>168</v>
      </c>
      <c r="D65" s="846"/>
      <c r="E65" s="1044"/>
      <c r="F65" s="1039"/>
    </row>
    <row r="66" spans="1:6" s="11" customFormat="1" ht="17.25" customHeight="1">
      <c r="A66" s="30" t="s">
        <v>169</v>
      </c>
      <c r="B66" s="21" t="s">
        <v>170</v>
      </c>
      <c r="C66" s="22" t="s">
        <v>171</v>
      </c>
      <c r="D66" s="841">
        <f>SUM(D64:D65)</f>
        <v>0</v>
      </c>
      <c r="E66" s="841"/>
      <c r="F66" s="23">
        <f>SUM(F64:F65)</f>
        <v>0</v>
      </c>
    </row>
    <row r="67" spans="1:6" s="11" customFormat="1" ht="16.5" customHeight="1">
      <c r="A67" s="8" t="s">
        <v>172</v>
      </c>
      <c r="B67" s="9" t="s">
        <v>173</v>
      </c>
      <c r="C67" s="10" t="s">
        <v>174</v>
      </c>
      <c r="D67" s="854"/>
      <c r="E67" s="1034"/>
      <c r="F67" s="1040"/>
    </row>
    <row r="68" spans="1:6" s="11" customFormat="1" ht="14.25" customHeight="1">
      <c r="A68" s="18" t="s">
        <v>175</v>
      </c>
      <c r="B68" s="50" t="s">
        <v>176</v>
      </c>
      <c r="C68" s="19" t="s">
        <v>177</v>
      </c>
      <c r="D68" s="855"/>
      <c r="E68" s="1044"/>
      <c r="F68" s="1039"/>
    </row>
    <row r="69" spans="1:6" s="11" customFormat="1" ht="15.75" customHeight="1">
      <c r="A69" s="18" t="s">
        <v>178</v>
      </c>
      <c r="B69" s="61" t="s">
        <v>179</v>
      </c>
      <c r="C69" s="62" t="s">
        <v>180</v>
      </c>
      <c r="D69" s="856">
        <f>SUM(D67:D68)</f>
        <v>0</v>
      </c>
      <c r="E69" s="856">
        <f>SUM(E67:E68)</f>
        <v>0</v>
      </c>
      <c r="F69" s="63">
        <f>SUM(F67:F68)</f>
        <v>0</v>
      </c>
    </row>
    <row r="70" spans="1:6" s="11" customFormat="1" ht="21" customHeight="1">
      <c r="A70" s="30" t="s">
        <v>181</v>
      </c>
      <c r="B70" s="51" t="s">
        <v>182</v>
      </c>
      <c r="C70" s="64" t="s">
        <v>183</v>
      </c>
      <c r="D70" s="847">
        <f>SUM(D22+D31+D45+D57+D63+D66+D69)</f>
        <v>115931295</v>
      </c>
      <c r="E70" s="847">
        <f>SUM(E22+E31+E45+E57+E63+E66+E69)</f>
        <v>9753417</v>
      </c>
      <c r="F70" s="534">
        <f>SUM(F22+F31+F45+F57+F63+F66+F69)</f>
        <v>125684712</v>
      </c>
    </row>
    <row r="71" spans="1:6" s="11" customFormat="1" ht="14.25" customHeight="1">
      <c r="A71" s="8" t="s">
        <v>184</v>
      </c>
      <c r="B71" s="9" t="s">
        <v>185</v>
      </c>
      <c r="C71" s="10" t="s">
        <v>186</v>
      </c>
      <c r="D71" s="857"/>
      <c r="E71" s="1034"/>
      <c r="F71" s="1040"/>
    </row>
    <row r="72" spans="1:6" s="11" customFormat="1" ht="14.25" customHeight="1">
      <c r="A72" s="12" t="s">
        <v>187</v>
      </c>
      <c r="B72" s="13" t="s">
        <v>188</v>
      </c>
      <c r="C72" s="14" t="s">
        <v>189</v>
      </c>
      <c r="D72" s="858">
        <f>SUM(D73:D74)</f>
        <v>180445049</v>
      </c>
      <c r="E72" s="858">
        <f>SUM(E73:E74)</f>
        <v>73862252</v>
      </c>
      <c r="F72" s="1033">
        <f>SUM(F73:F74)</f>
        <v>254307301</v>
      </c>
    </row>
    <row r="73" spans="1:6" s="11" customFormat="1" ht="14.25" customHeight="1">
      <c r="A73" s="12" t="s">
        <v>190</v>
      </c>
      <c r="B73" s="66" t="s">
        <v>191</v>
      </c>
      <c r="C73" s="14" t="s">
        <v>192</v>
      </c>
      <c r="D73" s="849">
        <v>180445049</v>
      </c>
      <c r="E73" s="1036">
        <f>F73-D73</f>
        <v>73862252</v>
      </c>
      <c r="F73" s="1037">
        <v>254307301</v>
      </c>
    </row>
    <row r="74" spans="1:6" s="11" customFormat="1" ht="14.25" customHeight="1">
      <c r="A74" s="18" t="s">
        <v>193</v>
      </c>
      <c r="B74" s="67" t="s">
        <v>194</v>
      </c>
      <c r="C74" s="14" t="s">
        <v>195</v>
      </c>
      <c r="D74" s="850"/>
      <c r="E74" s="1038"/>
      <c r="F74" s="1039"/>
    </row>
    <row r="75" spans="1:6" s="11" customFormat="1" ht="14.25" customHeight="1">
      <c r="A75" s="30" t="s">
        <v>196</v>
      </c>
      <c r="B75" s="68" t="s">
        <v>197</v>
      </c>
      <c r="C75" s="69" t="s">
        <v>198</v>
      </c>
      <c r="D75" s="847">
        <f>SUM(D71:D72)</f>
        <v>180445049</v>
      </c>
      <c r="E75" s="847">
        <f>SUM(E71:E72)</f>
        <v>73862252</v>
      </c>
      <c r="F75" s="534">
        <f>SUM(F71:F72)</f>
        <v>254307301</v>
      </c>
    </row>
    <row r="76" spans="1:6" s="11" customFormat="1" ht="18.75" customHeight="1">
      <c r="A76" s="30" t="s">
        <v>199</v>
      </c>
      <c r="B76" s="859" t="s">
        <v>200</v>
      </c>
      <c r="C76" s="22"/>
      <c r="D76" s="847">
        <f>SUM(D75,D70)</f>
        <v>296376344</v>
      </c>
      <c r="E76" s="847">
        <f>SUM(E75,E70)</f>
        <v>83615669</v>
      </c>
      <c r="F76" s="534">
        <f>SUM(F75,F70)</f>
        <v>379992013</v>
      </c>
    </row>
    <row r="77" spans="1:4" ht="17.25" customHeight="1">
      <c r="A77" s="1087"/>
      <c r="B77" s="1087"/>
      <c r="C77" s="1087"/>
      <c r="D77" s="1087"/>
    </row>
    <row r="78" spans="1:6" s="70" customFormat="1" ht="16.5" customHeight="1">
      <c r="A78" s="1092" t="s">
        <v>201</v>
      </c>
      <c r="B78" s="1092"/>
      <c r="C78" s="1092"/>
      <c r="D78" s="1092"/>
      <c r="E78" s="1092"/>
      <c r="F78" s="1092"/>
    </row>
    <row r="79" spans="1:6" ht="37.5" customHeight="1">
      <c r="A79" s="4" t="s">
        <v>2</v>
      </c>
      <c r="B79" s="5" t="s">
        <v>202</v>
      </c>
      <c r="C79" s="5" t="s">
        <v>4</v>
      </c>
      <c r="D79" s="6" t="str">
        <f>+D4</f>
        <v>2019. évi eredeti előirányzat</v>
      </c>
      <c r="E79" s="373" t="s">
        <v>753</v>
      </c>
      <c r="F79" s="366" t="s">
        <v>754</v>
      </c>
    </row>
    <row r="80" spans="1:6" s="7" customFormat="1" ht="12" customHeight="1">
      <c r="A80" s="4" t="s">
        <v>5</v>
      </c>
      <c r="B80" s="5" t="s">
        <v>6</v>
      </c>
      <c r="C80" s="5" t="s">
        <v>7</v>
      </c>
      <c r="D80" s="6" t="s">
        <v>8</v>
      </c>
      <c r="E80" s="6" t="s">
        <v>268</v>
      </c>
      <c r="F80" s="6" t="s">
        <v>462</v>
      </c>
    </row>
    <row r="81" spans="1:6" ht="15.75" customHeight="1">
      <c r="A81" s="53" t="s">
        <v>9</v>
      </c>
      <c r="B81" s="71" t="s">
        <v>203</v>
      </c>
      <c r="C81" s="72" t="s">
        <v>204</v>
      </c>
      <c r="D81" s="523">
        <v>24579042</v>
      </c>
      <c r="E81" s="1018">
        <f>F81-D81</f>
        <v>15685239</v>
      </c>
      <c r="F81" s="1022">
        <v>40264281</v>
      </c>
    </row>
    <row r="82" spans="1:6" ht="15.75" customHeight="1">
      <c r="A82" s="55" t="s">
        <v>12</v>
      </c>
      <c r="B82" s="73" t="s">
        <v>205</v>
      </c>
      <c r="C82" s="74" t="s">
        <v>206</v>
      </c>
      <c r="D82" s="842">
        <v>4746113</v>
      </c>
      <c r="E82" s="1019">
        <f aca="true" t="shared" si="0" ref="E82:E94">F82-D82</f>
        <v>0</v>
      </c>
      <c r="F82" s="1023">
        <v>4746113</v>
      </c>
    </row>
    <row r="83" spans="1:6" ht="15.75" customHeight="1">
      <c r="A83" s="55" t="s">
        <v>15</v>
      </c>
      <c r="B83" s="73" t="s">
        <v>207</v>
      </c>
      <c r="C83" s="74" t="s">
        <v>208</v>
      </c>
      <c r="D83" s="842">
        <v>25412000</v>
      </c>
      <c r="E83" s="1019">
        <f t="shared" si="0"/>
        <v>51200526</v>
      </c>
      <c r="F83" s="1023">
        <v>76612526</v>
      </c>
    </row>
    <row r="84" spans="1:6" ht="15.75" customHeight="1">
      <c r="A84" s="53" t="s">
        <v>18</v>
      </c>
      <c r="B84" s="73" t="s">
        <v>209</v>
      </c>
      <c r="C84" s="74" t="s">
        <v>210</v>
      </c>
      <c r="D84" s="842">
        <v>1940000</v>
      </c>
      <c r="E84" s="1019">
        <f t="shared" si="0"/>
        <v>1468750</v>
      </c>
      <c r="F84" s="1023">
        <v>3408750</v>
      </c>
    </row>
    <row r="85" spans="1:6" ht="15.75" customHeight="1">
      <c r="A85" s="55" t="s">
        <v>21</v>
      </c>
      <c r="B85" s="73" t="s">
        <v>211</v>
      </c>
      <c r="C85" s="74" t="s">
        <v>212</v>
      </c>
      <c r="D85" s="842">
        <f>SUM(D86:D92)</f>
        <v>65706154</v>
      </c>
      <c r="E85" s="842">
        <f>SUM(E86:E92)</f>
        <v>581461</v>
      </c>
      <c r="F85" s="1030">
        <f>SUM(F86:F92)</f>
        <v>66287615</v>
      </c>
    </row>
    <row r="86" spans="1:6" ht="15.75" customHeight="1">
      <c r="A86" s="55" t="s">
        <v>24</v>
      </c>
      <c r="B86" s="73" t="s">
        <v>213</v>
      </c>
      <c r="C86" s="74" t="s">
        <v>214</v>
      </c>
      <c r="D86" s="842"/>
      <c r="E86" s="1019">
        <f t="shared" si="0"/>
        <v>0</v>
      </c>
      <c r="F86" s="1023"/>
    </row>
    <row r="87" spans="1:6" ht="15.75" customHeight="1">
      <c r="A87" s="55" t="s">
        <v>27</v>
      </c>
      <c r="B87" s="75" t="s">
        <v>215</v>
      </c>
      <c r="C87" s="109" t="s">
        <v>216</v>
      </c>
      <c r="D87" s="860"/>
      <c r="E87" s="1019">
        <f t="shared" si="0"/>
        <v>0</v>
      </c>
      <c r="F87" s="1023"/>
    </row>
    <row r="88" spans="1:6" ht="15.75" customHeight="1">
      <c r="A88" s="53" t="s">
        <v>30</v>
      </c>
      <c r="B88" s="75" t="s">
        <v>217</v>
      </c>
      <c r="C88" s="109" t="s">
        <v>218</v>
      </c>
      <c r="D88" s="860"/>
      <c r="E88" s="1019">
        <f t="shared" si="0"/>
        <v>0</v>
      </c>
      <c r="F88" s="1023"/>
    </row>
    <row r="89" spans="1:6" ht="15.75" customHeight="1">
      <c r="A89" s="55" t="s">
        <v>33</v>
      </c>
      <c r="B89" s="76" t="s">
        <v>219</v>
      </c>
      <c r="C89" s="109" t="s">
        <v>220</v>
      </c>
      <c r="D89" s="861"/>
      <c r="E89" s="1019">
        <f t="shared" si="0"/>
        <v>0</v>
      </c>
      <c r="F89" s="1023"/>
    </row>
    <row r="90" spans="1:6" ht="15.75" customHeight="1">
      <c r="A90" s="55" t="s">
        <v>36</v>
      </c>
      <c r="B90" s="75" t="s">
        <v>221</v>
      </c>
      <c r="C90" s="109" t="s">
        <v>222</v>
      </c>
      <c r="D90" s="860"/>
      <c r="E90" s="1019">
        <f t="shared" si="0"/>
        <v>0</v>
      </c>
      <c r="F90" s="1023"/>
    </row>
    <row r="91" spans="1:6" ht="15.75" customHeight="1">
      <c r="A91" s="55" t="s">
        <v>38</v>
      </c>
      <c r="B91" s="75" t="s">
        <v>223</v>
      </c>
      <c r="C91" s="109" t="s">
        <v>224</v>
      </c>
      <c r="D91" s="861">
        <f>'5.sz.mell'!E20</f>
        <v>0</v>
      </c>
      <c r="E91" s="1019">
        <f t="shared" si="0"/>
        <v>0</v>
      </c>
      <c r="F91" s="1023"/>
    </row>
    <row r="92" spans="1:6" ht="15.75" customHeight="1">
      <c r="A92" s="53" t="s">
        <v>40</v>
      </c>
      <c r="B92" s="75" t="s">
        <v>225</v>
      </c>
      <c r="C92" s="109" t="s">
        <v>226</v>
      </c>
      <c r="D92" s="860">
        <v>65706154</v>
      </c>
      <c r="E92" s="1019">
        <f>F92-D92</f>
        <v>581461</v>
      </c>
      <c r="F92" s="1023">
        <v>66287615</v>
      </c>
    </row>
    <row r="93" spans="1:6" ht="15.75" customHeight="1">
      <c r="A93" s="55" t="s">
        <v>42</v>
      </c>
      <c r="B93" s="75" t="s">
        <v>227</v>
      </c>
      <c r="C93" s="77" t="s">
        <v>226</v>
      </c>
      <c r="D93" s="860"/>
      <c r="E93" s="1019">
        <f t="shared" si="0"/>
        <v>0</v>
      </c>
      <c r="F93" s="1023"/>
    </row>
    <row r="94" spans="1:6" ht="15.75" customHeight="1">
      <c r="A94" s="56" t="s">
        <v>44</v>
      </c>
      <c r="B94" s="79" t="s">
        <v>228</v>
      </c>
      <c r="C94" s="80" t="s">
        <v>226</v>
      </c>
      <c r="D94" s="862"/>
      <c r="E94" s="1020">
        <f t="shared" si="0"/>
        <v>0</v>
      </c>
      <c r="F94" s="1024"/>
    </row>
    <row r="95" spans="1:6" ht="15.75" customHeight="1">
      <c r="A95" s="81" t="s">
        <v>46</v>
      </c>
      <c r="B95" s="82" t="s">
        <v>456</v>
      </c>
      <c r="C95" s="32" t="s">
        <v>229</v>
      </c>
      <c r="D95" s="851">
        <f>SUM(D81:D85)</f>
        <v>122383309</v>
      </c>
      <c r="E95" s="851">
        <f>SUM(E81:E85)</f>
        <v>68935976</v>
      </c>
      <c r="F95" s="1025">
        <f>SUM(F81:F85)</f>
        <v>191319285</v>
      </c>
    </row>
    <row r="96" spans="1:6" ht="16.5" customHeight="1">
      <c r="A96" s="53" t="s">
        <v>48</v>
      </c>
      <c r="B96" s="71" t="s">
        <v>230</v>
      </c>
      <c r="C96" s="72" t="s">
        <v>231</v>
      </c>
      <c r="D96" s="523">
        <v>135309060</v>
      </c>
      <c r="E96" s="1021">
        <f>F96-D96</f>
        <v>11843183</v>
      </c>
      <c r="F96" s="1026">
        <v>147152243</v>
      </c>
    </row>
    <row r="97" spans="1:6" ht="16.5" customHeight="1">
      <c r="A97" s="55" t="s">
        <v>50</v>
      </c>
      <c r="B97" s="73" t="s">
        <v>232</v>
      </c>
      <c r="C97" s="74" t="s">
        <v>233</v>
      </c>
      <c r="D97" s="842"/>
      <c r="E97" s="1021">
        <f aca="true" t="shared" si="1" ref="E97:E104">F97-D97</f>
        <v>0</v>
      </c>
      <c r="F97" s="1023"/>
    </row>
    <row r="98" spans="1:6" ht="16.5" customHeight="1">
      <c r="A98" s="53" t="s">
        <v>53</v>
      </c>
      <c r="B98" s="13" t="s">
        <v>234</v>
      </c>
      <c r="C98" s="14" t="s">
        <v>235</v>
      </c>
      <c r="D98" s="842">
        <f>SUM(D99:D104)</f>
        <v>0</v>
      </c>
      <c r="E98" s="1021">
        <f t="shared" si="1"/>
        <v>0</v>
      </c>
      <c r="F98" s="1023"/>
    </row>
    <row r="99" spans="1:6" ht="16.5" customHeight="1">
      <c r="A99" s="55" t="s">
        <v>56</v>
      </c>
      <c r="B99" s="73" t="s">
        <v>236</v>
      </c>
      <c r="C99" s="14" t="s">
        <v>237</v>
      </c>
      <c r="D99" s="842"/>
      <c r="E99" s="1021">
        <f t="shared" si="1"/>
        <v>0</v>
      </c>
      <c r="F99" s="1023"/>
    </row>
    <row r="100" spans="1:6" ht="16.5" customHeight="1">
      <c r="A100" s="53" t="s">
        <v>59</v>
      </c>
      <c r="B100" s="83" t="s">
        <v>217</v>
      </c>
      <c r="C100" s="14" t="s">
        <v>238</v>
      </c>
      <c r="D100" s="842"/>
      <c r="E100" s="1021">
        <f t="shared" si="1"/>
        <v>0</v>
      </c>
      <c r="F100" s="1023"/>
    </row>
    <row r="101" spans="1:6" ht="16.5" customHeight="1">
      <c r="A101" s="55" t="s">
        <v>61</v>
      </c>
      <c r="B101" s="83" t="s">
        <v>239</v>
      </c>
      <c r="C101" s="14" t="s">
        <v>240</v>
      </c>
      <c r="D101" s="842"/>
      <c r="E101" s="1021">
        <f t="shared" si="1"/>
        <v>0</v>
      </c>
      <c r="F101" s="1023"/>
    </row>
    <row r="102" spans="1:6" ht="16.5" customHeight="1">
      <c r="A102" s="53" t="s">
        <v>63</v>
      </c>
      <c r="B102" s="83" t="s">
        <v>241</v>
      </c>
      <c r="C102" s="14" t="s">
        <v>242</v>
      </c>
      <c r="D102" s="842"/>
      <c r="E102" s="1021">
        <f t="shared" si="1"/>
        <v>0</v>
      </c>
      <c r="F102" s="1023"/>
    </row>
    <row r="103" spans="1:6" ht="16.5" customHeight="1">
      <c r="A103" s="55" t="s">
        <v>65</v>
      </c>
      <c r="B103" s="83" t="s">
        <v>243</v>
      </c>
      <c r="C103" s="14" t="s">
        <v>244</v>
      </c>
      <c r="D103" s="842"/>
      <c r="E103" s="1021">
        <f t="shared" si="1"/>
        <v>0</v>
      </c>
      <c r="F103" s="1023"/>
    </row>
    <row r="104" spans="1:6" ht="16.5" customHeight="1">
      <c r="A104" s="84" t="s">
        <v>67</v>
      </c>
      <c r="B104" s="85" t="s">
        <v>245</v>
      </c>
      <c r="C104" s="14" t="s">
        <v>246</v>
      </c>
      <c r="D104" s="846"/>
      <c r="E104" s="1021">
        <f t="shared" si="1"/>
        <v>0</v>
      </c>
      <c r="F104" s="1024"/>
    </row>
    <row r="105" spans="1:6" ht="16.5" customHeight="1">
      <c r="A105" s="81" t="s">
        <v>69</v>
      </c>
      <c r="B105" s="82" t="s">
        <v>455</v>
      </c>
      <c r="C105" s="32" t="s">
        <v>247</v>
      </c>
      <c r="D105" s="847">
        <f>+D96+D97+D98</f>
        <v>135309060</v>
      </c>
      <c r="E105" s="847">
        <f>+E96+E97+E98</f>
        <v>11843183</v>
      </c>
      <c r="F105" s="1027">
        <f>+F96+F97+F98</f>
        <v>147152243</v>
      </c>
    </row>
    <row r="106" spans="1:6" ht="16.5" customHeight="1">
      <c r="A106" s="86" t="s">
        <v>71</v>
      </c>
      <c r="B106" s="51" t="s">
        <v>248</v>
      </c>
      <c r="C106" s="32" t="s">
        <v>249</v>
      </c>
      <c r="D106" s="863">
        <f>SUM(D95+D105)</f>
        <v>257692369</v>
      </c>
      <c r="E106" s="1031">
        <f>SUM(E95+E105)</f>
        <v>80779159</v>
      </c>
      <c r="F106" s="1028">
        <f>SUM(F95+F105)</f>
        <v>338471528</v>
      </c>
    </row>
    <row r="107" spans="1:6" ht="16.5" customHeight="1">
      <c r="A107" s="87" t="s">
        <v>74</v>
      </c>
      <c r="B107" s="88" t="s">
        <v>250</v>
      </c>
      <c r="C107" s="89" t="s">
        <v>251</v>
      </c>
      <c r="D107" s="864">
        <f>'16.sz.mell'!D8</f>
        <v>0</v>
      </c>
      <c r="E107" s="1021">
        <f>F107-D107</f>
        <v>0</v>
      </c>
      <c r="F107" s="1026"/>
    </row>
    <row r="108" spans="1:6" ht="16.5" customHeight="1">
      <c r="A108" s="55" t="s">
        <v>77</v>
      </c>
      <c r="B108" s="90" t="s">
        <v>252</v>
      </c>
      <c r="C108" s="74" t="s">
        <v>253</v>
      </c>
      <c r="D108" s="842"/>
      <c r="E108" s="1021">
        <f>F108-D108</f>
        <v>0</v>
      </c>
      <c r="F108" s="1023"/>
    </row>
    <row r="109" spans="1:6" ht="16.5" customHeight="1">
      <c r="A109" s="91" t="s">
        <v>80</v>
      </c>
      <c r="B109" s="90" t="s">
        <v>254</v>
      </c>
      <c r="C109" s="74" t="s">
        <v>255</v>
      </c>
      <c r="D109" s="842"/>
      <c r="E109" s="1021">
        <f>F109-D109</f>
        <v>357510</v>
      </c>
      <c r="F109" s="1023">
        <v>357510</v>
      </c>
    </row>
    <row r="110" spans="1:6" ht="16.5" customHeight="1">
      <c r="A110" s="55" t="s">
        <v>82</v>
      </c>
      <c r="B110" s="818" t="s">
        <v>442</v>
      </c>
      <c r="C110" s="74" t="s">
        <v>441</v>
      </c>
      <c r="D110" s="842">
        <v>38683975</v>
      </c>
      <c r="E110" s="1021">
        <f>F110-D110</f>
        <v>2479000</v>
      </c>
      <c r="F110" s="1023">
        <v>41162975</v>
      </c>
    </row>
    <row r="111" spans="1:6" ht="16.5" customHeight="1">
      <c r="A111" s="91" t="s">
        <v>84</v>
      </c>
      <c r="B111" s="90" t="s">
        <v>256</v>
      </c>
      <c r="C111" s="74" t="s">
        <v>257</v>
      </c>
      <c r="D111" s="842"/>
      <c r="E111" s="1021">
        <f>F111-D111</f>
        <v>0</v>
      </c>
      <c r="F111" s="1024"/>
    </row>
    <row r="112" spans="1:7" ht="16.5" customHeight="1">
      <c r="A112" s="55" t="s">
        <v>86</v>
      </c>
      <c r="B112" s="31" t="s">
        <v>258</v>
      </c>
      <c r="C112" s="32" t="s">
        <v>259</v>
      </c>
      <c r="D112" s="865">
        <f>SUM(D107:D111)</f>
        <v>38683975</v>
      </c>
      <c r="E112" s="865">
        <f>SUM(E107:E111)</f>
        <v>2836510</v>
      </c>
      <c r="F112" s="1029">
        <f>SUM(F107:F111)</f>
        <v>41520485</v>
      </c>
      <c r="G112" s="95"/>
    </row>
    <row r="113" spans="1:6" s="11" customFormat="1" ht="24.75" customHeight="1">
      <c r="A113" s="91" t="s">
        <v>89</v>
      </c>
      <c r="B113" s="21" t="s">
        <v>260</v>
      </c>
      <c r="C113" s="97" t="s">
        <v>261</v>
      </c>
      <c r="D113" s="865">
        <f>D106+D112</f>
        <v>296376344</v>
      </c>
      <c r="E113" s="865">
        <f>E106+E112</f>
        <v>83615669</v>
      </c>
      <c r="F113" s="1029">
        <f>F106+F112</f>
        <v>379992013</v>
      </c>
    </row>
    <row r="114" ht="16.5" customHeight="1"/>
    <row r="115" ht="15.75">
      <c r="D115" s="563"/>
    </row>
  </sheetData>
  <sheetProtection/>
  <mergeCells count="5">
    <mergeCell ref="A3:B3"/>
    <mergeCell ref="A77:D77"/>
    <mergeCell ref="A2:F2"/>
    <mergeCell ref="A1:F1"/>
    <mergeCell ref="A78:F78"/>
  </mergeCells>
  <printOptions horizontalCentered="1"/>
  <pageMargins left="0.5905511811023623" right="0.1968503937007874" top="0.5118110236220472" bottom="0.8661417322834646" header="0.2755905511811024" footer="0.5905511811023623"/>
  <pageSetup cellComments="asDisplayed" fitToHeight="1" fitToWidth="1" horizontalDpi="600" verticalDpi="600" orientation="portrait" paperSize="9" scale="36" r:id="rId1"/>
  <headerFooter alignWithMargins="0">
    <oddHeader>&amp;C&amp;"Times New Roman CE,Félkövér"&amp;12
&amp;R&amp;"Times New Roman CE,Félkövér dőlt"&amp;11 9. melléklet a ..../2019. (II.14.) önkormányzati rendelethez</oddHeader>
  </headerFooter>
  <rowBreaks count="2" manualBreakCount="2">
    <brk id="44" max="9" man="1"/>
    <brk id="9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6.625" style="357" customWidth="1"/>
    <col min="2" max="2" width="24.625" style="318" customWidth="1"/>
    <col min="3" max="3" width="13.00390625" style="805" customWidth="1"/>
    <col min="4" max="5" width="15.50390625" style="358" customWidth="1"/>
    <col min="6" max="6" width="11.50390625" style="358" customWidth="1"/>
    <col min="7" max="7" width="13.00390625" style="358" customWidth="1"/>
    <col min="8" max="9" width="14.00390625" style="358" customWidth="1"/>
    <col min="10" max="10" width="13.375" style="318" customWidth="1"/>
    <col min="11" max="11" width="14.625" style="318" customWidth="1"/>
    <col min="12" max="16384" width="9.375" style="318" customWidth="1"/>
  </cols>
  <sheetData>
    <row r="1" spans="1:11" ht="43.5" customHeight="1">
      <c r="A1" s="1161" t="s">
        <v>710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</row>
    <row r="2" spans="1:9" ht="15">
      <c r="A2" s="319"/>
      <c r="B2" s="320"/>
      <c r="C2" s="798"/>
      <c r="D2" s="321"/>
      <c r="E2" s="322"/>
      <c r="F2" s="322"/>
      <c r="G2" s="323"/>
      <c r="H2" s="323"/>
      <c r="I2" s="322"/>
    </row>
    <row r="3" spans="1:11" ht="15">
      <c r="A3" s="319"/>
      <c r="B3" s="324"/>
      <c r="C3" s="799"/>
      <c r="D3" s="325"/>
      <c r="E3" s="321"/>
      <c r="F3" s="321"/>
      <c r="G3" s="321"/>
      <c r="H3" s="321"/>
      <c r="I3" s="1163" t="s">
        <v>411</v>
      </c>
      <c r="J3" s="1163"/>
      <c r="K3" s="1163"/>
    </row>
    <row r="4" spans="1:11" s="332" customFormat="1" ht="69.75" customHeight="1">
      <c r="A4" s="326" t="s">
        <v>406</v>
      </c>
      <c r="B4" s="327" t="s">
        <v>443</v>
      </c>
      <c r="C4" s="800" t="s">
        <v>444</v>
      </c>
      <c r="D4" s="327" t="s">
        <v>457</v>
      </c>
      <c r="E4" s="327" t="s">
        <v>445</v>
      </c>
      <c r="F4" s="327" t="s">
        <v>446</v>
      </c>
      <c r="G4" s="328" t="s">
        <v>447</v>
      </c>
      <c r="H4" s="328" t="s">
        <v>415</v>
      </c>
      <c r="I4" s="329" t="s">
        <v>448</v>
      </c>
      <c r="J4" s="809" t="s">
        <v>188</v>
      </c>
      <c r="K4" s="360" t="s">
        <v>449</v>
      </c>
    </row>
    <row r="5" spans="1:11" s="332" customFormat="1" ht="30" customHeight="1">
      <c r="A5" s="794" t="s">
        <v>9</v>
      </c>
      <c r="B5" s="795" t="s">
        <v>669</v>
      </c>
      <c r="C5" s="801" t="s">
        <v>657</v>
      </c>
      <c r="D5" s="795"/>
      <c r="E5" s="795"/>
      <c r="F5" s="795"/>
      <c r="G5" s="796"/>
      <c r="H5" s="796"/>
      <c r="I5" s="797"/>
      <c r="J5" s="810"/>
      <c r="K5" s="806">
        <f>SUM(D5:J5)</f>
        <v>0</v>
      </c>
    </row>
    <row r="6" spans="1:11" s="332" customFormat="1" ht="30" customHeight="1">
      <c r="A6" s="1046" t="s">
        <v>12</v>
      </c>
      <c r="B6" s="1047" t="s">
        <v>670</v>
      </c>
      <c r="C6" s="1048" t="s">
        <v>658</v>
      </c>
      <c r="D6" s="1047"/>
      <c r="E6" s="1047"/>
      <c r="F6" s="1047">
        <v>68400</v>
      </c>
      <c r="G6" s="1049"/>
      <c r="H6" s="1049"/>
      <c r="I6" s="1050"/>
      <c r="J6" s="1051"/>
      <c r="K6" s="1052">
        <f aca="true" t="shared" si="0" ref="K6:K17">SUM(D6:J6)</f>
        <v>68400</v>
      </c>
    </row>
    <row r="7" spans="1:11" s="332" customFormat="1" ht="30" customHeight="1">
      <c r="A7" s="1046" t="s">
        <v>15</v>
      </c>
      <c r="B7" s="1047" t="s">
        <v>671</v>
      </c>
      <c r="C7" s="1048" t="s">
        <v>659</v>
      </c>
      <c r="D7" s="1047"/>
      <c r="E7" s="1047"/>
      <c r="F7" s="1047">
        <v>127</v>
      </c>
      <c r="G7" s="1049"/>
      <c r="H7" s="1049"/>
      <c r="I7" s="1050"/>
      <c r="J7" s="1051"/>
      <c r="K7" s="1052">
        <f t="shared" si="0"/>
        <v>127</v>
      </c>
    </row>
    <row r="8" spans="1:11" s="332" customFormat="1" ht="30" customHeight="1">
      <c r="A8" s="1046" t="s">
        <v>18</v>
      </c>
      <c r="B8" s="1047" t="s">
        <v>672</v>
      </c>
      <c r="C8" s="1048" t="s">
        <v>660</v>
      </c>
      <c r="D8" s="1047"/>
      <c r="E8" s="1047"/>
      <c r="F8" s="1047">
        <v>3175</v>
      </c>
      <c r="G8" s="1049"/>
      <c r="H8" s="1049"/>
      <c r="I8" s="1050"/>
      <c r="J8" s="1051"/>
      <c r="K8" s="1052">
        <f t="shared" si="0"/>
        <v>3175</v>
      </c>
    </row>
    <row r="9" spans="1:11" s="332" customFormat="1" ht="30" customHeight="1">
      <c r="A9" s="1046" t="s">
        <v>21</v>
      </c>
      <c r="B9" s="1047" t="s">
        <v>673</v>
      </c>
      <c r="C9" s="1048" t="s">
        <v>661</v>
      </c>
      <c r="D9" s="1047">
        <v>23096</v>
      </c>
      <c r="E9" s="1047"/>
      <c r="F9" s="1047"/>
      <c r="G9" s="1049"/>
      <c r="H9" s="1049"/>
      <c r="I9" s="1050"/>
      <c r="J9" s="1051">
        <v>254307</v>
      </c>
      <c r="K9" s="1052">
        <f t="shared" si="0"/>
        <v>277403</v>
      </c>
    </row>
    <row r="10" spans="1:11" s="332" customFormat="1" ht="30" customHeight="1">
      <c r="A10" s="1046" t="s">
        <v>24</v>
      </c>
      <c r="B10" s="1047" t="s">
        <v>674</v>
      </c>
      <c r="C10" s="1048" t="s">
        <v>662</v>
      </c>
      <c r="D10" s="1047"/>
      <c r="E10" s="1047"/>
      <c r="F10" s="1047">
        <v>1651</v>
      </c>
      <c r="G10" s="1049"/>
      <c r="H10" s="1049"/>
      <c r="I10" s="1050"/>
      <c r="J10" s="1051"/>
      <c r="K10" s="1052">
        <f t="shared" si="0"/>
        <v>1651</v>
      </c>
    </row>
    <row r="11" spans="1:11" s="332" customFormat="1" ht="30" customHeight="1">
      <c r="A11" s="1046" t="s">
        <v>27</v>
      </c>
      <c r="B11" s="1047" t="s">
        <v>675</v>
      </c>
      <c r="C11" s="1048" t="s">
        <v>663</v>
      </c>
      <c r="D11" s="1047"/>
      <c r="E11" s="1047"/>
      <c r="F11" s="1047"/>
      <c r="G11" s="1049"/>
      <c r="H11" s="1049"/>
      <c r="I11" s="1050"/>
      <c r="J11" s="1051"/>
      <c r="K11" s="1052">
        <f t="shared" si="0"/>
        <v>0</v>
      </c>
    </row>
    <row r="12" spans="1:11" s="332" customFormat="1" ht="30" customHeight="1">
      <c r="A12" s="1046" t="s">
        <v>30</v>
      </c>
      <c r="B12" s="1047" t="s">
        <v>676</v>
      </c>
      <c r="C12" s="1048" t="s">
        <v>664</v>
      </c>
      <c r="D12" s="1047"/>
      <c r="E12" s="1047"/>
      <c r="F12" s="1047"/>
      <c r="G12" s="1049"/>
      <c r="H12" s="1049"/>
      <c r="I12" s="1050"/>
      <c r="J12" s="1051"/>
      <c r="K12" s="1052">
        <f t="shared" si="0"/>
        <v>0</v>
      </c>
    </row>
    <row r="13" spans="1:11" s="332" customFormat="1" ht="30" customHeight="1">
      <c r="A13" s="1046" t="s">
        <v>33</v>
      </c>
      <c r="B13" s="1047" t="s">
        <v>677</v>
      </c>
      <c r="C13" s="1048" t="s">
        <v>665</v>
      </c>
      <c r="D13" s="1047">
        <v>23521</v>
      </c>
      <c r="E13" s="1047"/>
      <c r="F13" s="1047"/>
      <c r="G13" s="1049"/>
      <c r="H13" s="1049"/>
      <c r="I13" s="1050"/>
      <c r="J13" s="1051"/>
      <c r="K13" s="1052">
        <f t="shared" si="0"/>
        <v>23521</v>
      </c>
    </row>
    <row r="14" spans="1:11" s="332" customFormat="1" ht="30" customHeight="1">
      <c r="A14" s="1046" t="s">
        <v>36</v>
      </c>
      <c r="B14" s="1047" t="s">
        <v>678</v>
      </c>
      <c r="C14" s="1048" t="s">
        <v>651</v>
      </c>
      <c r="D14" s="1047"/>
      <c r="E14" s="1047"/>
      <c r="F14" s="1047"/>
      <c r="G14" s="1049"/>
      <c r="H14" s="1049"/>
      <c r="I14" s="1050"/>
      <c r="J14" s="1051"/>
      <c r="K14" s="1052">
        <f t="shared" si="0"/>
        <v>0</v>
      </c>
    </row>
    <row r="15" spans="1:11" s="332" customFormat="1" ht="30" customHeight="1">
      <c r="A15" s="1046" t="s">
        <v>38</v>
      </c>
      <c r="B15" s="1047" t="s">
        <v>679</v>
      </c>
      <c r="C15" s="1048" t="s">
        <v>666</v>
      </c>
      <c r="D15" s="1047"/>
      <c r="E15" s="1047"/>
      <c r="F15" s="1047">
        <v>5715</v>
      </c>
      <c r="G15" s="1049"/>
      <c r="H15" s="1049"/>
      <c r="I15" s="1050"/>
      <c r="J15" s="1051"/>
      <c r="K15" s="1052">
        <f t="shared" si="0"/>
        <v>5715</v>
      </c>
    </row>
    <row r="16" spans="1:11" s="332" customFormat="1" ht="38.25">
      <c r="A16" s="1046" t="s">
        <v>40</v>
      </c>
      <c r="B16" s="1047" t="s">
        <v>680</v>
      </c>
      <c r="C16" s="1048" t="s">
        <v>667</v>
      </c>
      <c r="D16" s="1047"/>
      <c r="E16" s="1047"/>
      <c r="F16" s="1047"/>
      <c r="G16" s="1049"/>
      <c r="H16" s="1049"/>
      <c r="I16" s="1050"/>
      <c r="J16" s="1051"/>
      <c r="K16" s="1052">
        <f t="shared" si="0"/>
        <v>0</v>
      </c>
    </row>
    <row r="17" spans="1:11" s="332" customFormat="1" ht="30" customHeight="1">
      <c r="A17" s="794" t="s">
        <v>42</v>
      </c>
      <c r="B17" s="795" t="s">
        <v>681</v>
      </c>
      <c r="C17" s="801" t="s">
        <v>668</v>
      </c>
      <c r="D17" s="795"/>
      <c r="E17" s="795"/>
      <c r="F17" s="795"/>
      <c r="G17" s="796"/>
      <c r="H17" s="796"/>
      <c r="I17" s="797"/>
      <c r="J17" s="810"/>
      <c r="K17" s="806">
        <f t="shared" si="0"/>
        <v>0</v>
      </c>
    </row>
    <row r="18" spans="1:11" s="342" customFormat="1" ht="33" customHeight="1">
      <c r="A18" s="339" t="s">
        <v>44</v>
      </c>
      <c r="B18" s="340" t="s">
        <v>407</v>
      </c>
      <c r="C18" s="341"/>
      <c r="D18" s="775">
        <f>SUM(D5:D17)</f>
        <v>46617</v>
      </c>
      <c r="E18" s="775">
        <f aca="true" t="shared" si="1" ref="E18:K18">SUM(E5:E17)</f>
        <v>0</v>
      </c>
      <c r="F18" s="775">
        <f t="shared" si="1"/>
        <v>79068</v>
      </c>
      <c r="G18" s="775">
        <f t="shared" si="1"/>
        <v>0</v>
      </c>
      <c r="H18" s="775">
        <f t="shared" si="1"/>
        <v>0</v>
      </c>
      <c r="I18" s="775">
        <f t="shared" si="1"/>
        <v>0</v>
      </c>
      <c r="J18" s="811">
        <f t="shared" si="1"/>
        <v>254307</v>
      </c>
      <c r="K18" s="812">
        <f t="shared" si="1"/>
        <v>379992</v>
      </c>
    </row>
    <row r="19" spans="1:9" ht="21" customHeight="1">
      <c r="A19" s="343"/>
      <c r="B19" s="344"/>
      <c r="C19" s="802"/>
      <c r="D19" s="345"/>
      <c r="E19" s="346"/>
      <c r="F19" s="345"/>
      <c r="G19" s="345"/>
      <c r="H19" s="345"/>
      <c r="I19" s="347"/>
    </row>
    <row r="20" spans="1:9" ht="42" customHeight="1">
      <c r="A20" s="343"/>
      <c r="B20" s="348"/>
      <c r="C20" s="803"/>
      <c r="D20" s="350"/>
      <c r="E20" s="346"/>
      <c r="F20" s="346"/>
      <c r="G20" s="345"/>
      <c r="H20" s="345"/>
      <c r="I20" s="345"/>
    </row>
    <row r="21" spans="1:9" ht="42" customHeight="1">
      <c r="A21" s="351"/>
      <c r="B21" s="352"/>
      <c r="C21" s="804"/>
      <c r="D21" s="354"/>
      <c r="E21" s="322"/>
      <c r="F21" s="322"/>
      <c r="G21" s="323"/>
      <c r="H21" s="323"/>
      <c r="I21" s="323"/>
    </row>
    <row r="22" spans="1:9" ht="15">
      <c r="A22" s="319"/>
      <c r="B22" s="320"/>
      <c r="C22" s="798"/>
      <c r="D22" s="321"/>
      <c r="E22" s="321"/>
      <c r="F22" s="321"/>
      <c r="G22" s="321"/>
      <c r="H22" s="321"/>
      <c r="I22" s="321"/>
    </row>
    <row r="23" spans="1:9" s="356" customFormat="1" ht="15">
      <c r="A23" s="319"/>
      <c r="B23" s="320"/>
      <c r="C23" s="798"/>
      <c r="D23" s="321"/>
      <c r="E23" s="322"/>
      <c r="F23" s="355"/>
      <c r="G23" s="355"/>
      <c r="H23" s="355"/>
      <c r="I23" s="355"/>
    </row>
  </sheetData>
  <sheetProtection/>
  <mergeCells count="2">
    <mergeCell ref="A1:K1"/>
    <mergeCell ref="I3:K3"/>
  </mergeCells>
  <printOptions horizontalCentered="1"/>
  <pageMargins left="0.3937007874015748" right="0.7086614173228347" top="0.984251968503937" bottom="0.7480314960629921" header="0.7086614173228347" footer="0.31496062992125984"/>
  <pageSetup horizontalDpi="600" verticalDpi="600" orientation="landscape" paperSize="9" scale="80" r:id="rId1"/>
  <headerFooter>
    <oddHeader>&amp;R&amp;"Times New Roman CE,Félkövér dőlt"&amp;11 9.1. melléklet a ..../2019. (II.14.)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875" style="357" customWidth="1"/>
    <col min="2" max="2" width="22.375" style="318" customWidth="1"/>
    <col min="3" max="3" width="13.00390625" style="318" customWidth="1"/>
    <col min="4" max="4" width="11.00390625" style="358" customWidth="1"/>
    <col min="5" max="5" width="15.50390625" style="358" customWidth="1"/>
    <col min="6" max="6" width="11.125" style="358" customWidth="1"/>
    <col min="7" max="7" width="13.375" style="358" customWidth="1"/>
    <col min="8" max="9" width="14.00390625" style="358" customWidth="1"/>
    <col min="10" max="10" width="13.375" style="318" customWidth="1"/>
    <col min="11" max="11" width="12.375" style="318" customWidth="1"/>
    <col min="12" max="12" width="14.375" style="318" customWidth="1"/>
    <col min="13" max="13" width="15.125" style="318" customWidth="1"/>
    <col min="14" max="16384" width="9.375" style="318" customWidth="1"/>
  </cols>
  <sheetData>
    <row r="1" spans="1:13" ht="42" customHeight="1">
      <c r="A1" s="1161" t="s">
        <v>711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</row>
    <row r="2" spans="1:9" ht="15">
      <c r="A2" s="319"/>
      <c r="B2" s="320"/>
      <c r="C2" s="320"/>
      <c r="D2" s="321"/>
      <c r="E2" s="322"/>
      <c r="F2" s="322"/>
      <c r="G2" s="323"/>
      <c r="H2" s="323"/>
      <c r="I2" s="322"/>
    </row>
    <row r="3" spans="1:13" ht="15">
      <c r="A3" s="319"/>
      <c r="B3" s="324"/>
      <c r="C3" s="324"/>
      <c r="D3" s="325"/>
      <c r="E3" s="321"/>
      <c r="F3" s="321"/>
      <c r="G3" s="321"/>
      <c r="H3" s="321"/>
      <c r="I3" s="321"/>
      <c r="K3" s="1163" t="s">
        <v>411</v>
      </c>
      <c r="L3" s="1163"/>
      <c r="M3" s="1163"/>
    </row>
    <row r="4" spans="1:13" s="332" customFormat="1" ht="75.75" customHeight="1">
      <c r="A4" s="326" t="s">
        <v>406</v>
      </c>
      <c r="B4" s="327" t="s">
        <v>443</v>
      </c>
      <c r="C4" s="327" t="s">
        <v>444</v>
      </c>
      <c r="D4" s="327" t="s">
        <v>450</v>
      </c>
      <c r="E4" s="327" t="s">
        <v>205</v>
      </c>
      <c r="F4" s="327" t="s">
        <v>451</v>
      </c>
      <c r="G4" s="328" t="s">
        <v>209</v>
      </c>
      <c r="H4" s="328" t="s">
        <v>452</v>
      </c>
      <c r="I4" s="328" t="s">
        <v>230</v>
      </c>
      <c r="J4" s="330" t="s">
        <v>232</v>
      </c>
      <c r="K4" s="359" t="s">
        <v>234</v>
      </c>
      <c r="L4" s="330" t="s">
        <v>453</v>
      </c>
      <c r="M4" s="360" t="s">
        <v>454</v>
      </c>
    </row>
    <row r="5" spans="1:13" s="332" customFormat="1" ht="30" customHeight="1">
      <c r="A5" s="794" t="s">
        <v>9</v>
      </c>
      <c r="B5" s="795" t="s">
        <v>669</v>
      </c>
      <c r="C5" s="801" t="s">
        <v>657</v>
      </c>
      <c r="D5" s="795">
        <v>35062</v>
      </c>
      <c r="E5" s="795">
        <v>3779</v>
      </c>
      <c r="F5" s="795"/>
      <c r="G5" s="796"/>
      <c r="H5" s="796"/>
      <c r="I5" s="797"/>
      <c r="J5" s="797"/>
      <c r="K5" s="797"/>
      <c r="L5" s="807"/>
      <c r="M5" s="808">
        <f>SUM(D5:L5)</f>
        <v>38841</v>
      </c>
    </row>
    <row r="6" spans="1:13" s="332" customFormat="1" ht="30" customHeight="1">
      <c r="A6" s="794" t="s">
        <v>12</v>
      </c>
      <c r="B6" s="795" t="s">
        <v>670</v>
      </c>
      <c r="C6" s="801" t="s">
        <v>658</v>
      </c>
      <c r="D6" s="795"/>
      <c r="E6" s="795"/>
      <c r="F6" s="795"/>
      <c r="G6" s="796"/>
      <c r="H6" s="796"/>
      <c r="I6" s="797"/>
      <c r="J6" s="797"/>
      <c r="K6" s="797"/>
      <c r="L6" s="807"/>
      <c r="M6" s="806">
        <f>SUM(D6:L6)</f>
        <v>0</v>
      </c>
    </row>
    <row r="7" spans="1:13" s="332" customFormat="1" ht="30" customHeight="1">
      <c r="A7" s="794" t="s">
        <v>15</v>
      </c>
      <c r="B7" s="795" t="s">
        <v>671</v>
      </c>
      <c r="C7" s="801" t="s">
        <v>659</v>
      </c>
      <c r="D7" s="795"/>
      <c r="E7" s="795"/>
      <c r="F7" s="795">
        <v>64</v>
      </c>
      <c r="G7" s="796"/>
      <c r="H7" s="796"/>
      <c r="I7" s="797"/>
      <c r="J7" s="797"/>
      <c r="K7" s="797"/>
      <c r="L7" s="807"/>
      <c r="M7" s="806">
        <f aca="true" t="shared" si="0" ref="M7:M17">SUM(D7:L7)</f>
        <v>64</v>
      </c>
    </row>
    <row r="8" spans="1:13" s="332" customFormat="1" ht="38.25">
      <c r="A8" s="794" t="s">
        <v>18</v>
      </c>
      <c r="B8" s="795" t="s">
        <v>672</v>
      </c>
      <c r="C8" s="801" t="s">
        <v>660</v>
      </c>
      <c r="D8" s="795"/>
      <c r="E8" s="795"/>
      <c r="F8" s="795">
        <v>1565</v>
      </c>
      <c r="G8" s="796"/>
      <c r="H8" s="796"/>
      <c r="I8" s="797"/>
      <c r="J8" s="797"/>
      <c r="K8" s="797"/>
      <c r="L8" s="807"/>
      <c r="M8" s="806">
        <f t="shared" si="0"/>
        <v>1565</v>
      </c>
    </row>
    <row r="9" spans="1:13" s="332" customFormat="1" ht="38.25">
      <c r="A9" s="794" t="s">
        <v>21</v>
      </c>
      <c r="B9" s="795" t="s">
        <v>673</v>
      </c>
      <c r="C9" s="801" t="s">
        <v>661</v>
      </c>
      <c r="D9" s="795"/>
      <c r="E9" s="795"/>
      <c r="F9" s="795"/>
      <c r="G9" s="796"/>
      <c r="H9" s="796"/>
      <c r="I9" s="797"/>
      <c r="J9" s="797"/>
      <c r="K9" s="797"/>
      <c r="L9" s="807">
        <v>41520</v>
      </c>
      <c r="M9" s="806">
        <f t="shared" si="0"/>
        <v>41520</v>
      </c>
    </row>
    <row r="10" spans="1:13" s="332" customFormat="1" ht="30" customHeight="1">
      <c r="A10" s="794" t="s">
        <v>24</v>
      </c>
      <c r="B10" s="795" t="s">
        <v>674</v>
      </c>
      <c r="C10" s="801" t="s">
        <v>662</v>
      </c>
      <c r="D10" s="795"/>
      <c r="E10" s="795"/>
      <c r="F10" s="795"/>
      <c r="G10" s="796"/>
      <c r="H10" s="796"/>
      <c r="I10" s="797"/>
      <c r="J10" s="797"/>
      <c r="K10" s="797"/>
      <c r="L10" s="807"/>
      <c r="M10" s="806">
        <f t="shared" si="0"/>
        <v>0</v>
      </c>
    </row>
    <row r="11" spans="1:13" s="332" customFormat="1" ht="30" customHeight="1">
      <c r="A11" s="794" t="s">
        <v>27</v>
      </c>
      <c r="B11" s="795" t="s">
        <v>675</v>
      </c>
      <c r="C11" s="801" t="s">
        <v>663</v>
      </c>
      <c r="D11" s="795"/>
      <c r="E11" s="795"/>
      <c r="F11" s="795">
        <v>1143</v>
      </c>
      <c r="G11" s="796"/>
      <c r="H11" s="796"/>
      <c r="I11" s="797"/>
      <c r="J11" s="797"/>
      <c r="K11" s="797"/>
      <c r="L11" s="807"/>
      <c r="M11" s="806">
        <f t="shared" si="0"/>
        <v>1143</v>
      </c>
    </row>
    <row r="12" spans="1:13" s="332" customFormat="1" ht="30" customHeight="1">
      <c r="A12" s="794" t="s">
        <v>30</v>
      </c>
      <c r="B12" s="795" t="s">
        <v>676</v>
      </c>
      <c r="C12" s="801" t="s">
        <v>664</v>
      </c>
      <c r="D12" s="795"/>
      <c r="E12" s="795"/>
      <c r="F12" s="795">
        <v>64367</v>
      </c>
      <c r="G12" s="796"/>
      <c r="H12" s="796">
        <v>66288</v>
      </c>
      <c r="I12" s="797">
        <v>147152</v>
      </c>
      <c r="J12" s="797"/>
      <c r="K12" s="797"/>
      <c r="L12" s="807"/>
      <c r="M12" s="806">
        <f t="shared" si="0"/>
        <v>277807</v>
      </c>
    </row>
    <row r="13" spans="1:13" s="332" customFormat="1" ht="30" customHeight="1">
      <c r="A13" s="794" t="s">
        <v>33</v>
      </c>
      <c r="B13" s="795" t="s">
        <v>677</v>
      </c>
      <c r="C13" s="801" t="s">
        <v>665</v>
      </c>
      <c r="D13" s="795">
        <v>2742</v>
      </c>
      <c r="E13" s="795">
        <v>511</v>
      </c>
      <c r="F13" s="795">
        <v>8636</v>
      </c>
      <c r="G13" s="796"/>
      <c r="H13" s="796"/>
      <c r="I13" s="797"/>
      <c r="J13" s="797"/>
      <c r="K13" s="797"/>
      <c r="L13" s="807"/>
      <c r="M13" s="806">
        <f t="shared" si="0"/>
        <v>11889</v>
      </c>
    </row>
    <row r="14" spans="1:13" s="332" customFormat="1" ht="30" customHeight="1">
      <c r="A14" s="794" t="s">
        <v>36</v>
      </c>
      <c r="B14" s="795" t="s">
        <v>678</v>
      </c>
      <c r="C14" s="801" t="s">
        <v>651</v>
      </c>
      <c r="D14" s="795"/>
      <c r="E14" s="795"/>
      <c r="F14" s="795"/>
      <c r="G14" s="796"/>
      <c r="H14" s="796"/>
      <c r="I14" s="797"/>
      <c r="J14" s="797"/>
      <c r="K14" s="797"/>
      <c r="L14" s="807"/>
      <c r="M14" s="806">
        <f t="shared" si="0"/>
        <v>0</v>
      </c>
    </row>
    <row r="15" spans="1:13" s="332" customFormat="1" ht="30" customHeight="1">
      <c r="A15" s="794" t="s">
        <v>38</v>
      </c>
      <c r="B15" s="795" t="s">
        <v>679</v>
      </c>
      <c r="C15" s="801" t="s">
        <v>666</v>
      </c>
      <c r="D15" s="795"/>
      <c r="E15" s="795"/>
      <c r="F15" s="795">
        <v>254</v>
      </c>
      <c r="G15" s="796"/>
      <c r="H15" s="796"/>
      <c r="I15" s="797"/>
      <c r="J15" s="797"/>
      <c r="K15" s="797"/>
      <c r="L15" s="807"/>
      <c r="M15" s="806">
        <f t="shared" si="0"/>
        <v>254</v>
      </c>
    </row>
    <row r="16" spans="1:13" s="332" customFormat="1" ht="38.25">
      <c r="A16" s="794" t="s">
        <v>40</v>
      </c>
      <c r="B16" s="795" t="s">
        <v>680</v>
      </c>
      <c r="C16" s="801" t="s">
        <v>667</v>
      </c>
      <c r="D16" s="795">
        <v>2460</v>
      </c>
      <c r="E16" s="795">
        <v>456</v>
      </c>
      <c r="F16" s="795">
        <v>584</v>
      </c>
      <c r="G16" s="796"/>
      <c r="H16" s="796"/>
      <c r="I16" s="797"/>
      <c r="J16" s="797"/>
      <c r="K16" s="797"/>
      <c r="L16" s="807"/>
      <c r="M16" s="806">
        <f t="shared" si="0"/>
        <v>3500</v>
      </c>
    </row>
    <row r="17" spans="1:13" s="332" customFormat="1" ht="30" customHeight="1">
      <c r="A17" s="794" t="s">
        <v>42</v>
      </c>
      <c r="B17" s="795" t="s">
        <v>681</v>
      </c>
      <c r="C17" s="801" t="s">
        <v>668</v>
      </c>
      <c r="D17" s="795"/>
      <c r="E17" s="795"/>
      <c r="F17" s="795">
        <v>0</v>
      </c>
      <c r="G17" s="796">
        <v>3409</v>
      </c>
      <c r="H17" s="796"/>
      <c r="I17" s="797"/>
      <c r="J17" s="797"/>
      <c r="K17" s="797"/>
      <c r="L17" s="807"/>
      <c r="M17" s="806">
        <f t="shared" si="0"/>
        <v>3409</v>
      </c>
    </row>
    <row r="18" spans="1:13" s="342" customFormat="1" ht="33" customHeight="1">
      <c r="A18" s="339" t="s">
        <v>44</v>
      </c>
      <c r="B18" s="340" t="s">
        <v>407</v>
      </c>
      <c r="C18" s="341"/>
      <c r="D18" s="775">
        <f>SUM(D5:D17)</f>
        <v>40264</v>
      </c>
      <c r="E18" s="775">
        <f aca="true" t="shared" si="1" ref="E18:L18">SUM(E5:E17)</f>
        <v>4746</v>
      </c>
      <c r="F18" s="775">
        <f t="shared" si="1"/>
        <v>76613</v>
      </c>
      <c r="G18" s="775">
        <f t="shared" si="1"/>
        <v>3409</v>
      </c>
      <c r="H18" s="775">
        <f t="shared" si="1"/>
        <v>66288</v>
      </c>
      <c r="I18" s="775">
        <f t="shared" si="1"/>
        <v>147152</v>
      </c>
      <c r="J18" s="775">
        <f t="shared" si="1"/>
        <v>0</v>
      </c>
      <c r="K18" s="775">
        <f t="shared" si="1"/>
        <v>0</v>
      </c>
      <c r="L18" s="811">
        <f t="shared" si="1"/>
        <v>41520</v>
      </c>
      <c r="M18" s="360">
        <f>SUM(M5:M17)</f>
        <v>379992</v>
      </c>
    </row>
    <row r="19" spans="1:9" ht="21" customHeight="1">
      <c r="A19" s="343"/>
      <c r="B19" s="344"/>
      <c r="C19" s="344"/>
      <c r="D19" s="345"/>
      <c r="E19" s="346"/>
      <c r="F19" s="345"/>
      <c r="G19" s="345"/>
      <c r="H19" s="345"/>
      <c r="I19" s="347"/>
    </row>
    <row r="20" spans="1:9" ht="42" customHeight="1">
      <c r="A20" s="343"/>
      <c r="B20" s="348"/>
      <c r="C20" s="349"/>
      <c r="D20" s="350"/>
      <c r="E20" s="346"/>
      <c r="F20" s="346"/>
      <c r="G20" s="345"/>
      <c r="H20" s="345"/>
      <c r="I20" s="345"/>
    </row>
    <row r="21" spans="1:9" ht="42" customHeight="1">
      <c r="A21" s="351"/>
      <c r="B21" s="352"/>
      <c r="C21" s="353"/>
      <c r="D21" s="354"/>
      <c r="E21" s="322"/>
      <c r="F21" s="322"/>
      <c r="G21" s="323"/>
      <c r="H21" s="323"/>
      <c r="I21" s="323"/>
    </row>
    <row r="22" spans="1:9" ht="15">
      <c r="A22" s="319"/>
      <c r="B22" s="320"/>
      <c r="C22" s="320"/>
      <c r="D22" s="321"/>
      <c r="E22" s="321"/>
      <c r="F22" s="321"/>
      <c r="G22" s="321"/>
      <c r="H22" s="321"/>
      <c r="I22" s="321"/>
    </row>
    <row r="23" spans="1:9" s="356" customFormat="1" ht="15">
      <c r="A23" s="319"/>
      <c r="B23" s="320"/>
      <c r="C23" s="320"/>
      <c r="D23" s="321"/>
      <c r="E23" s="322"/>
      <c r="F23" s="355"/>
      <c r="G23" s="355"/>
      <c r="H23" s="355"/>
      <c r="I23" s="355"/>
    </row>
  </sheetData>
  <sheetProtection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31496062992125984"/>
  <pageSetup horizontalDpi="600" verticalDpi="600" orientation="landscape" paperSize="9" scale="75" r:id="rId1"/>
  <headerFooter>
    <oddHeader>&amp;R &amp;"Times New Roman CE,Félkövér dőlt"&amp;11 9.2.  melléklet a ..../2019. (II.14.)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5"/>
  <sheetViews>
    <sheetView zoomScale="90" zoomScaleNormal="90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6.625" style="389" customWidth="1"/>
    <col min="2" max="2" width="60.125" style="390" customWidth="1"/>
    <col min="3" max="3" width="8.125" style="390" customWidth="1"/>
    <col min="4" max="7" width="14.50390625" style="367" customWidth="1"/>
    <col min="8" max="8" width="45.375" style="367" customWidth="1"/>
    <col min="9" max="16384" width="9.375" style="367" customWidth="1"/>
  </cols>
  <sheetData>
    <row r="1" spans="1:8" s="361" customFormat="1" ht="55.5" customHeight="1">
      <c r="A1" s="1164" t="s">
        <v>713</v>
      </c>
      <c r="B1" s="1164"/>
      <c r="C1" s="1164"/>
      <c r="D1" s="1164"/>
      <c r="E1" s="1164"/>
      <c r="F1" s="1164"/>
      <c r="G1" s="1164"/>
      <c r="H1" s="1164"/>
    </row>
    <row r="2" spans="1:8" s="364" customFormat="1" ht="15.75" customHeight="1">
      <c r="A2" s="362"/>
      <c r="B2" s="362"/>
      <c r="C2" s="363"/>
      <c r="D2" s="363"/>
      <c r="E2" s="363"/>
      <c r="H2" s="363" t="s">
        <v>1</v>
      </c>
    </row>
    <row r="3" spans="1:8" ht="38.25" customHeight="1">
      <c r="A3" s="365" t="s">
        <v>406</v>
      </c>
      <c r="B3" s="365" t="s">
        <v>458</v>
      </c>
      <c r="C3" s="366" t="s">
        <v>459</v>
      </c>
      <c r="D3" s="366" t="s">
        <v>460</v>
      </c>
      <c r="E3" s="366" t="s">
        <v>461</v>
      </c>
      <c r="F3" s="366" t="s">
        <v>696</v>
      </c>
      <c r="G3" s="373" t="s">
        <v>753</v>
      </c>
      <c r="H3" s="366" t="s">
        <v>754</v>
      </c>
    </row>
    <row r="4" spans="1:8" s="369" customFormat="1" ht="12.75" customHeight="1">
      <c r="A4" s="368" t="s">
        <v>5</v>
      </c>
      <c r="B4" s="368" t="s">
        <v>6</v>
      </c>
      <c r="C4" s="368" t="s">
        <v>7</v>
      </c>
      <c r="D4" s="368" t="s">
        <v>8</v>
      </c>
      <c r="E4" s="368" t="s">
        <v>268</v>
      </c>
      <c r="F4" s="368" t="s">
        <v>462</v>
      </c>
      <c r="G4" s="368" t="s">
        <v>755</v>
      </c>
      <c r="H4" s="368" t="s">
        <v>756</v>
      </c>
    </row>
    <row r="5" spans="1:8" s="369" customFormat="1" ht="15.75" customHeight="1">
      <c r="A5" s="1165" t="s">
        <v>265</v>
      </c>
      <c r="B5" s="1165"/>
      <c r="C5" s="1165"/>
      <c r="D5" s="1165"/>
      <c r="E5" s="1165"/>
      <c r="F5" s="1165"/>
      <c r="G5" s="1165"/>
      <c r="H5" s="1165"/>
    </row>
    <row r="6" spans="1:8" s="369" customFormat="1" ht="25.5" customHeight="1">
      <c r="A6" s="866" t="s">
        <v>9</v>
      </c>
      <c r="B6" s="869" t="s">
        <v>463</v>
      </c>
      <c r="C6" s="870" t="s">
        <v>464</v>
      </c>
      <c r="D6" s="871"/>
      <c r="E6" s="871"/>
      <c r="F6" s="871">
        <f>SUM(D6:E6)</f>
        <v>0</v>
      </c>
      <c r="G6" s="872"/>
      <c r="H6" s="1001"/>
    </row>
    <row r="7" spans="1:8" s="369" customFormat="1" ht="30" customHeight="1">
      <c r="A7" s="867" t="s">
        <v>12</v>
      </c>
      <c r="B7" s="873" t="s">
        <v>465</v>
      </c>
      <c r="C7" s="874" t="s">
        <v>466</v>
      </c>
      <c r="D7" s="875"/>
      <c r="E7" s="875"/>
      <c r="F7" s="875">
        <f>SUM(D7:E7)</f>
        <v>0</v>
      </c>
      <c r="G7" s="896"/>
      <c r="H7" s="1002"/>
    </row>
    <row r="8" spans="1:8" s="369" customFormat="1" ht="25.5" customHeight="1">
      <c r="A8" s="867" t="s">
        <v>15</v>
      </c>
      <c r="B8" s="873" t="s">
        <v>467</v>
      </c>
      <c r="C8" s="876" t="s">
        <v>468</v>
      </c>
      <c r="D8" s="875"/>
      <c r="E8" s="875"/>
      <c r="F8" s="875">
        <f>SUM(D8:E8)</f>
        <v>0</v>
      </c>
      <c r="G8" s="896"/>
      <c r="H8" s="1002"/>
    </row>
    <row r="9" spans="1:8" s="369" customFormat="1" ht="25.5" customHeight="1">
      <c r="A9" s="957" t="s">
        <v>18</v>
      </c>
      <c r="B9" s="958" t="s">
        <v>469</v>
      </c>
      <c r="C9" s="959" t="s">
        <v>470</v>
      </c>
      <c r="D9" s="960"/>
      <c r="E9" s="960"/>
      <c r="F9" s="960">
        <f>SUM(D9:E9)</f>
        <v>0</v>
      </c>
      <c r="G9" s="961"/>
      <c r="H9" s="1003"/>
    </row>
    <row r="10" spans="1:8" s="369" customFormat="1" ht="27.75" customHeight="1">
      <c r="A10" s="868" t="s">
        <v>21</v>
      </c>
      <c r="B10" s="968" t="s">
        <v>471</v>
      </c>
      <c r="C10" s="969" t="s">
        <v>35</v>
      </c>
      <c r="D10" s="970">
        <f>SUM(D6:D9)</f>
        <v>0</v>
      </c>
      <c r="E10" s="970">
        <f>SUM(E6:E9)</f>
        <v>0</v>
      </c>
      <c r="F10" s="971">
        <f>SUM(F6:F9)</f>
        <v>0</v>
      </c>
      <c r="G10" s="972"/>
      <c r="H10" s="1004"/>
    </row>
    <row r="11" spans="1:8" s="369" customFormat="1" ht="24.75" customHeight="1">
      <c r="A11" s="962" t="s">
        <v>24</v>
      </c>
      <c r="B11" s="963" t="s">
        <v>472</v>
      </c>
      <c r="C11" s="964" t="s">
        <v>473</v>
      </c>
      <c r="D11" s="965"/>
      <c r="E11" s="965"/>
      <c r="F11" s="966">
        <f>SUM(D11:E11)</f>
        <v>0</v>
      </c>
      <c r="G11" s="967"/>
      <c r="H11" s="1005"/>
    </row>
    <row r="12" spans="1:8" s="369" customFormat="1" ht="30" customHeight="1">
      <c r="A12" s="867" t="s">
        <v>27</v>
      </c>
      <c r="B12" s="873" t="s">
        <v>474</v>
      </c>
      <c r="C12" s="874" t="s">
        <v>475</v>
      </c>
      <c r="D12" s="877"/>
      <c r="E12" s="877"/>
      <c r="F12" s="878">
        <f>SUM(D11:E11)</f>
        <v>0</v>
      </c>
      <c r="G12" s="896"/>
      <c r="H12" s="1002"/>
    </row>
    <row r="13" spans="1:8" s="369" customFormat="1" ht="30" customHeight="1">
      <c r="A13" s="867" t="s">
        <v>30</v>
      </c>
      <c r="B13" s="873" t="s">
        <v>476</v>
      </c>
      <c r="C13" s="874" t="s">
        <v>477</v>
      </c>
      <c r="D13" s="877"/>
      <c r="E13" s="877"/>
      <c r="F13" s="878">
        <f>SUM(D13:E13)</f>
        <v>0</v>
      </c>
      <c r="G13" s="896"/>
      <c r="H13" s="1002"/>
    </row>
    <row r="14" spans="1:8" s="369" customFormat="1" ht="30" customHeight="1">
      <c r="A14" s="957" t="s">
        <v>33</v>
      </c>
      <c r="B14" s="958" t="s">
        <v>478</v>
      </c>
      <c r="C14" s="973" t="s">
        <v>479</v>
      </c>
      <c r="D14" s="974"/>
      <c r="E14" s="974"/>
      <c r="F14" s="975">
        <f>SUM(D13:E13)</f>
        <v>0</v>
      </c>
      <c r="G14" s="961"/>
      <c r="H14" s="1003"/>
    </row>
    <row r="15" spans="1:8" s="369" customFormat="1" ht="21.75" customHeight="1">
      <c r="A15" s="868" t="s">
        <v>36</v>
      </c>
      <c r="B15" s="980" t="s">
        <v>445</v>
      </c>
      <c r="C15" s="981" t="s">
        <v>58</v>
      </c>
      <c r="D15" s="970">
        <f>SUM(D11:D14)</f>
        <v>0</v>
      </c>
      <c r="E15" s="970">
        <f>SUM(E11:E14)</f>
        <v>0</v>
      </c>
      <c r="F15" s="971">
        <f>SUM(F11:F14)</f>
        <v>0</v>
      </c>
      <c r="G15" s="972"/>
      <c r="H15" s="1004"/>
    </row>
    <row r="16" spans="1:8" s="370" customFormat="1" ht="16.5" customHeight="1">
      <c r="A16" s="962" t="s">
        <v>38</v>
      </c>
      <c r="B16" s="976" t="s">
        <v>110</v>
      </c>
      <c r="C16" s="977" t="s">
        <v>111</v>
      </c>
      <c r="D16" s="978"/>
      <c r="E16" s="978"/>
      <c r="F16" s="979">
        <f>SUM(D16:E16)</f>
        <v>0</v>
      </c>
      <c r="G16" s="900"/>
      <c r="H16" s="1006"/>
    </row>
    <row r="17" spans="1:8" s="370" customFormat="1" ht="16.5" customHeight="1">
      <c r="A17" s="867" t="s">
        <v>40</v>
      </c>
      <c r="B17" s="879" t="s">
        <v>113</v>
      </c>
      <c r="C17" s="880" t="s">
        <v>114</v>
      </c>
      <c r="D17" s="881"/>
      <c r="E17" s="881"/>
      <c r="F17" s="882">
        <f>SUM(D17:E17)</f>
        <v>0</v>
      </c>
      <c r="G17" s="897"/>
      <c r="H17" s="1007"/>
    </row>
    <row r="18" spans="1:8" s="370" customFormat="1" ht="16.5" customHeight="1">
      <c r="A18" s="867" t="s">
        <v>42</v>
      </c>
      <c r="B18" s="879" t="s">
        <v>480</v>
      </c>
      <c r="C18" s="880" t="s">
        <v>117</v>
      </c>
      <c r="D18" s="881">
        <f>SUM(D19:D20)</f>
        <v>0</v>
      </c>
      <c r="E18" s="881">
        <f>SUM(E19:E20)</f>
        <v>0</v>
      </c>
      <c r="F18" s="882">
        <f>SUM(F19:F20)</f>
        <v>0</v>
      </c>
      <c r="G18" s="897"/>
      <c r="H18" s="1007"/>
    </row>
    <row r="19" spans="1:8" s="370" customFormat="1" ht="16.5" customHeight="1">
      <c r="A19" s="867" t="s">
        <v>44</v>
      </c>
      <c r="B19" s="883" t="s">
        <v>481</v>
      </c>
      <c r="C19" s="884" t="s">
        <v>482</v>
      </c>
      <c r="D19" s="885"/>
      <c r="E19" s="885"/>
      <c r="F19" s="882">
        <f>SUM(D19:E19)</f>
        <v>0</v>
      </c>
      <c r="G19" s="897"/>
      <c r="H19" s="1007"/>
    </row>
    <row r="20" spans="1:8" s="371" customFormat="1" ht="16.5" customHeight="1">
      <c r="A20" s="867" t="s">
        <v>46</v>
      </c>
      <c r="B20" s="883" t="s">
        <v>483</v>
      </c>
      <c r="C20" s="884" t="s">
        <v>484</v>
      </c>
      <c r="D20" s="885"/>
      <c r="E20" s="885"/>
      <c r="F20" s="882">
        <f>SUM(D20:E20)</f>
        <v>0</v>
      </c>
      <c r="G20" s="898"/>
      <c r="H20" s="1008"/>
    </row>
    <row r="21" spans="1:8" s="371" customFormat="1" ht="16.5" customHeight="1">
      <c r="A21" s="867" t="s">
        <v>48</v>
      </c>
      <c r="B21" s="886" t="s">
        <v>119</v>
      </c>
      <c r="C21" s="880" t="s">
        <v>120</v>
      </c>
      <c r="D21" s="885"/>
      <c r="E21" s="885"/>
      <c r="F21" s="882">
        <f>SUM(D21:E21)</f>
        <v>0</v>
      </c>
      <c r="G21" s="898"/>
      <c r="H21" s="1008"/>
    </row>
    <row r="22" spans="1:8" s="370" customFormat="1" ht="16.5" customHeight="1">
      <c r="A22" s="867" t="s">
        <v>50</v>
      </c>
      <c r="B22" s="879" t="s">
        <v>122</v>
      </c>
      <c r="C22" s="880" t="s">
        <v>123</v>
      </c>
      <c r="D22" s="881">
        <v>220000</v>
      </c>
      <c r="E22" s="881"/>
      <c r="F22" s="882">
        <f aca="true" t="shared" si="0" ref="F22:F28">SUM(D22:E22)</f>
        <v>220000</v>
      </c>
      <c r="G22" s="956">
        <f>H22-F22</f>
        <v>0</v>
      </c>
      <c r="H22" s="1007">
        <v>220000</v>
      </c>
    </row>
    <row r="23" spans="1:8" s="370" customFormat="1" ht="16.5" customHeight="1">
      <c r="A23" s="867" t="s">
        <v>53</v>
      </c>
      <c r="B23" s="879" t="s">
        <v>485</v>
      </c>
      <c r="C23" s="880" t="s">
        <v>126</v>
      </c>
      <c r="D23" s="881">
        <v>20000</v>
      </c>
      <c r="E23" s="881"/>
      <c r="F23" s="882">
        <f t="shared" si="0"/>
        <v>20000</v>
      </c>
      <c r="G23" s="956">
        <f>H23-F23</f>
        <v>0</v>
      </c>
      <c r="H23" s="1007">
        <v>20000</v>
      </c>
    </row>
    <row r="24" spans="1:8" s="371" customFormat="1" ht="16.5" customHeight="1">
      <c r="A24" s="867" t="s">
        <v>56</v>
      </c>
      <c r="B24" s="879" t="s">
        <v>486</v>
      </c>
      <c r="C24" s="880" t="s">
        <v>129</v>
      </c>
      <c r="D24" s="881"/>
      <c r="E24" s="881"/>
      <c r="F24" s="882">
        <f t="shared" si="0"/>
        <v>0</v>
      </c>
      <c r="G24" s="898"/>
      <c r="H24" s="1008"/>
    </row>
    <row r="25" spans="1:8" s="371" customFormat="1" ht="16.5" customHeight="1">
      <c r="A25" s="867" t="s">
        <v>59</v>
      </c>
      <c r="B25" s="887" t="s">
        <v>131</v>
      </c>
      <c r="C25" s="880" t="s">
        <v>132</v>
      </c>
      <c r="D25" s="881"/>
      <c r="E25" s="881"/>
      <c r="F25" s="882">
        <f t="shared" si="0"/>
        <v>0</v>
      </c>
      <c r="G25" s="898"/>
      <c r="H25" s="1008"/>
    </row>
    <row r="26" spans="1:8" s="371" customFormat="1" ht="16.5" customHeight="1">
      <c r="A26" s="867" t="s">
        <v>61</v>
      </c>
      <c r="B26" s="879" t="s">
        <v>487</v>
      </c>
      <c r="C26" s="880" t="s">
        <v>135</v>
      </c>
      <c r="D26" s="881"/>
      <c r="E26" s="881"/>
      <c r="F26" s="882">
        <f t="shared" si="0"/>
        <v>0</v>
      </c>
      <c r="G26" s="898"/>
      <c r="H26" s="1008"/>
    </row>
    <row r="27" spans="1:8" s="371" customFormat="1" ht="16.5" customHeight="1">
      <c r="A27" s="867" t="s">
        <v>63</v>
      </c>
      <c r="B27" s="879" t="s">
        <v>488</v>
      </c>
      <c r="C27" s="880" t="s">
        <v>138</v>
      </c>
      <c r="D27" s="881"/>
      <c r="E27" s="881"/>
      <c r="F27" s="882">
        <f t="shared" si="0"/>
        <v>0</v>
      </c>
      <c r="G27" s="898"/>
      <c r="H27" s="1008"/>
    </row>
    <row r="28" spans="1:8" s="371" customFormat="1" ht="16.5" customHeight="1">
      <c r="A28" s="957" t="s">
        <v>65</v>
      </c>
      <c r="B28" s="982" t="s">
        <v>140</v>
      </c>
      <c r="C28" s="983" t="s">
        <v>141</v>
      </c>
      <c r="D28" s="984"/>
      <c r="E28" s="984"/>
      <c r="F28" s="985">
        <f t="shared" si="0"/>
        <v>0</v>
      </c>
      <c r="G28" s="899"/>
      <c r="H28" s="1009"/>
    </row>
    <row r="29" spans="1:8" s="371" customFormat="1" ht="16.5" customHeight="1">
      <c r="A29" s="868" t="s">
        <v>67</v>
      </c>
      <c r="B29" s="31" t="s">
        <v>489</v>
      </c>
      <c r="C29" s="888" t="s">
        <v>144</v>
      </c>
      <c r="D29" s="889">
        <f>SUM(D16+D17+D18+D21+D22+D23+D24+D25+D26+D27+D28)</f>
        <v>240000</v>
      </c>
      <c r="E29" s="889">
        <f>SUM(E16+E17+E18+E21+E22+E23+E24+E25+E26+E27+E28)</f>
        <v>0</v>
      </c>
      <c r="F29" s="889">
        <f>SUM(F16+F17+F18+F21+F22+F23+F24+F25+F26+F27+F28)</f>
        <v>240000</v>
      </c>
      <c r="G29" s="889">
        <f>SUM(G16+G17+G18+G21+G22+G23+G24+G25+G26+G27+G28)</f>
        <v>0</v>
      </c>
      <c r="H29" s="1010">
        <f>SUM(H16+H17+H18+H21+H22+H23+H24+H25+H26+H27+H28)</f>
        <v>240000</v>
      </c>
    </row>
    <row r="30" spans="1:8" s="372" customFormat="1" ht="16.5" customHeight="1">
      <c r="A30" s="986" t="s">
        <v>69</v>
      </c>
      <c r="B30" s="987" t="s">
        <v>447</v>
      </c>
      <c r="C30" s="988" t="s">
        <v>162</v>
      </c>
      <c r="D30" s="989"/>
      <c r="E30" s="989"/>
      <c r="F30" s="989">
        <f>SUM(D30:E30)</f>
        <v>0</v>
      </c>
      <c r="G30" s="990"/>
      <c r="H30" s="1011"/>
    </row>
    <row r="31" spans="1:8" s="371" customFormat="1" ht="16.5" customHeight="1">
      <c r="A31" s="868" t="s">
        <v>71</v>
      </c>
      <c r="B31" s="31" t="s">
        <v>415</v>
      </c>
      <c r="C31" s="888" t="s">
        <v>171</v>
      </c>
      <c r="D31" s="995"/>
      <c r="E31" s="995"/>
      <c r="F31" s="995">
        <f>SUM(D31:E31)</f>
        <v>0</v>
      </c>
      <c r="G31" s="901"/>
      <c r="H31" s="1012"/>
    </row>
    <row r="32" spans="1:8" s="371" customFormat="1" ht="16.5" customHeight="1">
      <c r="A32" s="991" t="s">
        <v>74</v>
      </c>
      <c r="B32" s="632" t="s">
        <v>448</v>
      </c>
      <c r="C32" s="992" t="s">
        <v>180</v>
      </c>
      <c r="D32" s="993"/>
      <c r="E32" s="993"/>
      <c r="F32" s="993">
        <f>SUM(D32:E32)</f>
        <v>0</v>
      </c>
      <c r="G32" s="994"/>
      <c r="H32" s="1013"/>
    </row>
    <row r="33" spans="1:8" s="371" customFormat="1" ht="16.5" customHeight="1">
      <c r="A33" s="868" t="s">
        <v>77</v>
      </c>
      <c r="B33" s="31" t="s">
        <v>490</v>
      </c>
      <c r="C33" s="888" t="s">
        <v>183</v>
      </c>
      <c r="D33" s="889">
        <f>D10+D15+D29+D30+D31+D32</f>
        <v>240000</v>
      </c>
      <c r="E33" s="889">
        <f>E10+E15+E29+E30+E31+E32</f>
        <v>0</v>
      </c>
      <c r="F33" s="889">
        <f>F10+F15+F29+F30+F31+F32</f>
        <v>240000</v>
      </c>
      <c r="G33" s="889">
        <f>G10+G15+G29+G30+G31+G32</f>
        <v>0</v>
      </c>
      <c r="H33" s="1010">
        <f>H10+H15+H29+H30+H31+H32</f>
        <v>240000</v>
      </c>
    </row>
    <row r="34" spans="1:8" s="370" customFormat="1" ht="16.5" customHeight="1">
      <c r="A34" s="867" t="s">
        <v>80</v>
      </c>
      <c r="B34" s="818" t="s">
        <v>491</v>
      </c>
      <c r="C34" s="890" t="s">
        <v>189</v>
      </c>
      <c r="D34" s="891">
        <f>SUM(D35:D36)</f>
        <v>231702</v>
      </c>
      <c r="E34" s="891">
        <f>SUM(E35:E36)</f>
        <v>0</v>
      </c>
      <c r="F34" s="891">
        <f>SUM(F35:F36)</f>
        <v>231702</v>
      </c>
      <c r="G34" s="891">
        <f>SUM(G35:G36)</f>
        <v>-197945</v>
      </c>
      <c r="H34" s="1014">
        <f>SUM(H35:H36)</f>
        <v>33757</v>
      </c>
    </row>
    <row r="35" spans="1:8" s="370" customFormat="1" ht="16.5" customHeight="1">
      <c r="A35" s="867" t="s">
        <v>82</v>
      </c>
      <c r="B35" s="892" t="s">
        <v>191</v>
      </c>
      <c r="C35" s="890" t="s">
        <v>192</v>
      </c>
      <c r="D35" s="891">
        <v>231702</v>
      </c>
      <c r="E35" s="891"/>
      <c r="F35" s="891">
        <f>SUM(D35:E35)</f>
        <v>231702</v>
      </c>
      <c r="G35" s="956">
        <f>H35-F35</f>
        <v>-197945</v>
      </c>
      <c r="H35" s="1007">
        <v>33757</v>
      </c>
    </row>
    <row r="36" spans="1:8" s="370" customFormat="1" ht="16.5" customHeight="1">
      <c r="A36" s="867" t="s">
        <v>84</v>
      </c>
      <c r="B36" s="892" t="s">
        <v>194</v>
      </c>
      <c r="C36" s="890" t="s">
        <v>195</v>
      </c>
      <c r="D36" s="891"/>
      <c r="E36" s="891"/>
      <c r="F36" s="891">
        <f>SUM(D36:E36)</f>
        <v>0</v>
      </c>
      <c r="G36" s="897"/>
      <c r="H36" s="1007"/>
    </row>
    <row r="37" spans="1:8" s="370" customFormat="1" ht="16.5" customHeight="1">
      <c r="A37" s="867" t="s">
        <v>86</v>
      </c>
      <c r="B37" s="818" t="s">
        <v>492</v>
      </c>
      <c r="C37" s="893" t="s">
        <v>493</v>
      </c>
      <c r="D37" s="891">
        <f>SUM(D38:D39)</f>
        <v>38683975</v>
      </c>
      <c r="E37" s="891">
        <f>SUM(E38:E39)</f>
        <v>0</v>
      </c>
      <c r="F37" s="891">
        <f>SUM(F38:F39)</f>
        <v>38683975</v>
      </c>
      <c r="G37" s="891">
        <f>SUM(G38:G39)</f>
        <v>2479000</v>
      </c>
      <c r="H37" s="1015">
        <f>SUM(H38:H39)</f>
        <v>41162975</v>
      </c>
    </row>
    <row r="38" spans="1:8" s="370" customFormat="1" ht="16.5" customHeight="1">
      <c r="A38" s="867"/>
      <c r="B38" s="894" t="s">
        <v>571</v>
      </c>
      <c r="C38" s="77" t="s">
        <v>493</v>
      </c>
      <c r="D38" s="891">
        <v>23037095</v>
      </c>
      <c r="E38" s="891"/>
      <c r="F38" s="891">
        <f>SUM(D38:E38)</f>
        <v>23037095</v>
      </c>
      <c r="G38" s="891">
        <f>H38-F38</f>
        <v>0</v>
      </c>
      <c r="H38" s="999">
        <v>23037095</v>
      </c>
    </row>
    <row r="39" spans="1:8" s="370" customFormat="1" ht="16.5" customHeight="1">
      <c r="A39" s="957"/>
      <c r="B39" s="996" t="s">
        <v>572</v>
      </c>
      <c r="C39" s="80" t="s">
        <v>493</v>
      </c>
      <c r="D39" s="997">
        <v>15646880</v>
      </c>
      <c r="E39" s="997"/>
      <c r="F39" s="997">
        <f>SUM(D39:E39)</f>
        <v>15646880</v>
      </c>
      <c r="G39" s="997">
        <f>H39-F39</f>
        <v>2479000</v>
      </c>
      <c r="H39" s="1016">
        <v>18125880</v>
      </c>
    </row>
    <row r="40" spans="1:8" s="370" customFormat="1" ht="16.5" customHeight="1">
      <c r="A40" s="868" t="s">
        <v>89</v>
      </c>
      <c r="B40" s="31" t="s">
        <v>494</v>
      </c>
      <c r="C40" s="32" t="s">
        <v>495</v>
      </c>
      <c r="D40" s="895">
        <f>SUM(D34+D37)</f>
        <v>38915677</v>
      </c>
      <c r="E40" s="895">
        <f>SUM(E34+E37)</f>
        <v>0</v>
      </c>
      <c r="F40" s="895">
        <f>SUM(F34+F37)</f>
        <v>38915677</v>
      </c>
      <c r="G40" s="895">
        <f>SUM(G34+G37)</f>
        <v>2281055</v>
      </c>
      <c r="H40" s="1017">
        <f>SUM(H34+H37)</f>
        <v>41196732</v>
      </c>
    </row>
    <row r="41" spans="1:8" s="370" customFormat="1" ht="16.5" customHeight="1">
      <c r="A41" s="868" t="s">
        <v>93</v>
      </c>
      <c r="B41" s="31" t="s">
        <v>496</v>
      </c>
      <c r="C41" s="32" t="s">
        <v>198</v>
      </c>
      <c r="D41" s="895">
        <f>D40</f>
        <v>38915677</v>
      </c>
      <c r="E41" s="895">
        <f>E40</f>
        <v>0</v>
      </c>
      <c r="F41" s="895">
        <f>F40</f>
        <v>38915677</v>
      </c>
      <c r="G41" s="895">
        <f>G40</f>
        <v>2281055</v>
      </c>
      <c r="H41" s="1017">
        <f>H40</f>
        <v>41196732</v>
      </c>
    </row>
    <row r="42" spans="1:8" s="370" customFormat="1" ht="23.25" customHeight="1">
      <c r="A42" s="868" t="s">
        <v>96</v>
      </c>
      <c r="B42" s="31" t="s">
        <v>497</v>
      </c>
      <c r="C42" s="32"/>
      <c r="D42" s="895">
        <f>D33+D41</f>
        <v>39155677</v>
      </c>
      <c r="E42" s="895">
        <f>E33+E41</f>
        <v>0</v>
      </c>
      <c r="F42" s="895">
        <f>F33+F41</f>
        <v>39155677</v>
      </c>
      <c r="G42" s="895">
        <f>G33+G41</f>
        <v>2281055</v>
      </c>
      <c r="H42" s="1017">
        <f>H33+H41</f>
        <v>41436732</v>
      </c>
    </row>
    <row r="43" spans="1:6" s="370" customFormat="1" ht="15" customHeight="1">
      <c r="A43" s="374"/>
      <c r="B43" s="375"/>
      <c r="C43" s="376"/>
      <c r="D43" s="377"/>
      <c r="E43" s="377"/>
      <c r="F43" s="377"/>
    </row>
    <row r="44" spans="1:8" s="370" customFormat="1" ht="15" customHeight="1">
      <c r="A44" s="1166" t="s">
        <v>498</v>
      </c>
      <c r="B44" s="1166"/>
      <c r="C44" s="1166"/>
      <c r="D44" s="1166"/>
      <c r="E44" s="1166"/>
      <c r="F44" s="1166"/>
      <c r="G44" s="1166"/>
      <c r="H44" s="1166"/>
    </row>
    <row r="45" spans="1:8" s="370" customFormat="1" ht="38.25" customHeight="1">
      <c r="A45" s="366" t="s">
        <v>406</v>
      </c>
      <c r="B45" s="366" t="s">
        <v>267</v>
      </c>
      <c r="C45" s="378" t="s">
        <v>459</v>
      </c>
      <c r="D45" s="378" t="s">
        <v>460</v>
      </c>
      <c r="E45" s="378" t="s">
        <v>461</v>
      </c>
      <c r="F45" s="378" t="s">
        <v>712</v>
      </c>
      <c r="G45" s="373" t="s">
        <v>753</v>
      </c>
      <c r="H45" s="366" t="s">
        <v>754</v>
      </c>
    </row>
    <row r="46" spans="1:8" s="370" customFormat="1" ht="15" customHeight="1">
      <c r="A46" s="379" t="s">
        <v>5</v>
      </c>
      <c r="B46" s="379" t="s">
        <v>6</v>
      </c>
      <c r="C46" s="379"/>
      <c r="D46" s="379" t="s">
        <v>8</v>
      </c>
      <c r="E46" s="379" t="s">
        <v>268</v>
      </c>
      <c r="F46" s="379" t="s">
        <v>462</v>
      </c>
      <c r="G46" s="368" t="s">
        <v>755</v>
      </c>
      <c r="H46" s="368" t="s">
        <v>756</v>
      </c>
    </row>
    <row r="47" spans="1:8" s="370" customFormat="1" ht="17.25" customHeight="1">
      <c r="A47" s="902" t="s">
        <v>9</v>
      </c>
      <c r="B47" s="910" t="s">
        <v>203</v>
      </c>
      <c r="C47" s="36" t="s">
        <v>204</v>
      </c>
      <c r="D47" s="911">
        <v>21541820</v>
      </c>
      <c r="E47" s="911"/>
      <c r="F47" s="911">
        <f>SUM(D47:E47)</f>
        <v>21541820</v>
      </c>
      <c r="G47" s="941">
        <f>H47-F47</f>
        <v>188000</v>
      </c>
      <c r="H47" s="935">
        <v>21729820</v>
      </c>
    </row>
    <row r="48" spans="1:8" s="370" customFormat="1" ht="17.25" customHeight="1">
      <c r="A48" s="903" t="s">
        <v>12</v>
      </c>
      <c r="B48" s="526" t="s">
        <v>205</v>
      </c>
      <c r="C48" s="74" t="s">
        <v>206</v>
      </c>
      <c r="D48" s="527">
        <v>4083655</v>
      </c>
      <c r="E48" s="527"/>
      <c r="F48" s="522">
        <f>SUM(D48:E48)</f>
        <v>4083655</v>
      </c>
      <c r="G48" s="943"/>
      <c r="H48" s="936">
        <v>4083655</v>
      </c>
    </row>
    <row r="49" spans="1:8" s="370" customFormat="1" ht="17.25" customHeight="1">
      <c r="A49" s="903" t="s">
        <v>15</v>
      </c>
      <c r="B49" s="526" t="s">
        <v>207</v>
      </c>
      <c r="C49" s="74" t="s">
        <v>208</v>
      </c>
      <c r="D49" s="527">
        <v>13530202</v>
      </c>
      <c r="E49" s="527"/>
      <c r="F49" s="522">
        <f>SUM(D49:E49)</f>
        <v>13530202</v>
      </c>
      <c r="G49" s="942">
        <f>H49-F49</f>
        <v>2093055</v>
      </c>
      <c r="H49" s="936">
        <v>15623257</v>
      </c>
    </row>
    <row r="50" spans="1:8" s="370" customFormat="1" ht="17.25" customHeight="1">
      <c r="A50" s="903" t="s">
        <v>18</v>
      </c>
      <c r="B50" s="526" t="s">
        <v>209</v>
      </c>
      <c r="C50" s="74" t="s">
        <v>210</v>
      </c>
      <c r="D50" s="527"/>
      <c r="E50" s="527"/>
      <c r="F50" s="522">
        <f>SUM(D50:E50)</f>
        <v>0</v>
      </c>
      <c r="G50" s="942"/>
      <c r="H50" s="936"/>
    </row>
    <row r="51" spans="1:8" s="370" customFormat="1" ht="17.25" customHeight="1">
      <c r="A51" s="944" t="s">
        <v>21</v>
      </c>
      <c r="B51" s="531" t="s">
        <v>211</v>
      </c>
      <c r="C51" s="945" t="s">
        <v>212</v>
      </c>
      <c r="D51" s="946"/>
      <c r="E51" s="946"/>
      <c r="F51" s="949">
        <f>SUM(D51:E51)</f>
        <v>0</v>
      </c>
      <c r="G51" s="947"/>
      <c r="H51" s="950"/>
    </row>
    <row r="52" spans="1:10" s="369" customFormat="1" ht="17.25" customHeight="1">
      <c r="A52" s="86" t="s">
        <v>24</v>
      </c>
      <c r="B52" s="954" t="s">
        <v>499</v>
      </c>
      <c r="C52" s="32" t="s">
        <v>229</v>
      </c>
      <c r="D52" s="948">
        <f>SUM(D47:D51)</f>
        <v>39155677</v>
      </c>
      <c r="E52" s="948">
        <f>SUM(E47:E51)</f>
        <v>0</v>
      </c>
      <c r="F52" s="948">
        <f>SUM(F47:F51)</f>
        <v>39155677</v>
      </c>
      <c r="G52" s="948">
        <f>SUM(G47:G51)</f>
        <v>2281055</v>
      </c>
      <c r="H52" s="955">
        <f>SUM(H47:H51)</f>
        <v>41436732</v>
      </c>
      <c r="I52" s="380"/>
      <c r="J52" s="380"/>
    </row>
    <row r="53" spans="1:10" s="382" customFormat="1" ht="17.25" customHeight="1">
      <c r="A53" s="951" t="s">
        <v>27</v>
      </c>
      <c r="B53" s="952" t="s">
        <v>500</v>
      </c>
      <c r="C53" s="72" t="s">
        <v>231</v>
      </c>
      <c r="D53" s="522"/>
      <c r="E53" s="522"/>
      <c r="F53" s="522">
        <f>SUM(D53:E53)</f>
        <v>0</v>
      </c>
      <c r="G53" s="943"/>
      <c r="H53" s="953"/>
      <c r="I53" s="381"/>
      <c r="J53" s="381"/>
    </row>
    <row r="54" spans="1:10" ht="17.25" customHeight="1">
      <c r="A54" s="903" t="s">
        <v>30</v>
      </c>
      <c r="B54" s="526" t="s">
        <v>232</v>
      </c>
      <c r="C54" s="74" t="s">
        <v>233</v>
      </c>
      <c r="D54" s="527"/>
      <c r="E54" s="527"/>
      <c r="F54" s="527">
        <f>SUM(D54:E54)</f>
        <v>0</v>
      </c>
      <c r="G54" s="942"/>
      <c r="H54" s="937"/>
      <c r="I54" s="383"/>
      <c r="J54" s="383"/>
    </row>
    <row r="55" spans="1:10" ht="17.25" customHeight="1">
      <c r="A55" s="944" t="s">
        <v>33</v>
      </c>
      <c r="B55" s="531" t="s">
        <v>501</v>
      </c>
      <c r="C55" s="945" t="s">
        <v>235</v>
      </c>
      <c r="D55" s="946"/>
      <c r="E55" s="946"/>
      <c r="F55" s="946">
        <f>SUM(D55:E55)</f>
        <v>0</v>
      </c>
      <c r="G55" s="947"/>
      <c r="H55" s="938"/>
      <c r="I55" s="383"/>
      <c r="J55" s="383"/>
    </row>
    <row r="56" spans="1:10" ht="17.25" customHeight="1">
      <c r="A56" s="86" t="s">
        <v>36</v>
      </c>
      <c r="B56" s="64" t="s">
        <v>502</v>
      </c>
      <c r="C56" s="32" t="s">
        <v>247</v>
      </c>
      <c r="D56" s="948">
        <f>SUM(D53:D55)</f>
        <v>0</v>
      </c>
      <c r="E56" s="948">
        <f>SUM(E53:E55)</f>
        <v>0</v>
      </c>
      <c r="F56" s="948">
        <f>SUM(D56:E56)</f>
        <v>0</v>
      </c>
      <c r="G56" s="914"/>
      <c r="H56" s="939"/>
      <c r="I56" s="383"/>
      <c r="J56" s="383"/>
    </row>
    <row r="57" spans="1:10" ht="17.25" customHeight="1">
      <c r="A57" s="86" t="s">
        <v>38</v>
      </c>
      <c r="B57" s="93" t="s">
        <v>503</v>
      </c>
      <c r="C57" s="32" t="s">
        <v>504</v>
      </c>
      <c r="D57" s="533">
        <f>D52+D56</f>
        <v>39155677</v>
      </c>
      <c r="E57" s="533">
        <f>E52+E56</f>
        <v>0</v>
      </c>
      <c r="F57" s="533">
        <f>F52+F56</f>
        <v>39155677</v>
      </c>
      <c r="G57" s="533">
        <f>G52+G56</f>
        <v>2281055</v>
      </c>
      <c r="H57" s="534">
        <f>H52+H56</f>
        <v>41436732</v>
      </c>
      <c r="I57" s="383"/>
      <c r="J57" s="383"/>
    </row>
    <row r="58" spans="1:10" ht="17.25" customHeight="1">
      <c r="A58" s="998" t="s">
        <v>40</v>
      </c>
      <c r="B58" s="912" t="s">
        <v>505</v>
      </c>
      <c r="C58" s="906" t="s">
        <v>506</v>
      </c>
      <c r="D58" s="913"/>
      <c r="E58" s="913"/>
      <c r="F58" s="913">
        <f>SUM(D58:E58)</f>
        <v>0</v>
      </c>
      <c r="G58" s="914"/>
      <c r="H58" s="939"/>
      <c r="I58" s="383"/>
      <c r="J58" s="383"/>
    </row>
    <row r="59" spans="1:10" ht="27.75" customHeight="1">
      <c r="A59" s="904" t="s">
        <v>44</v>
      </c>
      <c r="B59" s="93" t="s">
        <v>573</v>
      </c>
      <c r="C59" s="32" t="s">
        <v>259</v>
      </c>
      <c r="D59" s="533">
        <f>SUM(D58:D58)</f>
        <v>0</v>
      </c>
      <c r="E59" s="533">
        <f>SUM(E58:E58)</f>
        <v>0</v>
      </c>
      <c r="F59" s="533">
        <f>SUM(F58:F58)</f>
        <v>0</v>
      </c>
      <c r="G59" s="907"/>
      <c r="H59" s="940"/>
      <c r="I59" s="383"/>
      <c r="J59" s="383"/>
    </row>
    <row r="60" spans="1:10" ht="17.25" customHeight="1">
      <c r="A60" s="905" t="s">
        <v>46</v>
      </c>
      <c r="B60" s="908" t="s">
        <v>507</v>
      </c>
      <c r="C60" s="32" t="s">
        <v>261</v>
      </c>
      <c r="D60" s="909">
        <f>SUM(D57+D59)</f>
        <v>39155677</v>
      </c>
      <c r="E60" s="909">
        <f>SUM(E57+E59)</f>
        <v>0</v>
      </c>
      <c r="F60" s="909">
        <f>SUM(F57+F59)</f>
        <v>39155677</v>
      </c>
      <c r="G60" s="533">
        <f>SUM(G57+G59)</f>
        <v>2281055</v>
      </c>
      <c r="H60" s="534">
        <f>SUM(H57+H59)</f>
        <v>41436732</v>
      </c>
      <c r="I60" s="383"/>
      <c r="J60" s="383"/>
    </row>
    <row r="61" spans="1:10" ht="12" customHeight="1">
      <c r="A61" s="384"/>
      <c r="B61" s="385"/>
      <c r="C61" s="386"/>
      <c r="D61" s="386"/>
      <c r="E61" s="386"/>
      <c r="F61" s="386"/>
      <c r="G61" s="383"/>
      <c r="H61" s="383"/>
      <c r="I61" s="383"/>
      <c r="J61" s="383"/>
    </row>
    <row r="62" spans="1:10" ht="12" customHeight="1">
      <c r="A62" s="384"/>
      <c r="B62" s="385"/>
      <c r="C62" s="386"/>
      <c r="D62" s="386"/>
      <c r="E62" s="386"/>
      <c r="F62" s="386"/>
      <c r="G62" s="383"/>
      <c r="H62" s="383"/>
      <c r="I62" s="383"/>
      <c r="J62" s="383"/>
    </row>
    <row r="63" spans="1:3" ht="12.75">
      <c r="A63" s="387"/>
      <c r="B63" s="388"/>
      <c r="C63" s="388"/>
    </row>
    <row r="64" spans="1:3" ht="12.75">
      <c r="A64" s="387"/>
      <c r="B64" s="388"/>
      <c r="C64" s="388"/>
    </row>
    <row r="65" spans="1:3" ht="12.75">
      <c r="A65" s="387"/>
      <c r="B65" s="388"/>
      <c r="C65" s="388"/>
    </row>
  </sheetData>
  <sheetProtection formatCells="0"/>
  <mergeCells count="3">
    <mergeCell ref="A1:H1"/>
    <mergeCell ref="A5:H5"/>
    <mergeCell ref="A44:H44"/>
  </mergeCells>
  <printOptions horizontalCentered="1"/>
  <pageMargins left="0.5118110236220472" right="0.5118110236220472" top="0.984251968503937" bottom="0.984251968503937" header="0.57" footer="0.7874015748031497"/>
  <pageSetup fitToHeight="1" fitToWidth="1" horizontalDpi="600" verticalDpi="600" orientation="portrait" paperSize="9" scale="52" r:id="rId1"/>
  <headerFooter alignWithMargins="0">
    <oddHeader>&amp;R&amp;"Times New Roman CE,Félkövér dőlt"&amp;11 10. melléklet a ..../2019. (II.14.)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6.625" style="357" customWidth="1"/>
    <col min="2" max="2" width="24.625" style="318" customWidth="1"/>
    <col min="3" max="3" width="13.00390625" style="318" customWidth="1"/>
    <col min="4" max="5" width="15.50390625" style="358" customWidth="1"/>
    <col min="6" max="6" width="11.50390625" style="358" customWidth="1"/>
    <col min="7" max="7" width="13.00390625" style="358" customWidth="1"/>
    <col min="8" max="9" width="14.00390625" style="358" customWidth="1"/>
    <col min="10" max="10" width="13.375" style="318" customWidth="1"/>
    <col min="11" max="11" width="14.625" style="318" customWidth="1"/>
    <col min="12" max="16384" width="9.375" style="318" customWidth="1"/>
  </cols>
  <sheetData>
    <row r="1" spans="1:11" ht="41.25" customHeight="1">
      <c r="A1" s="1161" t="s">
        <v>714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</row>
    <row r="2" spans="1:9" ht="15">
      <c r="A2" s="319"/>
      <c r="B2" s="320"/>
      <c r="C2" s="320"/>
      <c r="D2" s="321"/>
      <c r="E2" s="322"/>
      <c r="F2" s="322"/>
      <c r="G2" s="323"/>
      <c r="H2" s="323"/>
      <c r="I2" s="322"/>
    </row>
    <row r="3" spans="1:11" ht="15">
      <c r="A3" s="319"/>
      <c r="B3" s="324"/>
      <c r="C3" s="324"/>
      <c r="D3" s="325"/>
      <c r="E3" s="321"/>
      <c r="F3" s="321"/>
      <c r="G3" s="321"/>
      <c r="H3" s="321"/>
      <c r="I3" s="1163" t="s">
        <v>411</v>
      </c>
      <c r="J3" s="1163"/>
      <c r="K3" s="1163"/>
    </row>
    <row r="4" spans="1:11" s="332" customFormat="1" ht="69.75" customHeight="1">
      <c r="A4" s="326" t="s">
        <v>406</v>
      </c>
      <c r="B4" s="327" t="s">
        <v>443</v>
      </c>
      <c r="C4" s="327" t="s">
        <v>444</v>
      </c>
      <c r="D4" s="327" t="s">
        <v>457</v>
      </c>
      <c r="E4" s="327" t="s">
        <v>445</v>
      </c>
      <c r="F4" s="327" t="s">
        <v>446</v>
      </c>
      <c r="G4" s="328" t="s">
        <v>447</v>
      </c>
      <c r="H4" s="328" t="s">
        <v>415</v>
      </c>
      <c r="I4" s="329" t="s">
        <v>448</v>
      </c>
      <c r="J4" s="330" t="s">
        <v>188</v>
      </c>
      <c r="K4" s="331" t="s">
        <v>449</v>
      </c>
    </row>
    <row r="5" spans="1:11" ht="57" customHeight="1">
      <c r="A5" s="333" t="s">
        <v>9</v>
      </c>
      <c r="B5" s="334" t="s">
        <v>646</v>
      </c>
      <c r="C5" s="335" t="s">
        <v>649</v>
      </c>
      <c r="D5" s="761">
        <v>27644</v>
      </c>
      <c r="E5" s="762"/>
      <c r="F5" s="762"/>
      <c r="G5" s="763"/>
      <c r="H5" s="763"/>
      <c r="I5" s="762"/>
      <c r="J5" s="764">
        <v>34</v>
      </c>
      <c r="K5" s="765">
        <f>SUM(D5:J5)</f>
        <v>27678</v>
      </c>
    </row>
    <row r="6" spans="1:11" ht="57" customHeight="1">
      <c r="A6" s="758" t="s">
        <v>12</v>
      </c>
      <c r="B6" s="759" t="s">
        <v>647</v>
      </c>
      <c r="C6" s="760" t="s">
        <v>650</v>
      </c>
      <c r="D6" s="766">
        <v>7754</v>
      </c>
      <c r="E6" s="767"/>
      <c r="F6" s="767">
        <v>240</v>
      </c>
      <c r="G6" s="768"/>
      <c r="H6" s="768"/>
      <c r="I6" s="767"/>
      <c r="J6" s="769"/>
      <c r="K6" s="765">
        <f>SUM(D6:J6)</f>
        <v>7994</v>
      </c>
    </row>
    <row r="7" spans="1:11" ht="42" customHeight="1">
      <c r="A7" s="336" t="s">
        <v>15</v>
      </c>
      <c r="B7" s="337" t="s">
        <v>648</v>
      </c>
      <c r="C7" s="338" t="s">
        <v>651</v>
      </c>
      <c r="D7" s="770">
        <v>5765</v>
      </c>
      <c r="E7" s="771"/>
      <c r="F7" s="771"/>
      <c r="G7" s="772"/>
      <c r="H7" s="772"/>
      <c r="I7" s="771"/>
      <c r="J7" s="773"/>
      <c r="K7" s="774">
        <f>SUM(D7:J7)</f>
        <v>5765</v>
      </c>
    </row>
    <row r="8" spans="1:11" s="342" customFormat="1" ht="33" customHeight="1">
      <c r="A8" s="339" t="s">
        <v>18</v>
      </c>
      <c r="B8" s="340" t="s">
        <v>407</v>
      </c>
      <c r="C8" s="341"/>
      <c r="D8" s="775">
        <f>SUM(D5:D7)</f>
        <v>41163</v>
      </c>
      <c r="E8" s="775">
        <f aca="true" t="shared" si="0" ref="E8:K8">SUM(E5:E7)</f>
        <v>0</v>
      </c>
      <c r="F8" s="775">
        <f t="shared" si="0"/>
        <v>240</v>
      </c>
      <c r="G8" s="775">
        <f t="shared" si="0"/>
        <v>0</v>
      </c>
      <c r="H8" s="775">
        <f t="shared" si="0"/>
        <v>0</v>
      </c>
      <c r="I8" s="775">
        <f t="shared" si="0"/>
        <v>0</v>
      </c>
      <c r="J8" s="775">
        <f t="shared" si="0"/>
        <v>34</v>
      </c>
      <c r="K8" s="814">
        <f t="shared" si="0"/>
        <v>41437</v>
      </c>
    </row>
    <row r="9" spans="1:9" ht="21" customHeight="1">
      <c r="A9" s="343"/>
      <c r="B9" s="344"/>
      <c r="C9" s="344"/>
      <c r="D9" s="345"/>
      <c r="E9" s="346"/>
      <c r="F9" s="345"/>
      <c r="G9" s="345"/>
      <c r="H9" s="345"/>
      <c r="I9" s="347"/>
    </row>
    <row r="10" spans="1:9" ht="42" customHeight="1">
      <c r="A10" s="343"/>
      <c r="B10" s="348"/>
      <c r="C10" s="349"/>
      <c r="D10" s="350"/>
      <c r="E10" s="346"/>
      <c r="F10" s="346"/>
      <c r="G10" s="345"/>
      <c r="H10" s="345"/>
      <c r="I10" s="345"/>
    </row>
    <row r="11" spans="1:9" ht="42" customHeight="1">
      <c r="A11" s="351"/>
      <c r="B11" s="352"/>
      <c r="C11" s="353"/>
      <c r="D11" s="354"/>
      <c r="E11" s="322"/>
      <c r="F11" s="322"/>
      <c r="G11" s="323"/>
      <c r="H11" s="323"/>
      <c r="I11" s="323"/>
    </row>
    <row r="12" spans="1:9" ht="15">
      <c r="A12" s="319"/>
      <c r="B12" s="320"/>
      <c r="C12" s="320"/>
      <c r="D12" s="321"/>
      <c r="E12" s="321"/>
      <c r="F12" s="321"/>
      <c r="G12" s="321"/>
      <c r="H12" s="321"/>
      <c r="I12" s="321"/>
    </row>
    <row r="13" spans="1:9" s="356" customFormat="1" ht="15">
      <c r="A13" s="319"/>
      <c r="B13" s="320"/>
      <c r="C13" s="320"/>
      <c r="D13" s="321"/>
      <c r="E13" s="322"/>
      <c r="F13" s="355"/>
      <c r="G13" s="355"/>
      <c r="H13" s="355"/>
      <c r="I13" s="355"/>
    </row>
  </sheetData>
  <sheetProtection/>
  <mergeCells count="2">
    <mergeCell ref="A1:K1"/>
    <mergeCell ref="I3:K3"/>
  </mergeCells>
  <printOptions horizontalCentered="1"/>
  <pageMargins left="0.3937007874015748" right="0.7086614173228347" top="0.984251968503937" bottom="0.7480314960629921" header="0.7086614173228347" footer="0.31496062992125984"/>
  <pageSetup horizontalDpi="600" verticalDpi="600" orientation="landscape" paperSize="9" scale="92" r:id="rId1"/>
  <headerFooter>
    <oddHeader>&amp;R&amp;"Times New Roman CE,Félkövér dőlt"&amp;11 10.1. melléklet a ..../2019. (II.14.)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875" style="357" customWidth="1"/>
    <col min="2" max="2" width="22.375" style="318" customWidth="1"/>
    <col min="3" max="3" width="13.00390625" style="318" customWidth="1"/>
    <col min="4" max="4" width="11.00390625" style="358" customWidth="1"/>
    <col min="5" max="5" width="15.50390625" style="358" customWidth="1"/>
    <col min="6" max="6" width="11.125" style="358" customWidth="1"/>
    <col min="7" max="7" width="13.375" style="358" customWidth="1"/>
    <col min="8" max="9" width="14.00390625" style="358" customWidth="1"/>
    <col min="10" max="10" width="13.375" style="318" customWidth="1"/>
    <col min="11" max="11" width="12.375" style="318" customWidth="1"/>
    <col min="12" max="12" width="14.375" style="318" customWidth="1"/>
    <col min="13" max="13" width="15.125" style="318" customWidth="1"/>
    <col min="14" max="16384" width="9.375" style="318" customWidth="1"/>
  </cols>
  <sheetData>
    <row r="1" spans="1:13" ht="42" customHeight="1">
      <c r="A1" s="1161" t="s">
        <v>715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</row>
    <row r="2" spans="1:9" ht="15">
      <c r="A2" s="319"/>
      <c r="B2" s="320"/>
      <c r="C2" s="320"/>
      <c r="D2" s="321"/>
      <c r="E2" s="322"/>
      <c r="F2" s="322"/>
      <c r="G2" s="323"/>
      <c r="H2" s="323"/>
      <c r="I2" s="322"/>
    </row>
    <row r="3" spans="1:13" ht="15">
      <c r="A3" s="319"/>
      <c r="B3" s="324"/>
      <c r="C3" s="324"/>
      <c r="D3" s="325"/>
      <c r="E3" s="321"/>
      <c r="F3" s="321"/>
      <c r="G3" s="321"/>
      <c r="H3" s="321"/>
      <c r="I3" s="321"/>
      <c r="K3" s="1163" t="s">
        <v>411</v>
      </c>
      <c r="L3" s="1163"/>
      <c r="M3" s="1163"/>
    </row>
    <row r="4" spans="1:13" s="332" customFormat="1" ht="75.75" customHeight="1">
      <c r="A4" s="326" t="s">
        <v>406</v>
      </c>
      <c r="B4" s="327" t="s">
        <v>443</v>
      </c>
      <c r="C4" s="327" t="s">
        <v>444</v>
      </c>
      <c r="D4" s="327" t="s">
        <v>450</v>
      </c>
      <c r="E4" s="327" t="s">
        <v>205</v>
      </c>
      <c r="F4" s="327" t="s">
        <v>451</v>
      </c>
      <c r="G4" s="328" t="s">
        <v>209</v>
      </c>
      <c r="H4" s="328" t="s">
        <v>452</v>
      </c>
      <c r="I4" s="328" t="s">
        <v>230</v>
      </c>
      <c r="J4" s="330" t="s">
        <v>232</v>
      </c>
      <c r="K4" s="359" t="s">
        <v>234</v>
      </c>
      <c r="L4" s="330" t="s">
        <v>453</v>
      </c>
      <c r="M4" s="360" t="s">
        <v>454</v>
      </c>
    </row>
    <row r="5" spans="1:13" ht="49.5" customHeight="1">
      <c r="A5" s="333" t="s">
        <v>9</v>
      </c>
      <c r="B5" s="334" t="s">
        <v>646</v>
      </c>
      <c r="C5" s="335" t="s">
        <v>649</v>
      </c>
      <c r="D5" s="776">
        <v>19131</v>
      </c>
      <c r="E5" s="777">
        <v>3600</v>
      </c>
      <c r="F5" s="777">
        <v>4089</v>
      </c>
      <c r="G5" s="778"/>
      <c r="H5" s="778"/>
      <c r="I5" s="777"/>
      <c r="J5" s="779"/>
      <c r="K5" s="780"/>
      <c r="L5" s="779"/>
      <c r="M5" s="781">
        <f>SUM(D5:L5)</f>
        <v>26820</v>
      </c>
    </row>
    <row r="6" spans="1:13" ht="65.25" customHeight="1">
      <c r="A6" s="758" t="s">
        <v>12</v>
      </c>
      <c r="B6" s="759" t="s">
        <v>647</v>
      </c>
      <c r="C6" s="760" t="s">
        <v>650</v>
      </c>
      <c r="D6" s="782"/>
      <c r="E6" s="783"/>
      <c r="F6" s="783">
        <v>8267</v>
      </c>
      <c r="G6" s="784"/>
      <c r="H6" s="784"/>
      <c r="I6" s="783"/>
      <c r="J6" s="785"/>
      <c r="K6" s="786"/>
      <c r="L6" s="785"/>
      <c r="M6" s="781">
        <f>SUM(D6:L6)</f>
        <v>8267</v>
      </c>
    </row>
    <row r="7" spans="1:13" ht="45" customHeight="1">
      <c r="A7" s="336" t="s">
        <v>15</v>
      </c>
      <c r="B7" s="337" t="s">
        <v>648</v>
      </c>
      <c r="C7" s="338" t="s">
        <v>651</v>
      </c>
      <c r="D7" s="787">
        <v>2599</v>
      </c>
      <c r="E7" s="788">
        <v>484</v>
      </c>
      <c r="F7" s="788">
        <v>3267</v>
      </c>
      <c r="G7" s="789"/>
      <c r="H7" s="789"/>
      <c r="I7" s="788"/>
      <c r="J7" s="790"/>
      <c r="K7" s="791"/>
      <c r="L7" s="792"/>
      <c r="M7" s="781">
        <f>SUM(D7:L7)</f>
        <v>6350</v>
      </c>
    </row>
    <row r="8" spans="1:13" s="342" customFormat="1" ht="33" customHeight="1">
      <c r="A8" s="339" t="s">
        <v>18</v>
      </c>
      <c r="B8" s="340" t="s">
        <v>407</v>
      </c>
      <c r="C8" s="341"/>
      <c r="D8" s="775">
        <f aca="true" t="shared" si="0" ref="D8:M8">SUM(D5:D7)</f>
        <v>21730</v>
      </c>
      <c r="E8" s="775">
        <f t="shared" si="0"/>
        <v>4084</v>
      </c>
      <c r="F8" s="775">
        <f t="shared" si="0"/>
        <v>15623</v>
      </c>
      <c r="G8" s="775">
        <f t="shared" si="0"/>
        <v>0</v>
      </c>
      <c r="H8" s="775">
        <f t="shared" si="0"/>
        <v>0</v>
      </c>
      <c r="I8" s="775">
        <f t="shared" si="0"/>
        <v>0</v>
      </c>
      <c r="J8" s="775">
        <f t="shared" si="0"/>
        <v>0</v>
      </c>
      <c r="K8" s="775">
        <f t="shared" si="0"/>
        <v>0</v>
      </c>
      <c r="L8" s="775">
        <f t="shared" si="0"/>
        <v>0</v>
      </c>
      <c r="M8" s="793">
        <f t="shared" si="0"/>
        <v>41437</v>
      </c>
    </row>
    <row r="9" spans="1:9" ht="21" customHeight="1">
      <c r="A9" s="343"/>
      <c r="B9" s="344"/>
      <c r="C9" s="344"/>
      <c r="D9" s="345"/>
      <c r="E9" s="346"/>
      <c r="F9" s="345"/>
      <c r="G9" s="345"/>
      <c r="H9" s="345"/>
      <c r="I9" s="347"/>
    </row>
    <row r="10" spans="1:9" ht="42" customHeight="1">
      <c r="A10" s="343"/>
      <c r="B10" s="348"/>
      <c r="C10" s="349"/>
      <c r="D10" s="350"/>
      <c r="E10" s="346"/>
      <c r="F10" s="346"/>
      <c r="G10" s="345"/>
      <c r="H10" s="345"/>
      <c r="I10" s="345"/>
    </row>
    <row r="11" spans="1:9" ht="42" customHeight="1">
      <c r="A11" s="351"/>
      <c r="B11" s="352"/>
      <c r="C11" s="353"/>
      <c r="D11" s="354"/>
      <c r="E11" s="322"/>
      <c r="F11" s="322"/>
      <c r="G11" s="323"/>
      <c r="H11" s="323"/>
      <c r="I11" s="323"/>
    </row>
    <row r="12" spans="1:9" ht="15">
      <c r="A12" s="319"/>
      <c r="B12" s="320"/>
      <c r="C12" s="320"/>
      <c r="D12" s="321"/>
      <c r="E12" s="321"/>
      <c r="F12" s="321"/>
      <c r="G12" s="321"/>
      <c r="H12" s="321"/>
      <c r="I12" s="321"/>
    </row>
    <row r="13" spans="1:9" s="356" customFormat="1" ht="15">
      <c r="A13" s="319"/>
      <c r="B13" s="320"/>
      <c r="C13" s="320"/>
      <c r="D13" s="321"/>
      <c r="E13" s="322"/>
      <c r="F13" s="355"/>
      <c r="G13" s="355"/>
      <c r="H13" s="355"/>
      <c r="I13" s="355"/>
    </row>
  </sheetData>
  <sheetProtection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31496062992125984"/>
  <pageSetup horizontalDpi="600" verticalDpi="600" orientation="landscape" paperSize="9" scale="87" r:id="rId1"/>
  <headerFooter>
    <oddHeader>&amp;R &amp;"Times New Roman CE,Félkövér dőlt"&amp;11 10.2.  melléklet a ..../2019. (II.14.)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50390625" style="392" customWidth="1"/>
    <col min="2" max="2" width="28.875" style="391" customWidth="1"/>
    <col min="3" max="14" width="11.375" style="391" customWidth="1"/>
    <col min="15" max="15" width="11.375" style="392" customWidth="1"/>
    <col min="16" max="16384" width="9.375" style="391" customWidth="1"/>
  </cols>
  <sheetData>
    <row r="1" spans="1:15" ht="45.75" customHeight="1">
      <c r="A1" s="1167" t="s">
        <v>716</v>
      </c>
      <c r="B1" s="1168"/>
      <c r="C1" s="1168"/>
      <c r="D1" s="1168"/>
      <c r="E1" s="1168"/>
      <c r="F1" s="1168"/>
      <c r="G1" s="1168"/>
      <c r="H1" s="1168"/>
      <c r="I1" s="1168"/>
      <c r="J1" s="1168"/>
      <c r="K1" s="1168"/>
      <c r="L1" s="1168"/>
      <c r="M1" s="1168"/>
      <c r="N1" s="1168"/>
      <c r="O1" s="1168"/>
    </row>
    <row r="2" spans="14:15" ht="12" customHeight="1">
      <c r="N2" s="393"/>
      <c r="O2" s="394" t="s">
        <v>411</v>
      </c>
    </row>
    <row r="3" spans="1:15" s="392" customFormat="1" ht="31.5" customHeight="1">
      <c r="A3" s="395" t="s">
        <v>406</v>
      </c>
      <c r="B3" s="396" t="s">
        <v>267</v>
      </c>
      <c r="C3" s="396" t="s">
        <v>508</v>
      </c>
      <c r="D3" s="396" t="s">
        <v>509</v>
      </c>
      <c r="E3" s="396" t="s">
        <v>510</v>
      </c>
      <c r="F3" s="396" t="s">
        <v>511</v>
      </c>
      <c r="G3" s="396" t="s">
        <v>512</v>
      </c>
      <c r="H3" s="396" t="s">
        <v>513</v>
      </c>
      <c r="I3" s="396" t="s">
        <v>514</v>
      </c>
      <c r="J3" s="396" t="s">
        <v>515</v>
      </c>
      <c r="K3" s="396" t="s">
        <v>516</v>
      </c>
      <c r="L3" s="396" t="s">
        <v>517</v>
      </c>
      <c r="M3" s="396" t="s">
        <v>518</v>
      </c>
      <c r="N3" s="396" t="s">
        <v>519</v>
      </c>
      <c r="O3" s="397" t="s">
        <v>520</v>
      </c>
    </row>
    <row r="4" spans="1:15" s="399" customFormat="1" ht="21" customHeight="1">
      <c r="A4" s="398" t="s">
        <v>9</v>
      </c>
      <c r="B4" s="1169" t="s">
        <v>265</v>
      </c>
      <c r="C4" s="1169"/>
      <c r="D4" s="1169"/>
      <c r="E4" s="1169"/>
      <c r="F4" s="1169"/>
      <c r="G4" s="1169"/>
      <c r="H4" s="1169"/>
      <c r="I4" s="1169"/>
      <c r="J4" s="1169"/>
      <c r="K4" s="1169"/>
      <c r="L4" s="1169"/>
      <c r="M4" s="1169"/>
      <c r="N4" s="1169"/>
      <c r="O4" s="1170"/>
    </row>
    <row r="5" spans="1:15" s="404" customFormat="1" ht="21" customHeight="1">
      <c r="A5" s="400" t="s">
        <v>12</v>
      </c>
      <c r="B5" s="401" t="s">
        <v>521</v>
      </c>
      <c r="C5" s="402">
        <v>3885</v>
      </c>
      <c r="D5" s="402">
        <v>3885</v>
      </c>
      <c r="E5" s="402">
        <v>3885</v>
      </c>
      <c r="F5" s="402">
        <v>3885</v>
      </c>
      <c r="G5" s="402">
        <v>3885</v>
      </c>
      <c r="H5" s="402">
        <v>3885</v>
      </c>
      <c r="I5" s="402">
        <v>3885</v>
      </c>
      <c r="J5" s="402">
        <v>3885</v>
      </c>
      <c r="K5" s="402">
        <v>3885</v>
      </c>
      <c r="L5" s="402">
        <v>3885</v>
      </c>
      <c r="M5" s="402">
        <v>3885</v>
      </c>
      <c r="N5" s="402">
        <v>3882</v>
      </c>
      <c r="O5" s="403">
        <f>SUM(C5:N5)</f>
        <v>46617</v>
      </c>
    </row>
    <row r="6" spans="1:15" s="404" customFormat="1" ht="21" customHeight="1">
      <c r="A6" s="405" t="s">
        <v>15</v>
      </c>
      <c r="B6" s="406" t="s">
        <v>522</v>
      </c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8">
        <f aca="true" t="shared" si="0" ref="O6:O12">SUM(C6:N6)</f>
        <v>0</v>
      </c>
    </row>
    <row r="7" spans="1:15" s="404" customFormat="1" ht="21" customHeight="1">
      <c r="A7" s="405" t="s">
        <v>18</v>
      </c>
      <c r="B7" s="409" t="s">
        <v>446</v>
      </c>
      <c r="C7" s="407">
        <v>6589</v>
      </c>
      <c r="D7" s="407">
        <v>6589</v>
      </c>
      <c r="E7" s="407">
        <v>6589</v>
      </c>
      <c r="F7" s="407">
        <v>6589</v>
      </c>
      <c r="G7" s="407">
        <v>6589</v>
      </c>
      <c r="H7" s="407">
        <v>6589</v>
      </c>
      <c r="I7" s="407">
        <v>6589</v>
      </c>
      <c r="J7" s="407">
        <v>6589</v>
      </c>
      <c r="K7" s="407">
        <v>6589</v>
      </c>
      <c r="L7" s="407">
        <v>6589</v>
      </c>
      <c r="M7" s="407">
        <v>6589</v>
      </c>
      <c r="N7" s="407">
        <v>6589</v>
      </c>
      <c r="O7" s="408">
        <f>SUM(C7:N7)</f>
        <v>79068</v>
      </c>
    </row>
    <row r="8" spans="1:15" s="404" customFormat="1" ht="21" customHeight="1">
      <c r="A8" s="405" t="s">
        <v>21</v>
      </c>
      <c r="B8" s="409" t="s">
        <v>447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8">
        <f t="shared" si="0"/>
        <v>0</v>
      </c>
    </row>
    <row r="9" spans="1:15" s="404" customFormat="1" ht="21" customHeight="1">
      <c r="A9" s="405" t="s">
        <v>24</v>
      </c>
      <c r="B9" s="409" t="s">
        <v>523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8">
        <f t="shared" si="0"/>
        <v>0</v>
      </c>
    </row>
    <row r="10" spans="1:15" s="404" customFormat="1" ht="21" customHeight="1">
      <c r="A10" s="405" t="s">
        <v>27</v>
      </c>
      <c r="B10" s="409" t="s">
        <v>524</v>
      </c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8">
        <f t="shared" si="0"/>
        <v>0</v>
      </c>
    </row>
    <row r="11" spans="1:15" s="404" customFormat="1" ht="21" customHeight="1">
      <c r="A11" s="410" t="s">
        <v>30</v>
      </c>
      <c r="B11" s="411" t="s">
        <v>525</v>
      </c>
      <c r="C11" s="412">
        <v>21192</v>
      </c>
      <c r="D11" s="412">
        <v>21192</v>
      </c>
      <c r="E11" s="412">
        <v>21192</v>
      </c>
      <c r="F11" s="412">
        <v>21192</v>
      </c>
      <c r="G11" s="412">
        <v>21192</v>
      </c>
      <c r="H11" s="412">
        <v>21192</v>
      </c>
      <c r="I11" s="412">
        <v>21192</v>
      </c>
      <c r="J11" s="412">
        <v>21192</v>
      </c>
      <c r="K11" s="412">
        <v>21192</v>
      </c>
      <c r="L11" s="412">
        <v>21192</v>
      </c>
      <c r="M11" s="412">
        <v>21192</v>
      </c>
      <c r="N11" s="412">
        <v>21195</v>
      </c>
      <c r="O11" s="413">
        <f>SUM(C11:N11)</f>
        <v>254307</v>
      </c>
    </row>
    <row r="12" spans="1:15" s="399" customFormat="1" ht="21" customHeight="1">
      <c r="A12" s="414" t="s">
        <v>33</v>
      </c>
      <c r="B12" s="415" t="s">
        <v>526</v>
      </c>
      <c r="C12" s="416">
        <f aca="true" t="shared" si="1" ref="C12:N12">SUM(C5:C11)</f>
        <v>31666</v>
      </c>
      <c r="D12" s="416">
        <f t="shared" si="1"/>
        <v>31666</v>
      </c>
      <c r="E12" s="416">
        <f t="shared" si="1"/>
        <v>31666</v>
      </c>
      <c r="F12" s="416">
        <f t="shared" si="1"/>
        <v>31666</v>
      </c>
      <c r="G12" s="416">
        <f t="shared" si="1"/>
        <v>31666</v>
      </c>
      <c r="H12" s="416">
        <f t="shared" si="1"/>
        <v>31666</v>
      </c>
      <c r="I12" s="416">
        <f t="shared" si="1"/>
        <v>31666</v>
      </c>
      <c r="J12" s="416">
        <f t="shared" si="1"/>
        <v>31666</v>
      </c>
      <c r="K12" s="416">
        <f t="shared" si="1"/>
        <v>31666</v>
      </c>
      <c r="L12" s="416">
        <f t="shared" si="1"/>
        <v>31666</v>
      </c>
      <c r="M12" s="416">
        <f t="shared" si="1"/>
        <v>31666</v>
      </c>
      <c r="N12" s="416">
        <f t="shared" si="1"/>
        <v>31666</v>
      </c>
      <c r="O12" s="417">
        <f t="shared" si="0"/>
        <v>379992</v>
      </c>
    </row>
    <row r="13" spans="1:15" s="399" customFormat="1" ht="21" customHeight="1">
      <c r="A13" s="398" t="s">
        <v>36</v>
      </c>
      <c r="B13" s="1169" t="s">
        <v>266</v>
      </c>
      <c r="C13" s="1169"/>
      <c r="D13" s="1169"/>
      <c r="E13" s="1169"/>
      <c r="F13" s="1169"/>
      <c r="G13" s="1169"/>
      <c r="H13" s="1169"/>
      <c r="I13" s="1169"/>
      <c r="J13" s="1169"/>
      <c r="K13" s="1169"/>
      <c r="L13" s="1169"/>
      <c r="M13" s="1169"/>
      <c r="N13" s="1169"/>
      <c r="O13" s="1170"/>
    </row>
    <row r="14" spans="1:15" s="404" customFormat="1" ht="21" customHeight="1">
      <c r="A14" s="400" t="s">
        <v>38</v>
      </c>
      <c r="B14" s="401" t="s">
        <v>450</v>
      </c>
      <c r="C14" s="402">
        <v>3355</v>
      </c>
      <c r="D14" s="402">
        <v>3355</v>
      </c>
      <c r="E14" s="402">
        <v>3355</v>
      </c>
      <c r="F14" s="402">
        <v>3355</v>
      </c>
      <c r="G14" s="402">
        <v>3355</v>
      </c>
      <c r="H14" s="402">
        <v>3355</v>
      </c>
      <c r="I14" s="402">
        <v>3355</v>
      </c>
      <c r="J14" s="402">
        <v>3355</v>
      </c>
      <c r="K14" s="402">
        <v>3355</v>
      </c>
      <c r="L14" s="402">
        <v>3355</v>
      </c>
      <c r="M14" s="402">
        <v>3355</v>
      </c>
      <c r="N14" s="402">
        <v>3359</v>
      </c>
      <c r="O14" s="403">
        <f aca="true" t="shared" si="2" ref="O14:O23">SUM(C14:N14)</f>
        <v>40264</v>
      </c>
    </row>
    <row r="15" spans="1:15" s="404" customFormat="1" ht="21" customHeight="1">
      <c r="A15" s="405" t="s">
        <v>40</v>
      </c>
      <c r="B15" s="406" t="s">
        <v>205</v>
      </c>
      <c r="C15" s="407">
        <v>395</v>
      </c>
      <c r="D15" s="407">
        <v>395</v>
      </c>
      <c r="E15" s="407">
        <v>395</v>
      </c>
      <c r="F15" s="407">
        <v>395</v>
      </c>
      <c r="G15" s="407">
        <v>395</v>
      </c>
      <c r="H15" s="407">
        <v>395</v>
      </c>
      <c r="I15" s="407">
        <v>395</v>
      </c>
      <c r="J15" s="407">
        <v>395</v>
      </c>
      <c r="K15" s="407">
        <v>395</v>
      </c>
      <c r="L15" s="407">
        <v>395</v>
      </c>
      <c r="M15" s="407">
        <v>395</v>
      </c>
      <c r="N15" s="407">
        <v>401</v>
      </c>
      <c r="O15" s="408">
        <f t="shared" si="2"/>
        <v>4746</v>
      </c>
    </row>
    <row r="16" spans="1:15" s="404" customFormat="1" ht="21" customHeight="1">
      <c r="A16" s="405" t="s">
        <v>42</v>
      </c>
      <c r="B16" s="409" t="s">
        <v>207</v>
      </c>
      <c r="C16" s="407">
        <v>6384</v>
      </c>
      <c r="D16" s="407">
        <v>6384</v>
      </c>
      <c r="E16" s="407">
        <v>6384</v>
      </c>
      <c r="F16" s="407">
        <v>6384</v>
      </c>
      <c r="G16" s="407">
        <v>6384</v>
      </c>
      <c r="H16" s="407">
        <v>6384</v>
      </c>
      <c r="I16" s="407">
        <v>6384</v>
      </c>
      <c r="J16" s="407">
        <v>6384</v>
      </c>
      <c r="K16" s="407">
        <v>6384</v>
      </c>
      <c r="L16" s="407">
        <v>6384</v>
      </c>
      <c r="M16" s="407">
        <v>6384</v>
      </c>
      <c r="N16" s="407">
        <v>6389</v>
      </c>
      <c r="O16" s="408">
        <f t="shared" si="2"/>
        <v>76613</v>
      </c>
    </row>
    <row r="17" spans="1:15" s="404" customFormat="1" ht="21" customHeight="1">
      <c r="A17" s="405" t="s">
        <v>44</v>
      </c>
      <c r="B17" s="409" t="s">
        <v>209</v>
      </c>
      <c r="C17" s="407">
        <v>284</v>
      </c>
      <c r="D17" s="407">
        <v>284</v>
      </c>
      <c r="E17" s="407">
        <v>284</v>
      </c>
      <c r="F17" s="407">
        <v>284</v>
      </c>
      <c r="G17" s="407">
        <v>284</v>
      </c>
      <c r="H17" s="407">
        <v>284</v>
      </c>
      <c r="I17" s="407">
        <v>284</v>
      </c>
      <c r="J17" s="407">
        <v>284</v>
      </c>
      <c r="K17" s="407">
        <v>284</v>
      </c>
      <c r="L17" s="407">
        <v>284</v>
      </c>
      <c r="M17" s="407">
        <v>284</v>
      </c>
      <c r="N17" s="407">
        <v>285</v>
      </c>
      <c r="O17" s="408">
        <f t="shared" si="2"/>
        <v>3409</v>
      </c>
    </row>
    <row r="18" spans="1:15" s="404" customFormat="1" ht="21" customHeight="1">
      <c r="A18" s="405" t="s">
        <v>46</v>
      </c>
      <c r="B18" s="409" t="s">
        <v>211</v>
      </c>
      <c r="C18" s="407">
        <v>5524</v>
      </c>
      <c r="D18" s="407">
        <v>5524</v>
      </c>
      <c r="E18" s="407">
        <v>5524</v>
      </c>
      <c r="F18" s="407">
        <v>5524</v>
      </c>
      <c r="G18" s="407">
        <v>5524</v>
      </c>
      <c r="H18" s="407">
        <v>5524</v>
      </c>
      <c r="I18" s="407">
        <v>5524</v>
      </c>
      <c r="J18" s="407">
        <v>5524</v>
      </c>
      <c r="K18" s="407">
        <v>5524</v>
      </c>
      <c r="L18" s="407">
        <v>5524</v>
      </c>
      <c r="M18" s="407">
        <v>5524</v>
      </c>
      <c r="N18" s="407">
        <v>5524</v>
      </c>
      <c r="O18" s="408">
        <f t="shared" si="2"/>
        <v>66288</v>
      </c>
    </row>
    <row r="19" spans="1:15" s="404" customFormat="1" ht="21" customHeight="1">
      <c r="A19" s="405" t="s">
        <v>48</v>
      </c>
      <c r="B19" s="409" t="s">
        <v>230</v>
      </c>
      <c r="C19" s="407">
        <v>12264</v>
      </c>
      <c r="D19" s="407">
        <v>12264</v>
      </c>
      <c r="E19" s="407">
        <v>12264</v>
      </c>
      <c r="F19" s="407">
        <v>12264</v>
      </c>
      <c r="G19" s="407">
        <v>12264</v>
      </c>
      <c r="H19" s="407">
        <v>12264</v>
      </c>
      <c r="I19" s="407">
        <v>12264</v>
      </c>
      <c r="J19" s="407">
        <v>12264</v>
      </c>
      <c r="K19" s="407">
        <v>12264</v>
      </c>
      <c r="L19" s="407">
        <v>12264</v>
      </c>
      <c r="M19" s="407">
        <v>12264</v>
      </c>
      <c r="N19" s="407">
        <v>12248</v>
      </c>
      <c r="O19" s="408">
        <f>SUM(C19:N19)</f>
        <v>147152</v>
      </c>
    </row>
    <row r="20" spans="1:15" s="404" customFormat="1" ht="21" customHeight="1">
      <c r="A20" s="405" t="s">
        <v>50</v>
      </c>
      <c r="B20" s="406" t="s">
        <v>232</v>
      </c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8">
        <f t="shared" si="2"/>
        <v>0</v>
      </c>
    </row>
    <row r="21" spans="1:15" s="404" customFormat="1" ht="21" customHeight="1">
      <c r="A21" s="405" t="s">
        <v>53</v>
      </c>
      <c r="B21" s="409" t="s">
        <v>234</v>
      </c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8">
        <f t="shared" si="2"/>
        <v>0</v>
      </c>
    </row>
    <row r="22" spans="1:15" s="404" customFormat="1" ht="21" customHeight="1">
      <c r="A22" s="418" t="s">
        <v>63</v>
      </c>
      <c r="B22" s="419" t="s">
        <v>453</v>
      </c>
      <c r="C22" s="420">
        <v>3460</v>
      </c>
      <c r="D22" s="420">
        <v>3460</v>
      </c>
      <c r="E22" s="420">
        <v>3460</v>
      </c>
      <c r="F22" s="420">
        <v>3460</v>
      </c>
      <c r="G22" s="420">
        <v>3460</v>
      </c>
      <c r="H22" s="420">
        <v>3460</v>
      </c>
      <c r="I22" s="420">
        <v>3460</v>
      </c>
      <c r="J22" s="420">
        <v>3460</v>
      </c>
      <c r="K22" s="420">
        <v>3460</v>
      </c>
      <c r="L22" s="420">
        <v>3460</v>
      </c>
      <c r="M22" s="420">
        <v>3460</v>
      </c>
      <c r="N22" s="420">
        <v>3460</v>
      </c>
      <c r="O22" s="408">
        <f t="shared" si="2"/>
        <v>41520</v>
      </c>
    </row>
    <row r="23" spans="1:15" s="399" customFormat="1" ht="21" customHeight="1">
      <c r="A23" s="421" t="s">
        <v>65</v>
      </c>
      <c r="B23" s="415" t="s">
        <v>434</v>
      </c>
      <c r="C23" s="416">
        <f>SUM(C14:C22)</f>
        <v>31666</v>
      </c>
      <c r="D23" s="416">
        <f aca="true" t="shared" si="3" ref="D23:N23">SUM(D14:D22)</f>
        <v>31666</v>
      </c>
      <c r="E23" s="416">
        <f t="shared" si="3"/>
        <v>31666</v>
      </c>
      <c r="F23" s="416">
        <f t="shared" si="3"/>
        <v>31666</v>
      </c>
      <c r="G23" s="416">
        <f t="shared" si="3"/>
        <v>31666</v>
      </c>
      <c r="H23" s="416">
        <f t="shared" si="3"/>
        <v>31666</v>
      </c>
      <c r="I23" s="416">
        <f t="shared" si="3"/>
        <v>31666</v>
      </c>
      <c r="J23" s="416">
        <f t="shared" si="3"/>
        <v>31666</v>
      </c>
      <c r="K23" s="416">
        <f t="shared" si="3"/>
        <v>31666</v>
      </c>
      <c r="L23" s="416">
        <f t="shared" si="3"/>
        <v>31666</v>
      </c>
      <c r="M23" s="416">
        <f t="shared" si="3"/>
        <v>31666</v>
      </c>
      <c r="N23" s="416">
        <f t="shared" si="3"/>
        <v>31666</v>
      </c>
      <c r="O23" s="417">
        <f t="shared" si="2"/>
        <v>379992</v>
      </c>
    </row>
    <row r="24" spans="1:15" ht="21" customHeight="1">
      <c r="A24" s="422" t="s">
        <v>67</v>
      </c>
      <c r="B24" s="423" t="s">
        <v>527</v>
      </c>
      <c r="C24" s="424">
        <f aca="true" t="shared" si="4" ref="C24:O24">C12-C23</f>
        <v>0</v>
      </c>
      <c r="D24" s="424">
        <f t="shared" si="4"/>
        <v>0</v>
      </c>
      <c r="E24" s="424">
        <f t="shared" si="4"/>
        <v>0</v>
      </c>
      <c r="F24" s="424">
        <f t="shared" si="4"/>
        <v>0</v>
      </c>
      <c r="G24" s="424">
        <f t="shared" si="4"/>
        <v>0</v>
      </c>
      <c r="H24" s="424">
        <f t="shared" si="4"/>
        <v>0</v>
      </c>
      <c r="I24" s="424">
        <f t="shared" si="4"/>
        <v>0</v>
      </c>
      <c r="J24" s="424">
        <f t="shared" si="4"/>
        <v>0</v>
      </c>
      <c r="K24" s="424">
        <f t="shared" si="4"/>
        <v>0</v>
      </c>
      <c r="L24" s="424">
        <f t="shared" si="4"/>
        <v>0</v>
      </c>
      <c r="M24" s="424">
        <f t="shared" si="4"/>
        <v>0</v>
      </c>
      <c r="N24" s="424">
        <f t="shared" si="4"/>
        <v>0</v>
      </c>
      <c r="O24" s="425">
        <f t="shared" si="4"/>
        <v>0</v>
      </c>
    </row>
    <row r="25" ht="15.75">
      <c r="A25" s="426"/>
    </row>
    <row r="26" spans="2:4" ht="15.75">
      <c r="B26" s="427"/>
      <c r="C26" s="428"/>
      <c r="D26" s="428"/>
    </row>
  </sheetData>
  <sheetProtection/>
  <mergeCells count="3">
    <mergeCell ref="A1:O1"/>
    <mergeCell ref="B4:O4"/>
    <mergeCell ref="B13:O1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75" r:id="rId1"/>
  <headerFooter alignWithMargins="0">
    <oddHeader>&amp;R&amp;"Times New Roman CE,Félkövér dőlt"&amp;11 11. melléklet a ..../2019. (II.14.)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5.875" style="515" customWidth="1"/>
    <col min="2" max="2" width="54.875" style="367" customWidth="1"/>
    <col min="3" max="4" width="17.625" style="367" customWidth="1"/>
    <col min="5" max="16384" width="9.375" style="367" customWidth="1"/>
  </cols>
  <sheetData>
    <row r="1" spans="1:4" ht="44.25" customHeight="1">
      <c r="A1" s="1171" t="s">
        <v>717</v>
      </c>
      <c r="B1" s="1171"/>
      <c r="C1" s="1171"/>
      <c r="D1" s="1171"/>
    </row>
    <row r="2" spans="1:4" ht="20.25" customHeight="1">
      <c r="A2" s="1172"/>
      <c r="B2" s="1172"/>
      <c r="C2" s="1172"/>
      <c r="D2" s="1172"/>
    </row>
    <row r="3" spans="1:4" s="490" customFormat="1" ht="15.75" thickBot="1">
      <c r="A3" s="489"/>
      <c r="D3" s="491" t="s">
        <v>411</v>
      </c>
    </row>
    <row r="4" spans="1:4" s="495" customFormat="1" ht="48" customHeight="1" thickBot="1">
      <c r="A4" s="492" t="s">
        <v>406</v>
      </c>
      <c r="B4" s="493" t="s">
        <v>3</v>
      </c>
      <c r="C4" s="493" t="s">
        <v>542</v>
      </c>
      <c r="D4" s="494" t="s">
        <v>543</v>
      </c>
    </row>
    <row r="5" spans="1:4" s="495" customFormat="1" ht="13.5" customHeight="1" thickBot="1">
      <c r="A5" s="496">
        <v>1</v>
      </c>
      <c r="B5" s="497">
        <v>2</v>
      </c>
      <c r="C5" s="498">
        <v>3</v>
      </c>
      <c r="D5" s="499">
        <v>4</v>
      </c>
    </row>
    <row r="6" spans="1:4" ht="18" customHeight="1">
      <c r="A6" s="500" t="s">
        <v>9</v>
      </c>
      <c r="B6" s="501" t="s">
        <v>85</v>
      </c>
      <c r="C6" s="502">
        <v>1360000</v>
      </c>
      <c r="D6" s="503">
        <v>160000</v>
      </c>
    </row>
    <row r="7" spans="1:4" ht="18" customHeight="1">
      <c r="A7" s="504" t="s">
        <v>12</v>
      </c>
      <c r="B7" s="505"/>
      <c r="C7" s="506"/>
      <c r="D7" s="507"/>
    </row>
    <row r="8" spans="1:4" ht="18" customHeight="1">
      <c r="A8" s="504" t="s">
        <v>15</v>
      </c>
      <c r="B8" s="505"/>
      <c r="C8" s="506"/>
      <c r="D8" s="507"/>
    </row>
    <row r="9" spans="1:4" ht="18" customHeight="1">
      <c r="A9" s="504" t="s">
        <v>18</v>
      </c>
      <c r="B9" s="505"/>
      <c r="C9" s="506"/>
      <c r="D9" s="507"/>
    </row>
    <row r="10" spans="1:4" ht="18" customHeight="1">
      <c r="A10" s="504" t="s">
        <v>21</v>
      </c>
      <c r="B10" s="505"/>
      <c r="C10" s="506"/>
      <c r="D10" s="507"/>
    </row>
    <row r="11" spans="1:4" ht="18" customHeight="1">
      <c r="A11" s="504" t="s">
        <v>24</v>
      </c>
      <c r="B11" s="505"/>
      <c r="C11" s="506"/>
      <c r="D11" s="507"/>
    </row>
    <row r="12" spans="1:4" ht="18" customHeight="1">
      <c r="A12" s="508" t="s">
        <v>27</v>
      </c>
      <c r="B12" s="505"/>
      <c r="C12" s="509"/>
      <c r="D12" s="507"/>
    </row>
    <row r="13" spans="1:4" ht="18" customHeight="1">
      <c r="A13" s="508" t="s">
        <v>30</v>
      </c>
      <c r="B13" s="505"/>
      <c r="C13" s="509"/>
      <c r="D13" s="507"/>
    </row>
    <row r="14" spans="1:4" ht="18" customHeight="1">
      <c r="A14" s="508" t="s">
        <v>33</v>
      </c>
      <c r="B14" s="505"/>
      <c r="C14" s="509"/>
      <c r="D14" s="507"/>
    </row>
    <row r="15" spans="1:4" ht="18" customHeight="1">
      <c r="A15" s="508" t="s">
        <v>36</v>
      </c>
      <c r="B15" s="505"/>
      <c r="C15" s="509"/>
      <c r="D15" s="507"/>
    </row>
    <row r="16" spans="1:4" ht="18" customHeight="1" thickBot="1">
      <c r="A16" s="510" t="s">
        <v>38</v>
      </c>
      <c r="B16" s="511" t="s">
        <v>520</v>
      </c>
      <c r="C16" s="512">
        <f>SUM(C6:C15)</f>
        <v>1360000</v>
      </c>
      <c r="D16" s="513">
        <f>SUM(D6:D15)</f>
        <v>160000</v>
      </c>
    </row>
    <row r="17" spans="1:4" ht="25.5" customHeight="1">
      <c r="A17" s="514"/>
      <c r="B17" s="1173"/>
      <c r="C17" s="1173"/>
      <c r="D17" s="1173"/>
    </row>
  </sheetData>
  <sheetProtection/>
  <mergeCells count="3">
    <mergeCell ref="A1:D1"/>
    <mergeCell ref="A2:D2"/>
    <mergeCell ref="B17:D17"/>
  </mergeCells>
  <printOptions horizontalCentered="1"/>
  <pageMargins left="0.7874015748031497" right="0.7874015748031497" top="1.1023622047244095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12. melléklet a ..../2019. (II.14.)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18"/>
  <sheetViews>
    <sheetView zoomScaleSheetLayoutView="100" zoomScalePageLayoutView="0" workbookViewId="0" topLeftCell="A85">
      <selection activeCell="F112" sqref="F112"/>
    </sheetView>
  </sheetViews>
  <sheetFormatPr defaultColWidth="9.00390625" defaultRowHeight="12.75"/>
  <cols>
    <col min="1" max="1" width="6.375" style="98" customWidth="1"/>
    <col min="2" max="2" width="76.375" style="98" customWidth="1"/>
    <col min="3" max="3" width="11.125" style="98" customWidth="1"/>
    <col min="4" max="4" width="16.375" style="99" bestFit="1" customWidth="1"/>
    <col min="5" max="5" width="16.875" style="1" customWidth="1"/>
    <col min="6" max="6" width="19.50390625" style="1" bestFit="1" customWidth="1"/>
    <col min="7" max="16384" width="9.375" style="1" customWidth="1"/>
  </cols>
  <sheetData>
    <row r="1" spans="1:6" ht="60" customHeight="1">
      <c r="A1" s="1089" t="s">
        <v>692</v>
      </c>
      <c r="B1" s="1089"/>
      <c r="C1" s="1089"/>
      <c r="D1" s="1089"/>
      <c r="E1" s="1089"/>
      <c r="F1" s="1089"/>
    </row>
    <row r="2" spans="1:6" ht="15.75" customHeight="1">
      <c r="A2" s="1087" t="s">
        <v>0</v>
      </c>
      <c r="B2" s="1087"/>
      <c r="C2" s="1087"/>
      <c r="D2" s="1087"/>
      <c r="E2" s="1087"/>
      <c r="F2" s="1087"/>
    </row>
    <row r="3" spans="1:6" ht="15.75" customHeight="1">
      <c r="A3" s="1086"/>
      <c r="B3" s="1086"/>
      <c r="C3" s="2"/>
      <c r="F3" s="3" t="s">
        <v>1</v>
      </c>
    </row>
    <row r="4" spans="1:6" ht="37.5" customHeight="1">
      <c r="A4" s="4" t="s">
        <v>2</v>
      </c>
      <c r="B4" s="5" t="s">
        <v>3</v>
      </c>
      <c r="C4" s="5" t="s">
        <v>4</v>
      </c>
      <c r="D4" s="6" t="s">
        <v>693</v>
      </c>
      <c r="E4" s="373" t="s">
        <v>753</v>
      </c>
      <c r="F4" s="366" t="s">
        <v>754</v>
      </c>
    </row>
    <row r="5" spans="1:6" s="7" customFormat="1" ht="12" customHeight="1">
      <c r="A5" s="4" t="s">
        <v>5</v>
      </c>
      <c r="B5" s="5" t="s">
        <v>6</v>
      </c>
      <c r="C5" s="5" t="s">
        <v>7</v>
      </c>
      <c r="D5" s="6" t="s">
        <v>8</v>
      </c>
      <c r="E5" s="6" t="s">
        <v>268</v>
      </c>
      <c r="F5" s="6" t="s">
        <v>462</v>
      </c>
    </row>
    <row r="6" spans="1:6" s="11" customFormat="1" ht="15.75" customHeight="1">
      <c r="A6" s="8" t="s">
        <v>9</v>
      </c>
      <c r="B6" s="9" t="s">
        <v>10</v>
      </c>
      <c r="C6" s="10" t="s">
        <v>11</v>
      </c>
      <c r="D6" s="837"/>
      <c r="E6" s="1053">
        <f aca="true" t="shared" si="0" ref="E6:E11">F6-D6</f>
        <v>59393</v>
      </c>
      <c r="F6" s="1035">
        <v>59393</v>
      </c>
    </row>
    <row r="7" spans="1:6" s="11" customFormat="1" ht="15.75" customHeight="1">
      <c r="A7" s="12" t="s">
        <v>12</v>
      </c>
      <c r="B7" s="13" t="s">
        <v>13</v>
      </c>
      <c r="C7" s="14" t="s">
        <v>14</v>
      </c>
      <c r="D7" s="838">
        <v>14822666</v>
      </c>
      <c r="E7" s="1054">
        <f t="shared" si="0"/>
        <v>0</v>
      </c>
      <c r="F7" s="1037">
        <v>14822666</v>
      </c>
    </row>
    <row r="8" spans="1:6" s="11" customFormat="1" ht="24" customHeight="1">
      <c r="A8" s="12" t="s">
        <v>15</v>
      </c>
      <c r="B8" s="13" t="s">
        <v>16</v>
      </c>
      <c r="C8" s="14" t="s">
        <v>17</v>
      </c>
      <c r="D8" s="838">
        <v>6414429</v>
      </c>
      <c r="E8" s="1054">
        <f t="shared" si="0"/>
        <v>0</v>
      </c>
      <c r="F8" s="1037">
        <v>6414429</v>
      </c>
    </row>
    <row r="9" spans="1:6" s="11" customFormat="1" ht="15.75" customHeight="1">
      <c r="A9" s="12" t="s">
        <v>18</v>
      </c>
      <c r="B9" s="13" t="s">
        <v>19</v>
      </c>
      <c r="C9" s="14" t="s">
        <v>20</v>
      </c>
      <c r="D9" s="838">
        <v>1800000</v>
      </c>
      <c r="E9" s="1054">
        <f t="shared" si="0"/>
        <v>0</v>
      </c>
      <c r="F9" s="1037">
        <v>1800000</v>
      </c>
    </row>
    <row r="10" spans="1:6" s="11" customFormat="1" ht="15.75" customHeight="1">
      <c r="A10" s="8" t="s">
        <v>21</v>
      </c>
      <c r="B10" s="13" t="s">
        <v>22</v>
      </c>
      <c r="C10" s="14" t="s">
        <v>23</v>
      </c>
      <c r="D10" s="838"/>
      <c r="E10" s="1054">
        <f t="shared" si="0"/>
        <v>0</v>
      </c>
      <c r="F10" s="1037"/>
    </row>
    <row r="11" spans="1:6" s="11" customFormat="1" ht="15.75" customHeight="1">
      <c r="A11" s="18" t="s">
        <v>24</v>
      </c>
      <c r="B11" s="50" t="s">
        <v>25</v>
      </c>
      <c r="C11" s="19" t="s">
        <v>26</v>
      </c>
      <c r="D11" s="926"/>
      <c r="E11" s="1055">
        <f t="shared" si="0"/>
        <v>0</v>
      </c>
      <c r="F11" s="1039"/>
    </row>
    <row r="12" spans="1:6" s="11" customFormat="1" ht="15.75" customHeight="1">
      <c r="A12" s="30" t="s">
        <v>27</v>
      </c>
      <c r="B12" s="31" t="s">
        <v>28</v>
      </c>
      <c r="C12" s="32" t="s">
        <v>29</v>
      </c>
      <c r="D12" s="1041">
        <f>+D6+D7+D8+D9+D10+D11</f>
        <v>23037095</v>
      </c>
      <c r="E12" s="1041">
        <f>+E6+E7+E8+E9+E10+E11</f>
        <v>59393</v>
      </c>
      <c r="F12" s="1000">
        <f>+F6+F7+F8+F9+F10+F11</f>
        <v>23096488</v>
      </c>
    </row>
    <row r="13" spans="1:6" s="11" customFormat="1" ht="15.75" customHeight="1">
      <c r="A13" s="8" t="s">
        <v>30</v>
      </c>
      <c r="B13" s="9" t="s">
        <v>31</v>
      </c>
      <c r="C13" s="10" t="s">
        <v>32</v>
      </c>
      <c r="D13" s="837"/>
      <c r="E13" s="1057">
        <f>F13-D13</f>
        <v>0</v>
      </c>
      <c r="F13" s="1040"/>
    </row>
    <row r="14" spans="1:6" s="11" customFormat="1" ht="15.75" customHeight="1">
      <c r="A14" s="8" t="s">
        <v>33</v>
      </c>
      <c r="B14" s="13" t="s">
        <v>34</v>
      </c>
      <c r="C14" s="14" t="s">
        <v>35</v>
      </c>
      <c r="D14" s="838">
        <f>SUM(D15:D21)</f>
        <v>13826200</v>
      </c>
      <c r="E14" s="838">
        <f>SUM(E15:E21)</f>
        <v>9694024</v>
      </c>
      <c r="F14" s="15">
        <f>SUM(F15:F21)</f>
        <v>23520224</v>
      </c>
    </row>
    <row r="15" spans="1:6" s="11" customFormat="1" ht="24" customHeight="1">
      <c r="A15" s="12" t="s">
        <v>36</v>
      </c>
      <c r="B15" s="16" t="s">
        <v>37</v>
      </c>
      <c r="C15" s="14" t="s">
        <v>35</v>
      </c>
      <c r="D15" s="839"/>
      <c r="E15" s="1036"/>
      <c r="F15" s="1037"/>
    </row>
    <row r="16" spans="1:6" s="11" customFormat="1" ht="18.75" customHeight="1">
      <c r="A16" s="12" t="s">
        <v>38</v>
      </c>
      <c r="B16" s="17" t="s">
        <v>39</v>
      </c>
      <c r="C16" s="14" t="s">
        <v>35</v>
      </c>
      <c r="D16" s="839"/>
      <c r="E16" s="1036"/>
      <c r="F16" s="1037"/>
    </row>
    <row r="17" spans="1:6" s="11" customFormat="1" ht="15.75" customHeight="1">
      <c r="A17" s="8" t="s">
        <v>40</v>
      </c>
      <c r="B17" s="17" t="s">
        <v>41</v>
      </c>
      <c r="C17" s="14" t="s">
        <v>35</v>
      </c>
      <c r="D17" s="839"/>
      <c r="E17" s="1036">
        <f>F17-D17</f>
        <v>102000</v>
      </c>
      <c r="F17" s="1037">
        <v>102000</v>
      </c>
    </row>
    <row r="18" spans="1:6" s="11" customFormat="1" ht="19.5" customHeight="1">
      <c r="A18" s="12" t="s">
        <v>42</v>
      </c>
      <c r="B18" s="17" t="s">
        <v>43</v>
      </c>
      <c r="C18" s="14" t="s">
        <v>35</v>
      </c>
      <c r="D18" s="839"/>
      <c r="E18" s="1036"/>
      <c r="F18" s="1037"/>
    </row>
    <row r="19" spans="1:6" s="11" customFormat="1" ht="19.5" customHeight="1">
      <c r="A19" s="12" t="s">
        <v>44</v>
      </c>
      <c r="B19" s="17" t="s">
        <v>45</v>
      </c>
      <c r="C19" s="14" t="s">
        <v>35</v>
      </c>
      <c r="D19" s="839">
        <v>13826200</v>
      </c>
      <c r="E19" s="1036"/>
      <c r="F19" s="1037">
        <v>13826200</v>
      </c>
    </row>
    <row r="20" spans="1:6" s="11" customFormat="1" ht="24" customHeight="1">
      <c r="A20" s="8" t="s">
        <v>46</v>
      </c>
      <c r="B20" s="17" t="s">
        <v>47</v>
      </c>
      <c r="C20" s="14" t="s">
        <v>35</v>
      </c>
      <c r="D20" s="839"/>
      <c r="E20" s="1036">
        <f>F20-D20</f>
        <v>9592024</v>
      </c>
      <c r="F20" s="1037">
        <v>9592024</v>
      </c>
    </row>
    <row r="21" spans="1:6" s="11" customFormat="1" ht="24.75" customHeight="1">
      <c r="A21" s="18" t="s">
        <v>48</v>
      </c>
      <c r="B21" s="17" t="s">
        <v>49</v>
      </c>
      <c r="C21" s="19" t="s">
        <v>35</v>
      </c>
      <c r="D21" s="915"/>
      <c r="E21" s="1055">
        <f>F21-D21</f>
        <v>0</v>
      </c>
      <c r="F21" s="1039"/>
    </row>
    <row r="22" spans="1:6" s="11" customFormat="1" ht="18" customHeight="1">
      <c r="A22" s="20" t="s">
        <v>50</v>
      </c>
      <c r="B22" s="21" t="s">
        <v>51</v>
      </c>
      <c r="C22" s="22" t="s">
        <v>52</v>
      </c>
      <c r="D22" s="841">
        <f>SUM(D12+D13+D14)</f>
        <v>36863295</v>
      </c>
      <c r="E22" s="841">
        <f>SUM(E12+E13+E14)</f>
        <v>9753417</v>
      </c>
      <c r="F22" s="23">
        <f>SUM(F12+F13+F14)</f>
        <v>46616712</v>
      </c>
    </row>
    <row r="23" spans="1:6" s="11" customFormat="1" ht="15.75" customHeight="1">
      <c r="A23" s="8" t="s">
        <v>53</v>
      </c>
      <c r="B23" s="24" t="s">
        <v>54</v>
      </c>
      <c r="C23" s="10" t="s">
        <v>55</v>
      </c>
      <c r="D23" s="916"/>
      <c r="E23" s="1057">
        <f aca="true" t="shared" si="1" ref="E23:E44">F23-D23</f>
        <v>0</v>
      </c>
      <c r="F23" s="1059"/>
    </row>
    <row r="24" spans="1:6" s="11" customFormat="1" ht="15.75" customHeight="1">
      <c r="A24" s="12" t="s">
        <v>56</v>
      </c>
      <c r="B24" s="25" t="s">
        <v>57</v>
      </c>
      <c r="C24" s="14" t="s">
        <v>58</v>
      </c>
      <c r="D24" s="917">
        <f>SUM(D25:D30)</f>
        <v>0</v>
      </c>
      <c r="E24" s="1054">
        <f t="shared" si="1"/>
        <v>0</v>
      </c>
      <c r="F24" s="1060"/>
    </row>
    <row r="25" spans="1:6" s="11" customFormat="1" ht="15.75" customHeight="1">
      <c r="A25" s="12" t="s">
        <v>59</v>
      </c>
      <c r="B25" s="16" t="s">
        <v>60</v>
      </c>
      <c r="C25" s="14" t="s">
        <v>58</v>
      </c>
      <c r="D25" s="917"/>
      <c r="E25" s="1054">
        <f t="shared" si="1"/>
        <v>0</v>
      </c>
      <c r="F25" s="1060"/>
    </row>
    <row r="26" spans="1:6" s="11" customFormat="1" ht="18.75" customHeight="1">
      <c r="A26" s="8" t="s">
        <v>61</v>
      </c>
      <c r="B26" s="27" t="s">
        <v>62</v>
      </c>
      <c r="C26" s="14" t="s">
        <v>58</v>
      </c>
      <c r="D26" s="917"/>
      <c r="E26" s="1054">
        <f t="shared" si="1"/>
        <v>0</v>
      </c>
      <c r="F26" s="1060"/>
    </row>
    <row r="27" spans="1:6" s="11" customFormat="1" ht="15.75" customHeight="1">
      <c r="A27" s="12" t="s">
        <v>63</v>
      </c>
      <c r="B27" s="27" t="s">
        <v>64</v>
      </c>
      <c r="C27" s="14" t="s">
        <v>58</v>
      </c>
      <c r="D27" s="917"/>
      <c r="E27" s="1054">
        <f t="shared" si="1"/>
        <v>0</v>
      </c>
      <c r="F27" s="1060"/>
    </row>
    <row r="28" spans="1:6" s="11" customFormat="1" ht="15.75" customHeight="1">
      <c r="A28" s="12" t="s">
        <v>65</v>
      </c>
      <c r="B28" s="27" t="s">
        <v>66</v>
      </c>
      <c r="C28" s="14" t="s">
        <v>58</v>
      </c>
      <c r="D28" s="917"/>
      <c r="E28" s="1054">
        <f t="shared" si="1"/>
        <v>0</v>
      </c>
      <c r="F28" s="1060"/>
    </row>
    <row r="29" spans="1:6" s="11" customFormat="1" ht="24.75" customHeight="1">
      <c r="A29" s="8" t="s">
        <v>67</v>
      </c>
      <c r="B29" s="27" t="s">
        <v>68</v>
      </c>
      <c r="C29" s="14" t="s">
        <v>58</v>
      </c>
      <c r="D29" s="917"/>
      <c r="E29" s="1054">
        <f t="shared" si="1"/>
        <v>0</v>
      </c>
      <c r="F29" s="1060"/>
    </row>
    <row r="30" spans="1:6" s="11" customFormat="1" ht="24" customHeight="1">
      <c r="A30" s="18" t="s">
        <v>69</v>
      </c>
      <c r="B30" s="28" t="s">
        <v>70</v>
      </c>
      <c r="C30" s="19" t="s">
        <v>58</v>
      </c>
      <c r="D30" s="843"/>
      <c r="E30" s="1055">
        <f t="shared" si="1"/>
        <v>0</v>
      </c>
      <c r="F30" s="1061"/>
    </row>
    <row r="31" spans="1:6" s="11" customFormat="1" ht="22.5" customHeight="1">
      <c r="A31" s="30" t="s">
        <v>71</v>
      </c>
      <c r="B31" s="31" t="s">
        <v>72</v>
      </c>
      <c r="C31" s="32" t="s">
        <v>73</v>
      </c>
      <c r="D31" s="844">
        <f>SUM(D23+D24)</f>
        <v>0</v>
      </c>
      <c r="E31" s="1056">
        <f t="shared" si="1"/>
        <v>0</v>
      </c>
      <c r="F31" s="1058"/>
    </row>
    <row r="32" spans="1:6" s="11" customFormat="1" ht="14.25" customHeight="1">
      <c r="A32" s="34" t="s">
        <v>74</v>
      </c>
      <c r="B32" s="35" t="s">
        <v>75</v>
      </c>
      <c r="C32" s="36" t="s">
        <v>76</v>
      </c>
      <c r="D32" s="918"/>
      <c r="E32" s="1057">
        <f t="shared" si="1"/>
        <v>0</v>
      </c>
      <c r="F32" s="1059"/>
    </row>
    <row r="33" spans="1:6" s="11" customFormat="1" ht="14.25" customHeight="1">
      <c r="A33" s="12" t="s">
        <v>77</v>
      </c>
      <c r="B33" s="13" t="s">
        <v>78</v>
      </c>
      <c r="C33" s="14" t="s">
        <v>79</v>
      </c>
      <c r="D33" s="917">
        <f>SUM(D34:D36)</f>
        <v>22000000</v>
      </c>
      <c r="E33" s="1054">
        <f t="shared" si="1"/>
        <v>0</v>
      </c>
      <c r="F33" s="26">
        <f>SUM(F34:F36)</f>
        <v>22000000</v>
      </c>
    </row>
    <row r="34" spans="1:6" s="11" customFormat="1" ht="14.25" customHeight="1">
      <c r="A34" s="12" t="s">
        <v>80</v>
      </c>
      <c r="B34" s="37" t="s">
        <v>81</v>
      </c>
      <c r="C34" s="38" t="s">
        <v>79</v>
      </c>
      <c r="D34" s="917">
        <v>4300000</v>
      </c>
      <c r="E34" s="1054">
        <f t="shared" si="1"/>
        <v>0</v>
      </c>
      <c r="F34" s="26">
        <v>4300000</v>
      </c>
    </row>
    <row r="35" spans="1:6" s="11" customFormat="1" ht="14.25" customHeight="1">
      <c r="A35" s="8" t="s">
        <v>82</v>
      </c>
      <c r="B35" s="39" t="s">
        <v>83</v>
      </c>
      <c r="C35" s="38" t="s">
        <v>79</v>
      </c>
      <c r="D35" s="917">
        <v>16500000</v>
      </c>
      <c r="E35" s="1054">
        <f t="shared" si="1"/>
        <v>0</v>
      </c>
      <c r="F35" s="26">
        <v>16500000</v>
      </c>
    </row>
    <row r="36" spans="1:6" s="11" customFormat="1" ht="14.25" customHeight="1">
      <c r="A36" s="8" t="s">
        <v>84</v>
      </c>
      <c r="B36" s="39" t="s">
        <v>85</v>
      </c>
      <c r="C36" s="38" t="s">
        <v>79</v>
      </c>
      <c r="D36" s="917">
        <v>1200000</v>
      </c>
      <c r="E36" s="1054">
        <f t="shared" si="1"/>
        <v>0</v>
      </c>
      <c r="F36" s="26">
        <v>1200000</v>
      </c>
    </row>
    <row r="37" spans="1:6" s="11" customFormat="1" ht="14.25" customHeight="1">
      <c r="A37" s="12" t="s">
        <v>86</v>
      </c>
      <c r="B37" s="40" t="s">
        <v>87</v>
      </c>
      <c r="C37" s="14" t="s">
        <v>88</v>
      </c>
      <c r="D37" s="917">
        <f>SUM(D38:D39)</f>
        <v>42000000</v>
      </c>
      <c r="E37" s="1054">
        <f t="shared" si="1"/>
        <v>0</v>
      </c>
      <c r="F37" s="26">
        <f>SUM(F38:F39)</f>
        <v>42000000</v>
      </c>
    </row>
    <row r="38" spans="1:6" s="11" customFormat="1" ht="14.25" customHeight="1">
      <c r="A38" s="12" t="s">
        <v>89</v>
      </c>
      <c r="B38" s="41" t="s">
        <v>90</v>
      </c>
      <c r="C38" s="38" t="s">
        <v>88</v>
      </c>
      <c r="D38" s="917">
        <v>42000000</v>
      </c>
      <c r="E38" s="1054">
        <f t="shared" si="1"/>
        <v>0</v>
      </c>
      <c r="F38" s="26">
        <v>42000000</v>
      </c>
    </row>
    <row r="39" spans="1:6" s="11" customFormat="1" ht="14.25" customHeight="1">
      <c r="A39" s="8" t="s">
        <v>91</v>
      </c>
      <c r="B39" s="41" t="s">
        <v>92</v>
      </c>
      <c r="C39" s="38" t="s">
        <v>88</v>
      </c>
      <c r="D39" s="917"/>
      <c r="E39" s="1054">
        <f t="shared" si="1"/>
        <v>0</v>
      </c>
      <c r="F39" s="26"/>
    </row>
    <row r="40" spans="1:6" s="11" customFormat="1" ht="17.25" customHeight="1">
      <c r="A40" s="8" t="s">
        <v>93</v>
      </c>
      <c r="B40" s="42" t="s">
        <v>94</v>
      </c>
      <c r="C40" s="14" t="s">
        <v>95</v>
      </c>
      <c r="D40" s="917">
        <v>4200000</v>
      </c>
      <c r="E40" s="1054">
        <f t="shared" si="1"/>
        <v>0</v>
      </c>
      <c r="F40" s="26">
        <v>4200000</v>
      </c>
    </row>
    <row r="41" spans="1:6" s="11" customFormat="1" ht="17.25" customHeight="1">
      <c r="A41" s="12" t="s">
        <v>96</v>
      </c>
      <c r="B41" s="40" t="s">
        <v>97</v>
      </c>
      <c r="C41" s="14" t="s">
        <v>98</v>
      </c>
      <c r="D41" s="917">
        <f>SUM(D42:D43)</f>
        <v>0</v>
      </c>
      <c r="E41" s="1054">
        <f t="shared" si="1"/>
        <v>0</v>
      </c>
      <c r="F41" s="26">
        <f>SUM(F42:F43)</f>
        <v>0</v>
      </c>
    </row>
    <row r="42" spans="1:6" s="11" customFormat="1" ht="14.25" customHeight="1">
      <c r="A42" s="12" t="s">
        <v>99</v>
      </c>
      <c r="B42" s="41" t="s">
        <v>100</v>
      </c>
      <c r="C42" s="38" t="s">
        <v>98</v>
      </c>
      <c r="D42" s="917"/>
      <c r="E42" s="1054">
        <f t="shared" si="1"/>
        <v>0</v>
      </c>
      <c r="F42" s="26"/>
    </row>
    <row r="43" spans="1:6" s="11" customFormat="1" ht="14.25" customHeight="1">
      <c r="A43" s="8" t="s">
        <v>101</v>
      </c>
      <c r="B43" s="41" t="s">
        <v>102</v>
      </c>
      <c r="C43" s="38" t="s">
        <v>98</v>
      </c>
      <c r="D43" s="917"/>
      <c r="E43" s="1054">
        <f t="shared" si="1"/>
        <v>0</v>
      </c>
      <c r="F43" s="26"/>
    </row>
    <row r="44" spans="1:6" s="11" customFormat="1" ht="14.25" customHeight="1">
      <c r="A44" s="43" t="s">
        <v>103</v>
      </c>
      <c r="B44" s="44" t="s">
        <v>104</v>
      </c>
      <c r="C44" s="45" t="s">
        <v>105</v>
      </c>
      <c r="D44" s="843">
        <v>200000</v>
      </c>
      <c r="E44" s="1055">
        <f t="shared" si="1"/>
        <v>0</v>
      </c>
      <c r="F44" s="29">
        <v>200000</v>
      </c>
    </row>
    <row r="45" spans="1:6" s="11" customFormat="1" ht="17.25" customHeight="1">
      <c r="A45" s="30" t="s">
        <v>106</v>
      </c>
      <c r="B45" s="31" t="s">
        <v>107</v>
      </c>
      <c r="C45" s="32" t="s">
        <v>108</v>
      </c>
      <c r="D45" s="844">
        <f>SUM(D44)+D40+D37+D33+D32+D41</f>
        <v>68400000</v>
      </c>
      <c r="E45" s="844">
        <f>SUM(E44)+E40+E37+E33+E32+E41</f>
        <v>0</v>
      </c>
      <c r="F45" s="33">
        <f>SUM(F44)+F40+F37+F33+F32+F41</f>
        <v>68400000</v>
      </c>
    </row>
    <row r="46" spans="1:6" s="11" customFormat="1" ht="14.25" customHeight="1">
      <c r="A46" s="34" t="s">
        <v>109</v>
      </c>
      <c r="B46" s="46" t="s">
        <v>110</v>
      </c>
      <c r="C46" s="47" t="s">
        <v>111</v>
      </c>
      <c r="D46" s="919">
        <v>1300000</v>
      </c>
      <c r="E46" s="1057">
        <f aca="true" t="shared" si="2" ref="E46:E56">F46-D46</f>
        <v>0</v>
      </c>
      <c r="F46" s="48">
        <v>1300000</v>
      </c>
    </row>
    <row r="47" spans="1:6" s="11" customFormat="1" ht="14.25" customHeight="1">
      <c r="A47" s="12" t="s">
        <v>112</v>
      </c>
      <c r="B47" s="25" t="s">
        <v>113</v>
      </c>
      <c r="C47" s="49" t="s">
        <v>114</v>
      </c>
      <c r="D47" s="917"/>
      <c r="E47" s="1054">
        <f t="shared" si="2"/>
        <v>0</v>
      </c>
      <c r="F47" s="26"/>
    </row>
    <row r="48" spans="1:6" s="11" customFormat="1" ht="14.25" customHeight="1">
      <c r="A48" s="12" t="s">
        <v>115</v>
      </c>
      <c r="B48" s="25" t="s">
        <v>116</v>
      </c>
      <c r="C48" s="49" t="s">
        <v>117</v>
      </c>
      <c r="D48" s="917">
        <v>2600000</v>
      </c>
      <c r="E48" s="1054">
        <f t="shared" si="2"/>
        <v>0</v>
      </c>
      <c r="F48" s="26">
        <v>2600000</v>
      </c>
    </row>
    <row r="49" spans="1:6" s="11" customFormat="1" ht="14.25" customHeight="1">
      <c r="A49" s="12" t="s">
        <v>118</v>
      </c>
      <c r="B49" s="25" t="s">
        <v>119</v>
      </c>
      <c r="C49" s="49" t="s">
        <v>120</v>
      </c>
      <c r="D49" s="917"/>
      <c r="E49" s="1054">
        <f t="shared" si="2"/>
        <v>0</v>
      </c>
      <c r="F49" s="26"/>
    </row>
    <row r="50" spans="1:6" s="11" customFormat="1" ht="14.25" customHeight="1">
      <c r="A50" s="12" t="s">
        <v>121</v>
      </c>
      <c r="B50" s="25" t="s">
        <v>122</v>
      </c>
      <c r="C50" s="49" t="s">
        <v>123</v>
      </c>
      <c r="D50" s="917">
        <v>4720000</v>
      </c>
      <c r="E50" s="1054">
        <f t="shared" si="2"/>
        <v>0</v>
      </c>
      <c r="F50" s="26">
        <v>4720000</v>
      </c>
    </row>
    <row r="51" spans="1:6" s="11" customFormat="1" ht="14.25" customHeight="1">
      <c r="A51" s="12" t="s">
        <v>124</v>
      </c>
      <c r="B51" s="25" t="s">
        <v>125</v>
      </c>
      <c r="C51" s="49" t="s">
        <v>126</v>
      </c>
      <c r="D51" s="917">
        <v>2288000</v>
      </c>
      <c r="E51" s="1054">
        <f t="shared" si="2"/>
        <v>0</v>
      </c>
      <c r="F51" s="26">
        <v>2288000</v>
      </c>
    </row>
    <row r="52" spans="1:6" s="11" customFormat="1" ht="14.25" customHeight="1">
      <c r="A52" s="12" t="s">
        <v>127</v>
      </c>
      <c r="B52" s="25" t="s">
        <v>128</v>
      </c>
      <c r="C52" s="49" t="s">
        <v>129</v>
      </c>
      <c r="D52" s="917"/>
      <c r="E52" s="1054">
        <f t="shared" si="2"/>
        <v>0</v>
      </c>
      <c r="F52" s="1060"/>
    </row>
    <row r="53" spans="1:6" s="11" customFormat="1" ht="14.25" customHeight="1">
      <c r="A53" s="12" t="s">
        <v>130</v>
      </c>
      <c r="B53" s="25" t="s">
        <v>131</v>
      </c>
      <c r="C53" s="49" t="s">
        <v>132</v>
      </c>
      <c r="D53" s="917"/>
      <c r="E53" s="1054">
        <f t="shared" si="2"/>
        <v>0</v>
      </c>
      <c r="F53" s="1060"/>
    </row>
    <row r="54" spans="1:6" s="11" customFormat="1" ht="14.25" customHeight="1">
      <c r="A54" s="12" t="s">
        <v>133</v>
      </c>
      <c r="B54" s="25" t="s">
        <v>134</v>
      </c>
      <c r="C54" s="49" t="s">
        <v>135</v>
      </c>
      <c r="D54" s="920"/>
      <c r="E54" s="1054">
        <f t="shared" si="2"/>
        <v>0</v>
      </c>
      <c r="F54" s="1060"/>
    </row>
    <row r="55" spans="1:6" s="11" customFormat="1" ht="14.25" customHeight="1">
      <c r="A55" s="12" t="s">
        <v>136</v>
      </c>
      <c r="B55" s="25" t="s">
        <v>137</v>
      </c>
      <c r="C55" s="49" t="s">
        <v>138</v>
      </c>
      <c r="D55" s="920"/>
      <c r="E55" s="1054">
        <f t="shared" si="2"/>
        <v>0</v>
      </c>
      <c r="F55" s="1060"/>
    </row>
    <row r="56" spans="1:6" s="11" customFormat="1" ht="14.25" customHeight="1">
      <c r="A56" s="18" t="s">
        <v>139</v>
      </c>
      <c r="B56" s="50" t="s">
        <v>140</v>
      </c>
      <c r="C56" s="45" t="s">
        <v>141</v>
      </c>
      <c r="D56" s="921"/>
      <c r="E56" s="1055">
        <f t="shared" si="2"/>
        <v>0</v>
      </c>
      <c r="F56" s="1061"/>
    </row>
    <row r="57" spans="1:6" s="11" customFormat="1" ht="15.75" customHeight="1">
      <c r="A57" s="20" t="s">
        <v>142</v>
      </c>
      <c r="B57" s="51" t="s">
        <v>143</v>
      </c>
      <c r="C57" s="22" t="s">
        <v>144</v>
      </c>
      <c r="D57" s="922">
        <f>SUM(D46:D56)</f>
        <v>10908000</v>
      </c>
      <c r="E57" s="922">
        <f>SUM(E46:E56)</f>
        <v>0</v>
      </c>
      <c r="F57" s="52">
        <f>SUM(F46:F56)</f>
        <v>10908000</v>
      </c>
    </row>
    <row r="58" spans="1:6" s="11" customFormat="1" ht="14.25" customHeight="1">
      <c r="A58" s="53" t="s">
        <v>145</v>
      </c>
      <c r="B58" s="24" t="s">
        <v>146</v>
      </c>
      <c r="C58" s="54" t="s">
        <v>147</v>
      </c>
      <c r="D58" s="923"/>
      <c r="E58" s="1057">
        <f aca="true" t="shared" si="3" ref="E58:E69">F58-D58</f>
        <v>0</v>
      </c>
      <c r="F58" s="1059"/>
    </row>
    <row r="59" spans="1:6" s="11" customFormat="1" ht="14.25" customHeight="1">
      <c r="A59" s="55" t="s">
        <v>148</v>
      </c>
      <c r="B59" s="25" t="s">
        <v>149</v>
      </c>
      <c r="C59" s="49" t="s">
        <v>150</v>
      </c>
      <c r="D59" s="920"/>
      <c r="E59" s="1054">
        <f t="shared" si="3"/>
        <v>0</v>
      </c>
      <c r="F59" s="1060"/>
    </row>
    <row r="60" spans="1:6" s="11" customFormat="1" ht="14.25" customHeight="1">
      <c r="A60" s="55" t="s">
        <v>151</v>
      </c>
      <c r="B60" s="25" t="s">
        <v>152</v>
      </c>
      <c r="C60" s="49" t="s">
        <v>153</v>
      </c>
      <c r="D60" s="920"/>
      <c r="E60" s="1054">
        <f t="shared" si="3"/>
        <v>0</v>
      </c>
      <c r="F60" s="1060"/>
    </row>
    <row r="61" spans="1:6" s="11" customFormat="1" ht="14.25" customHeight="1">
      <c r="A61" s="55" t="s">
        <v>154</v>
      </c>
      <c r="B61" s="25" t="s">
        <v>155</v>
      </c>
      <c r="C61" s="49" t="s">
        <v>156</v>
      </c>
      <c r="D61" s="920"/>
      <c r="E61" s="1054">
        <f t="shared" si="3"/>
        <v>0</v>
      </c>
      <c r="F61" s="1060"/>
    </row>
    <row r="62" spans="1:6" s="11" customFormat="1" ht="14.25" customHeight="1">
      <c r="A62" s="56" t="s">
        <v>157</v>
      </c>
      <c r="B62" s="50" t="s">
        <v>158</v>
      </c>
      <c r="C62" s="45" t="s">
        <v>159</v>
      </c>
      <c r="D62" s="921"/>
      <c r="E62" s="1055">
        <f t="shared" si="3"/>
        <v>0</v>
      </c>
      <c r="F62" s="1061"/>
    </row>
    <row r="63" spans="1:6" s="11" customFormat="1" ht="14.25" customHeight="1">
      <c r="A63" s="30" t="s">
        <v>160</v>
      </c>
      <c r="B63" s="51" t="s">
        <v>161</v>
      </c>
      <c r="C63" s="57" t="s">
        <v>162</v>
      </c>
      <c r="D63" s="924">
        <f>SUM(D58:D62)</f>
        <v>0</v>
      </c>
      <c r="E63" s="1056">
        <f t="shared" si="3"/>
        <v>0</v>
      </c>
      <c r="F63" s="1058"/>
    </row>
    <row r="64" spans="1:6" s="11" customFormat="1" ht="16.5" customHeight="1">
      <c r="A64" s="34" t="s">
        <v>163</v>
      </c>
      <c r="B64" s="58" t="s">
        <v>164</v>
      </c>
      <c r="C64" s="59" t="s">
        <v>165</v>
      </c>
      <c r="D64" s="925"/>
      <c r="E64" s="1057">
        <f t="shared" si="3"/>
        <v>0</v>
      </c>
      <c r="F64" s="1059"/>
    </row>
    <row r="65" spans="1:6" s="11" customFormat="1" ht="17.25" customHeight="1">
      <c r="A65" s="18" t="s">
        <v>166</v>
      </c>
      <c r="B65" s="50" t="s">
        <v>167</v>
      </c>
      <c r="C65" s="60" t="s">
        <v>168</v>
      </c>
      <c r="D65" s="926"/>
      <c r="E65" s="1055">
        <f t="shared" si="3"/>
        <v>0</v>
      </c>
      <c r="F65" s="1061"/>
    </row>
    <row r="66" spans="1:6" s="11" customFormat="1" ht="17.25" customHeight="1">
      <c r="A66" s="30" t="s">
        <v>169</v>
      </c>
      <c r="B66" s="21" t="s">
        <v>170</v>
      </c>
      <c r="C66" s="22" t="s">
        <v>171</v>
      </c>
      <c r="D66" s="841">
        <f>SUM(D64:D65)</f>
        <v>0</v>
      </c>
      <c r="E66" s="1056">
        <f t="shared" si="3"/>
        <v>0</v>
      </c>
      <c r="F66" s="1058"/>
    </row>
    <row r="67" spans="1:6" s="11" customFormat="1" ht="16.5" customHeight="1">
      <c r="A67" s="8" t="s">
        <v>172</v>
      </c>
      <c r="B67" s="9" t="s">
        <v>173</v>
      </c>
      <c r="C67" s="10" t="s">
        <v>174</v>
      </c>
      <c r="D67" s="854"/>
      <c r="E67" s="1057">
        <f t="shared" si="3"/>
        <v>0</v>
      </c>
      <c r="F67" s="1059"/>
    </row>
    <row r="68" spans="1:6" s="11" customFormat="1" ht="14.25" customHeight="1">
      <c r="A68" s="18" t="s">
        <v>175</v>
      </c>
      <c r="B68" s="50" t="s">
        <v>176</v>
      </c>
      <c r="C68" s="19" t="s">
        <v>177</v>
      </c>
      <c r="D68" s="855"/>
      <c r="E68" s="1055">
        <f t="shared" si="3"/>
        <v>0</v>
      </c>
      <c r="F68" s="1061"/>
    </row>
    <row r="69" spans="1:6" s="11" customFormat="1" ht="15.75" customHeight="1">
      <c r="A69" s="18" t="s">
        <v>178</v>
      </c>
      <c r="B69" s="61" t="s">
        <v>179</v>
      </c>
      <c r="C69" s="62" t="s">
        <v>180</v>
      </c>
      <c r="D69" s="856">
        <f>SUM(D67:D68)</f>
        <v>0</v>
      </c>
      <c r="E69" s="1056">
        <f t="shared" si="3"/>
        <v>0</v>
      </c>
      <c r="F69" s="1058"/>
    </row>
    <row r="70" spans="1:6" s="11" customFormat="1" ht="21" customHeight="1">
      <c r="A70" s="30" t="s">
        <v>181</v>
      </c>
      <c r="B70" s="51" t="s">
        <v>182</v>
      </c>
      <c r="C70" s="64" t="s">
        <v>183</v>
      </c>
      <c r="D70" s="844">
        <f>SUM(D22+D31+D45+D57+D63+D66+D69)</f>
        <v>116171295</v>
      </c>
      <c r="E70" s="844">
        <f>SUM(E22+E31+E45+E57+E63+E66+E69)</f>
        <v>9753417</v>
      </c>
      <c r="F70" s="33">
        <f>SUM(F22+F31+F45+F57+F63+F66+F69)</f>
        <v>125924712</v>
      </c>
    </row>
    <row r="71" spans="1:6" s="11" customFormat="1" ht="14.25" customHeight="1">
      <c r="A71" s="8" t="s">
        <v>184</v>
      </c>
      <c r="B71" s="9" t="s">
        <v>185</v>
      </c>
      <c r="C71" s="10" t="s">
        <v>186</v>
      </c>
      <c r="D71" s="927"/>
      <c r="E71" s="1057">
        <f>F71-D71</f>
        <v>0</v>
      </c>
      <c r="F71" s="1040"/>
    </row>
    <row r="72" spans="1:6" s="11" customFormat="1" ht="14.25" customHeight="1">
      <c r="A72" s="12" t="s">
        <v>187</v>
      </c>
      <c r="B72" s="13" t="s">
        <v>188</v>
      </c>
      <c r="C72" s="14" t="s">
        <v>189</v>
      </c>
      <c r="D72" s="928">
        <f>SUM(D73:D74)</f>
        <v>180676751</v>
      </c>
      <c r="E72" s="928">
        <f>SUM(E73:E74)</f>
        <v>73664307</v>
      </c>
      <c r="F72" s="65">
        <f>SUM(F73:F74)</f>
        <v>254341058</v>
      </c>
    </row>
    <row r="73" spans="1:6" s="11" customFormat="1" ht="14.25" customHeight="1">
      <c r="A73" s="12" t="s">
        <v>190</v>
      </c>
      <c r="B73" s="66" t="s">
        <v>191</v>
      </c>
      <c r="C73" s="38" t="s">
        <v>192</v>
      </c>
      <c r="D73" s="929">
        <v>180676751</v>
      </c>
      <c r="E73" s="1062">
        <f>F73-D73</f>
        <v>73664307</v>
      </c>
      <c r="F73" s="1063">
        <v>254341058</v>
      </c>
    </row>
    <row r="74" spans="1:6" s="11" customFormat="1" ht="14.25" customHeight="1">
      <c r="A74" s="12" t="s">
        <v>193</v>
      </c>
      <c r="B74" s="66" t="s">
        <v>194</v>
      </c>
      <c r="C74" s="38" t="s">
        <v>195</v>
      </c>
      <c r="D74" s="929"/>
      <c r="E74" s="1054">
        <f>F74-D74</f>
        <v>0</v>
      </c>
      <c r="F74" s="1037"/>
    </row>
    <row r="75" spans="1:6" s="11" customFormat="1" ht="14.25" customHeight="1">
      <c r="A75" s="43" t="s">
        <v>196</v>
      </c>
      <c r="B75" s="732" t="s">
        <v>751</v>
      </c>
      <c r="C75" s="731" t="s">
        <v>752</v>
      </c>
      <c r="D75" s="930"/>
      <c r="E75" s="1055">
        <f>F75-D75</f>
        <v>0</v>
      </c>
      <c r="F75" s="1039"/>
    </row>
    <row r="76" spans="1:6" s="11" customFormat="1" ht="14.25" customHeight="1">
      <c r="A76" s="30" t="s">
        <v>199</v>
      </c>
      <c r="B76" s="68" t="s">
        <v>632</v>
      </c>
      <c r="C76" s="69" t="s">
        <v>198</v>
      </c>
      <c r="D76" s="844">
        <f>D71+D72+D75</f>
        <v>180676751</v>
      </c>
      <c r="E76" s="844">
        <f>E71+E72+E75</f>
        <v>73664307</v>
      </c>
      <c r="F76" s="33">
        <f>F71+F72+F75</f>
        <v>254341058</v>
      </c>
    </row>
    <row r="77" spans="1:6" s="11" customFormat="1" ht="18.75" customHeight="1">
      <c r="A77" s="30" t="s">
        <v>629</v>
      </c>
      <c r="B77" s="68" t="s">
        <v>630</v>
      </c>
      <c r="C77" s="69" t="s">
        <v>631</v>
      </c>
      <c r="D77" s="844">
        <f>SUM(D76,D70)</f>
        <v>296848046</v>
      </c>
      <c r="E77" s="844">
        <f>SUM(E76,E70)</f>
        <v>83417724</v>
      </c>
      <c r="F77" s="33">
        <f>SUM(F76,F70)</f>
        <v>380265770</v>
      </c>
    </row>
    <row r="78" spans="1:4" ht="17.25" customHeight="1">
      <c r="A78" s="1087"/>
      <c r="B78" s="1087"/>
      <c r="C78" s="1087"/>
      <c r="D78" s="1087"/>
    </row>
    <row r="79" spans="1:4" s="70" customFormat="1" ht="16.5" customHeight="1">
      <c r="A79" s="1087" t="s">
        <v>201</v>
      </c>
      <c r="B79" s="1087"/>
      <c r="C79" s="1087"/>
      <c r="D79" s="1087"/>
    </row>
    <row r="80" spans="1:6" ht="37.5" customHeight="1">
      <c r="A80" s="4" t="s">
        <v>2</v>
      </c>
      <c r="B80" s="5" t="s">
        <v>202</v>
      </c>
      <c r="C80" s="5" t="s">
        <v>4</v>
      </c>
      <c r="D80" s="6" t="s">
        <v>693</v>
      </c>
      <c r="E80" s="373" t="s">
        <v>753</v>
      </c>
      <c r="F80" s="366" t="s">
        <v>754</v>
      </c>
    </row>
    <row r="81" spans="1:6" s="7" customFormat="1" ht="12" customHeight="1">
      <c r="A81" s="4" t="s">
        <v>5</v>
      </c>
      <c r="B81" s="5" t="s">
        <v>6</v>
      </c>
      <c r="C81" s="5" t="s">
        <v>7</v>
      </c>
      <c r="D81" s="6" t="s">
        <v>8</v>
      </c>
      <c r="E81" s="6" t="s">
        <v>268</v>
      </c>
      <c r="F81" s="6" t="s">
        <v>462</v>
      </c>
    </row>
    <row r="82" spans="1:6" ht="15.75" customHeight="1">
      <c r="A82" s="53" t="s">
        <v>9</v>
      </c>
      <c r="B82" s="71" t="s">
        <v>203</v>
      </c>
      <c r="C82" s="72" t="s">
        <v>204</v>
      </c>
      <c r="D82" s="916">
        <v>46120862</v>
      </c>
      <c r="E82" s="1064">
        <f>F82-D82</f>
        <v>15873239</v>
      </c>
      <c r="F82" s="1065">
        <v>61994101</v>
      </c>
    </row>
    <row r="83" spans="1:6" ht="15.75" customHeight="1">
      <c r="A83" s="55" t="s">
        <v>12</v>
      </c>
      <c r="B83" s="73" t="s">
        <v>205</v>
      </c>
      <c r="C83" s="74" t="s">
        <v>206</v>
      </c>
      <c r="D83" s="917">
        <v>8829768</v>
      </c>
      <c r="E83" s="1066"/>
      <c r="F83" s="1067">
        <v>8829768</v>
      </c>
    </row>
    <row r="84" spans="1:6" ht="15.75" customHeight="1">
      <c r="A84" s="55" t="s">
        <v>15</v>
      </c>
      <c r="B84" s="73" t="s">
        <v>207</v>
      </c>
      <c r="C84" s="74" t="s">
        <v>208</v>
      </c>
      <c r="D84" s="917">
        <v>38942202</v>
      </c>
      <c r="E84" s="1066">
        <f>F84-D84</f>
        <v>53293581</v>
      </c>
      <c r="F84" s="1067">
        <v>92235783</v>
      </c>
    </row>
    <row r="85" spans="1:6" ht="15.75" customHeight="1">
      <c r="A85" s="53" t="s">
        <v>18</v>
      </c>
      <c r="B85" s="73" t="s">
        <v>209</v>
      </c>
      <c r="C85" s="74" t="s">
        <v>210</v>
      </c>
      <c r="D85" s="917">
        <v>1940000</v>
      </c>
      <c r="E85" s="1066">
        <f>F85-D85</f>
        <v>1468750</v>
      </c>
      <c r="F85" s="1067">
        <v>3408750</v>
      </c>
    </row>
    <row r="86" spans="1:6" ht="15.75" customHeight="1">
      <c r="A86" s="55" t="s">
        <v>21</v>
      </c>
      <c r="B86" s="73" t="s">
        <v>211</v>
      </c>
      <c r="C86" s="74" t="s">
        <v>212</v>
      </c>
      <c r="D86" s="917">
        <f>SUM(D87:D93)</f>
        <v>65706154</v>
      </c>
      <c r="E86" s="1066">
        <f>F86-D86</f>
        <v>581461</v>
      </c>
      <c r="F86" s="1067">
        <v>66287615</v>
      </c>
    </row>
    <row r="87" spans="1:6" ht="15.75" customHeight="1">
      <c r="A87" s="55" t="s">
        <v>24</v>
      </c>
      <c r="B87" s="73" t="s">
        <v>213</v>
      </c>
      <c r="C87" s="74" t="s">
        <v>214</v>
      </c>
      <c r="D87" s="917"/>
      <c r="E87" s="1066"/>
      <c r="F87" s="1067"/>
    </row>
    <row r="88" spans="1:6" ht="15.75" customHeight="1">
      <c r="A88" s="55" t="s">
        <v>27</v>
      </c>
      <c r="B88" s="75" t="s">
        <v>215</v>
      </c>
      <c r="C88" s="109" t="s">
        <v>216</v>
      </c>
      <c r="D88" s="931"/>
      <c r="E88" s="1066"/>
      <c r="F88" s="1067"/>
    </row>
    <row r="89" spans="1:6" ht="15.75" customHeight="1">
      <c r="A89" s="53" t="s">
        <v>30</v>
      </c>
      <c r="B89" s="75" t="s">
        <v>217</v>
      </c>
      <c r="C89" s="109" t="s">
        <v>218</v>
      </c>
      <c r="D89" s="931"/>
      <c r="E89" s="1066"/>
      <c r="F89" s="1067"/>
    </row>
    <row r="90" spans="1:6" ht="15.75" customHeight="1">
      <c r="A90" s="55" t="s">
        <v>33</v>
      </c>
      <c r="B90" s="76" t="s">
        <v>219</v>
      </c>
      <c r="C90" s="109" t="s">
        <v>220</v>
      </c>
      <c r="D90" s="931"/>
      <c r="E90" s="1066"/>
      <c r="F90" s="1067"/>
    </row>
    <row r="91" spans="1:6" ht="15.75" customHeight="1">
      <c r="A91" s="55" t="s">
        <v>36</v>
      </c>
      <c r="B91" s="75" t="s">
        <v>221</v>
      </c>
      <c r="C91" s="109" t="s">
        <v>222</v>
      </c>
      <c r="D91" s="931"/>
      <c r="E91" s="1066"/>
      <c r="F91" s="1067"/>
    </row>
    <row r="92" spans="1:6" ht="15.75" customHeight="1">
      <c r="A92" s="55" t="s">
        <v>38</v>
      </c>
      <c r="B92" s="75" t="s">
        <v>223</v>
      </c>
      <c r="C92" s="109" t="s">
        <v>224</v>
      </c>
      <c r="D92" s="931"/>
      <c r="E92" s="1066"/>
      <c r="F92" s="1067"/>
    </row>
    <row r="93" spans="1:6" ht="15.75" customHeight="1">
      <c r="A93" s="53" t="s">
        <v>40</v>
      </c>
      <c r="B93" s="75" t="s">
        <v>225</v>
      </c>
      <c r="C93" s="109" t="s">
        <v>226</v>
      </c>
      <c r="D93" s="929">
        <f>SUM(D94:D95)</f>
        <v>65706154</v>
      </c>
      <c r="E93" s="929">
        <f>SUM(E94:E95)</f>
        <v>581461</v>
      </c>
      <c r="F93" s="78">
        <f>SUM(F94:F95)</f>
        <v>66287615</v>
      </c>
    </row>
    <row r="94" spans="1:6" ht="15.75" customHeight="1">
      <c r="A94" s="55" t="s">
        <v>42</v>
      </c>
      <c r="B94" s="75" t="s">
        <v>227</v>
      </c>
      <c r="C94" s="77" t="s">
        <v>226</v>
      </c>
      <c r="D94" s="929">
        <v>65706154</v>
      </c>
      <c r="E94" s="1066">
        <f>F94-D94</f>
        <v>581461</v>
      </c>
      <c r="F94" s="1067">
        <v>66287615</v>
      </c>
    </row>
    <row r="95" spans="1:6" ht="15.75" customHeight="1">
      <c r="A95" s="56" t="s">
        <v>44</v>
      </c>
      <c r="B95" s="79" t="s">
        <v>228</v>
      </c>
      <c r="C95" s="80" t="s">
        <v>226</v>
      </c>
      <c r="D95" s="932"/>
      <c r="E95" s="1068"/>
      <c r="F95" s="1069"/>
    </row>
    <row r="96" spans="1:6" ht="15.75" customHeight="1">
      <c r="A96" s="81" t="s">
        <v>46</v>
      </c>
      <c r="B96" s="82" t="s">
        <v>456</v>
      </c>
      <c r="C96" s="32" t="s">
        <v>229</v>
      </c>
      <c r="D96" s="922">
        <f>SUM(D82:D86)</f>
        <v>161538986</v>
      </c>
      <c r="E96" s="922">
        <f>SUM(E82:E86)</f>
        <v>71217031</v>
      </c>
      <c r="F96" s="52">
        <f>SUM(F82:F86)</f>
        <v>232756017</v>
      </c>
    </row>
    <row r="97" spans="1:6" ht="16.5" customHeight="1">
      <c r="A97" s="53" t="s">
        <v>48</v>
      </c>
      <c r="B97" s="71" t="s">
        <v>230</v>
      </c>
      <c r="C97" s="72" t="s">
        <v>231</v>
      </c>
      <c r="D97" s="916">
        <v>135309060</v>
      </c>
      <c r="E97" s="1070">
        <f>F97-D97</f>
        <v>11843183</v>
      </c>
      <c r="F97" s="1071">
        <v>147152243</v>
      </c>
    </row>
    <row r="98" spans="1:6" ht="16.5" customHeight="1">
      <c r="A98" s="55" t="s">
        <v>50</v>
      </c>
      <c r="B98" s="73" t="s">
        <v>232</v>
      </c>
      <c r="C98" s="74" t="s">
        <v>233</v>
      </c>
      <c r="D98" s="917"/>
      <c r="E98" s="1066"/>
      <c r="F98" s="1067"/>
    </row>
    <row r="99" spans="1:6" ht="16.5" customHeight="1">
      <c r="A99" s="53" t="s">
        <v>53</v>
      </c>
      <c r="B99" s="13" t="s">
        <v>234</v>
      </c>
      <c r="C99" s="14" t="s">
        <v>235</v>
      </c>
      <c r="D99" s="917">
        <f>SUM(D100:D105)</f>
        <v>0</v>
      </c>
      <c r="E99" s="1066"/>
      <c r="F99" s="1067"/>
    </row>
    <row r="100" spans="1:6" ht="16.5" customHeight="1">
      <c r="A100" s="55" t="s">
        <v>56</v>
      </c>
      <c r="B100" s="73" t="s">
        <v>236</v>
      </c>
      <c r="C100" s="14" t="s">
        <v>237</v>
      </c>
      <c r="D100" s="917"/>
      <c r="E100" s="1066"/>
      <c r="F100" s="1067"/>
    </row>
    <row r="101" spans="1:6" ht="16.5" customHeight="1">
      <c r="A101" s="53" t="s">
        <v>59</v>
      </c>
      <c r="B101" s="83" t="s">
        <v>217</v>
      </c>
      <c r="C101" s="14" t="s">
        <v>238</v>
      </c>
      <c r="D101" s="917"/>
      <c r="E101" s="1066"/>
      <c r="F101" s="1067"/>
    </row>
    <row r="102" spans="1:6" ht="16.5" customHeight="1">
      <c r="A102" s="55" t="s">
        <v>61</v>
      </c>
      <c r="B102" s="83" t="s">
        <v>239</v>
      </c>
      <c r="C102" s="14" t="s">
        <v>240</v>
      </c>
      <c r="D102" s="917"/>
      <c r="E102" s="1066"/>
      <c r="F102" s="1067"/>
    </row>
    <row r="103" spans="1:6" ht="16.5" customHeight="1">
      <c r="A103" s="53" t="s">
        <v>63</v>
      </c>
      <c r="B103" s="83" t="s">
        <v>241</v>
      </c>
      <c r="C103" s="14" t="s">
        <v>242</v>
      </c>
      <c r="D103" s="917"/>
      <c r="E103" s="1066"/>
      <c r="F103" s="1067"/>
    </row>
    <row r="104" spans="1:6" ht="16.5" customHeight="1">
      <c r="A104" s="55" t="s">
        <v>65</v>
      </c>
      <c r="B104" s="83" t="s">
        <v>243</v>
      </c>
      <c r="C104" s="14" t="s">
        <v>244</v>
      </c>
      <c r="D104" s="917"/>
      <c r="E104" s="1066"/>
      <c r="F104" s="1067"/>
    </row>
    <row r="105" spans="1:6" ht="16.5" customHeight="1">
      <c r="A105" s="84" t="s">
        <v>67</v>
      </c>
      <c r="B105" s="85" t="s">
        <v>245</v>
      </c>
      <c r="C105" s="14" t="s">
        <v>246</v>
      </c>
      <c r="D105" s="843"/>
      <c r="E105" s="1068"/>
      <c r="F105" s="1069"/>
    </row>
    <row r="106" spans="1:6" ht="16.5" customHeight="1">
      <c r="A106" s="81" t="s">
        <v>69</v>
      </c>
      <c r="B106" s="82" t="s">
        <v>455</v>
      </c>
      <c r="C106" s="32" t="s">
        <v>247</v>
      </c>
      <c r="D106" s="844">
        <f>+D97+D98+D99</f>
        <v>135309060</v>
      </c>
      <c r="E106" s="844">
        <f>+E97+E98+E99</f>
        <v>11843183</v>
      </c>
      <c r="F106" s="33">
        <f>+F97+F98+F99</f>
        <v>147152243</v>
      </c>
    </row>
    <row r="107" spans="1:6" ht="16.5" customHeight="1">
      <c r="A107" s="86" t="s">
        <v>71</v>
      </c>
      <c r="B107" s="51" t="s">
        <v>248</v>
      </c>
      <c r="C107" s="32" t="s">
        <v>249</v>
      </c>
      <c r="D107" s="1072">
        <f>SUM(D96+D106)</f>
        <v>296848046</v>
      </c>
      <c r="E107" s="1074">
        <f>SUM(E96+E106)</f>
        <v>83060214</v>
      </c>
      <c r="F107" s="1073">
        <f>SUM(F96+F106)</f>
        <v>379908260</v>
      </c>
    </row>
    <row r="108" spans="1:6" ht="16.5" customHeight="1">
      <c r="A108" s="87" t="s">
        <v>74</v>
      </c>
      <c r="B108" s="88" t="s">
        <v>250</v>
      </c>
      <c r="C108" s="89" t="s">
        <v>251</v>
      </c>
      <c r="D108" s="933"/>
      <c r="E108" s="1070"/>
      <c r="F108" s="1071"/>
    </row>
    <row r="109" spans="1:6" ht="16.5" customHeight="1">
      <c r="A109" s="55" t="s">
        <v>77</v>
      </c>
      <c r="B109" s="90" t="s">
        <v>252</v>
      </c>
      <c r="C109" s="74" t="s">
        <v>253</v>
      </c>
      <c r="D109" s="917"/>
      <c r="E109" s="1066"/>
      <c r="F109" s="1067"/>
    </row>
    <row r="110" spans="1:6" ht="16.5" customHeight="1">
      <c r="A110" s="91" t="s">
        <v>80</v>
      </c>
      <c r="B110" s="90" t="s">
        <v>254</v>
      </c>
      <c r="C110" s="74" t="s">
        <v>255</v>
      </c>
      <c r="D110" s="917"/>
      <c r="E110" s="1066">
        <f>F110-D110</f>
        <v>357510</v>
      </c>
      <c r="F110" s="1067">
        <v>357510</v>
      </c>
    </row>
    <row r="111" spans="1:6" ht="16.5" customHeight="1">
      <c r="A111" s="55" t="s">
        <v>82</v>
      </c>
      <c r="B111" s="90" t="s">
        <v>256</v>
      </c>
      <c r="C111" s="74" t="s">
        <v>257</v>
      </c>
      <c r="D111" s="917"/>
      <c r="E111" s="1068"/>
      <c r="F111" s="1069"/>
    </row>
    <row r="112" spans="1:7" ht="16.5" customHeight="1">
      <c r="A112" s="92" t="s">
        <v>84</v>
      </c>
      <c r="B112" s="31" t="s">
        <v>258</v>
      </c>
      <c r="C112" s="32" t="s">
        <v>259</v>
      </c>
      <c r="D112" s="934">
        <f>SUM(D108:D111)</f>
        <v>0</v>
      </c>
      <c r="E112" s="934">
        <f>SUM(E108:E111)</f>
        <v>357510</v>
      </c>
      <c r="F112" s="94">
        <f>SUM(F108:F111)</f>
        <v>357510</v>
      </c>
      <c r="G112" s="95"/>
    </row>
    <row r="113" spans="1:6" s="11" customFormat="1" ht="16.5" customHeight="1">
      <c r="A113" s="96">
        <v>32</v>
      </c>
      <c r="B113" s="21" t="s">
        <v>260</v>
      </c>
      <c r="C113" s="97" t="s">
        <v>261</v>
      </c>
      <c r="D113" s="934">
        <f>D107+D112</f>
        <v>296848046</v>
      </c>
      <c r="E113" s="934">
        <f>E107+E112</f>
        <v>83417724</v>
      </c>
      <c r="F113" s="94">
        <f>F107+F112</f>
        <v>380265770</v>
      </c>
    </row>
    <row r="114" ht="16.5" customHeight="1"/>
    <row r="115" spans="1:4" ht="30.75" customHeight="1">
      <c r="A115" s="1088" t="s">
        <v>262</v>
      </c>
      <c r="B115" s="1088"/>
      <c r="C115" s="1088"/>
      <c r="D115" s="1088"/>
    </row>
    <row r="116" spans="1:4" ht="15" customHeight="1">
      <c r="A116" s="1086"/>
      <c r="B116" s="1086"/>
      <c r="C116" s="2"/>
      <c r="D116" s="100"/>
    </row>
    <row r="117" spans="1:4" ht="29.25" customHeight="1">
      <c r="A117" s="101">
        <v>1</v>
      </c>
      <c r="B117" s="102" t="s">
        <v>263</v>
      </c>
      <c r="C117" s="103"/>
      <c r="D117" s="104">
        <f>D70-D107</f>
        <v>-180676751</v>
      </c>
    </row>
    <row r="118" spans="1:4" ht="40.5" customHeight="1">
      <c r="A118" s="105" t="s">
        <v>12</v>
      </c>
      <c r="B118" s="106" t="s">
        <v>264</v>
      </c>
      <c r="C118" s="107"/>
      <c r="D118" s="108">
        <f>D76-D112</f>
        <v>180676751</v>
      </c>
    </row>
  </sheetData>
  <sheetProtection/>
  <mergeCells count="7">
    <mergeCell ref="A116:B116"/>
    <mergeCell ref="A79:D79"/>
    <mergeCell ref="A3:B3"/>
    <mergeCell ref="A78:D78"/>
    <mergeCell ref="A115:D115"/>
    <mergeCell ref="A1:F1"/>
    <mergeCell ref="A2:F2"/>
  </mergeCells>
  <printOptions horizontalCentered="1"/>
  <pageMargins left="0.5905511811023623" right="0.5905511811023623" top="1.062992125984252" bottom="0.8661417322834646" header="0.7874015748031497" footer="0.5905511811023623"/>
  <pageSetup fitToHeight="2" fitToWidth="1" horizontalDpi="600" verticalDpi="600" orientation="portrait" paperSize="9" scale="66" r:id="rId1"/>
  <headerFooter alignWithMargins="0">
    <oddHeader>&amp;C&amp;"Times New Roman CE,Félkövér"&amp;12
&amp;R&amp;"Times New Roman CE,Félkövér dőlt"&amp;11 1.1 melléklet a ........./2019. (II.14.) önkormányzati rendelethez</oddHeader>
  </headerFooter>
  <rowBreaks count="2" manualBreakCount="2">
    <brk id="44" max="5" man="1"/>
    <brk id="96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125" style="0" customWidth="1"/>
    <col min="2" max="2" width="21.625" style="0" customWidth="1"/>
    <col min="3" max="8" width="16.375" style="0" customWidth="1"/>
  </cols>
  <sheetData>
    <row r="1" spans="1:8" ht="41.25" customHeight="1">
      <c r="A1" s="1174" t="s">
        <v>718</v>
      </c>
      <c r="B1" s="1175"/>
      <c r="C1" s="1175"/>
      <c r="D1" s="1175"/>
      <c r="E1" s="1175"/>
      <c r="F1" s="1175"/>
      <c r="G1" s="1175"/>
      <c r="H1" s="1175"/>
    </row>
    <row r="2" spans="1:8" ht="12.75" customHeight="1">
      <c r="A2" s="551"/>
      <c r="B2" s="552"/>
      <c r="C2" s="552"/>
      <c r="D2" s="552"/>
      <c r="E2" s="552"/>
      <c r="F2" s="552"/>
      <c r="G2" s="552"/>
      <c r="H2" s="553" t="s">
        <v>564</v>
      </c>
    </row>
    <row r="3" spans="1:8" ht="38.25">
      <c r="A3" s="554" t="s">
        <v>406</v>
      </c>
      <c r="B3" s="555" t="s">
        <v>565</v>
      </c>
      <c r="C3" s="555" t="s">
        <v>569</v>
      </c>
      <c r="D3" s="555" t="s">
        <v>566</v>
      </c>
      <c r="E3" s="555" t="s">
        <v>567</v>
      </c>
      <c r="F3" s="555" t="s">
        <v>568</v>
      </c>
      <c r="G3" s="555" t="s">
        <v>570</v>
      </c>
      <c r="H3" s="556" t="s">
        <v>407</v>
      </c>
    </row>
    <row r="4" spans="1:8" ht="48" customHeight="1">
      <c r="A4" s="557" t="s">
        <v>9</v>
      </c>
      <c r="B4" s="558" t="s">
        <v>641</v>
      </c>
      <c r="C4" s="558">
        <v>1</v>
      </c>
      <c r="D4" s="559">
        <v>2</v>
      </c>
      <c r="E4" s="559"/>
      <c r="F4" s="559">
        <v>2</v>
      </c>
      <c r="G4" s="559"/>
      <c r="H4" s="560">
        <f>SUM(C4:G4)</f>
        <v>5</v>
      </c>
    </row>
    <row r="5" spans="1:8" ht="33" customHeight="1">
      <c r="A5" s="557" t="s">
        <v>12</v>
      </c>
      <c r="B5" s="558" t="s">
        <v>642</v>
      </c>
      <c r="C5" s="558"/>
      <c r="D5" s="559">
        <v>4</v>
      </c>
      <c r="E5" s="559">
        <v>1</v>
      </c>
      <c r="F5" s="559"/>
      <c r="G5" s="559">
        <v>4</v>
      </c>
      <c r="H5" s="560">
        <f>SUM(C5:G5)</f>
        <v>9</v>
      </c>
    </row>
    <row r="6" spans="1:8" ht="35.25" customHeight="1">
      <c r="A6" s="561"/>
      <c r="B6" s="562" t="s">
        <v>407</v>
      </c>
      <c r="C6" s="562">
        <f aca="true" t="shared" si="0" ref="C6:H6">SUM(C4:C5)</f>
        <v>1</v>
      </c>
      <c r="D6" s="562">
        <f t="shared" si="0"/>
        <v>6</v>
      </c>
      <c r="E6" s="562">
        <f t="shared" si="0"/>
        <v>1</v>
      </c>
      <c r="F6" s="562">
        <f t="shared" si="0"/>
        <v>2</v>
      </c>
      <c r="G6" s="562">
        <f t="shared" si="0"/>
        <v>4</v>
      </c>
      <c r="H6" s="562">
        <f t="shared" si="0"/>
        <v>14</v>
      </c>
    </row>
  </sheetData>
  <sheetProtection/>
  <mergeCells count="1">
    <mergeCell ref="A1:H1"/>
  </mergeCells>
  <printOptions horizontalCentered="1"/>
  <pageMargins left="0.5118110236220472" right="0.5118110236220472" top="1.141732283464567" bottom="0.7480314960629921" header="0.7086614173228347" footer="0.31496062992125984"/>
  <pageSetup horizontalDpi="600" verticalDpi="600" orientation="portrait" paperSize="9" scale="80" r:id="rId1"/>
  <headerFooter>
    <oddHeader>&amp;R&amp;"Times New Roman CE,Félkövér dőlt"&amp;11 13. melléklet a ..../2019. (II.14.)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9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1.50390625" style="451" customWidth="1"/>
    <col min="2" max="2" width="59.50390625" style="450" customWidth="1"/>
    <col min="3" max="3" width="23.625" style="488" customWidth="1"/>
    <col min="4" max="6" width="17.875" style="450" customWidth="1"/>
    <col min="7" max="8" width="19.00390625" style="450" customWidth="1"/>
    <col min="9" max="16384" width="9.375" style="450" customWidth="1"/>
  </cols>
  <sheetData>
    <row r="1" spans="1:3" ht="42" customHeight="1">
      <c r="A1" s="1176" t="s">
        <v>719</v>
      </c>
      <c r="B1" s="1177"/>
      <c r="C1" s="1177"/>
    </row>
    <row r="2" ht="15" customHeight="1">
      <c r="C2" s="452"/>
    </row>
    <row r="3" spans="1:3" s="453" customFormat="1" ht="25.5" customHeight="1">
      <c r="A3" s="1178" t="s">
        <v>533</v>
      </c>
      <c r="B3" s="1178"/>
      <c r="C3" s="1178"/>
    </row>
    <row r="4" spans="1:3" ht="15">
      <c r="A4" s="454"/>
      <c r="B4" s="455"/>
      <c r="C4" s="456" t="s">
        <v>1</v>
      </c>
    </row>
    <row r="5" spans="1:3" s="460" customFormat="1" ht="27.75" customHeight="1">
      <c r="A5" s="457" t="s">
        <v>535</v>
      </c>
      <c r="B5" s="458" t="s">
        <v>536</v>
      </c>
      <c r="C5" s="459" t="s">
        <v>544</v>
      </c>
    </row>
    <row r="6" spans="1:3" ht="34.5" customHeight="1">
      <c r="A6" s="461" t="s">
        <v>9</v>
      </c>
      <c r="B6" s="462" t="s">
        <v>537</v>
      </c>
      <c r="C6" s="463"/>
    </row>
    <row r="7" spans="1:3" ht="25.5" customHeight="1">
      <c r="A7" s="464" t="s">
        <v>12</v>
      </c>
      <c r="B7" s="465" t="s">
        <v>538</v>
      </c>
      <c r="C7" s="466">
        <v>66287615</v>
      </c>
    </row>
    <row r="8" spans="1:3" s="470" customFormat="1" ht="25.5" customHeight="1">
      <c r="A8" s="467" t="s">
        <v>15</v>
      </c>
      <c r="B8" s="468" t="s">
        <v>407</v>
      </c>
      <c r="C8" s="469">
        <f>SUM(C6:C7)</f>
        <v>66287615</v>
      </c>
    </row>
    <row r="10" spans="1:3" s="453" customFormat="1" ht="25.5" customHeight="1">
      <c r="A10" s="1178" t="s">
        <v>539</v>
      </c>
      <c r="B10" s="1178"/>
      <c r="C10" s="1178"/>
    </row>
    <row r="11" spans="1:3" ht="15">
      <c r="A11" s="454"/>
      <c r="B11" s="455"/>
      <c r="C11" s="471"/>
    </row>
    <row r="12" spans="1:3" s="460" customFormat="1" ht="15">
      <c r="A12" s="457" t="s">
        <v>535</v>
      </c>
      <c r="B12" s="458" t="s">
        <v>536</v>
      </c>
      <c r="C12" s="459" t="s">
        <v>544</v>
      </c>
    </row>
    <row r="13" spans="1:5" ht="25.5" customHeight="1">
      <c r="A13" s="461" t="s">
        <v>9</v>
      </c>
      <c r="B13" s="462" t="s">
        <v>540</v>
      </c>
      <c r="C13" s="472">
        <v>0</v>
      </c>
      <c r="E13" s="473"/>
    </row>
    <row r="14" spans="1:5" ht="25.5" customHeight="1">
      <c r="A14" s="474" t="s">
        <v>12</v>
      </c>
      <c r="B14" s="475"/>
      <c r="C14" s="476"/>
      <c r="E14" s="473"/>
    </row>
    <row r="15" spans="1:5" ht="25.5" customHeight="1">
      <c r="A15" s="461" t="s">
        <v>15</v>
      </c>
      <c r="B15" s="477"/>
      <c r="C15" s="478"/>
      <c r="E15" s="473"/>
    </row>
    <row r="16" spans="1:5" ht="25.5" customHeight="1">
      <c r="A16" s="479" t="s">
        <v>18</v>
      </c>
      <c r="B16" s="477"/>
      <c r="C16" s="478"/>
      <c r="E16" s="473"/>
    </row>
    <row r="17" spans="1:3" ht="25.5" customHeight="1">
      <c r="A17" s="480" t="s">
        <v>21</v>
      </c>
      <c r="B17" s="481" t="s">
        <v>407</v>
      </c>
      <c r="C17" s="482">
        <f>SUM(C13:C16)</f>
        <v>0</v>
      </c>
    </row>
    <row r="18" spans="1:3" ht="25.5" customHeight="1">
      <c r="A18" s="483" t="s">
        <v>24</v>
      </c>
      <c r="B18" s="484" t="s">
        <v>541</v>
      </c>
      <c r="C18" s="485">
        <f>SUM(C8+C17)</f>
        <v>66287615</v>
      </c>
    </row>
    <row r="19" spans="1:4" ht="18.75">
      <c r="A19" s="486"/>
      <c r="B19" s="487"/>
      <c r="C19" s="487"/>
      <c r="D19" s="487"/>
    </row>
  </sheetData>
  <sheetProtection/>
  <mergeCells count="3">
    <mergeCell ref="A1:C1"/>
    <mergeCell ref="A3:C3"/>
    <mergeCell ref="A10:C10"/>
  </mergeCells>
  <printOptions horizontalCentered="1"/>
  <pageMargins left="0.5118110236220472" right="0.5118110236220472" top="1.141732283464567" bottom="0.7480314960629921" header="0.7086614173228347" footer="0.31496062992125984"/>
  <pageSetup orientation="portrait" paperSize="9" scale="90" r:id="rId1"/>
  <headerFooter scaleWithDoc="0">
    <oddHeader>&amp;R&amp;"Times New Roman,Félkövér dőlt"&amp;11 14.  melléklet a ..../2019. (II.14.)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7.00390625" style="98" customWidth="1"/>
    <col min="2" max="2" width="55.50390625" style="98" customWidth="1"/>
    <col min="3" max="3" width="12.625" style="99" customWidth="1"/>
    <col min="4" max="6" width="12.625" style="98" customWidth="1"/>
    <col min="7" max="7" width="9.00390625" style="1" customWidth="1"/>
    <col min="8" max="16384" width="9.375" style="1" customWidth="1"/>
  </cols>
  <sheetData>
    <row r="1" spans="1:6" ht="40.5" customHeight="1">
      <c r="A1" s="1180" t="s">
        <v>645</v>
      </c>
      <c r="B1" s="1181"/>
      <c r="C1" s="1181"/>
      <c r="D1" s="1181"/>
      <c r="E1" s="1181"/>
      <c r="F1" s="1181"/>
    </row>
    <row r="3" spans="1:6" ht="15.75" customHeight="1">
      <c r="A3" s="1087" t="s">
        <v>545</v>
      </c>
      <c r="B3" s="1087"/>
      <c r="C3" s="1087"/>
      <c r="D3" s="1087"/>
      <c r="E3" s="1087"/>
      <c r="F3" s="1087"/>
    </row>
    <row r="4" spans="1:6" ht="15.75" customHeight="1">
      <c r="A4" s="1086"/>
      <c r="B4" s="1086"/>
      <c r="D4" s="2"/>
      <c r="E4" s="2"/>
      <c r="F4" s="3" t="s">
        <v>411</v>
      </c>
    </row>
    <row r="5" spans="1:6" ht="31.5" customHeight="1">
      <c r="A5" s="244" t="s">
        <v>2</v>
      </c>
      <c r="B5" s="32" t="s">
        <v>3</v>
      </c>
      <c r="C5" s="32" t="s">
        <v>546</v>
      </c>
      <c r="D5" s="32" t="s">
        <v>547</v>
      </c>
      <c r="E5" s="32" t="s">
        <v>687</v>
      </c>
      <c r="F5" s="32" t="s">
        <v>720</v>
      </c>
    </row>
    <row r="6" spans="1:6" s="7" customFormat="1" ht="12" customHeight="1">
      <c r="A6" s="516" t="s">
        <v>5</v>
      </c>
      <c r="B6" s="517" t="s">
        <v>6</v>
      </c>
      <c r="C6" s="517" t="s">
        <v>7</v>
      </c>
      <c r="D6" s="517" t="s">
        <v>8</v>
      </c>
      <c r="E6" s="518" t="s">
        <v>268</v>
      </c>
      <c r="F6" s="519" t="s">
        <v>462</v>
      </c>
    </row>
    <row r="7" spans="1:6" s="11" customFormat="1" ht="17.25" customHeight="1">
      <c r="A7" s="520" t="s">
        <v>9</v>
      </c>
      <c r="B7" s="521" t="s">
        <v>548</v>
      </c>
      <c r="C7" s="522">
        <v>36863</v>
      </c>
      <c r="D7" s="522">
        <f>C7*1.1</f>
        <v>40549.3</v>
      </c>
      <c r="E7" s="523">
        <f>D7*1.1</f>
        <v>44604.23</v>
      </c>
      <c r="F7" s="524">
        <f>E7*1.1</f>
        <v>49064.653000000006</v>
      </c>
    </row>
    <row r="8" spans="1:6" s="11" customFormat="1" ht="17.25" customHeight="1">
      <c r="A8" s="525" t="s">
        <v>12</v>
      </c>
      <c r="B8" s="526" t="s">
        <v>549</v>
      </c>
      <c r="C8" s="527"/>
      <c r="D8" s="522">
        <f aca="true" t="shared" si="0" ref="D8:F14">C8*1.1</f>
        <v>0</v>
      </c>
      <c r="E8" s="523">
        <f t="shared" si="0"/>
        <v>0</v>
      </c>
      <c r="F8" s="524">
        <f t="shared" si="0"/>
        <v>0</v>
      </c>
    </row>
    <row r="9" spans="1:6" s="11" customFormat="1" ht="17.25" customHeight="1">
      <c r="A9" s="525" t="s">
        <v>15</v>
      </c>
      <c r="B9" s="526" t="s">
        <v>550</v>
      </c>
      <c r="C9" s="527">
        <v>79068</v>
      </c>
      <c r="D9" s="522">
        <f t="shared" si="0"/>
        <v>86974.8</v>
      </c>
      <c r="E9" s="523">
        <f t="shared" si="0"/>
        <v>95672.28000000001</v>
      </c>
      <c r="F9" s="524">
        <f t="shared" si="0"/>
        <v>105239.50800000002</v>
      </c>
    </row>
    <row r="10" spans="1:6" s="11" customFormat="1" ht="17.25" customHeight="1">
      <c r="A10" s="525" t="s">
        <v>18</v>
      </c>
      <c r="B10" s="526" t="s">
        <v>447</v>
      </c>
      <c r="C10" s="527"/>
      <c r="D10" s="522">
        <f t="shared" si="0"/>
        <v>0</v>
      </c>
      <c r="E10" s="523">
        <f t="shared" si="0"/>
        <v>0</v>
      </c>
      <c r="F10" s="524">
        <f t="shared" si="0"/>
        <v>0</v>
      </c>
    </row>
    <row r="11" spans="1:6" s="11" customFormat="1" ht="17.25" customHeight="1">
      <c r="A11" s="525" t="s">
        <v>21</v>
      </c>
      <c r="B11" s="526" t="s">
        <v>551</v>
      </c>
      <c r="C11" s="527"/>
      <c r="D11" s="522">
        <f t="shared" si="0"/>
        <v>0</v>
      </c>
      <c r="E11" s="523">
        <f t="shared" si="0"/>
        <v>0</v>
      </c>
      <c r="F11" s="524">
        <f t="shared" si="0"/>
        <v>0</v>
      </c>
    </row>
    <row r="12" spans="1:6" s="11" customFormat="1" ht="17.25" customHeight="1">
      <c r="A12" s="525" t="s">
        <v>24</v>
      </c>
      <c r="B12" s="528" t="s">
        <v>552</v>
      </c>
      <c r="C12" s="527"/>
      <c r="D12" s="522">
        <f t="shared" si="0"/>
        <v>0</v>
      </c>
      <c r="E12" s="523">
        <f t="shared" si="0"/>
        <v>0</v>
      </c>
      <c r="F12" s="524">
        <f t="shared" si="0"/>
        <v>0</v>
      </c>
    </row>
    <row r="13" spans="1:6" s="11" customFormat="1" ht="17.25" customHeight="1">
      <c r="A13" s="525" t="s">
        <v>27</v>
      </c>
      <c r="B13" s="526" t="s">
        <v>553</v>
      </c>
      <c r="C13" s="529">
        <f>SUM(C7:C12)</f>
        <v>115931</v>
      </c>
      <c r="D13" s="522">
        <f t="shared" si="0"/>
        <v>127524.1</v>
      </c>
      <c r="E13" s="523">
        <f t="shared" si="0"/>
        <v>140276.51</v>
      </c>
      <c r="F13" s="524">
        <f t="shared" si="0"/>
        <v>154304.16100000002</v>
      </c>
    </row>
    <row r="14" spans="1:6" s="11" customFormat="1" ht="17.25" customHeight="1">
      <c r="A14" s="530" t="s">
        <v>30</v>
      </c>
      <c r="B14" s="531" t="s">
        <v>554</v>
      </c>
      <c r="C14" s="532">
        <v>180445</v>
      </c>
      <c r="D14" s="522">
        <f t="shared" si="0"/>
        <v>198489.50000000003</v>
      </c>
      <c r="E14" s="523">
        <f>D14*1.1</f>
        <v>218338.45000000004</v>
      </c>
      <c r="F14" s="817">
        <f>E14*1.1</f>
        <v>240172.29500000007</v>
      </c>
    </row>
    <row r="15" spans="1:6" s="11" customFormat="1" ht="27" customHeight="1">
      <c r="A15" s="244" t="s">
        <v>33</v>
      </c>
      <c r="B15" s="93" t="s">
        <v>555</v>
      </c>
      <c r="C15" s="533">
        <f>+C13+C14</f>
        <v>296376</v>
      </c>
      <c r="D15" s="533">
        <f>+D13+D14</f>
        <v>326013.60000000003</v>
      </c>
      <c r="E15" s="533">
        <f>+E13+E14</f>
        <v>358614.9600000001</v>
      </c>
      <c r="F15" s="534">
        <f>+F13+F14</f>
        <v>394476.4560000001</v>
      </c>
    </row>
    <row r="16" spans="1:6" s="11" customFormat="1" ht="12" customHeight="1">
      <c r="A16" s="535"/>
      <c r="B16" s="536"/>
      <c r="C16" s="537"/>
      <c r="D16" s="538"/>
      <c r="E16" s="538"/>
      <c r="F16" s="539"/>
    </row>
    <row r="17" spans="1:6" s="11" customFormat="1" ht="12" customHeight="1">
      <c r="A17" s="1087" t="s">
        <v>498</v>
      </c>
      <c r="B17" s="1087"/>
      <c r="C17" s="1087"/>
      <c r="D17" s="1087"/>
      <c r="E17" s="1087"/>
      <c r="F17" s="1087"/>
    </row>
    <row r="18" spans="1:6" s="11" customFormat="1" ht="12" customHeight="1">
      <c r="A18" s="1179"/>
      <c r="B18" s="1179"/>
      <c r="C18" s="99"/>
      <c r="D18" s="2"/>
      <c r="E18" s="2"/>
      <c r="F18" s="3" t="s">
        <v>411</v>
      </c>
    </row>
    <row r="19" spans="1:7" s="11" customFormat="1" ht="31.5" customHeight="1">
      <c r="A19" s="244" t="s">
        <v>2</v>
      </c>
      <c r="B19" s="32" t="s">
        <v>3</v>
      </c>
      <c r="C19" s="32" t="s">
        <v>546</v>
      </c>
      <c r="D19" s="32" t="s">
        <v>547</v>
      </c>
      <c r="E19" s="32" t="s">
        <v>687</v>
      </c>
      <c r="F19" s="32" t="s">
        <v>720</v>
      </c>
      <c r="G19" s="540"/>
    </row>
    <row r="20" spans="1:7" s="11" customFormat="1" ht="12" customHeight="1">
      <c r="A20" s="516" t="s">
        <v>5</v>
      </c>
      <c r="B20" s="517" t="s">
        <v>6</v>
      </c>
      <c r="C20" s="517" t="s">
        <v>7</v>
      </c>
      <c r="D20" s="517" t="s">
        <v>8</v>
      </c>
      <c r="E20" s="518" t="s">
        <v>268</v>
      </c>
      <c r="F20" s="519" t="s">
        <v>462</v>
      </c>
      <c r="G20" s="540"/>
    </row>
    <row r="21" spans="1:7" s="11" customFormat="1" ht="17.25" customHeight="1">
      <c r="A21" s="91" t="s">
        <v>9</v>
      </c>
      <c r="B21" s="541" t="s">
        <v>556</v>
      </c>
      <c r="C21" s="527">
        <v>122383</v>
      </c>
      <c r="D21" s="527">
        <f>C21*1.1</f>
        <v>134621.30000000002</v>
      </c>
      <c r="E21" s="527">
        <f>D21*1.1</f>
        <v>148083.43000000002</v>
      </c>
      <c r="F21" s="527">
        <f>E21*1.1</f>
        <v>162891.77300000004</v>
      </c>
      <c r="G21" s="540"/>
    </row>
    <row r="22" spans="1:6" ht="17.25" customHeight="1">
      <c r="A22" s="91" t="s">
        <v>12</v>
      </c>
      <c r="B22" s="542" t="s">
        <v>557</v>
      </c>
      <c r="C22" s="529">
        <f>SUM(C23:C25)</f>
        <v>135309</v>
      </c>
      <c r="D22" s="527">
        <f aca="true" t="shared" si="1" ref="D22:F27">C22*1.1</f>
        <v>148839.90000000002</v>
      </c>
      <c r="E22" s="527">
        <f t="shared" si="1"/>
        <v>163723.89000000004</v>
      </c>
      <c r="F22" s="527">
        <f t="shared" si="1"/>
        <v>180096.27900000007</v>
      </c>
    </row>
    <row r="23" spans="1:6" ht="17.25" customHeight="1">
      <c r="A23" s="55" t="s">
        <v>558</v>
      </c>
      <c r="B23" s="526" t="s">
        <v>230</v>
      </c>
      <c r="C23" s="527">
        <v>135309</v>
      </c>
      <c r="D23" s="527">
        <f t="shared" si="1"/>
        <v>148839.90000000002</v>
      </c>
      <c r="E23" s="527">
        <f t="shared" si="1"/>
        <v>163723.89000000004</v>
      </c>
      <c r="F23" s="527">
        <f t="shared" si="1"/>
        <v>180096.27900000007</v>
      </c>
    </row>
    <row r="24" spans="1:6" ht="17.25" customHeight="1">
      <c r="A24" s="55" t="s">
        <v>559</v>
      </c>
      <c r="B24" s="526" t="s">
        <v>232</v>
      </c>
      <c r="C24" s="527"/>
      <c r="D24" s="527">
        <f t="shared" si="1"/>
        <v>0</v>
      </c>
      <c r="E24" s="527">
        <f t="shared" si="1"/>
        <v>0</v>
      </c>
      <c r="F24" s="527">
        <f t="shared" si="1"/>
        <v>0</v>
      </c>
    </row>
    <row r="25" spans="1:6" ht="17.25" customHeight="1">
      <c r="A25" s="55" t="s">
        <v>560</v>
      </c>
      <c r="B25" s="528" t="s">
        <v>234</v>
      </c>
      <c r="C25" s="527"/>
      <c r="D25" s="527">
        <f t="shared" si="1"/>
        <v>0</v>
      </c>
      <c r="E25" s="527">
        <f t="shared" si="1"/>
        <v>0</v>
      </c>
      <c r="F25" s="527">
        <f t="shared" si="1"/>
        <v>0</v>
      </c>
    </row>
    <row r="26" spans="1:6" ht="17.25" customHeight="1">
      <c r="A26" s="91" t="s">
        <v>15</v>
      </c>
      <c r="B26" s="543" t="s">
        <v>561</v>
      </c>
      <c r="C26" s="544">
        <f>+C21+C22</f>
        <v>257692</v>
      </c>
      <c r="D26" s="527">
        <f t="shared" si="1"/>
        <v>283461.2</v>
      </c>
      <c r="E26" s="527">
        <f t="shared" si="1"/>
        <v>311807.32000000007</v>
      </c>
      <c r="F26" s="527">
        <f t="shared" si="1"/>
        <v>342988.0520000001</v>
      </c>
    </row>
    <row r="27" spans="1:7" ht="17.25" customHeight="1">
      <c r="A27" s="545" t="s">
        <v>18</v>
      </c>
      <c r="B27" s="546" t="s">
        <v>562</v>
      </c>
      <c r="C27" s="547">
        <v>38684</v>
      </c>
      <c r="D27" s="527">
        <f t="shared" si="1"/>
        <v>42552.4</v>
      </c>
      <c r="E27" s="527">
        <f t="shared" si="1"/>
        <v>46807.64000000001</v>
      </c>
      <c r="F27" s="527">
        <f t="shared" si="1"/>
        <v>51488.40400000001</v>
      </c>
      <c r="G27" s="95"/>
    </row>
    <row r="28" spans="1:6" s="11" customFormat="1" ht="17.25" customHeight="1">
      <c r="A28" s="548" t="s">
        <v>21</v>
      </c>
      <c r="B28" s="97" t="s">
        <v>563</v>
      </c>
      <c r="C28" s="549">
        <f>+C26+C27</f>
        <v>296376</v>
      </c>
      <c r="D28" s="549">
        <f>+D26+D27</f>
        <v>326013.60000000003</v>
      </c>
      <c r="E28" s="549">
        <f>+E26+E27</f>
        <v>358614.9600000001</v>
      </c>
      <c r="F28" s="550">
        <f>+F26+F27</f>
        <v>394476.4560000001</v>
      </c>
    </row>
    <row r="29" ht="15.75">
      <c r="C29" s="98"/>
    </row>
    <row r="30" ht="15.75">
      <c r="C30" s="98"/>
    </row>
    <row r="31" ht="15.75">
      <c r="C31" s="98"/>
    </row>
    <row r="32" ht="16.5" customHeight="1">
      <c r="C32" s="98"/>
    </row>
    <row r="33" ht="15.75">
      <c r="C33" s="98"/>
    </row>
    <row r="34" ht="15.75">
      <c r="C34" s="98"/>
    </row>
    <row r="35" spans="7:8" s="98" customFormat="1" ht="15.75">
      <c r="G35" s="1"/>
      <c r="H35" s="1"/>
    </row>
    <row r="36" spans="7:8" s="98" customFormat="1" ht="15.75">
      <c r="G36" s="1"/>
      <c r="H36" s="1"/>
    </row>
    <row r="37" spans="7:8" s="98" customFormat="1" ht="15.75">
      <c r="G37" s="1"/>
      <c r="H37" s="1"/>
    </row>
    <row r="38" spans="7:8" s="98" customFormat="1" ht="15.75">
      <c r="G38" s="1"/>
      <c r="H38" s="1"/>
    </row>
    <row r="39" spans="7:8" s="98" customFormat="1" ht="15.75">
      <c r="G39" s="1"/>
      <c r="H39" s="1"/>
    </row>
    <row r="40" spans="7:8" s="98" customFormat="1" ht="15.75">
      <c r="G40" s="1"/>
      <c r="H40" s="1"/>
    </row>
    <row r="41" spans="7:8" s="98" customFormat="1" ht="15.75">
      <c r="G41" s="1"/>
      <c r="H41" s="1"/>
    </row>
  </sheetData>
  <sheetProtection/>
  <mergeCells count="5">
    <mergeCell ref="A18:B18"/>
    <mergeCell ref="A1:F1"/>
    <mergeCell ref="A3:F3"/>
    <mergeCell ref="A4:B4"/>
    <mergeCell ref="A17:F17"/>
  </mergeCells>
  <printOptions horizontalCentered="1"/>
  <pageMargins left="0.7086614173228347" right="0.7086614173228347" top="1.141732283464567" bottom="0.7480314960629921" header="0.7086614173228347" footer="0.31496062992125984"/>
  <pageSetup horizontalDpi="600" verticalDpi="600" orientation="portrait" paperSize="9" scale="86" r:id="rId1"/>
  <headerFooter>
    <oddHeader>&amp;R&amp;"Times New Roman CE,Félkövér dőlt"&amp;11 15. melléklet a ..../2019. (II.14.)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1.375" style="429" customWidth="1"/>
    <col min="2" max="2" width="19.625" style="429" customWidth="1"/>
    <col min="3" max="3" width="16.625" style="429" customWidth="1"/>
    <col min="4" max="9" width="16.00390625" style="429" customWidth="1"/>
    <col min="10" max="10" width="17.875" style="429" customWidth="1"/>
    <col min="11" max="16384" width="9.375" style="429" customWidth="1"/>
  </cols>
  <sheetData>
    <row r="1" spans="1:9" ht="56.25" customHeight="1">
      <c r="A1" s="1182" t="s">
        <v>644</v>
      </c>
      <c r="B1" s="1182"/>
      <c r="C1" s="1182"/>
      <c r="D1" s="1182"/>
      <c r="E1" s="1182"/>
      <c r="F1" s="1182"/>
      <c r="G1" s="1182"/>
      <c r="H1" s="1182"/>
      <c r="I1" s="1182"/>
    </row>
    <row r="2" spans="1:9" ht="18.75" customHeight="1">
      <c r="A2" s="1190" t="s">
        <v>609</v>
      </c>
      <c r="B2" s="1190"/>
      <c r="C2" s="1190"/>
      <c r="D2" s="1190"/>
      <c r="E2" s="1190"/>
      <c r="F2" s="1190"/>
      <c r="G2" s="1190"/>
      <c r="H2" s="1190"/>
      <c r="I2" s="1190"/>
    </row>
    <row r="3" spans="1:9" ht="15">
      <c r="A3" s="430"/>
      <c r="B3" s="430"/>
      <c r="C3" s="430"/>
      <c r="D3" s="430"/>
      <c r="E3" s="430"/>
      <c r="F3" s="430"/>
      <c r="G3" s="430"/>
      <c r="H3" s="1183" t="s">
        <v>1</v>
      </c>
      <c r="I3" s="1183"/>
    </row>
    <row r="4" spans="1:9" s="431" customFormat="1" ht="71.25" customHeight="1">
      <c r="A4" s="1184" t="s">
        <v>528</v>
      </c>
      <c r="B4" s="1186" t="s">
        <v>529</v>
      </c>
      <c r="C4" s="1184" t="s">
        <v>530</v>
      </c>
      <c r="D4" s="1188" t="s">
        <v>721</v>
      </c>
      <c r="E4" s="1188"/>
      <c r="F4" s="1188" t="s">
        <v>686</v>
      </c>
      <c r="G4" s="1188"/>
      <c r="H4" s="1188" t="s">
        <v>722</v>
      </c>
      <c r="I4" s="1189"/>
    </row>
    <row r="5" spans="1:9" s="434" customFormat="1" ht="15">
      <c r="A5" s="1185"/>
      <c r="B5" s="1187"/>
      <c r="C5" s="1185"/>
      <c r="D5" s="432" t="s">
        <v>531</v>
      </c>
      <c r="E5" s="432" t="s">
        <v>532</v>
      </c>
      <c r="F5" s="432" t="s">
        <v>531</v>
      </c>
      <c r="G5" s="432" t="s">
        <v>532</v>
      </c>
      <c r="H5" s="432" t="s">
        <v>531</v>
      </c>
      <c r="I5" s="433" t="s">
        <v>532</v>
      </c>
    </row>
    <row r="6" spans="1:9" ht="15">
      <c r="A6" s="661"/>
      <c r="B6" s="436"/>
      <c r="C6" s="435"/>
      <c r="D6" s="437"/>
      <c r="E6" s="437"/>
      <c r="F6" s="437"/>
      <c r="G6" s="437"/>
      <c r="H6" s="437"/>
      <c r="I6" s="438"/>
    </row>
    <row r="7" spans="1:10" s="444" customFormat="1" ht="15">
      <c r="A7" s="661"/>
      <c r="B7" s="440"/>
      <c r="C7" s="439"/>
      <c r="D7" s="441"/>
      <c r="E7" s="441"/>
      <c r="F7" s="441"/>
      <c r="G7" s="441"/>
      <c r="H7" s="441"/>
      <c r="I7" s="442"/>
      <c r="J7" s="443"/>
    </row>
    <row r="8" spans="1:9" s="449" customFormat="1" ht="26.25" customHeight="1">
      <c r="A8" s="662" t="s">
        <v>407</v>
      </c>
      <c r="B8" s="445">
        <f>SUM(B6:B7)</f>
        <v>0</v>
      </c>
      <c r="C8" s="446"/>
      <c r="D8" s="447">
        <f aca="true" t="shared" si="0" ref="D8:I8">SUM(D6:D7)</f>
        <v>0</v>
      </c>
      <c r="E8" s="447">
        <f t="shared" si="0"/>
        <v>0</v>
      </c>
      <c r="F8" s="447">
        <f t="shared" si="0"/>
        <v>0</v>
      </c>
      <c r="G8" s="447">
        <f t="shared" si="0"/>
        <v>0</v>
      </c>
      <c r="H8" s="447">
        <f t="shared" si="0"/>
        <v>0</v>
      </c>
      <c r="I8" s="448">
        <f t="shared" si="0"/>
        <v>0</v>
      </c>
    </row>
    <row r="9" spans="1:9" ht="15">
      <c r="A9" s="430"/>
      <c r="B9" s="430"/>
      <c r="C9" s="430"/>
      <c r="D9" s="430"/>
      <c r="E9" s="430"/>
      <c r="F9" s="430"/>
      <c r="G9" s="430"/>
      <c r="H9" s="430"/>
      <c r="I9" s="430"/>
    </row>
    <row r="10" spans="1:9" ht="15">
      <c r="A10" s="430"/>
      <c r="B10" s="430"/>
      <c r="C10" s="430"/>
      <c r="D10" s="430"/>
      <c r="E10" s="430"/>
      <c r="F10" s="430"/>
      <c r="G10" s="430"/>
      <c r="H10" s="430"/>
      <c r="I10" s="430"/>
    </row>
    <row r="11" spans="1:9" ht="15">
      <c r="A11" s="430"/>
      <c r="B11" s="430"/>
      <c r="C11" s="430"/>
      <c r="D11" s="430"/>
      <c r="E11" s="430"/>
      <c r="F11" s="430"/>
      <c r="G11" s="430"/>
      <c r="H11" s="430"/>
      <c r="I11" s="430"/>
    </row>
    <row r="12" spans="1:9" ht="15">
      <c r="A12" s="430"/>
      <c r="B12" s="430"/>
      <c r="C12" s="430"/>
      <c r="D12" s="430"/>
      <c r="E12" s="430"/>
      <c r="F12" s="430"/>
      <c r="G12" s="430"/>
      <c r="H12" s="430"/>
      <c r="I12" s="430"/>
    </row>
    <row r="13" spans="1:9" ht="15">
      <c r="A13" s="430"/>
      <c r="B13" s="430"/>
      <c r="C13" s="430"/>
      <c r="D13" s="430"/>
      <c r="E13" s="430"/>
      <c r="F13" s="430"/>
      <c r="G13" s="430"/>
      <c r="H13" s="430"/>
      <c r="I13" s="430"/>
    </row>
    <row r="14" spans="1:9" ht="15">
      <c r="A14" s="430"/>
      <c r="B14" s="430"/>
      <c r="C14" s="430"/>
      <c r="D14" s="430"/>
      <c r="E14" s="430"/>
      <c r="F14" s="430"/>
      <c r="G14" s="430"/>
      <c r="H14" s="430"/>
      <c r="I14" s="430"/>
    </row>
    <row r="15" spans="1:9" ht="15">
      <c r="A15" s="430"/>
      <c r="B15" s="430"/>
      <c r="C15" s="430"/>
      <c r="D15" s="430"/>
      <c r="E15" s="430"/>
      <c r="F15" s="430"/>
      <c r="G15" s="430"/>
      <c r="H15" s="430"/>
      <c r="I15" s="430"/>
    </row>
    <row r="16" spans="1:9" ht="15">
      <c r="A16" s="430"/>
      <c r="B16" s="430"/>
      <c r="C16" s="430"/>
      <c r="D16" s="430"/>
      <c r="E16" s="430"/>
      <c r="F16" s="430"/>
      <c r="G16" s="430"/>
      <c r="H16" s="430"/>
      <c r="I16" s="430"/>
    </row>
    <row r="17" spans="1:9" ht="15">
      <c r="A17" s="430"/>
      <c r="B17" s="430"/>
      <c r="C17" s="430"/>
      <c r="D17" s="430"/>
      <c r="E17" s="430"/>
      <c r="F17" s="430"/>
      <c r="G17" s="430"/>
      <c r="H17" s="430"/>
      <c r="I17" s="430"/>
    </row>
    <row r="18" spans="1:9" ht="15">
      <c r="A18" s="430"/>
      <c r="B18" s="430"/>
      <c r="C18" s="430"/>
      <c r="D18" s="430"/>
      <c r="E18" s="430"/>
      <c r="F18" s="430"/>
      <c r="G18" s="430"/>
      <c r="H18" s="430"/>
      <c r="I18" s="430"/>
    </row>
    <row r="19" spans="1:9" ht="15">
      <c r="A19" s="430"/>
      <c r="B19" s="430"/>
      <c r="C19" s="430"/>
      <c r="D19" s="430"/>
      <c r="E19" s="430"/>
      <c r="F19" s="430"/>
      <c r="G19" s="430"/>
      <c r="H19" s="430"/>
      <c r="I19" s="430"/>
    </row>
    <row r="20" spans="1:9" ht="15">
      <c r="A20" s="430"/>
      <c r="B20" s="430"/>
      <c r="C20" s="430"/>
      <c r="D20" s="430"/>
      <c r="E20" s="430"/>
      <c r="F20" s="430"/>
      <c r="G20" s="430"/>
      <c r="H20" s="430"/>
      <c r="I20" s="430"/>
    </row>
    <row r="21" spans="1:9" ht="15">
      <c r="A21" s="430"/>
      <c r="B21" s="430"/>
      <c r="C21" s="430"/>
      <c r="D21" s="430"/>
      <c r="E21" s="430"/>
      <c r="F21" s="430"/>
      <c r="G21" s="430"/>
      <c r="H21" s="430"/>
      <c r="I21" s="430"/>
    </row>
    <row r="22" spans="1:9" ht="15">
      <c r="A22" s="430"/>
      <c r="B22" s="430"/>
      <c r="C22" s="430"/>
      <c r="D22" s="430"/>
      <c r="E22" s="430"/>
      <c r="F22" s="430"/>
      <c r="G22" s="430"/>
      <c r="H22" s="430"/>
      <c r="I22" s="430"/>
    </row>
    <row r="23" spans="1:9" ht="15">
      <c r="A23" s="430"/>
      <c r="B23" s="430"/>
      <c r="C23" s="430"/>
      <c r="D23" s="430"/>
      <c r="E23" s="430"/>
      <c r="F23" s="430"/>
      <c r="G23" s="430"/>
      <c r="H23" s="430"/>
      <c r="I23" s="430"/>
    </row>
  </sheetData>
  <sheetProtection/>
  <mergeCells count="9">
    <mergeCell ref="A1:I1"/>
    <mergeCell ref="H3:I3"/>
    <mergeCell ref="A4:A5"/>
    <mergeCell ref="B4:B5"/>
    <mergeCell ref="C4:C5"/>
    <mergeCell ref="D4:E4"/>
    <mergeCell ref="F4:G4"/>
    <mergeCell ref="H4:I4"/>
    <mergeCell ref="A2:I2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landscape" paperSize="9" scale="80" r:id="rId1"/>
  <headerFooter>
    <oddHeader>&amp;R&amp;"Times New Roman CE,Félkövér dőlt"&amp;11 16. melléklet a ..../2019. (II.14.)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C3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571" customWidth="1"/>
    <col min="2" max="2" width="64.875" style="571" customWidth="1"/>
    <col min="3" max="3" width="24.00390625" style="571" customWidth="1"/>
    <col min="4" max="16384" width="9.375" style="571" customWidth="1"/>
  </cols>
  <sheetData>
    <row r="1" spans="1:3" s="570" customFormat="1" ht="60" customHeight="1">
      <c r="A1" s="1195" t="s">
        <v>723</v>
      </c>
      <c r="B1" s="1196"/>
      <c r="C1" s="1196"/>
    </row>
    <row r="2" ht="15">
      <c r="C2" s="663" t="s">
        <v>1</v>
      </c>
    </row>
    <row r="3" spans="1:3" ht="16.5" customHeight="1">
      <c r="A3" s="1191" t="s">
        <v>579</v>
      </c>
      <c r="B3" s="1193" t="s">
        <v>267</v>
      </c>
      <c r="C3" s="1197">
        <v>2019</v>
      </c>
    </row>
    <row r="4" spans="1:3" s="572" customFormat="1" ht="16.5" customHeight="1">
      <c r="A4" s="1192"/>
      <c r="B4" s="1194"/>
      <c r="C4" s="1198"/>
    </row>
    <row r="5" spans="1:3" ht="22.5" customHeight="1">
      <c r="A5" s="573" t="s">
        <v>9</v>
      </c>
      <c r="B5" s="574" t="s">
        <v>580</v>
      </c>
      <c r="C5" s="575">
        <v>46200000</v>
      </c>
    </row>
    <row r="6" spans="1:3" ht="22.5" customHeight="1">
      <c r="A6" s="576" t="s">
        <v>12</v>
      </c>
      <c r="B6" s="577" t="s">
        <v>581</v>
      </c>
      <c r="C6" s="578">
        <v>0</v>
      </c>
    </row>
    <row r="7" spans="1:3" ht="22.5" customHeight="1">
      <c r="A7" s="576" t="s">
        <v>15</v>
      </c>
      <c r="B7" s="579" t="s">
        <v>582</v>
      </c>
      <c r="C7" s="578">
        <v>200000</v>
      </c>
    </row>
    <row r="8" spans="1:3" ht="31.5" customHeight="1">
      <c r="A8" s="576" t="s">
        <v>18</v>
      </c>
      <c r="B8" s="577" t="s">
        <v>583</v>
      </c>
      <c r="C8" s="578">
        <v>0</v>
      </c>
    </row>
    <row r="9" spans="1:3" ht="22.5" customHeight="1">
      <c r="A9" s="576" t="s">
        <v>21</v>
      </c>
      <c r="B9" s="579" t="s">
        <v>584</v>
      </c>
      <c r="C9" s="581"/>
    </row>
    <row r="10" spans="1:3" ht="28.5" customHeight="1">
      <c r="A10" s="576" t="s">
        <v>24</v>
      </c>
      <c r="B10" s="577" t="s">
        <v>585</v>
      </c>
      <c r="C10" s="581"/>
    </row>
    <row r="11" spans="1:3" ht="22.5" customHeight="1">
      <c r="A11" s="696" t="s">
        <v>27</v>
      </c>
      <c r="B11" s="697" t="s">
        <v>586</v>
      </c>
      <c r="C11" s="698"/>
    </row>
    <row r="12" spans="1:3" s="570" customFormat="1" ht="22.5" customHeight="1">
      <c r="A12" s="699" t="s">
        <v>30</v>
      </c>
      <c r="B12" s="700" t="s">
        <v>587</v>
      </c>
      <c r="C12" s="701">
        <f>SUM(C5:C11)</f>
        <v>46400000</v>
      </c>
    </row>
    <row r="13" spans="1:3" s="570" customFormat="1" ht="22.5" customHeight="1">
      <c r="A13" s="702" t="s">
        <v>33</v>
      </c>
      <c r="B13" s="703" t="s">
        <v>588</v>
      </c>
      <c r="C13" s="704">
        <f>C12/2</f>
        <v>23200000</v>
      </c>
    </row>
    <row r="14" spans="1:3" s="570" customFormat="1" ht="27" customHeight="1">
      <c r="A14" s="699" t="s">
        <v>36</v>
      </c>
      <c r="B14" s="707" t="s">
        <v>589</v>
      </c>
      <c r="C14" s="701">
        <f>SUM(C15:C21)</f>
        <v>0</v>
      </c>
    </row>
    <row r="15" spans="1:3" ht="22.5" customHeight="1">
      <c r="A15" s="573" t="s">
        <v>38</v>
      </c>
      <c r="B15" s="705" t="s">
        <v>590</v>
      </c>
      <c r="C15" s="706"/>
    </row>
    <row r="16" spans="1:3" ht="22.5" customHeight="1">
      <c r="A16" s="576" t="s">
        <v>40</v>
      </c>
      <c r="B16" s="580" t="s">
        <v>591</v>
      </c>
      <c r="C16" s="581"/>
    </row>
    <row r="17" spans="1:3" ht="22.5" customHeight="1">
      <c r="A17" s="576" t="s">
        <v>42</v>
      </c>
      <c r="B17" s="580" t="s">
        <v>592</v>
      </c>
      <c r="C17" s="581"/>
    </row>
    <row r="18" spans="1:3" ht="22.5" customHeight="1">
      <c r="A18" s="576" t="s">
        <v>44</v>
      </c>
      <c r="B18" s="580" t="s">
        <v>593</v>
      </c>
      <c r="C18" s="581"/>
    </row>
    <row r="19" spans="1:3" ht="22.5" customHeight="1">
      <c r="A19" s="576" t="s">
        <v>46</v>
      </c>
      <c r="B19" s="580" t="s">
        <v>594</v>
      </c>
      <c r="C19" s="581"/>
    </row>
    <row r="20" spans="1:3" ht="22.5" customHeight="1">
      <c r="A20" s="576" t="s">
        <v>48</v>
      </c>
      <c r="B20" s="580" t="s">
        <v>595</v>
      </c>
      <c r="C20" s="581"/>
    </row>
    <row r="21" spans="1:3" ht="22.5" customHeight="1">
      <c r="A21" s="696" t="s">
        <v>50</v>
      </c>
      <c r="B21" s="708" t="s">
        <v>596</v>
      </c>
      <c r="C21" s="698"/>
    </row>
    <row r="22" spans="1:3" s="570" customFormat="1" ht="30" customHeight="1">
      <c r="A22" s="699" t="s">
        <v>53</v>
      </c>
      <c r="B22" s="707" t="s">
        <v>597</v>
      </c>
      <c r="C22" s="709">
        <f>SUM(C23:C29)</f>
        <v>0</v>
      </c>
    </row>
    <row r="23" spans="1:3" ht="22.5" customHeight="1">
      <c r="A23" s="573" t="s">
        <v>56</v>
      </c>
      <c r="B23" s="705" t="s">
        <v>598</v>
      </c>
      <c r="C23" s="706"/>
    </row>
    <row r="24" spans="1:3" ht="22.5" customHeight="1">
      <c r="A24" s="576" t="s">
        <v>59</v>
      </c>
      <c r="B24" s="577" t="s">
        <v>599</v>
      </c>
      <c r="C24" s="581"/>
    </row>
    <row r="25" spans="1:3" ht="22.5" customHeight="1">
      <c r="A25" s="576" t="s">
        <v>61</v>
      </c>
      <c r="B25" s="579" t="s">
        <v>592</v>
      </c>
      <c r="C25" s="581"/>
    </row>
    <row r="26" spans="1:3" ht="22.5" customHeight="1">
      <c r="A26" s="576" t="s">
        <v>63</v>
      </c>
      <c r="B26" s="579" t="s">
        <v>593</v>
      </c>
      <c r="C26" s="581"/>
    </row>
    <row r="27" spans="1:3" ht="22.5" customHeight="1">
      <c r="A27" s="576" t="s">
        <v>65</v>
      </c>
      <c r="B27" s="579" t="s">
        <v>594</v>
      </c>
      <c r="C27" s="581"/>
    </row>
    <row r="28" spans="1:3" ht="22.5" customHeight="1">
      <c r="A28" s="576" t="s">
        <v>67</v>
      </c>
      <c r="B28" s="579" t="s">
        <v>595</v>
      </c>
      <c r="C28" s="581"/>
    </row>
    <row r="29" spans="1:3" ht="22.5" customHeight="1">
      <c r="A29" s="576" t="s">
        <v>69</v>
      </c>
      <c r="B29" s="577" t="s">
        <v>600</v>
      </c>
      <c r="C29" s="581"/>
    </row>
    <row r="30" spans="1:3" ht="22.5" customHeight="1">
      <c r="A30" s="696" t="s">
        <v>71</v>
      </c>
      <c r="B30" s="708" t="s">
        <v>601</v>
      </c>
      <c r="C30" s="698">
        <f>C22+C14</f>
        <v>0</v>
      </c>
    </row>
    <row r="31" spans="1:3" ht="27.75" customHeight="1">
      <c r="A31" s="710" t="s">
        <v>74</v>
      </c>
      <c r="B31" s="711" t="s">
        <v>602</v>
      </c>
      <c r="C31" s="712">
        <f>C13-C30</f>
        <v>23200000</v>
      </c>
    </row>
  </sheetData>
  <sheetProtection/>
  <mergeCells count="4">
    <mergeCell ref="A3:A4"/>
    <mergeCell ref="B3:B4"/>
    <mergeCell ref="A1:C1"/>
    <mergeCell ref="C3:C4"/>
  </mergeCells>
  <printOptions horizontalCentered="1"/>
  <pageMargins left="0.5118110236220472" right="0.5118110236220472" top="0.7480314960629921" bottom="0.7480314960629921" header="0.31496062992125984" footer="0.31496062992125984"/>
  <pageSetup orientation="portrait" paperSize="9" scale="85" r:id="rId1"/>
  <headerFooter>
    <oddHeader>&amp;R&amp;"Times New Roman,Félkövér dőlt"&amp;11 17. melléklet a ..../2019. (II.14.)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375" style="582" customWidth="1"/>
    <col min="2" max="2" width="56.125" style="582" customWidth="1"/>
    <col min="3" max="5" width="20.625" style="589" customWidth="1"/>
    <col min="6" max="6" width="9.375" style="582" customWidth="1"/>
    <col min="7" max="7" width="12.875" style="582" bestFit="1" customWidth="1"/>
    <col min="8" max="16384" width="9.375" style="582" customWidth="1"/>
  </cols>
  <sheetData>
    <row r="1" spans="1:5" ht="36.75" customHeight="1">
      <c r="A1" s="1199" t="s">
        <v>724</v>
      </c>
      <c r="B1" s="1199"/>
      <c r="C1" s="1199"/>
      <c r="D1" s="1199"/>
      <c r="E1" s="1199"/>
    </row>
    <row r="2" spans="1:5" ht="15" customHeight="1">
      <c r="A2" s="1200" t="s">
        <v>609</v>
      </c>
      <c r="B2" s="1200"/>
      <c r="C2" s="1200"/>
      <c r="D2" s="1200"/>
      <c r="E2" s="1200"/>
    </row>
    <row r="3" spans="1:5" ht="15">
      <c r="A3" s="243"/>
      <c r="B3" s="243"/>
      <c r="C3" s="583"/>
      <c r="D3" s="583"/>
      <c r="E3" s="635" t="s">
        <v>534</v>
      </c>
    </row>
    <row r="4" spans="1:7" s="584" customFormat="1" ht="63.75">
      <c r="A4" s="244" t="s">
        <v>406</v>
      </c>
      <c r="B4" s="32" t="s">
        <v>603</v>
      </c>
      <c r="C4" s="608" t="s">
        <v>725</v>
      </c>
      <c r="D4" s="608" t="s">
        <v>726</v>
      </c>
      <c r="E4" s="609" t="s">
        <v>604</v>
      </c>
      <c r="G4" s="585"/>
    </row>
    <row r="5" spans="1:5" s="584" customFormat="1" ht="12" customHeight="1">
      <c r="A5" s="604">
        <v>1</v>
      </c>
      <c r="B5" s="605">
        <v>2</v>
      </c>
      <c r="C5" s="606">
        <v>3</v>
      </c>
      <c r="D5" s="606">
        <v>4</v>
      </c>
      <c r="E5" s="607">
        <v>5</v>
      </c>
    </row>
    <row r="6" spans="1:5" s="584" customFormat="1" ht="18" customHeight="1">
      <c r="A6" s="621" t="s">
        <v>9</v>
      </c>
      <c r="B6" s="602"/>
      <c r="C6" s="603">
        <v>0</v>
      </c>
      <c r="D6" s="603">
        <v>0</v>
      </c>
      <c r="E6" s="622"/>
    </row>
    <row r="7" spans="1:5" s="584" customFormat="1" ht="18" customHeight="1">
      <c r="A7" s="623" t="s">
        <v>12</v>
      </c>
      <c r="B7" s="590"/>
      <c r="C7" s="591">
        <v>0</v>
      </c>
      <c r="D7" s="591">
        <v>0</v>
      </c>
      <c r="E7" s="624"/>
    </row>
    <row r="8" spans="1:5" s="584" customFormat="1" ht="18" customHeight="1">
      <c r="A8" s="623" t="s">
        <v>15</v>
      </c>
      <c r="B8" s="592"/>
      <c r="C8" s="591"/>
      <c r="D8" s="591"/>
      <c r="E8" s="624"/>
    </row>
    <row r="9" spans="1:5" s="584" customFormat="1" ht="18" customHeight="1">
      <c r="A9" s="621" t="s">
        <v>18</v>
      </c>
      <c r="B9" s="590"/>
      <c r="C9" s="593"/>
      <c r="D9" s="593"/>
      <c r="E9" s="624"/>
    </row>
    <row r="10" spans="1:5" s="584" customFormat="1" ht="18" customHeight="1">
      <c r="A10" s="623" t="s">
        <v>21</v>
      </c>
      <c r="B10" s="594"/>
      <c r="C10" s="595"/>
      <c r="D10" s="595"/>
      <c r="E10" s="625"/>
    </row>
    <row r="11" spans="1:5" s="584" customFormat="1" ht="18" customHeight="1">
      <c r="A11" s="623" t="s">
        <v>24</v>
      </c>
      <c r="B11" s="596"/>
      <c r="C11" s="597"/>
      <c r="D11" s="597"/>
      <c r="E11" s="625"/>
    </row>
    <row r="12" spans="1:5" s="584" customFormat="1" ht="18" customHeight="1">
      <c r="A12" s="621" t="s">
        <v>27</v>
      </c>
      <c r="B12" s="596"/>
      <c r="C12" s="597"/>
      <c r="D12" s="597"/>
      <c r="E12" s="625"/>
    </row>
    <row r="13" spans="1:5" s="584" customFormat="1" ht="18" customHeight="1">
      <c r="A13" s="623" t="s">
        <v>30</v>
      </c>
      <c r="B13" s="596"/>
      <c r="C13" s="597"/>
      <c r="D13" s="597"/>
      <c r="E13" s="625"/>
    </row>
    <row r="14" spans="1:5" s="584" customFormat="1" ht="18" customHeight="1">
      <c r="A14" s="623" t="s">
        <v>33</v>
      </c>
      <c r="B14" s="596"/>
      <c r="C14" s="597"/>
      <c r="D14" s="597"/>
      <c r="E14" s="625"/>
    </row>
    <row r="15" spans="1:5" s="584" customFormat="1" ht="18" customHeight="1">
      <c r="A15" s="626" t="s">
        <v>36</v>
      </c>
      <c r="B15" s="610"/>
      <c r="C15" s="611"/>
      <c r="D15" s="611"/>
      <c r="E15" s="627"/>
    </row>
    <row r="16" spans="1:5" s="584" customFormat="1" ht="15">
      <c r="A16" s="245" t="s">
        <v>38</v>
      </c>
      <c r="B16" s="613" t="s">
        <v>605</v>
      </c>
      <c r="C16" s="614">
        <f>SUM(C6:C15)</f>
        <v>0</v>
      </c>
      <c r="D16" s="614">
        <f>SUM(D6:D15)</f>
        <v>0</v>
      </c>
      <c r="E16" s="615">
        <f>SUM(E6:E15)</f>
        <v>0</v>
      </c>
    </row>
    <row r="17" spans="1:5" s="584" customFormat="1" ht="15">
      <c r="A17" s="626" t="s">
        <v>40</v>
      </c>
      <c r="B17" s="616"/>
      <c r="C17" s="617"/>
      <c r="D17" s="617"/>
      <c r="E17" s="628"/>
    </row>
    <row r="18" spans="1:5" s="584" customFormat="1" ht="15">
      <c r="A18" s="245" t="s">
        <v>42</v>
      </c>
      <c r="B18" s="613" t="s">
        <v>606</v>
      </c>
      <c r="C18" s="614">
        <f>SUM(C17:C17)</f>
        <v>0</v>
      </c>
      <c r="D18" s="614">
        <f>SUM(D17:D17)</f>
        <v>0</v>
      </c>
      <c r="E18" s="615">
        <f>SUM(E17:E17)</f>
        <v>0</v>
      </c>
    </row>
    <row r="19" spans="1:5" s="584" customFormat="1" ht="15">
      <c r="A19" s="621" t="s">
        <v>44</v>
      </c>
      <c r="B19" s="618"/>
      <c r="C19" s="612"/>
      <c r="D19" s="612"/>
      <c r="E19" s="629"/>
    </row>
    <row r="20" spans="1:5" s="584" customFormat="1" ht="15">
      <c r="A20" s="623" t="s">
        <v>46</v>
      </c>
      <c r="B20" s="600"/>
      <c r="C20" s="601"/>
      <c r="D20" s="601"/>
      <c r="E20" s="625"/>
    </row>
    <row r="21" spans="1:5" s="584" customFormat="1" ht="15">
      <c r="A21" s="621" t="s">
        <v>48</v>
      </c>
      <c r="B21" s="598"/>
      <c r="C21" s="599"/>
      <c r="D21" s="599"/>
      <c r="E21" s="625"/>
    </row>
    <row r="22" spans="1:5" s="584" customFormat="1" ht="15">
      <c r="A22" s="623" t="s">
        <v>50</v>
      </c>
      <c r="B22" s="598"/>
      <c r="C22" s="599"/>
      <c r="D22" s="599"/>
      <c r="E22" s="625"/>
    </row>
    <row r="23" spans="1:5" s="584" customFormat="1" ht="15">
      <c r="A23" s="630" t="s">
        <v>53</v>
      </c>
      <c r="B23" s="619"/>
      <c r="C23" s="620"/>
      <c r="D23" s="620"/>
      <c r="E23" s="627"/>
    </row>
    <row r="24" spans="1:5" s="584" customFormat="1" ht="15">
      <c r="A24" s="245" t="s">
        <v>56</v>
      </c>
      <c r="B24" s="613" t="s">
        <v>607</v>
      </c>
      <c r="C24" s="614">
        <f>SUM(C19:C23)</f>
        <v>0</v>
      </c>
      <c r="D24" s="614">
        <f>SUM(D19:D23)</f>
        <v>0</v>
      </c>
      <c r="E24" s="615">
        <f>SUM(E19:E23)</f>
        <v>0</v>
      </c>
    </row>
    <row r="25" spans="1:5" s="584" customFormat="1" ht="27" customHeight="1">
      <c r="A25" s="631" t="s">
        <v>59</v>
      </c>
      <c r="B25" s="632" t="s">
        <v>608</v>
      </c>
      <c r="C25" s="633">
        <f>SUM(C24,C18,C16)</f>
        <v>0</v>
      </c>
      <c r="D25" s="633">
        <f>SUM(D24,D18,D16)</f>
        <v>0</v>
      </c>
      <c r="E25" s="634">
        <f>SUM(E24,E18,E16)</f>
        <v>0</v>
      </c>
    </row>
    <row r="28" spans="1:5" ht="15">
      <c r="A28" s="586"/>
      <c r="B28" s="587"/>
      <c r="C28" s="586"/>
      <c r="D28" s="586"/>
      <c r="E28" s="586"/>
    </row>
    <row r="29" spans="1:5" ht="15">
      <c r="A29" s="586"/>
      <c r="B29" s="587"/>
      <c r="C29" s="586"/>
      <c r="D29" s="586"/>
      <c r="E29" s="586"/>
    </row>
    <row r="30" spans="1:6" ht="15">
      <c r="A30" s="586"/>
      <c r="B30" s="587"/>
      <c r="C30" s="586"/>
      <c r="D30" s="586"/>
      <c r="E30" s="586"/>
      <c r="F30" s="588"/>
    </row>
    <row r="31" spans="1:5" ht="15">
      <c r="A31" s="586"/>
      <c r="B31" s="587"/>
      <c r="C31" s="586"/>
      <c r="D31" s="586"/>
      <c r="E31" s="586"/>
    </row>
    <row r="32" spans="1:5" ht="15">
      <c r="A32" s="586"/>
      <c r="B32" s="587"/>
      <c r="C32" s="586"/>
      <c r="D32" s="586"/>
      <c r="E32" s="586"/>
    </row>
    <row r="33" spans="1:5" ht="15">
      <c r="A33" s="586"/>
      <c r="B33" s="587"/>
      <c r="C33" s="586"/>
      <c r="D33" s="586"/>
      <c r="E33" s="586"/>
    </row>
    <row r="34" spans="1:5" ht="15">
      <c r="A34" s="586"/>
      <c r="B34" s="587"/>
      <c r="C34" s="586"/>
      <c r="D34" s="586"/>
      <c r="E34" s="586"/>
    </row>
    <row r="35" spans="1:5" ht="15">
      <c r="A35" s="586"/>
      <c r="B35" s="587"/>
      <c r="C35" s="586"/>
      <c r="D35" s="586"/>
      <c r="E35" s="586"/>
    </row>
    <row r="36" spans="1:5" ht="15">
      <c r="A36" s="586"/>
      <c r="B36" s="587"/>
      <c r="C36" s="586"/>
      <c r="D36" s="586"/>
      <c r="E36" s="586"/>
    </row>
    <row r="37" spans="1:5" ht="15">
      <c r="A37" s="586"/>
      <c r="B37" s="586"/>
      <c r="C37" s="586"/>
      <c r="D37" s="586"/>
      <c r="E37" s="586"/>
    </row>
    <row r="38" spans="1:5" ht="15">
      <c r="A38" s="586"/>
      <c r="B38" s="586"/>
      <c r="C38" s="586"/>
      <c r="D38" s="586"/>
      <c r="E38" s="586"/>
    </row>
    <row r="39" spans="1:5" ht="15">
      <c r="A39" s="586"/>
      <c r="B39" s="586"/>
      <c r="C39" s="586"/>
      <c r="D39" s="586"/>
      <c r="E39" s="586"/>
    </row>
    <row r="40" spans="1:5" ht="15">
      <c r="A40" s="586"/>
      <c r="B40" s="586"/>
      <c r="C40" s="586"/>
      <c r="D40" s="586"/>
      <c r="E40" s="586"/>
    </row>
    <row r="41" spans="1:5" ht="15">
      <c r="A41" s="586"/>
      <c r="B41" s="586"/>
      <c r="C41" s="586"/>
      <c r="D41" s="586"/>
      <c r="E41" s="586"/>
    </row>
    <row r="42" spans="1:5" ht="15">
      <c r="A42" s="586"/>
      <c r="B42" s="586"/>
      <c r="C42" s="586"/>
      <c r="D42" s="586"/>
      <c r="E42" s="586"/>
    </row>
    <row r="43" spans="1:5" ht="15">
      <c r="A43" s="586"/>
      <c r="B43" s="586"/>
      <c r="C43" s="586"/>
      <c r="D43" s="586"/>
      <c r="E43" s="586"/>
    </row>
    <row r="44" spans="1:5" ht="15">
      <c r="A44" s="586"/>
      <c r="B44" s="586"/>
      <c r="C44" s="586"/>
      <c r="D44" s="586"/>
      <c r="E44" s="586"/>
    </row>
  </sheetData>
  <sheetProtection/>
  <mergeCells count="2">
    <mergeCell ref="A1:E1"/>
    <mergeCell ref="A2:E2"/>
  </mergeCells>
  <printOptions horizontalCentered="1"/>
  <pageMargins left="0.5118110236220472" right="0.7086614173228347" top="0.9448818897637796" bottom="0.7480314960629921" header="0.5118110236220472" footer="0.31496062992125984"/>
  <pageSetup firstPageNumber="53" useFirstPageNumber="1" fitToHeight="0" fitToWidth="1" horizontalDpi="600" verticalDpi="600" orientation="portrait" paperSize="9" scale="79" r:id="rId1"/>
  <headerFooter>
    <oddHeader>&amp;R&amp;"Times New Roman CE,Félkövér dőlt"&amp;11 18. melléklet a ..../2019. (II.14.)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8"/>
  <sheetViews>
    <sheetView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6.375" style="98" customWidth="1"/>
    <col min="2" max="2" width="76.375" style="98" customWidth="1"/>
    <col min="3" max="3" width="11.125" style="98" customWidth="1"/>
    <col min="4" max="4" width="16.375" style="99" customWidth="1"/>
    <col min="5" max="5" width="16.125" style="1" bestFit="1" customWidth="1"/>
    <col min="6" max="6" width="19.50390625" style="1" bestFit="1" customWidth="1"/>
    <col min="7" max="16384" width="9.375" style="1" customWidth="1"/>
  </cols>
  <sheetData>
    <row r="1" spans="1:6" ht="60" customHeight="1">
      <c r="A1" s="1089" t="s">
        <v>694</v>
      </c>
      <c r="B1" s="1089"/>
      <c r="C1" s="1089"/>
      <c r="D1" s="1089"/>
      <c r="E1" s="1089"/>
      <c r="F1" s="1089"/>
    </row>
    <row r="2" spans="1:6" ht="15.75" customHeight="1">
      <c r="A2" s="1087" t="s">
        <v>0</v>
      </c>
      <c r="B2" s="1087"/>
      <c r="C2" s="1087"/>
      <c r="D2" s="1087"/>
      <c r="E2" s="1087"/>
      <c r="F2" s="1087"/>
    </row>
    <row r="3" spans="1:6" ht="15.75" customHeight="1">
      <c r="A3" s="1090"/>
      <c r="B3" s="1090"/>
      <c r="C3" s="2"/>
      <c r="F3" s="3" t="s">
        <v>1</v>
      </c>
    </row>
    <row r="4" spans="1:6" ht="37.5" customHeight="1">
      <c r="A4" s="4" t="s">
        <v>2</v>
      </c>
      <c r="B4" s="5" t="s">
        <v>3</v>
      </c>
      <c r="C4" s="5" t="s">
        <v>4</v>
      </c>
      <c r="D4" s="6" t="s">
        <v>693</v>
      </c>
      <c r="E4" s="373" t="s">
        <v>753</v>
      </c>
      <c r="F4" s="366" t="s">
        <v>754</v>
      </c>
    </row>
    <row r="5" spans="1:6" s="7" customFormat="1" ht="12" customHeight="1">
      <c r="A5" s="4" t="s">
        <v>5</v>
      </c>
      <c r="B5" s="5" t="s">
        <v>6</v>
      </c>
      <c r="C5" s="5" t="s">
        <v>7</v>
      </c>
      <c r="D5" s="6" t="s">
        <v>8</v>
      </c>
      <c r="E5" s="6" t="s">
        <v>268</v>
      </c>
      <c r="F5" s="6" t="s">
        <v>462</v>
      </c>
    </row>
    <row r="6" spans="1:6" s="11" customFormat="1" ht="15.75" customHeight="1">
      <c r="A6" s="8" t="s">
        <v>9</v>
      </c>
      <c r="B6" s="9" t="s">
        <v>10</v>
      </c>
      <c r="C6" s="10" t="s">
        <v>11</v>
      </c>
      <c r="D6" s="837"/>
      <c r="E6" s="1053">
        <f>F6-D6</f>
        <v>59393</v>
      </c>
      <c r="F6" s="1035">
        <v>59393</v>
      </c>
    </row>
    <row r="7" spans="1:6" s="11" customFormat="1" ht="15.75" customHeight="1">
      <c r="A7" s="12" t="s">
        <v>12</v>
      </c>
      <c r="B7" s="13" t="s">
        <v>13</v>
      </c>
      <c r="C7" s="14" t="s">
        <v>14</v>
      </c>
      <c r="D7" s="838">
        <v>14822666</v>
      </c>
      <c r="E7" s="1054">
        <f aca="true" t="shared" si="0" ref="E7:E21">F7-D7</f>
        <v>0</v>
      </c>
      <c r="F7" s="1037">
        <v>14822666</v>
      </c>
    </row>
    <row r="8" spans="1:6" s="11" customFormat="1" ht="24" customHeight="1">
      <c r="A8" s="12" t="s">
        <v>15</v>
      </c>
      <c r="B8" s="13" t="s">
        <v>16</v>
      </c>
      <c r="C8" s="14" t="s">
        <v>17</v>
      </c>
      <c r="D8" s="838">
        <v>6414429</v>
      </c>
      <c r="E8" s="1054">
        <f t="shared" si="0"/>
        <v>0</v>
      </c>
      <c r="F8" s="1037">
        <v>6414429</v>
      </c>
    </row>
    <row r="9" spans="1:6" s="11" customFormat="1" ht="15.75" customHeight="1">
      <c r="A9" s="12" t="s">
        <v>18</v>
      </c>
      <c r="B9" s="13" t="s">
        <v>19</v>
      </c>
      <c r="C9" s="14" t="s">
        <v>20</v>
      </c>
      <c r="D9" s="838">
        <v>1800000</v>
      </c>
      <c r="E9" s="1054">
        <f t="shared" si="0"/>
        <v>0</v>
      </c>
      <c r="F9" s="1037">
        <v>1800000</v>
      </c>
    </row>
    <row r="10" spans="1:6" s="11" customFormat="1" ht="15.75" customHeight="1">
      <c r="A10" s="8" t="s">
        <v>21</v>
      </c>
      <c r="B10" s="13" t="s">
        <v>22</v>
      </c>
      <c r="C10" s="14" t="s">
        <v>23</v>
      </c>
      <c r="D10" s="838"/>
      <c r="E10" s="1054">
        <f t="shared" si="0"/>
        <v>0</v>
      </c>
      <c r="F10" s="1037"/>
    </row>
    <row r="11" spans="1:6" s="11" customFormat="1" ht="15.75" customHeight="1">
      <c r="A11" s="18" t="s">
        <v>24</v>
      </c>
      <c r="B11" s="50" t="s">
        <v>25</v>
      </c>
      <c r="C11" s="19" t="s">
        <v>26</v>
      </c>
      <c r="D11" s="926"/>
      <c r="E11" s="1055">
        <f t="shared" si="0"/>
        <v>0</v>
      </c>
      <c r="F11" s="1039"/>
    </row>
    <row r="12" spans="1:6" s="11" customFormat="1" ht="15.75" customHeight="1">
      <c r="A12" s="30" t="s">
        <v>27</v>
      </c>
      <c r="B12" s="31" t="s">
        <v>28</v>
      </c>
      <c r="C12" s="32" t="s">
        <v>29</v>
      </c>
      <c r="D12" s="1041">
        <f>+D6+D7+D8+D9+D10+D11</f>
        <v>23037095</v>
      </c>
      <c r="E12" s="1041">
        <f>+E6+E7+E8+E9+E10+E11</f>
        <v>59393</v>
      </c>
      <c r="F12" s="1000">
        <f>+F6+F7+F8+F9+F10+F11</f>
        <v>23096488</v>
      </c>
    </row>
    <row r="13" spans="1:6" s="11" customFormat="1" ht="15.75" customHeight="1">
      <c r="A13" s="8" t="s">
        <v>30</v>
      </c>
      <c r="B13" s="9" t="s">
        <v>31</v>
      </c>
      <c r="C13" s="10" t="s">
        <v>32</v>
      </c>
      <c r="D13" s="837"/>
      <c r="E13" s="1057">
        <f t="shared" si="0"/>
        <v>0</v>
      </c>
      <c r="F13" s="1040"/>
    </row>
    <row r="14" spans="1:6" s="11" customFormat="1" ht="15.75" customHeight="1">
      <c r="A14" s="8" t="s">
        <v>33</v>
      </c>
      <c r="B14" s="13" t="s">
        <v>34</v>
      </c>
      <c r="C14" s="14" t="s">
        <v>35</v>
      </c>
      <c r="D14" s="838">
        <f>SUM(D15:D21)</f>
        <v>13826200</v>
      </c>
      <c r="E14" s="838">
        <f>SUM(E15:E21)</f>
        <v>9694024</v>
      </c>
      <c r="F14" s="15">
        <f>SUM(F15:F21)</f>
        <v>23520224</v>
      </c>
    </row>
    <row r="15" spans="1:6" s="11" customFormat="1" ht="24" customHeight="1">
      <c r="A15" s="12" t="s">
        <v>36</v>
      </c>
      <c r="B15" s="16" t="s">
        <v>37</v>
      </c>
      <c r="C15" s="14" t="s">
        <v>35</v>
      </c>
      <c r="D15" s="839"/>
      <c r="E15" s="1036"/>
      <c r="F15" s="1037"/>
    </row>
    <row r="16" spans="1:6" s="11" customFormat="1" ht="18.75" customHeight="1">
      <c r="A16" s="12" t="s">
        <v>38</v>
      </c>
      <c r="B16" s="17" t="s">
        <v>39</v>
      </c>
      <c r="C16" s="14" t="s">
        <v>35</v>
      </c>
      <c r="D16" s="839"/>
      <c r="E16" s="1036"/>
      <c r="F16" s="1037"/>
    </row>
    <row r="17" spans="1:6" s="11" customFormat="1" ht="15.75" customHeight="1">
      <c r="A17" s="8" t="s">
        <v>40</v>
      </c>
      <c r="B17" s="17" t="s">
        <v>41</v>
      </c>
      <c r="C17" s="14" t="s">
        <v>35</v>
      </c>
      <c r="D17" s="839"/>
      <c r="E17" s="1036">
        <f>F17-D17</f>
        <v>102000</v>
      </c>
      <c r="F17" s="1037">
        <v>102000</v>
      </c>
    </row>
    <row r="18" spans="1:6" s="11" customFormat="1" ht="19.5" customHeight="1">
      <c r="A18" s="12" t="s">
        <v>42</v>
      </c>
      <c r="B18" s="17" t="s">
        <v>43</v>
      </c>
      <c r="C18" s="14" t="s">
        <v>35</v>
      </c>
      <c r="D18" s="839"/>
      <c r="E18" s="1036"/>
      <c r="F18" s="1037"/>
    </row>
    <row r="19" spans="1:6" s="11" customFormat="1" ht="19.5" customHeight="1">
      <c r="A19" s="12" t="s">
        <v>44</v>
      </c>
      <c r="B19" s="17" t="s">
        <v>45</v>
      </c>
      <c r="C19" s="14" t="s">
        <v>35</v>
      </c>
      <c r="D19" s="839">
        <v>13826200</v>
      </c>
      <c r="E19" s="1036"/>
      <c r="F19" s="1037">
        <v>13826200</v>
      </c>
    </row>
    <row r="20" spans="1:6" s="11" customFormat="1" ht="24" customHeight="1">
      <c r="A20" s="8" t="s">
        <v>46</v>
      </c>
      <c r="B20" s="17" t="s">
        <v>47</v>
      </c>
      <c r="C20" s="14" t="s">
        <v>35</v>
      </c>
      <c r="D20" s="839"/>
      <c r="E20" s="1036">
        <f>F20-D20</f>
        <v>9592024</v>
      </c>
      <c r="F20" s="1037">
        <v>9592024</v>
      </c>
    </row>
    <row r="21" spans="1:6" s="11" customFormat="1" ht="24.75" customHeight="1">
      <c r="A21" s="18" t="s">
        <v>48</v>
      </c>
      <c r="B21" s="17" t="s">
        <v>49</v>
      </c>
      <c r="C21" s="19" t="s">
        <v>35</v>
      </c>
      <c r="D21" s="915"/>
      <c r="E21" s="1055">
        <f t="shared" si="0"/>
        <v>0</v>
      </c>
      <c r="F21" s="1039"/>
    </row>
    <row r="22" spans="1:6" s="11" customFormat="1" ht="18" customHeight="1">
      <c r="A22" s="20" t="s">
        <v>50</v>
      </c>
      <c r="B22" s="21" t="s">
        <v>51</v>
      </c>
      <c r="C22" s="22" t="s">
        <v>52</v>
      </c>
      <c r="D22" s="841">
        <f>SUM(D12+D13+D14)</f>
        <v>36863295</v>
      </c>
      <c r="E22" s="841">
        <f>SUM(E12+E13+E14)</f>
        <v>9753417</v>
      </c>
      <c r="F22" s="23">
        <f>SUM(F12+F13+F14)</f>
        <v>46616712</v>
      </c>
    </row>
    <row r="23" spans="1:6" s="11" customFormat="1" ht="15.75" customHeight="1">
      <c r="A23" s="8" t="s">
        <v>53</v>
      </c>
      <c r="B23" s="24" t="s">
        <v>54</v>
      </c>
      <c r="C23" s="10" t="s">
        <v>55</v>
      </c>
      <c r="D23" s="916"/>
      <c r="E23" s="1057">
        <f aca="true" t="shared" si="1" ref="E23:E38">F23-D23</f>
        <v>0</v>
      </c>
      <c r="F23" s="1059"/>
    </row>
    <row r="24" spans="1:6" s="11" customFormat="1" ht="15.75" customHeight="1">
      <c r="A24" s="12" t="s">
        <v>56</v>
      </c>
      <c r="B24" s="25" t="s">
        <v>57</v>
      </c>
      <c r="C24" s="14" t="s">
        <v>58</v>
      </c>
      <c r="D24" s="917">
        <f>SUM(D25:D30)</f>
        <v>0</v>
      </c>
      <c r="E24" s="1054">
        <f t="shared" si="1"/>
        <v>0</v>
      </c>
      <c r="F24" s="1060"/>
    </row>
    <row r="25" spans="1:6" s="11" customFormat="1" ht="15.75" customHeight="1">
      <c r="A25" s="12" t="s">
        <v>59</v>
      </c>
      <c r="B25" s="16" t="s">
        <v>60</v>
      </c>
      <c r="C25" s="14" t="s">
        <v>58</v>
      </c>
      <c r="D25" s="917"/>
      <c r="E25" s="1054">
        <f t="shared" si="1"/>
        <v>0</v>
      </c>
      <c r="F25" s="1060"/>
    </row>
    <row r="26" spans="1:6" s="11" customFormat="1" ht="18.75" customHeight="1">
      <c r="A26" s="8" t="s">
        <v>61</v>
      </c>
      <c r="B26" s="27" t="s">
        <v>62</v>
      </c>
      <c r="C26" s="14" t="s">
        <v>58</v>
      </c>
      <c r="D26" s="917"/>
      <c r="E26" s="1054">
        <f t="shared" si="1"/>
        <v>0</v>
      </c>
      <c r="F26" s="1060"/>
    </row>
    <row r="27" spans="1:6" s="11" customFormat="1" ht="15.75" customHeight="1">
      <c r="A27" s="12" t="s">
        <v>63</v>
      </c>
      <c r="B27" s="27" t="s">
        <v>64</v>
      </c>
      <c r="C27" s="14" t="s">
        <v>58</v>
      </c>
      <c r="D27" s="917"/>
      <c r="E27" s="1054">
        <f t="shared" si="1"/>
        <v>0</v>
      </c>
      <c r="F27" s="1060"/>
    </row>
    <row r="28" spans="1:6" s="11" customFormat="1" ht="15.75" customHeight="1">
      <c r="A28" s="12" t="s">
        <v>65</v>
      </c>
      <c r="B28" s="27" t="s">
        <v>66</v>
      </c>
      <c r="C28" s="14" t="s">
        <v>58</v>
      </c>
      <c r="D28" s="917"/>
      <c r="E28" s="1054">
        <f t="shared" si="1"/>
        <v>0</v>
      </c>
      <c r="F28" s="1060"/>
    </row>
    <row r="29" spans="1:6" s="11" customFormat="1" ht="24.75" customHeight="1">
      <c r="A29" s="8" t="s">
        <v>67</v>
      </c>
      <c r="B29" s="27" t="s">
        <v>68</v>
      </c>
      <c r="C29" s="14" t="s">
        <v>58</v>
      </c>
      <c r="D29" s="917"/>
      <c r="E29" s="1054">
        <f t="shared" si="1"/>
        <v>0</v>
      </c>
      <c r="F29" s="1060"/>
    </row>
    <row r="30" spans="1:6" s="11" customFormat="1" ht="24" customHeight="1">
      <c r="A30" s="18" t="s">
        <v>69</v>
      </c>
      <c r="B30" s="28" t="s">
        <v>70</v>
      </c>
      <c r="C30" s="19" t="s">
        <v>58</v>
      </c>
      <c r="D30" s="843"/>
      <c r="E30" s="1055">
        <f t="shared" si="1"/>
        <v>0</v>
      </c>
      <c r="F30" s="1061"/>
    </row>
    <row r="31" spans="1:6" s="11" customFormat="1" ht="22.5" customHeight="1">
      <c r="A31" s="30" t="s">
        <v>71</v>
      </c>
      <c r="B31" s="31" t="s">
        <v>72</v>
      </c>
      <c r="C31" s="32" t="s">
        <v>73</v>
      </c>
      <c r="D31" s="844">
        <f>SUM(D23+D24)</f>
        <v>0</v>
      </c>
      <c r="E31" s="1056">
        <f t="shared" si="1"/>
        <v>0</v>
      </c>
      <c r="F31" s="1058"/>
    </row>
    <row r="32" spans="1:6" s="11" customFormat="1" ht="14.25" customHeight="1">
      <c r="A32" s="34" t="s">
        <v>74</v>
      </c>
      <c r="B32" s="35" t="s">
        <v>75</v>
      </c>
      <c r="C32" s="36" t="s">
        <v>76</v>
      </c>
      <c r="D32" s="918"/>
      <c r="E32" s="1057">
        <f t="shared" si="1"/>
        <v>0</v>
      </c>
      <c r="F32" s="1059"/>
    </row>
    <row r="33" spans="1:6" s="11" customFormat="1" ht="14.25" customHeight="1">
      <c r="A33" s="12" t="s">
        <v>77</v>
      </c>
      <c r="B33" s="13" t="s">
        <v>78</v>
      </c>
      <c r="C33" s="14" t="s">
        <v>79</v>
      </c>
      <c r="D33" s="917">
        <f>SUM(D34:D36)</f>
        <v>22000000</v>
      </c>
      <c r="E33" s="1054">
        <f t="shared" si="1"/>
        <v>0</v>
      </c>
      <c r="F33" s="26">
        <f>SUM(F34:F36)</f>
        <v>22000000</v>
      </c>
    </row>
    <row r="34" spans="1:6" s="11" customFormat="1" ht="14.25" customHeight="1">
      <c r="A34" s="12" t="s">
        <v>80</v>
      </c>
      <c r="B34" s="37" t="s">
        <v>81</v>
      </c>
      <c r="C34" s="38" t="s">
        <v>79</v>
      </c>
      <c r="D34" s="917">
        <v>4300000</v>
      </c>
      <c r="E34" s="1054">
        <f t="shared" si="1"/>
        <v>0</v>
      </c>
      <c r="F34" s="26">
        <v>4300000</v>
      </c>
    </row>
    <row r="35" spans="1:6" s="11" customFormat="1" ht="14.25" customHeight="1">
      <c r="A35" s="8" t="s">
        <v>82</v>
      </c>
      <c r="B35" s="39" t="s">
        <v>83</v>
      </c>
      <c r="C35" s="38" t="s">
        <v>79</v>
      </c>
      <c r="D35" s="917">
        <v>16500000</v>
      </c>
      <c r="E35" s="1054">
        <f t="shared" si="1"/>
        <v>0</v>
      </c>
      <c r="F35" s="26">
        <v>16500000</v>
      </c>
    </row>
    <row r="36" spans="1:6" s="11" customFormat="1" ht="14.25" customHeight="1">
      <c r="A36" s="8" t="s">
        <v>84</v>
      </c>
      <c r="B36" s="39" t="s">
        <v>85</v>
      </c>
      <c r="C36" s="38" t="s">
        <v>79</v>
      </c>
      <c r="D36" s="917">
        <v>1200000</v>
      </c>
      <c r="E36" s="1054">
        <f t="shared" si="1"/>
        <v>0</v>
      </c>
      <c r="F36" s="26">
        <v>1200000</v>
      </c>
    </row>
    <row r="37" spans="1:6" s="11" customFormat="1" ht="14.25" customHeight="1">
      <c r="A37" s="12" t="s">
        <v>86</v>
      </c>
      <c r="B37" s="40" t="s">
        <v>87</v>
      </c>
      <c r="C37" s="14" t="s">
        <v>88</v>
      </c>
      <c r="D37" s="917">
        <f>SUM(D38:D39)</f>
        <v>42000000</v>
      </c>
      <c r="E37" s="1054">
        <f t="shared" si="1"/>
        <v>0</v>
      </c>
      <c r="F37" s="26">
        <f>SUM(F38:F39)</f>
        <v>42000000</v>
      </c>
    </row>
    <row r="38" spans="1:6" s="11" customFormat="1" ht="14.25" customHeight="1">
      <c r="A38" s="12" t="s">
        <v>89</v>
      </c>
      <c r="B38" s="41" t="s">
        <v>90</v>
      </c>
      <c r="C38" s="38" t="s">
        <v>88</v>
      </c>
      <c r="D38" s="917">
        <v>42000000</v>
      </c>
      <c r="E38" s="1054">
        <f t="shared" si="1"/>
        <v>0</v>
      </c>
      <c r="F38" s="26">
        <v>42000000</v>
      </c>
    </row>
    <row r="39" spans="1:6" s="11" customFormat="1" ht="14.25" customHeight="1">
      <c r="A39" s="8" t="s">
        <v>91</v>
      </c>
      <c r="B39" s="41" t="s">
        <v>92</v>
      </c>
      <c r="C39" s="38" t="s">
        <v>88</v>
      </c>
      <c r="D39" s="917"/>
      <c r="E39" s="1054">
        <f aca="true" t="shared" si="2" ref="E39:E54">F39-D39</f>
        <v>0</v>
      </c>
      <c r="F39" s="26"/>
    </row>
    <row r="40" spans="1:6" s="11" customFormat="1" ht="17.25" customHeight="1">
      <c r="A40" s="8" t="s">
        <v>93</v>
      </c>
      <c r="B40" s="42" t="s">
        <v>94</v>
      </c>
      <c r="C40" s="14" t="s">
        <v>95</v>
      </c>
      <c r="D40" s="917">
        <v>4200000</v>
      </c>
      <c r="E40" s="1054">
        <f t="shared" si="2"/>
        <v>0</v>
      </c>
      <c r="F40" s="26">
        <v>4200000</v>
      </c>
    </row>
    <row r="41" spans="1:6" s="11" customFormat="1" ht="17.25" customHeight="1">
      <c r="A41" s="12" t="s">
        <v>96</v>
      </c>
      <c r="B41" s="40" t="s">
        <v>97</v>
      </c>
      <c r="C41" s="14" t="s">
        <v>98</v>
      </c>
      <c r="D41" s="917">
        <f>SUM(D42:D43)</f>
        <v>0</v>
      </c>
      <c r="E41" s="1054">
        <f t="shared" si="2"/>
        <v>0</v>
      </c>
      <c r="F41" s="26">
        <f>SUM(F42:F43)</f>
        <v>0</v>
      </c>
    </row>
    <row r="42" spans="1:6" s="11" customFormat="1" ht="14.25" customHeight="1">
      <c r="A42" s="12" t="s">
        <v>99</v>
      </c>
      <c r="B42" s="41" t="s">
        <v>100</v>
      </c>
      <c r="C42" s="38" t="s">
        <v>98</v>
      </c>
      <c r="D42" s="917"/>
      <c r="E42" s="1054">
        <f t="shared" si="2"/>
        <v>0</v>
      </c>
      <c r="F42" s="26"/>
    </row>
    <row r="43" spans="1:6" s="11" customFormat="1" ht="14.25" customHeight="1">
      <c r="A43" s="8" t="s">
        <v>101</v>
      </c>
      <c r="B43" s="41" t="s">
        <v>102</v>
      </c>
      <c r="C43" s="38" t="s">
        <v>98</v>
      </c>
      <c r="D43" s="917"/>
      <c r="E43" s="1054">
        <f t="shared" si="2"/>
        <v>0</v>
      </c>
      <c r="F43" s="26"/>
    </row>
    <row r="44" spans="1:6" s="11" customFormat="1" ht="14.25" customHeight="1">
      <c r="A44" s="43" t="s">
        <v>103</v>
      </c>
      <c r="B44" s="44" t="s">
        <v>104</v>
      </c>
      <c r="C44" s="45" t="s">
        <v>105</v>
      </c>
      <c r="D44" s="843">
        <v>200000</v>
      </c>
      <c r="E44" s="1055">
        <f t="shared" si="2"/>
        <v>0</v>
      </c>
      <c r="F44" s="29">
        <v>200000</v>
      </c>
    </row>
    <row r="45" spans="1:6" s="11" customFormat="1" ht="17.25" customHeight="1">
      <c r="A45" s="30" t="s">
        <v>106</v>
      </c>
      <c r="B45" s="31" t="s">
        <v>107</v>
      </c>
      <c r="C45" s="32" t="s">
        <v>108</v>
      </c>
      <c r="D45" s="844">
        <f>SUM(D44)+D40+D37+D33+D32+D41</f>
        <v>68400000</v>
      </c>
      <c r="E45" s="844">
        <f>SUM(E44)+E40+E37+E33+E32+E41</f>
        <v>0</v>
      </c>
      <c r="F45" s="33">
        <f>SUM(F44)+F40+F37+F33+F32+F41</f>
        <v>68400000</v>
      </c>
    </row>
    <row r="46" spans="1:6" s="11" customFormat="1" ht="14.25" customHeight="1">
      <c r="A46" s="34" t="s">
        <v>109</v>
      </c>
      <c r="B46" s="46" t="s">
        <v>110</v>
      </c>
      <c r="C46" s="47" t="s">
        <v>111</v>
      </c>
      <c r="D46" s="919">
        <v>1300000</v>
      </c>
      <c r="E46" s="1057">
        <f t="shared" si="2"/>
        <v>0</v>
      </c>
      <c r="F46" s="48">
        <v>1300000</v>
      </c>
    </row>
    <row r="47" spans="1:6" s="11" customFormat="1" ht="14.25" customHeight="1">
      <c r="A47" s="12" t="s">
        <v>112</v>
      </c>
      <c r="B47" s="25" t="s">
        <v>113</v>
      </c>
      <c r="C47" s="49" t="s">
        <v>114</v>
      </c>
      <c r="D47" s="917"/>
      <c r="E47" s="1054">
        <f t="shared" si="2"/>
        <v>0</v>
      </c>
      <c r="F47" s="26"/>
    </row>
    <row r="48" spans="1:6" s="11" customFormat="1" ht="14.25" customHeight="1">
      <c r="A48" s="12" t="s">
        <v>115</v>
      </c>
      <c r="B48" s="25" t="s">
        <v>116</v>
      </c>
      <c r="C48" s="49" t="s">
        <v>117</v>
      </c>
      <c r="D48" s="917">
        <v>2600000</v>
      </c>
      <c r="E48" s="1054">
        <f t="shared" si="2"/>
        <v>0</v>
      </c>
      <c r="F48" s="26">
        <v>2600000</v>
      </c>
    </row>
    <row r="49" spans="1:6" s="11" customFormat="1" ht="14.25" customHeight="1">
      <c r="A49" s="12" t="s">
        <v>118</v>
      </c>
      <c r="B49" s="25" t="s">
        <v>119</v>
      </c>
      <c r="C49" s="49" t="s">
        <v>120</v>
      </c>
      <c r="D49" s="917"/>
      <c r="E49" s="1054">
        <f t="shared" si="2"/>
        <v>0</v>
      </c>
      <c r="F49" s="26"/>
    </row>
    <row r="50" spans="1:6" s="11" customFormat="1" ht="14.25" customHeight="1">
      <c r="A50" s="12" t="s">
        <v>121</v>
      </c>
      <c r="B50" s="25" t="s">
        <v>122</v>
      </c>
      <c r="C50" s="49" t="s">
        <v>123</v>
      </c>
      <c r="D50" s="917">
        <v>4720000</v>
      </c>
      <c r="E50" s="1054">
        <f t="shared" si="2"/>
        <v>0</v>
      </c>
      <c r="F50" s="26">
        <v>4720000</v>
      </c>
    </row>
    <row r="51" spans="1:6" s="11" customFormat="1" ht="14.25" customHeight="1">
      <c r="A51" s="12" t="s">
        <v>124</v>
      </c>
      <c r="B51" s="25" t="s">
        <v>125</v>
      </c>
      <c r="C51" s="49" t="s">
        <v>126</v>
      </c>
      <c r="D51" s="917">
        <v>2288000</v>
      </c>
      <c r="E51" s="1054">
        <f t="shared" si="2"/>
        <v>0</v>
      </c>
      <c r="F51" s="26">
        <v>2288000</v>
      </c>
    </row>
    <row r="52" spans="1:6" s="11" customFormat="1" ht="14.25" customHeight="1">
      <c r="A52" s="12" t="s">
        <v>127</v>
      </c>
      <c r="B52" s="25" t="s">
        <v>128</v>
      </c>
      <c r="C52" s="49" t="s">
        <v>129</v>
      </c>
      <c r="D52" s="917"/>
      <c r="E52" s="1054">
        <f t="shared" si="2"/>
        <v>0</v>
      </c>
      <c r="F52" s="1060"/>
    </row>
    <row r="53" spans="1:6" s="11" customFormat="1" ht="14.25" customHeight="1">
      <c r="A53" s="12" t="s">
        <v>130</v>
      </c>
      <c r="B53" s="25" t="s">
        <v>131</v>
      </c>
      <c r="C53" s="49" t="s">
        <v>132</v>
      </c>
      <c r="D53" s="917"/>
      <c r="E53" s="1054">
        <f t="shared" si="2"/>
        <v>0</v>
      </c>
      <c r="F53" s="1060"/>
    </row>
    <row r="54" spans="1:6" s="11" customFormat="1" ht="14.25" customHeight="1">
      <c r="A54" s="12" t="s">
        <v>133</v>
      </c>
      <c r="B54" s="25" t="s">
        <v>134</v>
      </c>
      <c r="C54" s="49" t="s">
        <v>135</v>
      </c>
      <c r="D54" s="920"/>
      <c r="E54" s="1054">
        <f t="shared" si="2"/>
        <v>0</v>
      </c>
      <c r="F54" s="1060"/>
    </row>
    <row r="55" spans="1:6" s="11" customFormat="1" ht="14.25" customHeight="1">
      <c r="A55" s="12" t="s">
        <v>136</v>
      </c>
      <c r="B55" s="25" t="s">
        <v>137</v>
      </c>
      <c r="C55" s="49" t="s">
        <v>138</v>
      </c>
      <c r="D55" s="920"/>
      <c r="E55" s="1054">
        <f aca="true" t="shared" si="3" ref="E55:E69">F55-D55</f>
        <v>0</v>
      </c>
      <c r="F55" s="1060"/>
    </row>
    <row r="56" spans="1:6" s="11" customFormat="1" ht="14.25" customHeight="1">
      <c r="A56" s="18" t="s">
        <v>139</v>
      </c>
      <c r="B56" s="50" t="s">
        <v>140</v>
      </c>
      <c r="C56" s="45" t="s">
        <v>141</v>
      </c>
      <c r="D56" s="921"/>
      <c r="E56" s="1055">
        <f t="shared" si="3"/>
        <v>0</v>
      </c>
      <c r="F56" s="1061"/>
    </row>
    <row r="57" spans="1:6" s="11" customFormat="1" ht="15.75" customHeight="1">
      <c r="A57" s="20" t="s">
        <v>142</v>
      </c>
      <c r="B57" s="51" t="s">
        <v>143</v>
      </c>
      <c r="C57" s="22" t="s">
        <v>144</v>
      </c>
      <c r="D57" s="922">
        <f>SUM(D46:D56)</f>
        <v>10908000</v>
      </c>
      <c r="E57" s="922">
        <f>SUM(E46:E56)</f>
        <v>0</v>
      </c>
      <c r="F57" s="52">
        <f>SUM(F46:F56)</f>
        <v>10908000</v>
      </c>
    </row>
    <row r="58" spans="1:6" s="11" customFormat="1" ht="14.25" customHeight="1">
      <c r="A58" s="53" t="s">
        <v>145</v>
      </c>
      <c r="B58" s="24" t="s">
        <v>146</v>
      </c>
      <c r="C58" s="54" t="s">
        <v>147</v>
      </c>
      <c r="D58" s="923"/>
      <c r="E58" s="1057">
        <f t="shared" si="3"/>
        <v>0</v>
      </c>
      <c r="F58" s="1059"/>
    </row>
    <row r="59" spans="1:6" s="11" customFormat="1" ht="14.25" customHeight="1">
      <c r="A59" s="55" t="s">
        <v>148</v>
      </c>
      <c r="B59" s="25" t="s">
        <v>149</v>
      </c>
      <c r="C59" s="49" t="s">
        <v>150</v>
      </c>
      <c r="D59" s="920"/>
      <c r="E59" s="1054">
        <f t="shared" si="3"/>
        <v>0</v>
      </c>
      <c r="F59" s="1060"/>
    </row>
    <row r="60" spans="1:6" s="11" customFormat="1" ht="14.25" customHeight="1">
      <c r="A60" s="55" t="s">
        <v>151</v>
      </c>
      <c r="B60" s="25" t="s">
        <v>152</v>
      </c>
      <c r="C60" s="49" t="s">
        <v>153</v>
      </c>
      <c r="D60" s="920"/>
      <c r="E60" s="1054">
        <f t="shared" si="3"/>
        <v>0</v>
      </c>
      <c r="F60" s="1060"/>
    </row>
    <row r="61" spans="1:6" s="11" customFormat="1" ht="14.25" customHeight="1">
      <c r="A61" s="55" t="s">
        <v>154</v>
      </c>
      <c r="B61" s="25" t="s">
        <v>155</v>
      </c>
      <c r="C61" s="49" t="s">
        <v>156</v>
      </c>
      <c r="D61" s="920"/>
      <c r="E61" s="1054">
        <f t="shared" si="3"/>
        <v>0</v>
      </c>
      <c r="F61" s="1060"/>
    </row>
    <row r="62" spans="1:6" s="11" customFormat="1" ht="14.25" customHeight="1">
      <c r="A62" s="56" t="s">
        <v>157</v>
      </c>
      <c r="B62" s="50" t="s">
        <v>158</v>
      </c>
      <c r="C62" s="45" t="s">
        <v>159</v>
      </c>
      <c r="D62" s="921"/>
      <c r="E62" s="1055">
        <f t="shared" si="3"/>
        <v>0</v>
      </c>
      <c r="F62" s="1061"/>
    </row>
    <row r="63" spans="1:6" s="11" customFormat="1" ht="14.25" customHeight="1">
      <c r="A63" s="30" t="s">
        <v>160</v>
      </c>
      <c r="B63" s="51" t="s">
        <v>161</v>
      </c>
      <c r="C63" s="57" t="s">
        <v>162</v>
      </c>
      <c r="D63" s="924">
        <f>SUM(D58:D62)</f>
        <v>0</v>
      </c>
      <c r="E63" s="1056">
        <f t="shared" si="3"/>
        <v>0</v>
      </c>
      <c r="F63" s="1058"/>
    </row>
    <row r="64" spans="1:6" s="11" customFormat="1" ht="16.5" customHeight="1">
      <c r="A64" s="34" t="s">
        <v>163</v>
      </c>
      <c r="B64" s="58" t="s">
        <v>164</v>
      </c>
      <c r="C64" s="59" t="s">
        <v>165</v>
      </c>
      <c r="D64" s="925"/>
      <c r="E64" s="1057">
        <f t="shared" si="3"/>
        <v>0</v>
      </c>
      <c r="F64" s="1059"/>
    </row>
    <row r="65" spans="1:6" s="11" customFormat="1" ht="17.25" customHeight="1">
      <c r="A65" s="18" t="s">
        <v>166</v>
      </c>
      <c r="B65" s="50" t="s">
        <v>167</v>
      </c>
      <c r="C65" s="60" t="s">
        <v>168</v>
      </c>
      <c r="D65" s="926"/>
      <c r="E65" s="1055">
        <f t="shared" si="3"/>
        <v>0</v>
      </c>
      <c r="F65" s="1061"/>
    </row>
    <row r="66" spans="1:6" s="11" customFormat="1" ht="17.25" customHeight="1">
      <c r="A66" s="30" t="s">
        <v>169</v>
      </c>
      <c r="B66" s="21" t="s">
        <v>170</v>
      </c>
      <c r="C66" s="22" t="s">
        <v>171</v>
      </c>
      <c r="D66" s="841">
        <f>SUM(D64:D65)</f>
        <v>0</v>
      </c>
      <c r="E66" s="1056">
        <f t="shared" si="3"/>
        <v>0</v>
      </c>
      <c r="F66" s="1058"/>
    </row>
    <row r="67" spans="1:6" s="11" customFormat="1" ht="16.5" customHeight="1">
      <c r="A67" s="8" t="s">
        <v>172</v>
      </c>
      <c r="B67" s="9" t="s">
        <v>173</v>
      </c>
      <c r="C67" s="10" t="s">
        <v>174</v>
      </c>
      <c r="D67" s="854"/>
      <c r="E67" s="1057">
        <f t="shared" si="3"/>
        <v>0</v>
      </c>
      <c r="F67" s="1059"/>
    </row>
    <row r="68" spans="1:6" s="11" customFormat="1" ht="14.25" customHeight="1">
      <c r="A68" s="18" t="s">
        <v>175</v>
      </c>
      <c r="B68" s="50" t="s">
        <v>176</v>
      </c>
      <c r="C68" s="19" t="s">
        <v>177</v>
      </c>
      <c r="D68" s="855"/>
      <c r="E68" s="1055">
        <f t="shared" si="3"/>
        <v>0</v>
      </c>
      <c r="F68" s="1061"/>
    </row>
    <row r="69" spans="1:6" s="11" customFormat="1" ht="15.75" customHeight="1">
      <c r="A69" s="18" t="s">
        <v>178</v>
      </c>
      <c r="B69" s="61" t="s">
        <v>179</v>
      </c>
      <c r="C69" s="62" t="s">
        <v>180</v>
      </c>
      <c r="D69" s="856">
        <f>SUM(D67:D68)</f>
        <v>0</v>
      </c>
      <c r="E69" s="1056">
        <f t="shared" si="3"/>
        <v>0</v>
      </c>
      <c r="F69" s="1058"/>
    </row>
    <row r="70" spans="1:6" s="11" customFormat="1" ht="21" customHeight="1">
      <c r="A70" s="30" t="s">
        <v>181</v>
      </c>
      <c r="B70" s="51" t="s">
        <v>182</v>
      </c>
      <c r="C70" s="64" t="s">
        <v>183</v>
      </c>
      <c r="D70" s="844">
        <f>SUM(D22+D31+D45+D57+D63+D66+D69)</f>
        <v>116171295</v>
      </c>
      <c r="E70" s="844">
        <f>SUM(E22+E31+E45+E57+E63+E66+E69)</f>
        <v>9753417</v>
      </c>
      <c r="F70" s="33">
        <f>SUM(F22+F31+F45+F57+F63+F66+F69)</f>
        <v>125924712</v>
      </c>
    </row>
    <row r="71" spans="1:6" s="11" customFormat="1" ht="14.25" customHeight="1">
      <c r="A71" s="8" t="s">
        <v>184</v>
      </c>
      <c r="B71" s="9" t="s">
        <v>185</v>
      </c>
      <c r="C71" s="10" t="s">
        <v>186</v>
      </c>
      <c r="D71" s="927"/>
      <c r="E71" s="1057">
        <f>F71-D71</f>
        <v>0</v>
      </c>
      <c r="F71" s="1040"/>
    </row>
    <row r="72" spans="1:6" s="11" customFormat="1" ht="14.25" customHeight="1">
      <c r="A72" s="12" t="s">
        <v>187</v>
      </c>
      <c r="B72" s="13" t="s">
        <v>188</v>
      </c>
      <c r="C72" s="14" t="s">
        <v>189</v>
      </c>
      <c r="D72" s="928">
        <f>SUM(D73:D74)</f>
        <v>180676751</v>
      </c>
      <c r="E72" s="928">
        <f>SUM(E73:E74)</f>
        <v>73664307</v>
      </c>
      <c r="F72" s="65">
        <f>SUM(F73:F74)</f>
        <v>254341058</v>
      </c>
    </row>
    <row r="73" spans="1:6" s="11" customFormat="1" ht="14.25" customHeight="1">
      <c r="A73" s="12" t="s">
        <v>190</v>
      </c>
      <c r="B73" s="66" t="s">
        <v>191</v>
      </c>
      <c r="C73" s="38" t="s">
        <v>192</v>
      </c>
      <c r="D73" s="929">
        <v>180676751</v>
      </c>
      <c r="E73" s="1062">
        <f>F73-D73</f>
        <v>73664307</v>
      </c>
      <c r="F73" s="1063">
        <v>254341058</v>
      </c>
    </row>
    <row r="74" spans="1:6" s="11" customFormat="1" ht="14.25" customHeight="1">
      <c r="A74" s="12" t="s">
        <v>193</v>
      </c>
      <c r="B74" s="66" t="s">
        <v>194</v>
      </c>
      <c r="C74" s="38" t="s">
        <v>195</v>
      </c>
      <c r="D74" s="929"/>
      <c r="E74" s="1054">
        <f>F74-D74</f>
        <v>0</v>
      </c>
      <c r="F74" s="1037"/>
    </row>
    <row r="75" spans="1:6" s="11" customFormat="1" ht="14.25" customHeight="1">
      <c r="A75" s="43" t="s">
        <v>196</v>
      </c>
      <c r="B75" s="732" t="s">
        <v>751</v>
      </c>
      <c r="C75" s="731" t="s">
        <v>752</v>
      </c>
      <c r="D75" s="930"/>
      <c r="E75" s="1055">
        <f>F75-D75</f>
        <v>0</v>
      </c>
      <c r="F75" s="1039"/>
    </row>
    <row r="76" spans="1:6" s="11" customFormat="1" ht="14.25" customHeight="1">
      <c r="A76" s="30" t="s">
        <v>199</v>
      </c>
      <c r="B76" s="68" t="s">
        <v>632</v>
      </c>
      <c r="C76" s="69" t="s">
        <v>198</v>
      </c>
      <c r="D76" s="844">
        <f>D71+D72+D75</f>
        <v>180676751</v>
      </c>
      <c r="E76" s="844">
        <f>E71+E72+E75</f>
        <v>73664307</v>
      </c>
      <c r="F76" s="33">
        <f>F71+F72+F75</f>
        <v>254341058</v>
      </c>
    </row>
    <row r="77" spans="1:6" s="11" customFormat="1" ht="18.75" customHeight="1">
      <c r="A77" s="30" t="s">
        <v>629</v>
      </c>
      <c r="B77" s="68" t="s">
        <v>630</v>
      </c>
      <c r="C77" s="69" t="s">
        <v>631</v>
      </c>
      <c r="D77" s="844">
        <f>SUM(D76,D70)</f>
        <v>296848046</v>
      </c>
      <c r="E77" s="844">
        <f>SUM(E76,E70)</f>
        <v>83417724</v>
      </c>
      <c r="F77" s="33">
        <f>SUM(F76,F70)</f>
        <v>380265770</v>
      </c>
    </row>
    <row r="78" spans="1:4" ht="17.25" customHeight="1">
      <c r="A78" s="1091"/>
      <c r="B78" s="1091"/>
      <c r="C78" s="1091"/>
      <c r="D78" s="1091"/>
    </row>
    <row r="79" spans="1:4" s="70" customFormat="1" ht="16.5" customHeight="1">
      <c r="A79" s="1092" t="s">
        <v>201</v>
      </c>
      <c r="B79" s="1092"/>
      <c r="C79" s="1092"/>
      <c r="D79" s="1092"/>
    </row>
    <row r="80" spans="1:6" ht="37.5" customHeight="1">
      <c r="A80" s="4" t="s">
        <v>2</v>
      </c>
      <c r="B80" s="5" t="s">
        <v>202</v>
      </c>
      <c r="C80" s="5" t="s">
        <v>4</v>
      </c>
      <c r="D80" s="6" t="s">
        <v>693</v>
      </c>
      <c r="E80" s="373" t="s">
        <v>753</v>
      </c>
      <c r="F80" s="366" t="s">
        <v>754</v>
      </c>
    </row>
    <row r="81" spans="1:6" s="7" customFormat="1" ht="12" customHeight="1">
      <c r="A81" s="4" t="s">
        <v>5</v>
      </c>
      <c r="B81" s="5" t="s">
        <v>6</v>
      </c>
      <c r="C81" s="5" t="s">
        <v>7</v>
      </c>
      <c r="D81" s="6" t="s">
        <v>8</v>
      </c>
      <c r="E81" s="6" t="s">
        <v>268</v>
      </c>
      <c r="F81" s="6" t="s">
        <v>462</v>
      </c>
    </row>
    <row r="82" spans="1:6" ht="15.75" customHeight="1">
      <c r="A82" s="53" t="s">
        <v>9</v>
      </c>
      <c r="B82" s="71" t="s">
        <v>203</v>
      </c>
      <c r="C82" s="72" t="s">
        <v>204</v>
      </c>
      <c r="D82" s="916">
        <v>46120862</v>
      </c>
      <c r="E82" s="1064">
        <f>F82-D82</f>
        <v>15873239</v>
      </c>
      <c r="F82" s="1065">
        <v>61994101</v>
      </c>
    </row>
    <row r="83" spans="1:6" ht="15.75" customHeight="1">
      <c r="A83" s="55" t="s">
        <v>12</v>
      </c>
      <c r="B83" s="73" t="s">
        <v>205</v>
      </c>
      <c r="C83" s="74" t="s">
        <v>206</v>
      </c>
      <c r="D83" s="917">
        <v>8829768</v>
      </c>
      <c r="E83" s="1066"/>
      <c r="F83" s="1067">
        <v>8829768</v>
      </c>
    </row>
    <row r="84" spans="1:6" ht="15.75" customHeight="1">
      <c r="A84" s="55" t="s">
        <v>15</v>
      </c>
      <c r="B84" s="73" t="s">
        <v>207</v>
      </c>
      <c r="C84" s="74" t="s">
        <v>208</v>
      </c>
      <c r="D84" s="917">
        <v>38942202</v>
      </c>
      <c r="E84" s="1066">
        <f>F84-D84</f>
        <v>53293581</v>
      </c>
      <c r="F84" s="1067">
        <v>92235783</v>
      </c>
    </row>
    <row r="85" spans="1:6" ht="15.75" customHeight="1">
      <c r="A85" s="53" t="s">
        <v>18</v>
      </c>
      <c r="B85" s="73" t="s">
        <v>209</v>
      </c>
      <c r="C85" s="74" t="s">
        <v>210</v>
      </c>
      <c r="D85" s="917">
        <v>1940000</v>
      </c>
      <c r="E85" s="1066">
        <f>F85-D85</f>
        <v>1468750</v>
      </c>
      <c r="F85" s="1067">
        <v>3408750</v>
      </c>
    </row>
    <row r="86" spans="1:6" ht="15.75" customHeight="1">
      <c r="A86" s="55" t="s">
        <v>21</v>
      </c>
      <c r="B86" s="73" t="s">
        <v>211</v>
      </c>
      <c r="C86" s="74" t="s">
        <v>212</v>
      </c>
      <c r="D86" s="917">
        <f>SUM(D87:D93)</f>
        <v>65706154</v>
      </c>
      <c r="E86" s="1066">
        <f>F86-D86</f>
        <v>581461</v>
      </c>
      <c r="F86" s="1067">
        <v>66287615</v>
      </c>
    </row>
    <row r="87" spans="1:6" ht="15.75" customHeight="1">
      <c r="A87" s="55" t="s">
        <v>24</v>
      </c>
      <c r="B87" s="73" t="s">
        <v>213</v>
      </c>
      <c r="C87" s="74" t="s">
        <v>214</v>
      </c>
      <c r="D87" s="917"/>
      <c r="E87" s="1066"/>
      <c r="F87" s="1067"/>
    </row>
    <row r="88" spans="1:6" ht="15.75" customHeight="1">
      <c r="A88" s="55" t="s">
        <v>27</v>
      </c>
      <c r="B88" s="75" t="s">
        <v>215</v>
      </c>
      <c r="C88" s="109" t="s">
        <v>216</v>
      </c>
      <c r="D88" s="931"/>
      <c r="E88" s="1066"/>
      <c r="F88" s="1067"/>
    </row>
    <row r="89" spans="1:6" ht="15.75" customHeight="1">
      <c r="A89" s="53" t="s">
        <v>30</v>
      </c>
      <c r="B89" s="75" t="s">
        <v>217</v>
      </c>
      <c r="C89" s="109" t="s">
        <v>218</v>
      </c>
      <c r="D89" s="931"/>
      <c r="E89" s="1066"/>
      <c r="F89" s="1067"/>
    </row>
    <row r="90" spans="1:6" ht="15.75" customHeight="1">
      <c r="A90" s="55" t="s">
        <v>33</v>
      </c>
      <c r="B90" s="76" t="s">
        <v>219</v>
      </c>
      <c r="C90" s="109" t="s">
        <v>220</v>
      </c>
      <c r="D90" s="931"/>
      <c r="E90" s="1066"/>
      <c r="F90" s="1067"/>
    </row>
    <row r="91" spans="1:6" ht="15.75" customHeight="1">
      <c r="A91" s="55" t="s">
        <v>36</v>
      </c>
      <c r="B91" s="75" t="s">
        <v>221</v>
      </c>
      <c r="C91" s="109" t="s">
        <v>222</v>
      </c>
      <c r="D91" s="931"/>
      <c r="E91" s="1066"/>
      <c r="F91" s="1067"/>
    </row>
    <row r="92" spans="1:6" ht="15.75" customHeight="1">
      <c r="A92" s="55" t="s">
        <v>38</v>
      </c>
      <c r="B92" s="75" t="s">
        <v>223</v>
      </c>
      <c r="C92" s="109" t="s">
        <v>224</v>
      </c>
      <c r="D92" s="931"/>
      <c r="E92" s="1066"/>
      <c r="F92" s="1067"/>
    </row>
    <row r="93" spans="1:6" ht="15.75" customHeight="1">
      <c r="A93" s="53" t="s">
        <v>40</v>
      </c>
      <c r="B93" s="75" t="s">
        <v>225</v>
      </c>
      <c r="C93" s="109" t="s">
        <v>226</v>
      </c>
      <c r="D93" s="929">
        <f>SUM(D94:D95)</f>
        <v>65706154</v>
      </c>
      <c r="E93" s="929">
        <f>SUM(E94:E95)</f>
        <v>581461</v>
      </c>
      <c r="F93" s="78">
        <f>SUM(F94:F95)</f>
        <v>66287615</v>
      </c>
    </row>
    <row r="94" spans="1:6" ht="15.75" customHeight="1">
      <c r="A94" s="55" t="s">
        <v>42</v>
      </c>
      <c r="B94" s="75" t="s">
        <v>227</v>
      </c>
      <c r="C94" s="77" t="s">
        <v>226</v>
      </c>
      <c r="D94" s="929">
        <v>65706154</v>
      </c>
      <c r="E94" s="1066">
        <f>F94-D94</f>
        <v>581461</v>
      </c>
      <c r="F94" s="1067">
        <v>66287615</v>
      </c>
    </row>
    <row r="95" spans="1:6" ht="15.75" customHeight="1">
      <c r="A95" s="56" t="s">
        <v>44</v>
      </c>
      <c r="B95" s="79" t="s">
        <v>228</v>
      </c>
      <c r="C95" s="80" t="s">
        <v>226</v>
      </c>
      <c r="D95" s="932"/>
      <c r="E95" s="1068"/>
      <c r="F95" s="1069"/>
    </row>
    <row r="96" spans="1:6" ht="15.75" customHeight="1">
      <c r="A96" s="81" t="s">
        <v>46</v>
      </c>
      <c r="B96" s="82" t="s">
        <v>456</v>
      </c>
      <c r="C96" s="32" t="s">
        <v>229</v>
      </c>
      <c r="D96" s="922">
        <f>SUM(D82:D86)</f>
        <v>161538986</v>
      </c>
      <c r="E96" s="922">
        <f>SUM(E82:E86)</f>
        <v>71217031</v>
      </c>
      <c r="F96" s="52">
        <f>SUM(F82:F86)</f>
        <v>232756017</v>
      </c>
    </row>
    <row r="97" spans="1:6" ht="16.5" customHeight="1">
      <c r="A97" s="53" t="s">
        <v>48</v>
      </c>
      <c r="B97" s="71" t="s">
        <v>230</v>
      </c>
      <c r="C97" s="72" t="s">
        <v>231</v>
      </c>
      <c r="D97" s="916">
        <v>135309060</v>
      </c>
      <c r="E97" s="1070">
        <f>F97-D97</f>
        <v>11843183</v>
      </c>
      <c r="F97" s="1071">
        <v>147152243</v>
      </c>
    </row>
    <row r="98" spans="1:6" ht="16.5" customHeight="1">
      <c r="A98" s="55" t="s">
        <v>50</v>
      </c>
      <c r="B98" s="73" t="s">
        <v>232</v>
      </c>
      <c r="C98" s="74" t="s">
        <v>233</v>
      </c>
      <c r="D98" s="917"/>
      <c r="E98" s="1066"/>
      <c r="F98" s="1067"/>
    </row>
    <row r="99" spans="1:6" ht="16.5" customHeight="1">
      <c r="A99" s="53" t="s">
        <v>53</v>
      </c>
      <c r="B99" s="13" t="s">
        <v>234</v>
      </c>
      <c r="C99" s="14" t="s">
        <v>235</v>
      </c>
      <c r="D99" s="917">
        <f>SUM(D100:D105)</f>
        <v>0</v>
      </c>
      <c r="E99" s="1066"/>
      <c r="F99" s="1067"/>
    </row>
    <row r="100" spans="1:6" ht="16.5" customHeight="1">
      <c r="A100" s="55" t="s">
        <v>56</v>
      </c>
      <c r="B100" s="73" t="s">
        <v>236</v>
      </c>
      <c r="C100" s="14" t="s">
        <v>237</v>
      </c>
      <c r="D100" s="917"/>
      <c r="E100" s="1066"/>
      <c r="F100" s="1067"/>
    </row>
    <row r="101" spans="1:6" ht="16.5" customHeight="1">
      <c r="A101" s="53" t="s">
        <v>59</v>
      </c>
      <c r="B101" s="83" t="s">
        <v>217</v>
      </c>
      <c r="C101" s="14" t="s">
        <v>238</v>
      </c>
      <c r="D101" s="917"/>
      <c r="E101" s="1066"/>
      <c r="F101" s="1067"/>
    </row>
    <row r="102" spans="1:6" ht="16.5" customHeight="1">
      <c r="A102" s="55" t="s">
        <v>61</v>
      </c>
      <c r="B102" s="83" t="s">
        <v>239</v>
      </c>
      <c r="C102" s="14" t="s">
        <v>240</v>
      </c>
      <c r="D102" s="917"/>
      <c r="E102" s="1066"/>
      <c r="F102" s="1067"/>
    </row>
    <row r="103" spans="1:6" ht="16.5" customHeight="1">
      <c r="A103" s="53" t="s">
        <v>63</v>
      </c>
      <c r="B103" s="83" t="s">
        <v>241</v>
      </c>
      <c r="C103" s="14" t="s">
        <v>242</v>
      </c>
      <c r="D103" s="917"/>
      <c r="E103" s="1066"/>
      <c r="F103" s="1067"/>
    </row>
    <row r="104" spans="1:6" ht="16.5" customHeight="1">
      <c r="A104" s="55" t="s">
        <v>65</v>
      </c>
      <c r="B104" s="83" t="s">
        <v>243</v>
      </c>
      <c r="C104" s="14" t="s">
        <v>244</v>
      </c>
      <c r="D104" s="917"/>
      <c r="E104" s="1066"/>
      <c r="F104" s="1067"/>
    </row>
    <row r="105" spans="1:6" ht="16.5" customHeight="1">
      <c r="A105" s="84" t="s">
        <v>67</v>
      </c>
      <c r="B105" s="85" t="s">
        <v>245</v>
      </c>
      <c r="C105" s="14" t="s">
        <v>246</v>
      </c>
      <c r="D105" s="843"/>
      <c r="E105" s="1068"/>
      <c r="F105" s="1069"/>
    </row>
    <row r="106" spans="1:6" ht="16.5" customHeight="1">
      <c r="A106" s="81" t="s">
        <v>69</v>
      </c>
      <c r="B106" s="82" t="s">
        <v>455</v>
      </c>
      <c r="C106" s="32" t="s">
        <v>247</v>
      </c>
      <c r="D106" s="844">
        <f>+D97+D98+D99</f>
        <v>135309060</v>
      </c>
      <c r="E106" s="844">
        <f>+E97+E98+E99</f>
        <v>11843183</v>
      </c>
      <c r="F106" s="33">
        <f>+F97+F98+F99</f>
        <v>147152243</v>
      </c>
    </row>
    <row r="107" spans="1:6" ht="16.5" customHeight="1">
      <c r="A107" s="86" t="s">
        <v>71</v>
      </c>
      <c r="B107" s="51" t="s">
        <v>248</v>
      </c>
      <c r="C107" s="32" t="s">
        <v>249</v>
      </c>
      <c r="D107" s="1072">
        <f>SUM(D96+D106)</f>
        <v>296848046</v>
      </c>
      <c r="E107" s="1074">
        <f>SUM(E96+E106)</f>
        <v>83060214</v>
      </c>
      <c r="F107" s="1073">
        <f>SUM(F96+F106)</f>
        <v>379908260</v>
      </c>
    </row>
    <row r="108" spans="1:6" ht="16.5" customHeight="1">
      <c r="A108" s="87" t="s">
        <v>74</v>
      </c>
      <c r="B108" s="88" t="s">
        <v>250</v>
      </c>
      <c r="C108" s="89" t="s">
        <v>251</v>
      </c>
      <c r="D108" s="933"/>
      <c r="E108" s="1070"/>
      <c r="F108" s="1071"/>
    </row>
    <row r="109" spans="1:6" ht="16.5" customHeight="1">
      <c r="A109" s="55" t="s">
        <v>77</v>
      </c>
      <c r="B109" s="90" t="s">
        <v>252</v>
      </c>
      <c r="C109" s="74" t="s">
        <v>253</v>
      </c>
      <c r="D109" s="917"/>
      <c r="E109" s="1066"/>
      <c r="F109" s="1067"/>
    </row>
    <row r="110" spans="1:6" ht="16.5" customHeight="1">
      <c r="A110" s="91" t="s">
        <v>80</v>
      </c>
      <c r="B110" s="90" t="s">
        <v>254</v>
      </c>
      <c r="C110" s="74" t="s">
        <v>255</v>
      </c>
      <c r="D110" s="917"/>
      <c r="E110" s="1066">
        <f>F110-D110</f>
        <v>357510</v>
      </c>
      <c r="F110" s="1067">
        <v>357510</v>
      </c>
    </row>
    <row r="111" spans="1:6" ht="16.5" customHeight="1">
      <c r="A111" s="55" t="s">
        <v>82</v>
      </c>
      <c r="B111" s="90" t="s">
        <v>256</v>
      </c>
      <c r="C111" s="74" t="s">
        <v>257</v>
      </c>
      <c r="D111" s="917"/>
      <c r="E111" s="1068"/>
      <c r="F111" s="1069"/>
    </row>
    <row r="112" spans="1:7" ht="16.5" customHeight="1">
      <c r="A112" s="92" t="s">
        <v>84</v>
      </c>
      <c r="B112" s="31" t="s">
        <v>258</v>
      </c>
      <c r="C112" s="32" t="s">
        <v>259</v>
      </c>
      <c r="D112" s="934">
        <f>SUM(D108:D111)</f>
        <v>0</v>
      </c>
      <c r="E112" s="934">
        <f>SUM(E108:E111)</f>
        <v>357510</v>
      </c>
      <c r="F112" s="94">
        <f>SUM(F108:F111)</f>
        <v>357510</v>
      </c>
      <c r="G112" s="95"/>
    </row>
    <row r="113" spans="1:6" s="11" customFormat="1" ht="16.5" customHeight="1">
      <c r="A113" s="96">
        <v>32</v>
      </c>
      <c r="B113" s="21" t="s">
        <v>260</v>
      </c>
      <c r="C113" s="97" t="s">
        <v>261</v>
      </c>
      <c r="D113" s="934">
        <f>D107+D112</f>
        <v>296848046</v>
      </c>
      <c r="E113" s="934">
        <f>E107+E112</f>
        <v>83417724</v>
      </c>
      <c r="F113" s="94">
        <f>F107+F112</f>
        <v>380265770</v>
      </c>
    </row>
    <row r="114" ht="16.5" customHeight="1"/>
    <row r="115" spans="1:4" ht="30.75" customHeight="1">
      <c r="A115" s="1088" t="s">
        <v>262</v>
      </c>
      <c r="B115" s="1088"/>
      <c r="C115" s="1088"/>
      <c r="D115" s="1088"/>
    </row>
    <row r="116" spans="1:4" ht="15" customHeight="1">
      <c r="A116" s="1090"/>
      <c r="B116" s="1090"/>
      <c r="C116" s="2"/>
      <c r="D116" s="100"/>
    </row>
    <row r="117" spans="1:4" ht="29.25" customHeight="1">
      <c r="A117" s="101">
        <v>1</v>
      </c>
      <c r="B117" s="102" t="s">
        <v>263</v>
      </c>
      <c r="C117" s="103"/>
      <c r="D117" s="104">
        <f>D70-D107</f>
        <v>-180676751</v>
      </c>
    </row>
    <row r="118" spans="1:4" ht="40.5" customHeight="1">
      <c r="A118" s="105" t="s">
        <v>12</v>
      </c>
      <c r="B118" s="106" t="s">
        <v>264</v>
      </c>
      <c r="C118" s="107"/>
      <c r="D118" s="108">
        <f>D76-D112</f>
        <v>180676751</v>
      </c>
    </row>
  </sheetData>
  <sheetProtection/>
  <mergeCells count="7">
    <mergeCell ref="A1:F1"/>
    <mergeCell ref="A116:B116"/>
    <mergeCell ref="A3:B3"/>
    <mergeCell ref="A78:D78"/>
    <mergeCell ref="A79:D79"/>
    <mergeCell ref="A115:D115"/>
    <mergeCell ref="A2:F2"/>
  </mergeCells>
  <printOptions horizontalCentered="1"/>
  <pageMargins left="0.5905511811023623" right="0.5905511811023623" top="1.062992125984252" bottom="0.8661417322834646" header="0.7874015748031497" footer="0.5905511811023623"/>
  <pageSetup fitToHeight="2" horizontalDpi="600" verticalDpi="600" orientation="portrait" paperSize="9" scale="80" r:id="rId1"/>
  <headerFooter alignWithMargins="0">
    <oddHeader>&amp;R&amp;"Times New Roman CE,Félkövér dőlt"&amp;11 1.2 melléklet a ..../2019. (II.14.) önkormányzati rendelethez</oddHeader>
  </headerFooter>
  <rowBreaks count="2" manualBreakCount="2">
    <brk id="44" max="3" man="1"/>
    <brk id="9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7.00390625" style="111" customWidth="1"/>
    <col min="2" max="2" width="58.00390625" style="112" customWidth="1"/>
    <col min="3" max="3" width="18.375" style="111" customWidth="1"/>
    <col min="4" max="4" width="56.00390625" style="111" customWidth="1"/>
    <col min="5" max="5" width="19.125" style="111" customWidth="1"/>
    <col min="6" max="6" width="7.625" style="111" customWidth="1"/>
    <col min="7" max="16384" width="9.375" style="111" customWidth="1"/>
  </cols>
  <sheetData>
    <row r="1" spans="1:6" ht="44.25" customHeight="1">
      <c r="A1" s="1093" t="s">
        <v>695</v>
      </c>
      <c r="B1" s="1093"/>
      <c r="C1" s="1093"/>
      <c r="D1" s="1093"/>
      <c r="E1" s="1093"/>
      <c r="F1" s="110"/>
    </row>
    <row r="2" spans="5:6" ht="12.75">
      <c r="E2" s="113" t="s">
        <v>1</v>
      </c>
      <c r="F2" s="110"/>
    </row>
    <row r="3" spans="1:6" ht="18" customHeight="1">
      <c r="A3" s="1094" t="s">
        <v>2</v>
      </c>
      <c r="B3" s="1096" t="s">
        <v>265</v>
      </c>
      <c r="C3" s="1097"/>
      <c r="D3" s="1096" t="s">
        <v>266</v>
      </c>
      <c r="E3" s="1097"/>
      <c r="F3" s="110"/>
    </row>
    <row r="4" spans="1:6" s="116" customFormat="1" ht="35.25" customHeight="1">
      <c r="A4" s="1095"/>
      <c r="B4" s="114" t="s">
        <v>267</v>
      </c>
      <c r="C4" s="115" t="s">
        <v>696</v>
      </c>
      <c r="D4" s="114" t="s">
        <v>267</v>
      </c>
      <c r="E4" s="115" t="s">
        <v>696</v>
      </c>
      <c r="F4" s="110"/>
    </row>
    <row r="5" spans="1:6" s="119" customFormat="1" ht="12" customHeight="1">
      <c r="A5" s="117" t="s">
        <v>5</v>
      </c>
      <c r="B5" s="117" t="s">
        <v>6</v>
      </c>
      <c r="C5" s="118" t="s">
        <v>7</v>
      </c>
      <c r="D5" s="117" t="s">
        <v>8</v>
      </c>
      <c r="E5" s="118" t="s">
        <v>268</v>
      </c>
      <c r="F5" s="110"/>
    </row>
    <row r="6" spans="1:6" ht="18.75" customHeight="1">
      <c r="A6" s="120" t="s">
        <v>9</v>
      </c>
      <c r="B6" s="729" t="s">
        <v>457</v>
      </c>
      <c r="C6" s="1075">
        <f>'1.1.sz.mell.'!F13+'1.1.sz.mell.'!F12</f>
        <v>23096488</v>
      </c>
      <c r="D6" s="729" t="str">
        <f>'1.1.sz.mell.'!B82</f>
        <v>Személyi  juttatások</v>
      </c>
      <c r="E6" s="1075">
        <f>'1.1.sz.mell.'!F82</f>
        <v>61994101</v>
      </c>
      <c r="F6" s="110"/>
    </row>
    <row r="7" spans="1:6" ht="15.75" customHeight="1">
      <c r="A7" s="121" t="s">
        <v>12</v>
      </c>
      <c r="B7" s="730" t="s">
        <v>548</v>
      </c>
      <c r="C7" s="1076">
        <f>'1.1.sz.mell.'!F13+'1.1.sz.mell.'!F14</f>
        <v>23520224</v>
      </c>
      <c r="D7" s="729" t="str">
        <f>'1.1.sz.mell.'!B83</f>
        <v>Munkaadókat terhelő járulékok és szociális hozzájárulási adó</v>
      </c>
      <c r="E7" s="1076">
        <f>'1.1.sz.mell.'!F83</f>
        <v>8829768</v>
      </c>
      <c r="F7" s="110"/>
    </row>
    <row r="8" spans="1:6" ht="15.75" customHeight="1">
      <c r="A8" s="121" t="s">
        <v>15</v>
      </c>
      <c r="B8" s="730" t="s">
        <v>107</v>
      </c>
      <c r="C8" s="1076">
        <f>'1.1.sz.mell.'!F45</f>
        <v>68400000</v>
      </c>
      <c r="D8" s="729" t="str">
        <f>'1.1.sz.mell.'!B84</f>
        <v>Dologi  kiadások</v>
      </c>
      <c r="E8" s="1076">
        <f>'1.1.sz.mell.'!F84</f>
        <v>92235783</v>
      </c>
      <c r="F8" s="110"/>
    </row>
    <row r="9" spans="1:6" ht="15.75" customHeight="1">
      <c r="A9" s="121" t="s">
        <v>18</v>
      </c>
      <c r="B9" s="730" t="s">
        <v>446</v>
      </c>
      <c r="C9" s="1076">
        <f>'1.1.sz.mell.'!F57</f>
        <v>10908000</v>
      </c>
      <c r="D9" s="729" t="str">
        <f>'1.1.sz.mell.'!B85</f>
        <v>Ellátottak pénzbeli juttatásai</v>
      </c>
      <c r="E9" s="1076">
        <f>'1.1.sz.mell.'!F85</f>
        <v>3408750</v>
      </c>
      <c r="F9" s="110"/>
    </row>
    <row r="10" spans="1:6" ht="15.75" customHeight="1">
      <c r="A10" s="121" t="s">
        <v>21</v>
      </c>
      <c r="B10" s="730" t="s">
        <v>415</v>
      </c>
      <c r="C10" s="1076">
        <f>'1.1.sz.mell.'!D66</f>
        <v>0</v>
      </c>
      <c r="D10" s="729" t="str">
        <f>'1.1.sz.mell.'!B86</f>
        <v>Egyéb működési célú kiadások</v>
      </c>
      <c r="E10" s="1076">
        <f>'1.1.sz.mell.'!F86</f>
        <v>66287615</v>
      </c>
      <c r="F10" s="110"/>
    </row>
    <row r="11" spans="1:6" ht="15.75" customHeight="1">
      <c r="A11" s="121" t="s">
        <v>24</v>
      </c>
      <c r="B11" s="730"/>
      <c r="C11" s="1076"/>
      <c r="D11" s="124" t="s">
        <v>269</v>
      </c>
      <c r="E11" s="1076"/>
      <c r="F11" s="110"/>
    </row>
    <row r="12" spans="1:6" ht="15.75" customHeight="1">
      <c r="A12" s="125" t="s">
        <v>27</v>
      </c>
      <c r="B12" s="126"/>
      <c r="C12" s="1077"/>
      <c r="D12" s="127" t="s">
        <v>270</v>
      </c>
      <c r="E12" s="1077"/>
      <c r="F12" s="110"/>
    </row>
    <row r="13" spans="1:6" ht="15.75" customHeight="1">
      <c r="A13" s="128" t="s">
        <v>30</v>
      </c>
      <c r="B13" s="733" t="s">
        <v>633</v>
      </c>
      <c r="C13" s="746">
        <f>SUM(C6:C12)</f>
        <v>125924712</v>
      </c>
      <c r="D13" s="733" t="s">
        <v>271</v>
      </c>
      <c r="E13" s="746">
        <f>SUM(E6:E10)</f>
        <v>232756017</v>
      </c>
      <c r="F13" s="110"/>
    </row>
    <row r="14" spans="1:6" ht="15.75" customHeight="1">
      <c r="A14" s="130" t="s">
        <v>33</v>
      </c>
      <c r="B14" s="734" t="str">
        <f>'1.1.sz.mell.'!B71</f>
        <v>Hitel-, kölcsönfelvétel államháztartáson kívülről </v>
      </c>
      <c r="C14" s="1078">
        <f>'1.1.sz.mell.'!D71</f>
        <v>0</v>
      </c>
      <c r="D14" s="736" t="s">
        <v>272</v>
      </c>
      <c r="E14" s="1079"/>
      <c r="F14" s="110"/>
    </row>
    <row r="15" spans="1:6" ht="15.75" customHeight="1">
      <c r="A15" s="130" t="s">
        <v>36</v>
      </c>
      <c r="B15" s="735" t="s">
        <v>188</v>
      </c>
      <c r="C15" s="1076">
        <f>SUM(C16:C17)</f>
        <v>254341058</v>
      </c>
      <c r="D15" s="737" t="s">
        <v>273</v>
      </c>
      <c r="E15" s="1076"/>
      <c r="F15" s="110"/>
    </row>
    <row r="16" spans="1:6" ht="15.75" customHeight="1">
      <c r="A16" s="133" t="s">
        <v>274</v>
      </c>
      <c r="B16" s="134" t="str">
        <f>'1.1.sz.mell.'!B73</f>
        <v>Előző év költségvetési maradványának igénybevétele</v>
      </c>
      <c r="C16" s="1076">
        <f>'1.1.sz.mell.'!F73</f>
        <v>254341058</v>
      </c>
      <c r="D16" s="737" t="s">
        <v>275</v>
      </c>
      <c r="E16" s="1076"/>
      <c r="F16" s="110"/>
    </row>
    <row r="17" spans="1:6" ht="15.75" customHeight="1">
      <c r="A17" s="133" t="s">
        <v>276</v>
      </c>
      <c r="B17" s="134" t="str">
        <f>'1.1.sz.mell.'!B74</f>
        <v>Előző év vállalkozási maradványának igénybevétele</v>
      </c>
      <c r="C17" s="1076">
        <f>'1.1.sz.mell.'!D74</f>
        <v>0</v>
      </c>
      <c r="D17" s="132"/>
      <c r="E17" s="1076"/>
      <c r="F17" s="110"/>
    </row>
    <row r="18" spans="1:6" ht="15.75" customHeight="1">
      <c r="A18" s="130" t="s">
        <v>38</v>
      </c>
      <c r="B18" s="734" t="str">
        <f>'[15]1.sz.mell.'!B17</f>
        <v>Lekötött betétek megszüntetése</v>
      </c>
      <c r="C18" s="1076">
        <f>'1.1.sz.mell.'!D75</f>
        <v>0</v>
      </c>
      <c r="D18" s="132"/>
      <c r="E18" s="1076"/>
      <c r="F18" s="110"/>
    </row>
    <row r="19" spans="1:6" ht="27" customHeight="1">
      <c r="A19" s="135" t="s">
        <v>40</v>
      </c>
      <c r="B19" s="733" t="s">
        <v>277</v>
      </c>
      <c r="C19" s="746">
        <f>SUM(C14+C15+C18)</f>
        <v>254341058</v>
      </c>
      <c r="D19" s="733" t="s">
        <v>278</v>
      </c>
      <c r="E19" s="746">
        <f>SUM(E14:E18)</f>
        <v>0</v>
      </c>
      <c r="F19" s="110"/>
    </row>
    <row r="20" spans="1:6" ht="24" customHeight="1">
      <c r="A20" s="135" t="s">
        <v>42</v>
      </c>
      <c r="B20" s="733" t="s">
        <v>279</v>
      </c>
      <c r="C20" s="746">
        <f>SUM(C13+C19)</f>
        <v>380265770</v>
      </c>
      <c r="D20" s="733" t="s">
        <v>280</v>
      </c>
      <c r="E20" s="746">
        <f>SUM(E13+E19)</f>
        <v>232756017</v>
      </c>
      <c r="F20" s="110"/>
    </row>
    <row r="21" spans="1:5" ht="18" customHeight="1">
      <c r="A21" s="118" t="s">
        <v>44</v>
      </c>
      <c r="B21" s="742" t="s">
        <v>637</v>
      </c>
      <c r="C21" s="746">
        <f>IF(C13-E13&lt;0,E13-C13,"-")</f>
        <v>106831305</v>
      </c>
      <c r="D21" s="742" t="s">
        <v>638</v>
      </c>
      <c r="E21" s="746" t="str">
        <f>IF(C13-E13&gt;0,C13-E13,"-")</f>
        <v>-</v>
      </c>
    </row>
    <row r="22" spans="1:5" ht="18" customHeight="1">
      <c r="A22" s="118" t="s">
        <v>46</v>
      </c>
      <c r="B22" s="742" t="s">
        <v>639</v>
      </c>
      <c r="C22" s="746" t="str">
        <f>IF(C13+C19-E20&lt;0,E20-(C13+C19),"-")</f>
        <v>-</v>
      </c>
      <c r="D22" s="742" t="s">
        <v>640</v>
      </c>
      <c r="E22" s="746">
        <f>IF(C13+C19-E20&gt;0,C13+C19-E20,"-")</f>
        <v>147509753</v>
      </c>
    </row>
    <row r="23" ht="15.75">
      <c r="B23" s="136"/>
    </row>
  </sheetData>
  <sheetProtection/>
  <mergeCells count="4">
    <mergeCell ref="A1:E1"/>
    <mergeCell ref="A3:A4"/>
    <mergeCell ref="B3:C3"/>
    <mergeCell ref="D3:E3"/>
  </mergeCells>
  <printOptions horizontalCentered="1"/>
  <pageMargins left="0.5905511811023623" right="0.5905511811023623" top="0.9055118110236221" bottom="0.7874015748031497" header="0.5905511811023623" footer="0.5511811023622047"/>
  <pageSetup horizontalDpi="600" verticalDpi="600" orientation="landscape" paperSize="9" scale="94" r:id="rId1"/>
  <headerFooter alignWithMargins="0">
    <oddHeader>&amp;R&amp;"Times New Roman CE,Félkövér dőlt"&amp;11 2.1. melléklet a ..../2019. (II.14.)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zoomScaleSheetLayoutView="115" zoomScalePageLayoutView="0" workbookViewId="0" topLeftCell="A1">
      <selection activeCell="A1" sqref="A1:E1"/>
    </sheetView>
  </sheetViews>
  <sheetFormatPr defaultColWidth="9.00390625" defaultRowHeight="12.75"/>
  <cols>
    <col min="1" max="1" width="6.875" style="111" customWidth="1"/>
    <col min="2" max="2" width="56.625" style="112" customWidth="1"/>
    <col min="3" max="3" width="16.625" style="111" customWidth="1"/>
    <col min="4" max="4" width="55.125" style="111" customWidth="1"/>
    <col min="5" max="5" width="16.625" style="111" customWidth="1"/>
    <col min="6" max="6" width="9.00390625" style="111" customWidth="1"/>
    <col min="7" max="16384" width="9.375" style="111" customWidth="1"/>
  </cols>
  <sheetData>
    <row r="1" spans="1:6" ht="44.25" customHeight="1">
      <c r="A1" s="1093" t="s">
        <v>697</v>
      </c>
      <c r="B1" s="1093"/>
      <c r="C1" s="1093"/>
      <c r="D1" s="1093"/>
      <c r="E1" s="1093"/>
      <c r="F1" s="110"/>
    </row>
    <row r="2" spans="5:6" ht="12.75">
      <c r="E2" s="113" t="s">
        <v>1</v>
      </c>
      <c r="F2" s="110"/>
    </row>
    <row r="3" spans="1:6" ht="15.75">
      <c r="A3" s="1098" t="s">
        <v>2</v>
      </c>
      <c r="B3" s="1096" t="s">
        <v>265</v>
      </c>
      <c r="C3" s="1097"/>
      <c r="D3" s="1096" t="s">
        <v>266</v>
      </c>
      <c r="E3" s="1097"/>
      <c r="F3" s="110"/>
    </row>
    <row r="4" spans="1:6" s="116" customFormat="1" ht="29.25" customHeight="1">
      <c r="A4" s="1099"/>
      <c r="B4" s="137" t="s">
        <v>267</v>
      </c>
      <c r="C4" s="137" t="s">
        <v>696</v>
      </c>
      <c r="D4" s="137" t="s">
        <v>267</v>
      </c>
      <c r="E4" s="137" t="str">
        <f>+C4</f>
        <v>2019. évi előirányzat</v>
      </c>
      <c r="F4" s="110"/>
    </row>
    <row r="5" spans="1:6" s="116" customFormat="1" ht="12.75">
      <c r="A5" s="138" t="s">
        <v>5</v>
      </c>
      <c r="B5" s="138" t="s">
        <v>6</v>
      </c>
      <c r="C5" s="138" t="s">
        <v>7</v>
      </c>
      <c r="D5" s="138" t="s">
        <v>8</v>
      </c>
      <c r="E5" s="138" t="s">
        <v>268</v>
      </c>
      <c r="F5" s="110"/>
    </row>
    <row r="6" spans="1:6" ht="16.5" customHeight="1">
      <c r="A6" s="139" t="s">
        <v>9</v>
      </c>
      <c r="B6" s="738" t="s">
        <v>549</v>
      </c>
      <c r="C6" s="131"/>
      <c r="D6" s="738" t="str">
        <f>'1.1.sz.mell.'!B97</f>
        <v>Beruházások</v>
      </c>
      <c r="E6" s="131">
        <f>'1.1.sz.mell.'!F97</f>
        <v>147152243</v>
      </c>
      <c r="F6" s="110"/>
    </row>
    <row r="7" spans="1:6" ht="16.5" customHeight="1">
      <c r="A7" s="141" t="s">
        <v>12</v>
      </c>
      <c r="B7" s="739" t="s">
        <v>634</v>
      </c>
      <c r="C7" s="123"/>
      <c r="D7" s="738" t="str">
        <f>'1.1.sz.mell.'!B98</f>
        <v>Felújítások</v>
      </c>
      <c r="E7" s="131"/>
      <c r="F7" s="110"/>
    </row>
    <row r="8" spans="1:6" ht="16.5" customHeight="1">
      <c r="A8" s="139" t="s">
        <v>15</v>
      </c>
      <c r="B8" s="739" t="s">
        <v>635</v>
      </c>
      <c r="C8" s="123"/>
      <c r="D8" s="738" t="str">
        <f>'1.1.sz.mell.'!B99</f>
        <v>Egyéb felhalmozási kiadások</v>
      </c>
      <c r="E8" s="131"/>
      <c r="F8" s="110"/>
    </row>
    <row r="9" spans="1:6" ht="21.75" customHeight="1">
      <c r="A9" s="141" t="s">
        <v>18</v>
      </c>
      <c r="B9" s="740"/>
      <c r="C9" s="122"/>
      <c r="D9" s="124" t="s">
        <v>281</v>
      </c>
      <c r="E9" s="131"/>
      <c r="F9" s="110"/>
    </row>
    <row r="10" spans="1:6" ht="16.5" customHeight="1">
      <c r="A10" s="139" t="s">
        <v>21</v>
      </c>
      <c r="B10" s="739"/>
      <c r="C10" s="123"/>
      <c r="D10" s="142" t="s">
        <v>282</v>
      </c>
      <c r="E10" s="131"/>
      <c r="F10" s="110"/>
    </row>
    <row r="11" spans="1:6" ht="16.5" customHeight="1">
      <c r="A11" s="143" t="s">
        <v>24</v>
      </c>
      <c r="B11" s="741"/>
      <c r="C11" s="144"/>
      <c r="D11" s="142"/>
      <c r="E11" s="131"/>
      <c r="F11" s="110"/>
    </row>
    <row r="12" spans="1:6" s="147" customFormat="1" ht="16.5" customHeight="1">
      <c r="A12" s="118" t="s">
        <v>27</v>
      </c>
      <c r="B12" s="742" t="s">
        <v>636</v>
      </c>
      <c r="C12" s="129">
        <f>SUM(C6:C11)</f>
        <v>0</v>
      </c>
      <c r="D12" s="742" t="s">
        <v>283</v>
      </c>
      <c r="E12" s="129">
        <f>SUM(E6:E8)</f>
        <v>147152243</v>
      </c>
      <c r="F12" s="146"/>
    </row>
    <row r="13" spans="1:6" ht="16.5" customHeight="1">
      <c r="A13" s="140" t="s">
        <v>30</v>
      </c>
      <c r="B13" s="743" t="s">
        <v>284</v>
      </c>
      <c r="C13" s="148"/>
      <c r="D13" s="736" t="s">
        <v>272</v>
      </c>
      <c r="E13" s="149"/>
      <c r="F13" s="110"/>
    </row>
    <row r="14" spans="1:6" ht="16.5" customHeight="1">
      <c r="A14" s="121" t="s">
        <v>33</v>
      </c>
      <c r="B14" s="735" t="s">
        <v>188</v>
      </c>
      <c r="C14" s="150">
        <f>SUM(C15:C16)</f>
        <v>254341058</v>
      </c>
      <c r="D14" s="737" t="s">
        <v>273</v>
      </c>
      <c r="E14" s="150"/>
      <c r="F14" s="110"/>
    </row>
    <row r="15" spans="1:6" ht="16.5" customHeight="1">
      <c r="A15" s="151" t="s">
        <v>285</v>
      </c>
      <c r="B15" s="744" t="s">
        <v>286</v>
      </c>
      <c r="C15" s="150">
        <f>'1.1.sz.mell.'!F73</f>
        <v>254341058</v>
      </c>
      <c r="D15" s="739"/>
      <c r="E15" s="150"/>
      <c r="F15" s="110"/>
    </row>
    <row r="16" spans="1:6" ht="16.5" customHeight="1">
      <c r="A16" s="151" t="s">
        <v>287</v>
      </c>
      <c r="B16" s="744" t="s">
        <v>288</v>
      </c>
      <c r="C16" s="150"/>
      <c r="D16" s="739"/>
      <c r="E16" s="150"/>
      <c r="F16" s="110"/>
    </row>
    <row r="17" spans="1:6" ht="16.5" customHeight="1">
      <c r="A17" s="152" t="s">
        <v>36</v>
      </c>
      <c r="B17" s="745" t="s">
        <v>289</v>
      </c>
      <c r="C17" s="153">
        <f>SUM(C13:C14)</f>
        <v>254341058</v>
      </c>
      <c r="D17" s="745" t="s">
        <v>290</v>
      </c>
      <c r="E17" s="153">
        <f>SUM(E13:E16)</f>
        <v>0</v>
      </c>
      <c r="F17" s="110"/>
    </row>
    <row r="18" spans="1:6" ht="22.5" customHeight="1">
      <c r="A18" s="145" t="s">
        <v>38</v>
      </c>
      <c r="B18" s="742" t="s">
        <v>291</v>
      </c>
      <c r="C18" s="129">
        <f>+C12+C17</f>
        <v>254341058</v>
      </c>
      <c r="D18" s="742" t="s">
        <v>292</v>
      </c>
      <c r="E18" s="129">
        <f>SUM(E12+E17)</f>
        <v>147152243</v>
      </c>
      <c r="F18" s="110"/>
    </row>
    <row r="19" spans="1:6" ht="18.75" customHeight="1">
      <c r="A19" s="118" t="s">
        <v>40</v>
      </c>
      <c r="B19" s="742" t="s">
        <v>637</v>
      </c>
      <c r="C19" s="746" t="str">
        <f>IF(C11-E11&lt;0,E11-C11,"-")</f>
        <v>-</v>
      </c>
      <c r="D19" s="742" t="s">
        <v>638</v>
      </c>
      <c r="E19" s="746" t="str">
        <f>IF(C11-E11&gt;0,C11-E11,"-")</f>
        <v>-</v>
      </c>
      <c r="F19" s="110"/>
    </row>
    <row r="20" spans="1:6" ht="18.75" customHeight="1">
      <c r="A20" s="118" t="s">
        <v>42</v>
      </c>
      <c r="B20" s="742" t="s">
        <v>639</v>
      </c>
      <c r="C20" s="746" t="str">
        <f>IF(C11+C17-E18&lt;0,E18-(C11+C17),"-")</f>
        <v>-</v>
      </c>
      <c r="D20" s="742" t="s">
        <v>640</v>
      </c>
      <c r="E20" s="746">
        <f>IF(C11+C17-E18&gt;0,C11+C17-E18,"-")</f>
        <v>107188815</v>
      </c>
      <c r="F20" s="110"/>
    </row>
  </sheetData>
  <sheetProtection/>
  <mergeCells count="4">
    <mergeCell ref="A1:E1"/>
    <mergeCell ref="A3:A4"/>
    <mergeCell ref="B3:C3"/>
    <mergeCell ref="D3:E3"/>
  </mergeCells>
  <printOptions horizontalCentered="1"/>
  <pageMargins left="0.7874015748031497" right="0.7874015748031497" top="0.984251968503937" bottom="0.984251968503937" header="0.5905511811023623" footer="0.7874015748031497"/>
  <pageSetup horizontalDpi="600" verticalDpi="600" orientation="landscape" paperSize="9" scale="93" r:id="rId1"/>
  <headerFooter alignWithMargins="0">
    <oddHeader>&amp;R&amp;"Times New Roman CE,Félkövér dőlt"&amp;12 2.2. melléklet a ..../2019. (II.14.)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68"/>
  <sheetViews>
    <sheetView zoomScalePageLayoutView="0" workbookViewId="0" topLeftCell="A1">
      <selection activeCell="A1" sqref="A1:F1"/>
    </sheetView>
  </sheetViews>
  <sheetFormatPr defaultColWidth="18.375" defaultRowHeight="12.75"/>
  <cols>
    <col min="1" max="1" width="9.375" style="154" customWidth="1"/>
    <col min="2" max="2" width="61.00390625" style="155" customWidth="1"/>
    <col min="3" max="3" width="16.00390625" style="154" customWidth="1"/>
    <col min="4" max="6" width="13.875" style="156" customWidth="1"/>
    <col min="7" max="16384" width="18.375" style="155" customWidth="1"/>
  </cols>
  <sheetData>
    <row r="1" spans="1:6" ht="43.5" customHeight="1">
      <c r="A1" s="1101" t="s">
        <v>699</v>
      </c>
      <c r="B1" s="1102"/>
      <c r="C1" s="1102"/>
      <c r="D1" s="1102"/>
      <c r="E1" s="1102"/>
      <c r="F1" s="1102"/>
    </row>
    <row r="2" spans="1:6" ht="15.75" customHeight="1">
      <c r="A2" s="1105" t="s">
        <v>1</v>
      </c>
      <c r="B2" s="1105"/>
      <c r="C2" s="1105"/>
      <c r="D2" s="1105"/>
      <c r="E2" s="1105"/>
      <c r="F2" s="1105"/>
    </row>
    <row r="3" spans="1:6" s="160" customFormat="1" ht="22.5" customHeight="1">
      <c r="A3" s="1106" t="s">
        <v>293</v>
      </c>
      <c r="B3" s="1108" t="s">
        <v>294</v>
      </c>
      <c r="C3" s="158"/>
      <c r="D3" s="1110" t="s">
        <v>698</v>
      </c>
      <c r="E3" s="1111"/>
      <c r="F3" s="1112"/>
    </row>
    <row r="4" spans="1:6" s="163" customFormat="1" ht="25.5" customHeight="1">
      <c r="A4" s="1107"/>
      <c r="B4" s="1109"/>
      <c r="C4" s="161" t="s">
        <v>295</v>
      </c>
      <c r="D4" s="234" t="s">
        <v>296</v>
      </c>
      <c r="E4" s="161" t="s">
        <v>297</v>
      </c>
      <c r="F4" s="162" t="s">
        <v>408</v>
      </c>
    </row>
    <row r="5" spans="1:6" ht="28.5" customHeight="1">
      <c r="A5" s="174" t="s">
        <v>298</v>
      </c>
      <c r="B5" s="175" t="s">
        <v>299</v>
      </c>
      <c r="C5" s="176" t="s">
        <v>300</v>
      </c>
      <c r="D5" s="177"/>
      <c r="E5" s="178"/>
      <c r="F5" s="179"/>
    </row>
    <row r="6" spans="1:6" ht="29.25" customHeight="1">
      <c r="A6" s="180" t="s">
        <v>301</v>
      </c>
      <c r="B6" s="181" t="s">
        <v>302</v>
      </c>
      <c r="C6" s="182"/>
      <c r="D6" s="183"/>
      <c r="E6" s="183"/>
      <c r="F6" s="184">
        <v>6046840</v>
      </c>
    </row>
    <row r="7" spans="1:6" ht="28.5" customHeight="1">
      <c r="A7" s="185" t="s">
        <v>303</v>
      </c>
      <c r="B7" s="186" t="s">
        <v>304</v>
      </c>
      <c r="C7" s="187" t="s">
        <v>305</v>
      </c>
      <c r="D7" s="188"/>
      <c r="E7" s="189">
        <v>22300</v>
      </c>
      <c r="F7" s="190">
        <v>1734940</v>
      </c>
    </row>
    <row r="8" spans="1:6" ht="29.25" customHeight="1">
      <c r="A8" s="185" t="s">
        <v>306</v>
      </c>
      <c r="B8" s="186" t="s">
        <v>307</v>
      </c>
      <c r="C8" s="187" t="s">
        <v>308</v>
      </c>
      <c r="D8" s="188"/>
      <c r="E8" s="188"/>
      <c r="F8" s="191">
        <v>2464000</v>
      </c>
    </row>
    <row r="9" spans="1:6" ht="23.25" customHeight="1">
      <c r="A9" s="185" t="s">
        <v>309</v>
      </c>
      <c r="B9" s="186" t="s">
        <v>310</v>
      </c>
      <c r="C9" s="187" t="s">
        <v>311</v>
      </c>
      <c r="D9" s="188"/>
      <c r="E9" s="188"/>
      <c r="F9" s="191">
        <v>100000</v>
      </c>
    </row>
    <row r="10" spans="1:6" ht="18.75" customHeight="1">
      <c r="A10" s="185" t="s">
        <v>312</v>
      </c>
      <c r="B10" s="186" t="s">
        <v>313</v>
      </c>
      <c r="C10" s="187" t="s">
        <v>308</v>
      </c>
      <c r="D10" s="188"/>
      <c r="E10" s="188"/>
      <c r="F10" s="191">
        <v>1747900</v>
      </c>
    </row>
    <row r="11" spans="1:6" ht="24" customHeight="1">
      <c r="A11" s="192" t="s">
        <v>314</v>
      </c>
      <c r="B11" s="193" t="s">
        <v>315</v>
      </c>
      <c r="C11" s="182" t="s">
        <v>316</v>
      </c>
      <c r="D11" s="183"/>
      <c r="E11" s="194"/>
      <c r="F11" s="195"/>
    </row>
    <row r="12" spans="1:6" ht="35.25" customHeight="1">
      <c r="A12" s="192" t="s">
        <v>317</v>
      </c>
      <c r="B12" s="193" t="s">
        <v>318</v>
      </c>
      <c r="C12" s="196" t="s">
        <v>319</v>
      </c>
      <c r="D12" s="183"/>
      <c r="E12" s="194"/>
      <c r="F12" s="195"/>
    </row>
    <row r="13" spans="1:6" ht="24.75" customHeight="1">
      <c r="A13" s="192" t="s">
        <v>320</v>
      </c>
      <c r="B13" s="193" t="s">
        <v>321</v>
      </c>
      <c r="C13" s="196" t="s">
        <v>322</v>
      </c>
      <c r="D13" s="183"/>
      <c r="E13" s="197"/>
      <c r="F13" s="184"/>
    </row>
    <row r="14" spans="1:6" ht="24.75" customHeight="1">
      <c r="A14" s="192"/>
      <c r="B14" s="193" t="s">
        <v>688</v>
      </c>
      <c r="C14" s="196"/>
      <c r="D14" s="183"/>
      <c r="E14" s="197"/>
      <c r="F14" s="195">
        <v>24241185</v>
      </c>
    </row>
    <row r="15" spans="1:6" ht="31.5" customHeight="1">
      <c r="A15" s="171" t="s">
        <v>323</v>
      </c>
      <c r="B15" s="172" t="s">
        <v>324</v>
      </c>
      <c r="C15" s="173" t="s">
        <v>325</v>
      </c>
      <c r="D15" s="198"/>
      <c r="E15" s="198"/>
      <c r="F15" s="199">
        <v>0</v>
      </c>
    </row>
    <row r="16" spans="1:6" ht="18.75" customHeight="1">
      <c r="A16" s="200" t="s">
        <v>326</v>
      </c>
      <c r="B16" s="201" t="s">
        <v>689</v>
      </c>
      <c r="C16" s="202" t="s">
        <v>325</v>
      </c>
      <c r="D16" s="201" t="s">
        <v>327</v>
      </c>
      <c r="E16" s="201" t="s">
        <v>327</v>
      </c>
      <c r="F16" s="203"/>
    </row>
    <row r="17" spans="1:6" s="165" customFormat="1" ht="30" customHeight="1">
      <c r="A17" s="166" t="s">
        <v>328</v>
      </c>
      <c r="B17" s="167" t="s">
        <v>329</v>
      </c>
      <c r="C17" s="168" t="s">
        <v>325</v>
      </c>
      <c r="D17" s="169"/>
      <c r="E17" s="169"/>
      <c r="F17" s="170">
        <f>SUM(F15:F16)</f>
        <v>0</v>
      </c>
    </row>
    <row r="18" spans="1:6" ht="34.5" customHeight="1">
      <c r="A18" s="174" t="s">
        <v>330</v>
      </c>
      <c r="B18" s="175" t="s">
        <v>331</v>
      </c>
      <c r="C18" s="204"/>
      <c r="D18" s="205"/>
      <c r="E18" s="205"/>
      <c r="F18" s="206">
        <f>SUM(F19:F24)</f>
        <v>14430900</v>
      </c>
    </row>
    <row r="19" spans="1:6" ht="18.75" customHeight="1">
      <c r="A19" s="185" t="s">
        <v>332</v>
      </c>
      <c r="B19" s="188" t="s">
        <v>333</v>
      </c>
      <c r="C19" s="187" t="s">
        <v>316</v>
      </c>
      <c r="D19" s="207">
        <v>2.8</v>
      </c>
      <c r="E19" s="189">
        <v>4419000</v>
      </c>
      <c r="F19" s="190">
        <v>8248800</v>
      </c>
    </row>
    <row r="20" spans="1:6" ht="49.5" customHeight="1">
      <c r="A20" s="185" t="s">
        <v>334</v>
      </c>
      <c r="B20" s="186" t="s">
        <v>335</v>
      </c>
      <c r="C20" s="187" t="s">
        <v>316</v>
      </c>
      <c r="D20" s="207">
        <v>1</v>
      </c>
      <c r="E20" s="189">
        <v>2205000</v>
      </c>
      <c r="F20" s="190">
        <v>1470000</v>
      </c>
    </row>
    <row r="21" spans="1:6" ht="45.75" customHeight="1">
      <c r="A21" s="185" t="s">
        <v>336</v>
      </c>
      <c r="B21" s="186" t="s">
        <v>337</v>
      </c>
      <c r="C21" s="187" t="s">
        <v>316</v>
      </c>
      <c r="D21" s="207"/>
      <c r="E21" s="189"/>
      <c r="F21" s="190"/>
    </row>
    <row r="22" spans="1:6" ht="18.75" customHeight="1">
      <c r="A22" s="185" t="s">
        <v>338</v>
      </c>
      <c r="B22" s="188" t="s">
        <v>333</v>
      </c>
      <c r="C22" s="187" t="s">
        <v>316</v>
      </c>
      <c r="D22" s="207">
        <v>2.7</v>
      </c>
      <c r="E22" s="189">
        <v>4419000</v>
      </c>
      <c r="F22" s="190">
        <v>3977100</v>
      </c>
    </row>
    <row r="23" spans="1:6" ht="45" customHeight="1">
      <c r="A23" s="185" t="s">
        <v>339</v>
      </c>
      <c r="B23" s="186" t="s">
        <v>335</v>
      </c>
      <c r="C23" s="187" t="s">
        <v>316</v>
      </c>
      <c r="D23" s="207">
        <v>1</v>
      </c>
      <c r="E23" s="189">
        <v>2205000</v>
      </c>
      <c r="F23" s="190">
        <v>735000</v>
      </c>
    </row>
    <row r="24" spans="1:6" ht="24.75" customHeight="1">
      <c r="A24" s="185" t="s">
        <v>340</v>
      </c>
      <c r="B24" s="186" t="s">
        <v>341</v>
      </c>
      <c r="C24" s="187" t="s">
        <v>316</v>
      </c>
      <c r="D24" s="207"/>
      <c r="E24" s="189"/>
      <c r="F24" s="190"/>
    </row>
    <row r="25" spans="1:6" ht="18.75" customHeight="1">
      <c r="A25" s="192" t="s">
        <v>342</v>
      </c>
      <c r="B25" s="193" t="s">
        <v>343</v>
      </c>
      <c r="C25" s="182" t="s">
        <v>316</v>
      </c>
      <c r="D25" s="194"/>
      <c r="E25" s="194"/>
      <c r="F25" s="195"/>
    </row>
    <row r="26" spans="1:6" ht="18.75" customHeight="1">
      <c r="A26" s="192" t="s">
        <v>344</v>
      </c>
      <c r="B26" s="193" t="s">
        <v>345</v>
      </c>
      <c r="C26" s="182" t="s">
        <v>316</v>
      </c>
      <c r="D26" s="815">
        <v>27</v>
      </c>
      <c r="E26" s="194">
        <v>81700</v>
      </c>
      <c r="F26" s="195">
        <v>1470600</v>
      </c>
    </row>
    <row r="27" spans="1:6" ht="18.75" customHeight="1">
      <c r="A27" s="192" t="s">
        <v>346</v>
      </c>
      <c r="B27" s="193" t="s">
        <v>343</v>
      </c>
      <c r="C27" s="182" t="s">
        <v>316</v>
      </c>
      <c r="D27" s="194"/>
      <c r="E27" s="194"/>
      <c r="F27" s="195"/>
    </row>
    <row r="28" spans="1:6" ht="18.75" customHeight="1">
      <c r="A28" s="208" t="s">
        <v>347</v>
      </c>
      <c r="B28" s="209" t="s">
        <v>345</v>
      </c>
      <c r="C28" s="210" t="s">
        <v>316</v>
      </c>
      <c r="D28" s="815">
        <v>26</v>
      </c>
      <c r="E28" s="194">
        <v>81700</v>
      </c>
      <c r="F28" s="211">
        <v>708067</v>
      </c>
    </row>
    <row r="29" spans="1:6" ht="18.75" customHeight="1">
      <c r="A29" s="171" t="s">
        <v>348</v>
      </c>
      <c r="B29" s="172" t="s">
        <v>349</v>
      </c>
      <c r="C29" s="173" t="s">
        <v>325</v>
      </c>
      <c r="D29" s="194"/>
      <c r="E29" s="178"/>
      <c r="F29" s="195"/>
    </row>
    <row r="30" spans="1:6" ht="33.75" customHeight="1">
      <c r="A30" s="180" t="s">
        <v>348</v>
      </c>
      <c r="B30" s="209" t="s">
        <v>350</v>
      </c>
      <c r="C30" s="212"/>
      <c r="D30" s="213"/>
      <c r="E30" s="213"/>
      <c r="F30" s="214">
        <f>SUM(F31:F32)</f>
        <v>802000</v>
      </c>
    </row>
    <row r="31" spans="1:6" ht="37.5" customHeight="1">
      <c r="A31" s="192" t="s">
        <v>351</v>
      </c>
      <c r="B31" s="193" t="s">
        <v>352</v>
      </c>
      <c r="C31" s="182" t="s">
        <v>316</v>
      </c>
      <c r="D31" s="815">
        <v>2</v>
      </c>
      <c r="E31" s="194">
        <v>401000</v>
      </c>
      <c r="F31" s="195">
        <v>802000</v>
      </c>
    </row>
    <row r="32" spans="1:6" ht="44.25" customHeight="1">
      <c r="A32" s="192" t="s">
        <v>353</v>
      </c>
      <c r="B32" s="193" t="s">
        <v>354</v>
      </c>
      <c r="C32" s="182" t="s">
        <v>316</v>
      </c>
      <c r="D32" s="194"/>
      <c r="E32" s="194"/>
      <c r="F32" s="195"/>
    </row>
    <row r="33" spans="1:6" ht="30.75" customHeight="1">
      <c r="A33" s="215" t="s">
        <v>355</v>
      </c>
      <c r="B33" s="216" t="s">
        <v>356</v>
      </c>
      <c r="C33" s="217" t="s">
        <v>325</v>
      </c>
      <c r="D33" s="218"/>
      <c r="E33" s="218"/>
      <c r="F33" s="219">
        <f>SUM(F18+F25+F26+F27+F28+F30)</f>
        <v>17411567</v>
      </c>
    </row>
    <row r="34" spans="1:6" ht="29.25" customHeight="1">
      <c r="A34" s="220" t="s">
        <v>357</v>
      </c>
      <c r="B34" s="221" t="s">
        <v>358</v>
      </c>
      <c r="C34" s="222" t="s">
        <v>325</v>
      </c>
      <c r="D34" s="223"/>
      <c r="E34" s="223"/>
      <c r="F34" s="224"/>
    </row>
    <row r="35" spans="1:6" ht="22.5" customHeight="1">
      <c r="A35" s="192" t="s">
        <v>359</v>
      </c>
      <c r="B35" s="193" t="s">
        <v>360</v>
      </c>
      <c r="C35" s="196" t="s">
        <v>361</v>
      </c>
      <c r="D35" s="183"/>
      <c r="E35" s="194"/>
      <c r="F35" s="195"/>
    </row>
    <row r="36" spans="1:6" ht="22.5" customHeight="1">
      <c r="A36" s="192" t="s">
        <v>362</v>
      </c>
      <c r="B36" s="193" t="s">
        <v>363</v>
      </c>
      <c r="C36" s="196" t="s">
        <v>361</v>
      </c>
      <c r="D36" s="183"/>
      <c r="E36" s="194"/>
      <c r="F36" s="195"/>
    </row>
    <row r="37" spans="1:6" ht="18.75" customHeight="1">
      <c r="A37" s="192" t="s">
        <v>364</v>
      </c>
      <c r="B37" s="193" t="s">
        <v>365</v>
      </c>
      <c r="C37" s="182" t="s">
        <v>316</v>
      </c>
      <c r="D37" s="194"/>
      <c r="E37" s="194"/>
      <c r="F37" s="195"/>
    </row>
    <row r="38" spans="1:6" ht="18.75" customHeight="1">
      <c r="A38" s="192" t="s">
        <v>366</v>
      </c>
      <c r="B38" s="193" t="s">
        <v>367</v>
      </c>
      <c r="C38" s="182" t="s">
        <v>316</v>
      </c>
      <c r="D38" s="194"/>
      <c r="E38" s="194"/>
      <c r="F38" s="195"/>
    </row>
    <row r="39" spans="1:6" ht="18.75" customHeight="1">
      <c r="A39" s="192" t="s">
        <v>368</v>
      </c>
      <c r="B39" s="193" t="s">
        <v>369</v>
      </c>
      <c r="C39" s="182" t="s">
        <v>316</v>
      </c>
      <c r="D39" s="194"/>
      <c r="E39" s="194"/>
      <c r="F39" s="195"/>
    </row>
    <row r="40" spans="1:6" ht="18.75" customHeight="1">
      <c r="A40" s="192" t="s">
        <v>370</v>
      </c>
      <c r="B40" s="193" t="s">
        <v>371</v>
      </c>
      <c r="C40" s="182" t="s">
        <v>316</v>
      </c>
      <c r="D40" s="194"/>
      <c r="E40" s="194"/>
      <c r="F40" s="195"/>
    </row>
    <row r="41" spans="1:6" ht="18.75" customHeight="1">
      <c r="A41" s="192" t="s">
        <v>372</v>
      </c>
      <c r="B41" s="193" t="s">
        <v>373</v>
      </c>
      <c r="C41" s="182" t="s">
        <v>316</v>
      </c>
      <c r="D41" s="194"/>
      <c r="E41" s="194"/>
      <c r="F41" s="195"/>
    </row>
    <row r="42" spans="1:6" ht="18.75" customHeight="1">
      <c r="A42" s="192" t="s">
        <v>374</v>
      </c>
      <c r="B42" s="193" t="s">
        <v>375</v>
      </c>
      <c r="C42" s="182" t="s">
        <v>316</v>
      </c>
      <c r="D42" s="194"/>
      <c r="E42" s="194"/>
      <c r="F42" s="195"/>
    </row>
    <row r="43" spans="1:6" ht="25.5" customHeight="1">
      <c r="A43" s="192" t="s">
        <v>376</v>
      </c>
      <c r="B43" s="193" t="s">
        <v>377</v>
      </c>
      <c r="C43" s="182" t="s">
        <v>316</v>
      </c>
      <c r="D43" s="194"/>
      <c r="E43" s="194"/>
      <c r="F43" s="195"/>
    </row>
    <row r="44" spans="1:6" ht="25.5" customHeight="1">
      <c r="A44" s="192" t="s">
        <v>682</v>
      </c>
      <c r="B44" s="193" t="s">
        <v>683</v>
      </c>
      <c r="C44" s="182" t="s">
        <v>684</v>
      </c>
      <c r="D44" s="194">
        <v>12</v>
      </c>
      <c r="E44" s="194">
        <v>3100000</v>
      </c>
      <c r="F44" s="195">
        <v>3100000</v>
      </c>
    </row>
    <row r="45" spans="1:6" ht="30" customHeight="1">
      <c r="A45" s="192" t="s">
        <v>378</v>
      </c>
      <c r="B45" s="193" t="s">
        <v>379</v>
      </c>
      <c r="C45" s="182" t="s">
        <v>316</v>
      </c>
      <c r="D45" s="194"/>
      <c r="E45" s="194"/>
      <c r="F45" s="195"/>
    </row>
    <row r="46" spans="1:6" ht="22.5" customHeight="1">
      <c r="A46" s="192" t="s">
        <v>380</v>
      </c>
      <c r="B46" s="193" t="s">
        <v>381</v>
      </c>
      <c r="C46" s="182" t="s">
        <v>316</v>
      </c>
      <c r="D46" s="194"/>
      <c r="E46" s="194"/>
      <c r="F46" s="195"/>
    </row>
    <row r="47" spans="1:6" ht="33.75" customHeight="1">
      <c r="A47" s="192" t="s">
        <v>382</v>
      </c>
      <c r="B47" s="193" t="s">
        <v>383</v>
      </c>
      <c r="C47" s="182" t="s">
        <v>316</v>
      </c>
      <c r="D47" s="194"/>
      <c r="E47" s="194"/>
      <c r="F47" s="195"/>
    </row>
    <row r="48" spans="1:6" ht="33.75" customHeight="1">
      <c r="A48" s="192" t="s">
        <v>384</v>
      </c>
      <c r="B48" s="193" t="s">
        <v>385</v>
      </c>
      <c r="C48" s="182" t="s">
        <v>316</v>
      </c>
      <c r="D48" s="197"/>
      <c r="E48" s="194"/>
      <c r="F48" s="195"/>
    </row>
    <row r="49" spans="1:6" ht="18.75" customHeight="1">
      <c r="A49" s="192" t="s">
        <v>386</v>
      </c>
      <c r="B49" s="193" t="s">
        <v>387</v>
      </c>
      <c r="C49" s="182" t="s">
        <v>325</v>
      </c>
      <c r="D49" s="183"/>
      <c r="E49" s="194"/>
      <c r="F49" s="195"/>
    </row>
    <row r="50" spans="1:6" ht="27" customHeight="1">
      <c r="A50" s="192" t="s">
        <v>388</v>
      </c>
      <c r="B50" s="193" t="s">
        <v>389</v>
      </c>
      <c r="C50" s="182" t="s">
        <v>316</v>
      </c>
      <c r="D50" s="816">
        <v>0.88</v>
      </c>
      <c r="E50" s="194">
        <v>1900000</v>
      </c>
      <c r="F50" s="225">
        <v>1672000</v>
      </c>
    </row>
    <row r="51" spans="1:6" ht="18.75" customHeight="1">
      <c r="A51" s="192" t="s">
        <v>390</v>
      </c>
      <c r="B51" s="193" t="s">
        <v>391</v>
      </c>
      <c r="C51" s="182" t="s">
        <v>325</v>
      </c>
      <c r="D51" s="194"/>
      <c r="E51" s="183"/>
      <c r="F51" s="225">
        <v>1417532</v>
      </c>
    </row>
    <row r="52" spans="1:6" ht="29.25" customHeight="1">
      <c r="A52" s="192" t="s">
        <v>392</v>
      </c>
      <c r="B52" s="193" t="s">
        <v>393</v>
      </c>
      <c r="C52" s="182" t="s">
        <v>325</v>
      </c>
      <c r="D52" s="194">
        <v>1008</v>
      </c>
      <c r="E52" s="194">
        <v>285</v>
      </c>
      <c r="F52" s="225">
        <v>287280</v>
      </c>
    </row>
    <row r="53" spans="1:6" ht="31.5" customHeight="1">
      <c r="A53" s="171" t="s">
        <v>394</v>
      </c>
      <c r="B53" s="172" t="s">
        <v>395</v>
      </c>
      <c r="C53" s="173" t="s">
        <v>325</v>
      </c>
      <c r="D53" s="198"/>
      <c r="E53" s="198"/>
      <c r="F53" s="226">
        <f>SUM(F34:F52)</f>
        <v>6476812</v>
      </c>
    </row>
    <row r="54" spans="1:6" ht="38.25" customHeight="1">
      <c r="A54" s="192" t="s">
        <v>396</v>
      </c>
      <c r="B54" s="193" t="s">
        <v>397</v>
      </c>
      <c r="C54" s="182" t="s">
        <v>398</v>
      </c>
      <c r="D54" s="194">
        <v>1210</v>
      </c>
      <c r="E54" s="194"/>
      <c r="F54" s="195">
        <v>1800000</v>
      </c>
    </row>
    <row r="55" spans="1:6" ht="37.5" customHeight="1">
      <c r="A55" s="192" t="s">
        <v>399</v>
      </c>
      <c r="B55" s="193" t="s">
        <v>400</v>
      </c>
      <c r="C55" s="182" t="s">
        <v>398</v>
      </c>
      <c r="D55" s="183"/>
      <c r="E55" s="183"/>
      <c r="F55" s="225"/>
    </row>
    <row r="56" spans="1:6" ht="39" customHeight="1">
      <c r="A56" s="192" t="s">
        <v>401</v>
      </c>
      <c r="B56" s="193" t="s">
        <v>402</v>
      </c>
      <c r="C56" s="182" t="s">
        <v>398</v>
      </c>
      <c r="D56" s="183"/>
      <c r="E56" s="183"/>
      <c r="F56" s="195">
        <f>F54+F55</f>
        <v>1800000</v>
      </c>
    </row>
    <row r="57" spans="1:6" ht="18" customHeight="1">
      <c r="A57" s="227" t="s">
        <v>403</v>
      </c>
      <c r="B57" s="228" t="s">
        <v>404</v>
      </c>
      <c r="C57" s="229" t="s">
        <v>398</v>
      </c>
      <c r="D57" s="230"/>
      <c r="E57" s="230"/>
      <c r="F57" s="231">
        <f>F56</f>
        <v>1800000</v>
      </c>
    </row>
    <row r="58" spans="1:6" ht="21.75" customHeight="1">
      <c r="A58" s="166"/>
      <c r="B58" s="169" t="s">
        <v>405</v>
      </c>
      <c r="C58" s="232"/>
      <c r="D58" s="233"/>
      <c r="E58" s="233"/>
      <c r="F58" s="170">
        <f>F17+F33+F53+F57</f>
        <v>25688379</v>
      </c>
    </row>
    <row r="62" spans="3:6" ht="18.75" customHeight="1">
      <c r="C62" s="1100"/>
      <c r="D62" s="1100"/>
      <c r="E62" s="1100"/>
      <c r="F62" s="157"/>
    </row>
    <row r="63" spans="3:6" ht="18.75" customHeight="1">
      <c r="C63" s="1103"/>
      <c r="D63" s="1103"/>
      <c r="E63" s="1103"/>
      <c r="F63" s="164"/>
    </row>
    <row r="64" spans="3:6" ht="18.75" customHeight="1">
      <c r="C64" s="1100"/>
      <c r="D64" s="1100"/>
      <c r="E64" s="1100"/>
      <c r="F64" s="157"/>
    </row>
    <row r="65" spans="3:6" ht="18.75" customHeight="1">
      <c r="C65" s="1100"/>
      <c r="D65" s="1100"/>
      <c r="E65" s="1100"/>
      <c r="F65" s="157"/>
    </row>
    <row r="66" spans="3:6" ht="18.75" customHeight="1">
      <c r="C66" s="1100"/>
      <c r="D66" s="1100"/>
      <c r="E66" s="1100"/>
      <c r="F66" s="157"/>
    </row>
    <row r="67" spans="3:6" ht="18.75" customHeight="1">
      <c r="C67" s="1104"/>
      <c r="D67" s="1104"/>
      <c r="E67" s="1104"/>
      <c r="F67" s="159"/>
    </row>
    <row r="68" ht="12.75">
      <c r="D68" s="154"/>
    </row>
  </sheetData>
  <sheetProtection/>
  <mergeCells count="11">
    <mergeCell ref="C67:E67"/>
    <mergeCell ref="A2:F2"/>
    <mergeCell ref="A3:A4"/>
    <mergeCell ref="B3:B4"/>
    <mergeCell ref="D3:F3"/>
    <mergeCell ref="C65:E65"/>
    <mergeCell ref="A1:F1"/>
    <mergeCell ref="C62:E62"/>
    <mergeCell ref="C63:E63"/>
    <mergeCell ref="C64:E64"/>
    <mergeCell ref="C66:E6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  <headerFooter>
    <oddHeader>&amp;R&amp;"Times New Roman CE,Félkövér dőlt"&amp;11 3. melléklet a ..../2019. (II.14.)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zoomScale="91" zoomScaleNormal="91" zoomScalePageLayoutView="0" workbookViewId="0" topLeftCell="A1">
      <selection activeCell="A1" sqref="A1:N1"/>
    </sheetView>
  </sheetViews>
  <sheetFormatPr defaultColWidth="9.00390625" defaultRowHeight="12.75"/>
  <cols>
    <col min="1" max="1" width="6.875" style="564" customWidth="1"/>
    <col min="2" max="2" width="45.00390625" style="564" customWidth="1"/>
    <col min="3" max="3" width="10.375" style="568" customWidth="1"/>
    <col min="4" max="4" width="10.375" style="564" customWidth="1"/>
    <col min="5" max="5" width="12.375" style="564" customWidth="1"/>
    <col min="6" max="6" width="12.875" style="564" customWidth="1"/>
    <col min="7" max="7" width="14.375" style="564" customWidth="1"/>
    <col min="8" max="11" width="13.125" style="564" customWidth="1"/>
    <col min="12" max="12" width="16.50390625" style="564" customWidth="1"/>
    <col min="13" max="13" width="14.125" style="564" customWidth="1"/>
    <col min="14" max="14" width="16.875" style="564" customWidth="1"/>
    <col min="15" max="16384" width="9.375" style="564" customWidth="1"/>
  </cols>
  <sheetData>
    <row r="1" spans="1:14" ht="37.5" customHeight="1">
      <c r="A1" s="1122" t="s">
        <v>700</v>
      </c>
      <c r="B1" s="1122"/>
      <c r="C1" s="1122"/>
      <c r="D1" s="1122"/>
      <c r="E1" s="1122"/>
      <c r="F1" s="1122"/>
      <c r="G1" s="1122"/>
      <c r="H1" s="1122"/>
      <c r="I1" s="1122"/>
      <c r="J1" s="1122"/>
      <c r="K1" s="1122"/>
      <c r="L1" s="1122"/>
      <c r="M1" s="1122"/>
      <c r="N1" s="1122"/>
    </row>
    <row r="2" spans="13:14" ht="18.75" customHeight="1">
      <c r="M2" s="1123" t="s">
        <v>1</v>
      </c>
      <c r="N2" s="1123"/>
    </row>
    <row r="3" spans="1:14" ht="18" customHeight="1">
      <c r="A3" s="1113" t="s">
        <v>406</v>
      </c>
      <c r="B3" s="1119" t="s">
        <v>267</v>
      </c>
      <c r="C3" s="1119" t="s">
        <v>618</v>
      </c>
      <c r="D3" s="1119" t="s">
        <v>619</v>
      </c>
      <c r="E3" s="1119" t="s">
        <v>620</v>
      </c>
      <c r="F3" s="1119" t="s">
        <v>621</v>
      </c>
      <c r="G3" s="1119"/>
      <c r="H3" s="1119"/>
      <c r="I3" s="1124" t="s">
        <v>622</v>
      </c>
      <c r="J3" s="1125"/>
      <c r="K3" s="1125"/>
      <c r="L3" s="1125"/>
      <c r="M3" s="1125"/>
      <c r="N3" s="1126"/>
    </row>
    <row r="4" spans="1:14" ht="18" customHeight="1">
      <c r="A4" s="1114"/>
      <c r="B4" s="1120"/>
      <c r="C4" s="1120"/>
      <c r="D4" s="1120"/>
      <c r="E4" s="1120"/>
      <c r="F4" s="1120"/>
      <c r="G4" s="1120"/>
      <c r="H4" s="1120"/>
      <c r="I4" s="1120" t="s">
        <v>701</v>
      </c>
      <c r="J4" s="1120"/>
      <c r="K4" s="1120"/>
      <c r="L4" s="1120"/>
      <c r="M4" s="1120" t="s">
        <v>702</v>
      </c>
      <c r="N4" s="1116"/>
    </row>
    <row r="5" spans="1:14" ht="18" customHeight="1">
      <c r="A5" s="1114"/>
      <c r="B5" s="1120"/>
      <c r="C5" s="1120"/>
      <c r="D5" s="1120"/>
      <c r="E5" s="1120"/>
      <c r="F5" s="1120" t="s">
        <v>623</v>
      </c>
      <c r="G5" s="1120" t="s">
        <v>574</v>
      </c>
      <c r="H5" s="1120" t="s">
        <v>703</v>
      </c>
      <c r="I5" s="1120" t="s">
        <v>624</v>
      </c>
      <c r="J5" s="1120"/>
      <c r="K5" s="1118" t="s">
        <v>705</v>
      </c>
      <c r="L5" s="1120" t="s">
        <v>625</v>
      </c>
      <c r="M5" s="1120" t="s">
        <v>624</v>
      </c>
      <c r="N5" s="1116" t="s">
        <v>625</v>
      </c>
    </row>
    <row r="6" spans="1:14" ht="67.5" customHeight="1">
      <c r="A6" s="1115"/>
      <c r="B6" s="1118"/>
      <c r="C6" s="1118" t="s">
        <v>626</v>
      </c>
      <c r="D6" s="1118"/>
      <c r="E6" s="1118"/>
      <c r="F6" s="1118"/>
      <c r="G6" s="1118"/>
      <c r="H6" s="1118"/>
      <c r="I6" s="713" t="s">
        <v>407</v>
      </c>
      <c r="J6" s="713" t="s">
        <v>704</v>
      </c>
      <c r="K6" s="1121"/>
      <c r="L6" s="1118"/>
      <c r="M6" s="1118"/>
      <c r="N6" s="1117"/>
    </row>
    <row r="7" spans="1:14" ht="25.5">
      <c r="A7" s="716" t="s">
        <v>9</v>
      </c>
      <c r="B7" s="717" t="s">
        <v>746</v>
      </c>
      <c r="C7" s="836">
        <v>2017</v>
      </c>
      <c r="D7" s="718">
        <v>2018</v>
      </c>
      <c r="E7" s="717">
        <v>19886601</v>
      </c>
      <c r="F7" s="717"/>
      <c r="G7" s="717">
        <v>19886601</v>
      </c>
      <c r="H7" s="717"/>
      <c r="I7" s="717"/>
      <c r="J7" s="717"/>
      <c r="K7" s="717"/>
      <c r="L7" s="717"/>
      <c r="M7" s="717"/>
      <c r="N7" s="719"/>
    </row>
    <row r="8" spans="1:14" ht="38.25">
      <c r="A8" s="567" t="s">
        <v>12</v>
      </c>
      <c r="B8" s="715" t="s">
        <v>747</v>
      </c>
      <c r="C8" s="714">
        <v>2017</v>
      </c>
      <c r="D8" s="714">
        <v>2019</v>
      </c>
      <c r="E8" s="715">
        <v>120000000</v>
      </c>
      <c r="F8" s="715">
        <v>8200000</v>
      </c>
      <c r="G8" s="715">
        <v>111800000</v>
      </c>
      <c r="H8" s="715"/>
      <c r="I8" s="715"/>
      <c r="J8" s="715"/>
      <c r="K8" s="715"/>
      <c r="L8" s="715"/>
      <c r="M8" s="715"/>
      <c r="N8" s="720"/>
    </row>
    <row r="9" spans="1:14" ht="25.5">
      <c r="A9" s="567" t="s">
        <v>15</v>
      </c>
      <c r="B9" s="715" t="s">
        <v>749</v>
      </c>
      <c r="C9" s="714">
        <v>2017</v>
      </c>
      <c r="D9" s="714">
        <v>2018</v>
      </c>
      <c r="E9" s="715">
        <v>250000000</v>
      </c>
      <c r="F9" s="310">
        <v>248484039</v>
      </c>
      <c r="G9" s="715">
        <v>1515961</v>
      </c>
      <c r="H9" s="715"/>
      <c r="I9" s="715"/>
      <c r="J9" s="715"/>
      <c r="K9" s="715"/>
      <c r="L9" s="715"/>
      <c r="M9" s="715"/>
      <c r="N9" s="720"/>
    </row>
    <row r="10" spans="1:14" ht="38.25">
      <c r="A10" s="567" t="s">
        <v>18</v>
      </c>
      <c r="B10" s="715" t="s">
        <v>750</v>
      </c>
      <c r="C10" s="714">
        <v>2017</v>
      </c>
      <c r="D10" s="714">
        <v>2018</v>
      </c>
      <c r="E10" s="715">
        <v>145000000</v>
      </c>
      <c r="F10" s="310">
        <v>142893502</v>
      </c>
      <c r="G10" s="715">
        <v>2106498</v>
      </c>
      <c r="H10" s="715"/>
      <c r="I10" s="715"/>
      <c r="J10" s="715"/>
      <c r="K10" s="715"/>
      <c r="L10" s="715"/>
      <c r="M10" s="715"/>
      <c r="N10" s="720"/>
    </row>
    <row r="11" spans="1:14" ht="25.5" customHeight="1">
      <c r="A11" s="567" t="s">
        <v>21</v>
      </c>
      <c r="B11" s="715"/>
      <c r="C11" s="714"/>
      <c r="D11" s="715"/>
      <c r="E11" s="715"/>
      <c r="F11" s="715"/>
      <c r="G11" s="819"/>
      <c r="H11" s="820"/>
      <c r="I11" s="820"/>
      <c r="J11" s="820"/>
      <c r="K11" s="820"/>
      <c r="L11" s="715"/>
      <c r="M11" s="715"/>
      <c r="N11" s="720"/>
    </row>
    <row r="12" spans="1:14" ht="25.5" customHeight="1">
      <c r="A12" s="721" t="s">
        <v>24</v>
      </c>
      <c r="B12" s="722"/>
      <c r="C12" s="723"/>
      <c r="D12" s="722"/>
      <c r="E12" s="722"/>
      <c r="F12" s="722"/>
      <c r="G12" s="822"/>
      <c r="H12" s="822"/>
      <c r="I12" s="822"/>
      <c r="J12" s="822"/>
      <c r="K12" s="822"/>
      <c r="L12" s="722"/>
      <c r="M12" s="722"/>
      <c r="N12" s="724"/>
    </row>
    <row r="13" spans="1:14" ht="25.5" customHeight="1">
      <c r="A13" s="565" t="s">
        <v>27</v>
      </c>
      <c r="B13" s="728" t="s">
        <v>627</v>
      </c>
      <c r="C13" s="329"/>
      <c r="D13" s="329"/>
      <c r="E13" s="329">
        <f aca="true" t="shared" si="0" ref="E13:N13">SUM(E7:E12)</f>
        <v>534886601</v>
      </c>
      <c r="F13" s="329">
        <f t="shared" si="0"/>
        <v>399577541</v>
      </c>
      <c r="G13" s="329">
        <f t="shared" si="0"/>
        <v>135309060</v>
      </c>
      <c r="H13" s="329">
        <f t="shared" si="0"/>
        <v>0</v>
      </c>
      <c r="I13" s="329">
        <f t="shared" si="0"/>
        <v>0</v>
      </c>
      <c r="J13" s="329">
        <f t="shared" si="0"/>
        <v>0</v>
      </c>
      <c r="K13" s="329">
        <f t="shared" si="0"/>
        <v>0</v>
      </c>
      <c r="L13" s="329">
        <f t="shared" si="0"/>
        <v>0</v>
      </c>
      <c r="M13" s="329">
        <f t="shared" si="0"/>
        <v>0</v>
      </c>
      <c r="N13" s="331">
        <f t="shared" si="0"/>
        <v>0</v>
      </c>
    </row>
    <row r="14" spans="1:14" ht="25.5" customHeight="1">
      <c r="A14" s="566" t="s">
        <v>30</v>
      </c>
      <c r="B14" s="725"/>
      <c r="C14" s="726"/>
      <c r="D14" s="725"/>
      <c r="E14" s="725"/>
      <c r="F14" s="725"/>
      <c r="G14" s="821"/>
      <c r="H14" s="821"/>
      <c r="I14" s="821"/>
      <c r="J14" s="821"/>
      <c r="K14" s="821"/>
      <c r="L14" s="725"/>
      <c r="M14" s="725"/>
      <c r="N14" s="727"/>
    </row>
    <row r="15" spans="1:14" ht="25.5" customHeight="1">
      <c r="A15" s="567" t="s">
        <v>33</v>
      </c>
      <c r="B15" s="715"/>
      <c r="C15" s="714"/>
      <c r="D15" s="715"/>
      <c r="E15" s="715"/>
      <c r="F15" s="715"/>
      <c r="G15" s="715"/>
      <c r="H15" s="715"/>
      <c r="I15" s="715"/>
      <c r="J15" s="715"/>
      <c r="K15" s="715"/>
      <c r="L15" s="715"/>
      <c r="M15" s="715"/>
      <c r="N15" s="720"/>
    </row>
    <row r="16" spans="1:14" ht="25.5" customHeight="1">
      <c r="A16" s="567" t="s">
        <v>36</v>
      </c>
      <c r="B16" s="715"/>
      <c r="C16" s="714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20"/>
    </row>
    <row r="17" spans="1:14" ht="25.5" customHeight="1">
      <c r="A17" s="721" t="s">
        <v>38</v>
      </c>
      <c r="B17" s="722"/>
      <c r="C17" s="723"/>
      <c r="D17" s="722"/>
      <c r="E17" s="722"/>
      <c r="F17" s="722"/>
      <c r="G17" s="722"/>
      <c r="H17" s="722"/>
      <c r="I17" s="722"/>
      <c r="J17" s="722"/>
      <c r="K17" s="722"/>
      <c r="L17" s="722"/>
      <c r="M17" s="722"/>
      <c r="N17" s="724"/>
    </row>
    <row r="18" spans="1:14" ht="25.5" customHeight="1">
      <c r="A18" s="565" t="s">
        <v>40</v>
      </c>
      <c r="B18" s="728" t="s">
        <v>628</v>
      </c>
      <c r="C18" s="329"/>
      <c r="D18" s="329"/>
      <c r="E18" s="329">
        <f aca="true" t="shared" si="1" ref="E18:N18">SUM(E14:E17)</f>
        <v>0</v>
      </c>
      <c r="F18" s="329">
        <f t="shared" si="1"/>
        <v>0</v>
      </c>
      <c r="G18" s="329">
        <f t="shared" si="1"/>
        <v>0</v>
      </c>
      <c r="H18" s="329">
        <f t="shared" si="1"/>
        <v>0</v>
      </c>
      <c r="I18" s="329">
        <f t="shared" si="1"/>
        <v>0</v>
      </c>
      <c r="J18" s="329">
        <f t="shared" si="1"/>
        <v>0</v>
      </c>
      <c r="K18" s="329">
        <f t="shared" si="1"/>
        <v>0</v>
      </c>
      <c r="L18" s="329">
        <f t="shared" si="1"/>
        <v>0</v>
      </c>
      <c r="M18" s="329">
        <f t="shared" si="1"/>
        <v>0</v>
      </c>
      <c r="N18" s="331">
        <f t="shared" si="1"/>
        <v>0</v>
      </c>
    </row>
    <row r="19" spans="1:14" ht="25.5" customHeight="1">
      <c r="A19" s="565" t="s">
        <v>42</v>
      </c>
      <c r="B19" s="728" t="s">
        <v>405</v>
      </c>
      <c r="C19" s="329"/>
      <c r="D19" s="329"/>
      <c r="E19" s="329">
        <f aca="true" t="shared" si="2" ref="E19:N19">E13+E18</f>
        <v>534886601</v>
      </c>
      <c r="F19" s="329">
        <f t="shared" si="2"/>
        <v>399577541</v>
      </c>
      <c r="G19" s="329">
        <f t="shared" si="2"/>
        <v>135309060</v>
      </c>
      <c r="H19" s="329">
        <f t="shared" si="2"/>
        <v>0</v>
      </c>
      <c r="I19" s="329">
        <f t="shared" si="2"/>
        <v>0</v>
      </c>
      <c r="J19" s="329">
        <f t="shared" si="2"/>
        <v>0</v>
      </c>
      <c r="K19" s="329">
        <f t="shared" si="2"/>
        <v>0</v>
      </c>
      <c r="L19" s="329">
        <f t="shared" si="2"/>
        <v>0</v>
      </c>
      <c r="M19" s="329">
        <f t="shared" si="2"/>
        <v>0</v>
      </c>
      <c r="N19" s="331">
        <f t="shared" si="2"/>
        <v>0</v>
      </c>
    </row>
    <row r="20" ht="17.25" customHeight="1">
      <c r="A20" s="568"/>
    </row>
    <row r="21" ht="17.25" customHeight="1">
      <c r="A21" s="568"/>
    </row>
  </sheetData>
  <sheetProtection/>
  <mergeCells count="20">
    <mergeCell ref="L5:L6"/>
    <mergeCell ref="H5:H6"/>
    <mergeCell ref="A1:N1"/>
    <mergeCell ref="M2:N2"/>
    <mergeCell ref="I3:N3"/>
    <mergeCell ref="I4:L4"/>
    <mergeCell ref="M4:N4"/>
    <mergeCell ref="D3:D5"/>
    <mergeCell ref="F5:F6"/>
    <mergeCell ref="F3:H4"/>
    <mergeCell ref="A3:A6"/>
    <mergeCell ref="N5:N6"/>
    <mergeCell ref="C6:D6"/>
    <mergeCell ref="B3:B6"/>
    <mergeCell ref="E3:E6"/>
    <mergeCell ref="G5:G6"/>
    <mergeCell ref="C3:C5"/>
    <mergeCell ref="K5:K6"/>
    <mergeCell ref="M5:M6"/>
    <mergeCell ref="I5:J5"/>
  </mergeCells>
  <printOptions horizontalCentered="1"/>
  <pageMargins left="0.3937007874015748" right="0.3937007874015748" top="1.1811023622047245" bottom="0.984251968503937" header="0.7874015748031497" footer="0.7874015748031497"/>
  <pageSetup horizontalDpi="300" verticalDpi="300" orientation="landscape" paperSize="9" scale="77" r:id="rId1"/>
  <headerFooter alignWithMargins="0">
    <oddHeader xml:space="preserve">&amp;R&amp;"Times New Roman CE,Félkövér dőlt"&amp;11 4. melléklet a ..../2019. (II.14.)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50390625" style="235" customWidth="1"/>
    <col min="2" max="2" width="9.375" style="235" customWidth="1"/>
    <col min="3" max="3" width="22.125" style="235" customWidth="1"/>
    <col min="4" max="4" width="40.50390625" style="235" customWidth="1"/>
    <col min="5" max="5" width="30.875" style="237" customWidth="1"/>
    <col min="6" max="6" width="14.375" style="694" customWidth="1"/>
    <col min="7" max="16384" width="9.375" style="235" customWidth="1"/>
  </cols>
  <sheetData>
    <row r="1" spans="1:5" ht="41.25" customHeight="1">
      <c r="A1" s="1139" t="s">
        <v>706</v>
      </c>
      <c r="B1" s="1140"/>
      <c r="C1" s="1140"/>
      <c r="D1" s="1140"/>
      <c r="E1" s="1140"/>
    </row>
    <row r="2" spans="1:5" ht="15">
      <c r="A2" s="1143" t="s">
        <v>609</v>
      </c>
      <c r="B2" s="1144"/>
      <c r="C2" s="1144"/>
      <c r="D2" s="1144"/>
      <c r="E2" s="1144"/>
    </row>
    <row r="3" spans="1:5" ht="15">
      <c r="A3" s="236"/>
      <c r="B3" s="236"/>
      <c r="C3" s="236"/>
      <c r="D3" s="236"/>
      <c r="E3" s="238" t="s">
        <v>1</v>
      </c>
    </row>
    <row r="4" spans="1:5" ht="33" customHeight="1">
      <c r="A4" s="685" t="s">
        <v>406</v>
      </c>
      <c r="B4" s="1141" t="s">
        <v>409</v>
      </c>
      <c r="C4" s="1141"/>
      <c r="D4" s="1141"/>
      <c r="E4" s="686" t="s">
        <v>410</v>
      </c>
    </row>
    <row r="5" spans="1:5" ht="21.75" customHeight="1">
      <c r="A5" s="682" t="s">
        <v>9</v>
      </c>
      <c r="B5" s="1142"/>
      <c r="C5" s="1142"/>
      <c r="D5" s="1142"/>
      <c r="E5" s="688"/>
    </row>
    <row r="6" spans="1:5" ht="21.75" customHeight="1">
      <c r="A6" s="239" t="s">
        <v>12</v>
      </c>
      <c r="B6" s="1127"/>
      <c r="C6" s="1127"/>
      <c r="D6" s="1127"/>
      <c r="E6" s="689"/>
    </row>
    <row r="7" spans="1:5" ht="21.75" customHeight="1">
      <c r="A7" s="239" t="s">
        <v>15</v>
      </c>
      <c r="B7" s="1127"/>
      <c r="C7" s="1127"/>
      <c r="D7" s="1127"/>
      <c r="E7" s="689"/>
    </row>
    <row r="8" spans="1:5" ht="21.75" customHeight="1">
      <c r="A8" s="239" t="s">
        <v>18</v>
      </c>
      <c r="B8" s="1127"/>
      <c r="C8" s="1127"/>
      <c r="D8" s="1127"/>
      <c r="E8" s="689"/>
    </row>
    <row r="9" spans="1:5" ht="21.75" customHeight="1">
      <c r="A9" s="239" t="s">
        <v>21</v>
      </c>
      <c r="B9" s="1138"/>
      <c r="C9" s="1138"/>
      <c r="D9" s="1138"/>
      <c r="E9" s="690"/>
    </row>
    <row r="10" spans="1:5" ht="29.25" customHeight="1">
      <c r="A10" s="239" t="s">
        <v>24</v>
      </c>
      <c r="B10" s="1138"/>
      <c r="C10" s="1138"/>
      <c r="D10" s="1138"/>
      <c r="E10" s="690"/>
    </row>
    <row r="11" spans="1:5" ht="21.75" customHeight="1">
      <c r="A11" s="239" t="s">
        <v>27</v>
      </c>
      <c r="B11" s="1138"/>
      <c r="C11" s="1138"/>
      <c r="D11" s="1138"/>
      <c r="E11" s="690"/>
    </row>
    <row r="12" spans="1:5" ht="21.75" customHeight="1">
      <c r="A12" s="239" t="s">
        <v>30</v>
      </c>
      <c r="B12" s="1127"/>
      <c r="C12" s="1127"/>
      <c r="D12" s="1127"/>
      <c r="E12" s="689"/>
    </row>
    <row r="13" spans="1:5" ht="21.75" customHeight="1">
      <c r="A13" s="239" t="s">
        <v>33</v>
      </c>
      <c r="B13" s="1127"/>
      <c r="C13" s="1127"/>
      <c r="D13" s="1127"/>
      <c r="E13" s="689"/>
    </row>
    <row r="14" spans="1:5" ht="21.75" customHeight="1">
      <c r="A14" s="239" t="s">
        <v>36</v>
      </c>
      <c r="B14" s="1127"/>
      <c r="C14" s="1127"/>
      <c r="D14" s="1127"/>
      <c r="E14" s="689"/>
    </row>
    <row r="15" spans="1:5" ht="30" customHeight="1">
      <c r="A15" s="239" t="s">
        <v>40</v>
      </c>
      <c r="B15" s="1127"/>
      <c r="C15" s="1127"/>
      <c r="D15" s="1127"/>
      <c r="E15" s="691"/>
    </row>
    <row r="16" spans="1:5" ht="30" customHeight="1">
      <c r="A16" s="239" t="s">
        <v>42</v>
      </c>
      <c r="B16" s="1127"/>
      <c r="C16" s="1127"/>
      <c r="D16" s="1127"/>
      <c r="E16" s="691"/>
    </row>
    <row r="17" spans="1:5" ht="21.75" customHeight="1">
      <c r="A17" s="239" t="s">
        <v>44</v>
      </c>
      <c r="B17" s="1127"/>
      <c r="C17" s="1127"/>
      <c r="D17" s="1127"/>
      <c r="E17" s="691"/>
    </row>
    <row r="18" spans="1:5" ht="21.75" customHeight="1">
      <c r="A18" s="239" t="s">
        <v>46</v>
      </c>
      <c r="B18" s="1131"/>
      <c r="C18" s="1131"/>
      <c r="D18" s="1131"/>
      <c r="E18" s="691"/>
    </row>
    <row r="19" spans="1:5" ht="21.75" customHeight="1">
      <c r="A19" s="681" t="s">
        <v>48</v>
      </c>
      <c r="B19" s="1133"/>
      <c r="C19" s="1134"/>
      <c r="D19" s="1135"/>
      <c r="E19" s="692"/>
    </row>
    <row r="20" spans="1:5" ht="21.75" customHeight="1">
      <c r="A20" s="687" t="s">
        <v>50</v>
      </c>
      <c r="B20" s="1129" t="s">
        <v>223</v>
      </c>
      <c r="C20" s="1129"/>
      <c r="D20" s="1129"/>
      <c r="E20" s="684">
        <f>SUM(E5+E6+E7+E8+E12+E13+E14+E15+E16+E17+E18)</f>
        <v>0</v>
      </c>
    </row>
    <row r="21" spans="1:5" ht="21.75" customHeight="1">
      <c r="A21" s="683" t="s">
        <v>53</v>
      </c>
      <c r="B21" s="1132"/>
      <c r="C21" s="1132"/>
      <c r="D21" s="1132"/>
      <c r="E21" s="692"/>
    </row>
    <row r="22" spans="1:5" ht="21.75" customHeight="1">
      <c r="A22" s="687" t="s">
        <v>56</v>
      </c>
      <c r="B22" s="1130" t="s">
        <v>617</v>
      </c>
      <c r="C22" s="1130"/>
      <c r="D22" s="1130"/>
      <c r="E22" s="684">
        <f>SUM(E21)</f>
        <v>0</v>
      </c>
    </row>
    <row r="23" spans="1:6" s="240" customFormat="1" ht="24" customHeight="1">
      <c r="A23" s="1136" t="s">
        <v>610</v>
      </c>
      <c r="B23" s="1137"/>
      <c r="C23" s="1137"/>
      <c r="D23" s="1137"/>
      <c r="E23" s="693">
        <f>SUM(E20+E22)</f>
        <v>0</v>
      </c>
      <c r="F23" s="695"/>
    </row>
    <row r="24" spans="1:5" ht="15">
      <c r="A24" s="241"/>
      <c r="B24" s="1128"/>
      <c r="C24" s="1128"/>
      <c r="D24" s="1128"/>
      <c r="E24" s="242"/>
    </row>
  </sheetData>
  <sheetProtection/>
  <mergeCells count="23">
    <mergeCell ref="A1:E1"/>
    <mergeCell ref="B4:D4"/>
    <mergeCell ref="B5:D5"/>
    <mergeCell ref="B6:D6"/>
    <mergeCell ref="B7:D7"/>
    <mergeCell ref="A2:E2"/>
    <mergeCell ref="B12:D12"/>
    <mergeCell ref="B13:D13"/>
    <mergeCell ref="A23:D23"/>
    <mergeCell ref="B14:D14"/>
    <mergeCell ref="B9:D9"/>
    <mergeCell ref="B10:D10"/>
    <mergeCell ref="B11:D11"/>
    <mergeCell ref="B8:D8"/>
    <mergeCell ref="B24:D24"/>
    <mergeCell ref="B20:D20"/>
    <mergeCell ref="B15:D15"/>
    <mergeCell ref="B16:D16"/>
    <mergeCell ref="B17:D17"/>
    <mergeCell ref="B22:D22"/>
    <mergeCell ref="B18:D18"/>
    <mergeCell ref="B21:D21"/>
    <mergeCell ref="B19:D19"/>
  </mergeCells>
  <printOptions horizontalCentered="1"/>
  <pageMargins left="0.5118110236220472" right="0.5118110236220472" top="1.141732283464567" bottom="0.7480314960629921" header="0.7086614173228347" footer="0.7086614173228347"/>
  <pageSetup orientation="portrait" paperSize="9" scale="90" r:id="rId1"/>
  <headerFooter scaleWithDoc="0" alignWithMargins="0">
    <oddHeader>&amp;R&amp;"Times New Roman,Félkövér dőlt"&amp;11 5. melléklet a ..../2019. (II.14.)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zoomScalePageLayoutView="0" workbookViewId="0" topLeftCell="A1">
      <selection activeCell="A1" sqref="A1:C1"/>
    </sheetView>
  </sheetViews>
  <sheetFormatPr defaultColWidth="16.875" defaultRowHeight="12.75"/>
  <cols>
    <col min="1" max="1" width="11.375" style="640" customWidth="1"/>
    <col min="2" max="2" width="43.375" style="640" customWidth="1"/>
    <col min="3" max="3" width="30.875" style="640" customWidth="1"/>
    <col min="4" max="252" width="10.625" style="640" customWidth="1"/>
    <col min="253" max="253" width="7.00390625" style="640" customWidth="1"/>
    <col min="254" max="254" width="34.50390625" style="640" customWidth="1"/>
    <col min="255" max="255" width="11.00390625" style="640" customWidth="1"/>
    <col min="256" max="16384" width="16.875" style="640" customWidth="1"/>
  </cols>
  <sheetData>
    <row r="1" spans="1:3" ht="40.5" customHeight="1">
      <c r="A1" s="1145" t="s">
        <v>707</v>
      </c>
      <c r="B1" s="1146"/>
      <c r="C1" s="1146"/>
    </row>
    <row r="2" spans="1:3" ht="12.75">
      <c r="A2" s="641"/>
      <c r="B2" s="641"/>
      <c r="C2" s="660" t="s">
        <v>1</v>
      </c>
    </row>
    <row r="3" spans="1:3" s="642" customFormat="1" ht="33.75" customHeight="1">
      <c r="A3" s="645" t="s">
        <v>535</v>
      </c>
      <c r="B3" s="646" t="s">
        <v>616</v>
      </c>
      <c r="C3" s="647" t="s">
        <v>544</v>
      </c>
    </row>
    <row r="4" spans="1:3" s="643" customFormat="1" ht="18.75" customHeight="1">
      <c r="A4" s="648" t="s">
        <v>9</v>
      </c>
      <c r="B4" s="649" t="s">
        <v>652</v>
      </c>
      <c r="C4" s="650">
        <v>1600000</v>
      </c>
    </row>
    <row r="5" spans="1:3" s="643" customFormat="1" ht="18.75" customHeight="1">
      <c r="A5" s="651" t="s">
        <v>12</v>
      </c>
      <c r="B5" s="652" t="s">
        <v>653</v>
      </c>
      <c r="C5" s="653">
        <v>20000</v>
      </c>
    </row>
    <row r="6" spans="1:3" s="643" customFormat="1" ht="18.75" customHeight="1">
      <c r="A6" s="651" t="s">
        <v>15</v>
      </c>
      <c r="B6" s="652" t="s">
        <v>654</v>
      </c>
      <c r="C6" s="653">
        <v>60000</v>
      </c>
    </row>
    <row r="7" spans="1:3" s="643" customFormat="1" ht="18.75" customHeight="1">
      <c r="A7" s="651" t="s">
        <v>18</v>
      </c>
      <c r="B7" s="652" t="s">
        <v>655</v>
      </c>
      <c r="C7" s="653">
        <v>200000</v>
      </c>
    </row>
    <row r="8" spans="1:3" s="643" customFormat="1" ht="18.75" customHeight="1">
      <c r="A8" s="651" t="s">
        <v>21</v>
      </c>
      <c r="B8" s="652" t="s">
        <v>656</v>
      </c>
      <c r="C8" s="653">
        <v>140000</v>
      </c>
    </row>
    <row r="9" spans="1:3" s="643" customFormat="1" ht="18.75" customHeight="1">
      <c r="A9" s="651" t="s">
        <v>24</v>
      </c>
      <c r="B9" s="652" t="s">
        <v>757</v>
      </c>
      <c r="C9" s="653">
        <v>102000</v>
      </c>
    </row>
    <row r="10" spans="1:3" s="643" customFormat="1" ht="18.75" customHeight="1">
      <c r="A10" s="654" t="s">
        <v>27</v>
      </c>
      <c r="B10" s="655"/>
      <c r="C10" s="656"/>
    </row>
    <row r="11" spans="1:3" s="639" customFormat="1" ht="18.75" customHeight="1">
      <c r="A11" s="657"/>
      <c r="B11" s="658" t="s">
        <v>520</v>
      </c>
      <c r="C11" s="659">
        <f>SUM(C4:C10)</f>
        <v>2122000</v>
      </c>
    </row>
    <row r="12" spans="1:3" s="639" customFormat="1" ht="12.75">
      <c r="A12" s="644"/>
      <c r="B12" s="644"/>
      <c r="C12" s="638"/>
    </row>
    <row r="13" spans="1:3" s="639" customFormat="1" ht="12.75" customHeight="1">
      <c r="A13" s="753"/>
      <c r="B13" s="754"/>
      <c r="C13" s="754"/>
    </row>
    <row r="14" spans="1:3" s="639" customFormat="1" ht="12.75">
      <c r="A14" s="754"/>
      <c r="B14" s="754"/>
      <c r="C14" s="754"/>
    </row>
    <row r="15" spans="1:3" s="639" customFormat="1" ht="12.75">
      <c r="A15" s="754"/>
      <c r="B15" s="754"/>
      <c r="C15" s="754"/>
    </row>
    <row r="16" spans="1:3" s="639" customFormat="1" ht="12.75">
      <c r="A16" s="755"/>
      <c r="B16" s="755"/>
      <c r="C16" s="756"/>
    </row>
    <row r="17" spans="1:3" ht="20.25" customHeight="1">
      <c r="A17" s="757"/>
      <c r="B17" s="757"/>
      <c r="C17" s="757"/>
    </row>
    <row r="18" spans="1:3" ht="18" customHeight="1">
      <c r="A18" s="747"/>
      <c r="B18" s="748"/>
      <c r="C18" s="749"/>
    </row>
    <row r="19" spans="1:3" ht="18" customHeight="1">
      <c r="A19" s="747"/>
      <c r="B19" s="748"/>
      <c r="C19" s="749"/>
    </row>
    <row r="20" spans="1:3" ht="18" customHeight="1">
      <c r="A20" s="750"/>
      <c r="B20" s="751"/>
      <c r="C20" s="752"/>
    </row>
  </sheetData>
  <sheetProtection/>
  <mergeCells count="1">
    <mergeCell ref="A1:C1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portrait" paperSize="9" scale="97" r:id="rId1"/>
  <headerFooter>
    <oddHeader>&amp;R&amp;"Times New Roman CE,Félkövér dőlt"&amp;11 6. melléklet a ..../2019. (II.14.)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Angyalné Gyetvai Andrea</dc:creator>
  <cp:keywords/>
  <dc:description/>
  <cp:lastModifiedBy>Iroda</cp:lastModifiedBy>
  <cp:lastPrinted>2019-09-27T11:13:36Z</cp:lastPrinted>
  <dcterms:created xsi:type="dcterms:W3CDTF">2017-01-30T13:11:32Z</dcterms:created>
  <dcterms:modified xsi:type="dcterms:W3CDTF">2019-10-09T13:33:35Z</dcterms:modified>
  <cp:category/>
  <cp:version/>
  <cp:contentType/>
  <cp:contentStatus/>
</cp:coreProperties>
</file>