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.3.sz.mell." sheetId="1" r:id="rId1"/>
  </sheets>
  <externalReferences>
    <externalReference r:id="rId2"/>
  </externalReferences>
  <definedNames>
    <definedName name="_xlnm.Print_Area" localSheetId="0">'1.3.sz.mell.'!$A$1:$C$167</definedName>
  </definedNames>
  <calcPr calcId="145621"/>
</workbook>
</file>

<file path=xl/calcChain.xml><?xml version="1.0" encoding="utf-8"?>
<calcChain xmlns="http://schemas.openxmlformats.org/spreadsheetml/2006/main">
  <c r="C160" i="1" l="1"/>
  <c r="C159" i="1"/>
  <c r="C158" i="1"/>
  <c r="C157" i="1"/>
  <c r="C156" i="1"/>
  <c r="C155" i="1"/>
  <c r="C154" i="1"/>
  <c r="F153" i="1"/>
  <c r="E153" i="1"/>
  <c r="D153" i="1"/>
  <c r="C153" i="1" s="1"/>
  <c r="C152" i="1"/>
  <c r="C151" i="1"/>
  <c r="C150" i="1"/>
  <c r="C149" i="1"/>
  <c r="F148" i="1"/>
  <c r="E148" i="1"/>
  <c r="D148" i="1"/>
  <c r="C148" i="1" s="1"/>
  <c r="C147" i="1"/>
  <c r="C146" i="1"/>
  <c r="C145" i="1"/>
  <c r="C144" i="1"/>
  <c r="C143" i="1"/>
  <c r="C142" i="1"/>
  <c r="F141" i="1"/>
  <c r="E141" i="1"/>
  <c r="D141" i="1"/>
  <c r="C141" i="1" s="1"/>
  <c r="C140" i="1"/>
  <c r="C139" i="1"/>
  <c r="C138" i="1"/>
  <c r="F137" i="1"/>
  <c r="F161" i="1" s="1"/>
  <c r="E137" i="1"/>
  <c r="E161" i="1" s="1"/>
  <c r="D137" i="1"/>
  <c r="D161" i="1" s="1"/>
  <c r="C161" i="1" s="1"/>
  <c r="C137" i="1"/>
  <c r="C135" i="1"/>
  <c r="C134" i="1"/>
  <c r="C133" i="1"/>
  <c r="C132" i="1"/>
  <c r="C131" i="1"/>
  <c r="C130" i="1"/>
  <c r="C129" i="1"/>
  <c r="C128" i="1"/>
  <c r="C127" i="1" s="1"/>
  <c r="C126" i="1"/>
  <c r="C125" i="1"/>
  <c r="F124" i="1"/>
  <c r="D124" i="1"/>
  <c r="C124" i="1" s="1"/>
  <c r="F123" i="1"/>
  <c r="D123" i="1"/>
  <c r="C123" i="1"/>
  <c r="F122" i="1"/>
  <c r="E122" i="1"/>
  <c r="D122" i="1"/>
  <c r="C122" i="1" s="1"/>
  <c r="C121" i="1"/>
  <c r="C120" i="1"/>
  <c r="C119" i="1"/>
  <c r="D118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F106" i="1"/>
  <c r="E106" i="1"/>
  <c r="D106" i="1"/>
  <c r="C106" i="1"/>
  <c r="C105" i="1"/>
  <c r="F104" i="1"/>
  <c r="D104" i="1"/>
  <c r="C104" i="1" s="1"/>
  <c r="F103" i="1"/>
  <c r="D103" i="1"/>
  <c r="C103" i="1" s="1"/>
  <c r="F102" i="1"/>
  <c r="D102" i="1"/>
  <c r="C102" i="1" s="1"/>
  <c r="F101" i="1"/>
  <c r="F136" i="1" s="1"/>
  <c r="F162" i="1" s="1"/>
  <c r="E101" i="1"/>
  <c r="E136" i="1" s="1"/>
  <c r="E162" i="1" s="1"/>
  <c r="D101" i="1"/>
  <c r="D136" i="1" s="1"/>
  <c r="C99" i="1"/>
  <c r="C93" i="1"/>
  <c r="C92" i="1"/>
  <c r="C91" i="1"/>
  <c r="C90" i="1"/>
  <c r="C89" i="1"/>
  <c r="C88" i="1"/>
  <c r="F87" i="1"/>
  <c r="E87" i="1"/>
  <c r="D87" i="1"/>
  <c r="C87" i="1"/>
  <c r="C86" i="1"/>
  <c r="C85" i="1"/>
  <c r="C84" i="1"/>
  <c r="F83" i="1"/>
  <c r="E83" i="1"/>
  <c r="D83" i="1"/>
  <c r="C83" i="1" s="1"/>
  <c r="C82" i="1"/>
  <c r="F81" i="1"/>
  <c r="C81" i="1"/>
  <c r="F80" i="1"/>
  <c r="E80" i="1"/>
  <c r="D80" i="1"/>
  <c r="C80" i="1"/>
  <c r="C79" i="1"/>
  <c r="C78" i="1"/>
  <c r="C77" i="1"/>
  <c r="C76" i="1"/>
  <c r="F75" i="1"/>
  <c r="E75" i="1"/>
  <c r="D75" i="1"/>
  <c r="C75" i="1"/>
  <c r="C74" i="1"/>
  <c r="C73" i="1"/>
  <c r="C72" i="1"/>
  <c r="F71" i="1"/>
  <c r="F94" i="1" s="1"/>
  <c r="E71" i="1"/>
  <c r="E94" i="1" s="1"/>
  <c r="D71" i="1"/>
  <c r="D94" i="1" s="1"/>
  <c r="D69" i="1"/>
  <c r="C69" i="1" s="1"/>
  <c r="D68" i="1"/>
  <c r="C68" i="1" s="1"/>
  <c r="C67" i="1"/>
  <c r="C66" i="1"/>
  <c r="F65" i="1"/>
  <c r="E65" i="1"/>
  <c r="D65" i="1"/>
  <c r="C65" i="1" s="1"/>
  <c r="C64" i="1"/>
  <c r="D63" i="1"/>
  <c r="C63" i="1"/>
  <c r="C62" i="1"/>
  <c r="C61" i="1"/>
  <c r="F60" i="1"/>
  <c r="E60" i="1"/>
  <c r="D60" i="1"/>
  <c r="C60" i="1"/>
  <c r="C59" i="1"/>
  <c r="C58" i="1"/>
  <c r="C57" i="1"/>
  <c r="C56" i="1"/>
  <c r="C55" i="1"/>
  <c r="F54" i="1"/>
  <c r="E54" i="1"/>
  <c r="D54" i="1"/>
  <c r="C54" i="1" s="1"/>
  <c r="C53" i="1"/>
  <c r="C52" i="1"/>
  <c r="C51" i="1"/>
  <c r="C50" i="1"/>
  <c r="C49" i="1"/>
  <c r="F48" i="1"/>
  <c r="D48" i="1"/>
  <c r="C48" i="1" s="1"/>
  <c r="F47" i="1"/>
  <c r="C47" i="1" s="1"/>
  <c r="C46" i="1"/>
  <c r="F45" i="1"/>
  <c r="C45" i="1"/>
  <c r="F44" i="1"/>
  <c r="D44" i="1"/>
  <c r="C44" i="1" s="1"/>
  <c r="C43" i="1"/>
  <c r="F42" i="1"/>
  <c r="E42" i="1"/>
  <c r="D42" i="1"/>
  <c r="C42" i="1"/>
  <c r="C41" i="1"/>
  <c r="C40" i="1"/>
  <c r="C39" i="1"/>
  <c r="C38" i="1"/>
  <c r="C37" i="1"/>
  <c r="C36" i="1"/>
  <c r="F35" i="1"/>
  <c r="E35" i="1"/>
  <c r="D35" i="1"/>
  <c r="C35" i="1"/>
  <c r="F34" i="1"/>
  <c r="E34" i="1"/>
  <c r="D34" i="1"/>
  <c r="C34" i="1" s="1"/>
  <c r="F33" i="1"/>
  <c r="C33" i="1"/>
  <c r="F32" i="1"/>
  <c r="D32" i="1"/>
  <c r="C32" i="1" s="1"/>
  <c r="C31" i="1"/>
  <c r="C30" i="1"/>
  <c r="C29" i="1"/>
  <c r="C28" i="1"/>
  <c r="F27" i="1"/>
  <c r="E27" i="1"/>
  <c r="D27" i="1"/>
  <c r="C27" i="1" s="1"/>
  <c r="F26" i="1"/>
  <c r="D26" i="1"/>
  <c r="C26" i="1"/>
  <c r="F25" i="1"/>
  <c r="D25" i="1"/>
  <c r="C25" i="1" s="1"/>
  <c r="C24" i="1"/>
  <c r="C23" i="1"/>
  <c r="C22" i="1"/>
  <c r="C21" i="1"/>
  <c r="F20" i="1"/>
  <c r="E20" i="1"/>
  <c r="D20" i="1"/>
  <c r="C20" i="1" s="1"/>
  <c r="C19" i="1"/>
  <c r="C18" i="1"/>
  <c r="C17" i="1"/>
  <c r="C16" i="1"/>
  <c r="D15" i="1"/>
  <c r="C15" i="1" s="1"/>
  <c r="D14" i="1"/>
  <c r="C14" i="1" s="1"/>
  <c r="C13" i="1"/>
  <c r="C12" i="1"/>
  <c r="F11" i="1"/>
  <c r="F70" i="1" s="1"/>
  <c r="F95" i="1" s="1"/>
  <c r="E11" i="1"/>
  <c r="E70" i="1" s="1"/>
  <c r="E95" i="1" s="1"/>
  <c r="D11" i="1"/>
  <c r="C11" i="1" s="1"/>
  <c r="A4" i="1"/>
  <c r="A3" i="1"/>
  <c r="A1" i="1"/>
  <c r="C94" i="1" l="1"/>
  <c r="C167" i="1" s="1"/>
  <c r="D162" i="1"/>
  <c r="C162" i="1" s="1"/>
  <c r="C136" i="1"/>
  <c r="D70" i="1"/>
  <c r="C71" i="1"/>
  <c r="C101" i="1"/>
  <c r="D95" i="1" l="1"/>
  <c r="C95" i="1" s="1"/>
  <c r="C70" i="1"/>
  <c r="C166" i="1" s="1"/>
</calcChain>
</file>

<file path=xl/sharedStrings.xml><?xml version="1.0" encoding="utf-8"?>
<sst xmlns="http://schemas.openxmlformats.org/spreadsheetml/2006/main" count="320" uniqueCount="278">
  <si>
    <t>ÖNKÉNT VÁLLALT FELADATOK MÉRLEGE</t>
  </si>
  <si>
    <t>B E V É T E L E K</t>
  </si>
  <si>
    <t>Forintban</t>
  </si>
  <si>
    <t>Sor-
szám</t>
  </si>
  <si>
    <t>Bevételi jogcím</t>
  </si>
  <si>
    <t>2020.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</si>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</sst>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b/>
      <i/>
      <sz val="9"/>
      <name val="Times New Roman CE"/>
      <charset val="238"/>
    </font>
    <font>
      <b/>
      <sz val="8"/>
      <color indexed="10"/>
      <name val="Times New Roman CE"/>
      <charset val="238"/>
    </font>
    <font>
      <sz val="8"/>
      <color indexed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1" applyFont="1" applyFill="1" applyAlignment="1" applyProtection="1">
      <alignment horizontal="right"/>
    </xf>
    <xf numFmtId="0" fontId="2" fillId="0" borderId="0" xfId="1" applyFill="1" applyProtection="1"/>
    <xf numFmtId="0" fontId="2" fillId="0" borderId="0" xfId="1" applyFont="1" applyFill="1" applyAlignment="1" applyProtection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4" fillId="0" borderId="0" xfId="1" applyFont="1" applyFill="1" applyAlignment="1" applyProtection="1">
      <alignment horizontal="center"/>
    </xf>
    <xf numFmtId="0" fontId="2" fillId="0" borderId="0" xfId="1" applyFont="1" applyFill="1" applyProtection="1"/>
    <xf numFmtId="0" fontId="5" fillId="0" borderId="0" xfId="1" applyFont="1" applyFill="1" applyAlignment="1" applyProtection="1">
      <alignment horizontal="right" vertical="center" indent="1"/>
    </xf>
    <xf numFmtId="164" fontId="6" fillId="0" borderId="0" xfId="1" applyNumberFormat="1" applyFont="1" applyFill="1" applyBorder="1" applyAlignment="1" applyProtection="1">
      <alignment horizontal="center" vertical="center"/>
    </xf>
    <xf numFmtId="164" fontId="7" fillId="0" borderId="1" xfId="1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right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1" fillId="0" borderId="0" xfId="1" applyFont="1" applyFill="1" applyProtection="1"/>
    <xf numFmtId="0" fontId="10" fillId="0" borderId="2" xfId="1" applyFont="1" applyFill="1" applyBorder="1" applyAlignment="1" applyProtection="1">
      <alignment horizontal="left" vertical="center" wrapText="1" indent="1"/>
    </xf>
    <xf numFmtId="0" fontId="10" fillId="0" borderId="3" xfId="1" applyFont="1" applyFill="1" applyBorder="1" applyAlignment="1" applyProtection="1">
      <alignment horizontal="left" vertical="center" wrapText="1" indent="1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164" fontId="10" fillId="0" borderId="8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Fill="1" applyProtection="1"/>
    <xf numFmtId="49" fontId="11" fillId="0" borderId="9" xfId="1" applyNumberFormat="1" applyFont="1" applyFill="1" applyBorder="1" applyAlignment="1" applyProtection="1">
      <alignment horizontal="left" vertical="center" wrapText="1" indent="1"/>
    </xf>
    <xf numFmtId="0" fontId="13" fillId="0" borderId="10" xfId="0" applyFont="1" applyBorder="1" applyAlignment="1" applyProtection="1">
      <alignment horizontal="left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3" xfId="1" applyNumberFormat="1" applyFont="1" applyFill="1" applyBorder="1" applyAlignment="1" applyProtection="1">
      <alignment horizontal="left" vertical="center" wrapText="1" indent="1"/>
    </xf>
    <xf numFmtId="0" fontId="13" fillId="0" borderId="14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</xf>
    <xf numFmtId="0" fontId="13" fillId="0" borderId="14" xfId="0" applyFont="1" applyBorder="1" applyAlignment="1" applyProtection="1">
      <alignment horizontal="left" vertical="center" wrapText="1" indent="1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7" xfId="1" applyNumberFormat="1" applyFont="1" applyFill="1" applyBorder="1" applyAlignment="1" applyProtection="1">
      <alignment horizontal="left" vertical="center" wrapText="1" indent="1"/>
    </xf>
    <xf numFmtId="0" fontId="13" fillId="0" borderId="18" xfId="0" applyFont="1" applyBorder="1" applyAlignment="1" applyProtection="1">
      <alignment horizontal="lef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0" fontId="15" fillId="0" borderId="3" xfId="0" applyFont="1" applyBorder="1" applyAlignment="1" applyProtection="1">
      <alignment horizontal="left" vertical="center" wrapText="1" indent="1"/>
    </xf>
    <xf numFmtId="164" fontId="14" fillId="0" borderId="19" xfId="1" applyNumberFormat="1" applyFont="1" applyFill="1" applyBorder="1" applyAlignment="1" applyProtection="1">
      <alignment horizontal="right" vertical="center" wrapText="1" indent="1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8" xfId="0" applyFont="1" applyBorder="1" applyAlignment="1" applyProtection="1">
      <alignment horizontal="left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16" fillId="0" borderId="8" xfId="1" applyNumberFormat="1" applyFont="1" applyFill="1" applyBorder="1" applyAlignment="1" applyProtection="1">
      <alignment horizontal="right" vertical="center" wrapText="1" indent="1"/>
    </xf>
    <xf numFmtId="164" fontId="16" fillId="0" borderId="4" xfId="1" applyNumberFormat="1" applyFont="1" applyFill="1" applyBorder="1" applyAlignment="1" applyProtection="1">
      <alignment horizontal="right" vertical="center" wrapText="1" indent="1"/>
    </xf>
    <xf numFmtId="0" fontId="3" fillId="0" borderId="0" xfId="1" applyFont="1" applyFill="1" applyProtection="1"/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0" fontId="13" fillId="0" borderId="14" xfId="0" quotePrefix="1" applyFont="1" applyBorder="1" applyAlignment="1" applyProtection="1">
      <alignment horizontal="left" wrapText="1" indent="1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1" applyNumberFormat="1" applyFont="1" applyFill="1" applyBorder="1" applyAlignment="1" applyProtection="1">
      <alignment horizontal="right" vertical="center" wrapText="1" indent="1"/>
    </xf>
    <xf numFmtId="164" fontId="17" fillId="0" borderId="19" xfId="1" applyNumberFormat="1" applyFont="1" applyFill="1" applyBorder="1" applyAlignment="1" applyProtection="1">
      <alignment horizontal="right" vertical="center" wrapText="1" indent="1"/>
    </xf>
    <xf numFmtId="164" fontId="1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" xfId="1" applyFont="1" applyFill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vertical="center" wrapText="1"/>
    </xf>
    <xf numFmtId="164" fontId="14" fillId="0" borderId="4" xfId="1" applyNumberFormat="1" applyFont="1" applyFill="1" applyBorder="1" applyAlignment="1" applyProtection="1">
      <alignment horizontal="right" vertical="center" wrapText="1" indent="1"/>
    </xf>
    <xf numFmtId="0" fontId="13" fillId="0" borderId="18" xfId="0" applyFont="1" applyBorder="1" applyAlignment="1" applyProtection="1">
      <alignment vertical="center" wrapText="1"/>
    </xf>
    <xf numFmtId="0" fontId="13" fillId="0" borderId="9" xfId="0" applyFont="1" applyBorder="1" applyAlignment="1" applyProtection="1">
      <alignment wrapText="1"/>
    </xf>
    <xf numFmtId="0" fontId="13" fillId="0" borderId="13" xfId="0" applyFont="1" applyBorder="1" applyAlignment="1" applyProtection="1">
      <alignment wrapText="1"/>
    </xf>
    <xf numFmtId="0" fontId="13" fillId="0" borderId="17" xfId="0" applyFont="1" applyBorder="1" applyAlignment="1" applyProtection="1">
      <alignment wrapText="1"/>
    </xf>
    <xf numFmtId="164" fontId="10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3" xfId="0" applyFont="1" applyBorder="1" applyAlignment="1" applyProtection="1">
      <alignment wrapText="1"/>
    </xf>
    <xf numFmtId="0" fontId="15" fillId="0" borderId="21" xfId="0" applyFont="1" applyBorder="1" applyAlignment="1" applyProtection="1">
      <alignment vertical="center" wrapText="1"/>
    </xf>
    <xf numFmtId="0" fontId="15" fillId="0" borderId="22" xfId="0" applyFont="1" applyBorder="1" applyAlignment="1" applyProtection="1">
      <alignment wrapText="1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center" wrapText="1"/>
    </xf>
    <xf numFmtId="164" fontId="6" fillId="0" borderId="0" xfId="1" applyNumberFormat="1" applyFont="1" applyFill="1" applyBorder="1" applyAlignment="1" applyProtection="1">
      <alignment horizontal="right" vertical="center" wrapText="1" indent="1"/>
    </xf>
    <xf numFmtId="164" fontId="18" fillId="0" borderId="1" xfId="1" applyNumberFormat="1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right"/>
    </xf>
    <xf numFmtId="0" fontId="2" fillId="0" borderId="0" xfId="1" applyFill="1" applyAlignment="1" applyProtection="1"/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left" vertical="center" wrapText="1" indent="1"/>
    </xf>
    <xf numFmtId="0" fontId="10" fillId="0" borderId="6" xfId="1" applyFont="1" applyFill="1" applyBorder="1" applyAlignment="1" applyProtection="1">
      <alignment vertical="center" wrapText="1"/>
    </xf>
    <xf numFmtId="164" fontId="10" fillId="0" borderId="23" xfId="1" applyNumberFormat="1" applyFont="1" applyFill="1" applyBorder="1" applyAlignment="1" applyProtection="1">
      <alignment horizontal="right" vertical="center" wrapText="1" indent="1"/>
    </xf>
    <xf numFmtId="164" fontId="10" fillId="0" borderId="7" xfId="1" applyNumberFormat="1" applyFont="1" applyFill="1" applyBorder="1" applyAlignment="1" applyProtection="1">
      <alignment horizontal="right" vertical="center" wrapText="1" indent="1"/>
    </xf>
    <xf numFmtId="49" fontId="11" fillId="0" borderId="24" xfId="1" applyNumberFormat="1" applyFont="1" applyFill="1" applyBorder="1" applyAlignment="1" applyProtection="1">
      <alignment horizontal="left" vertical="center" wrapText="1" indent="1"/>
    </xf>
    <xf numFmtId="0" fontId="11" fillId="0" borderId="25" xfId="1" applyFont="1" applyFill="1" applyBorder="1" applyAlignment="1" applyProtection="1">
      <alignment horizontal="left" vertical="center" wrapText="1" indent="1"/>
    </xf>
    <xf numFmtId="164" fontId="14" fillId="0" borderId="11" xfId="1" applyNumberFormat="1" applyFont="1" applyFill="1" applyBorder="1" applyAlignment="1" applyProtection="1">
      <alignment horizontal="right" vertical="center" wrapText="1" indent="1"/>
    </xf>
    <xf numFmtId="164" fontId="14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4" xfId="1" applyFont="1" applyFill="1" applyBorder="1" applyAlignment="1" applyProtection="1">
      <alignment horizontal="left" vertical="center" wrapText="1" indent="1"/>
    </xf>
    <xf numFmtId="0" fontId="11" fillId="0" borderId="28" xfId="1" applyFont="1" applyFill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6"/>
    </xf>
    <xf numFmtId="0" fontId="11" fillId="0" borderId="14" xfId="1" applyFont="1" applyFill="1" applyBorder="1" applyAlignment="1" applyProtection="1">
      <alignment horizontal="left" indent="6"/>
    </xf>
    <xf numFmtId="0" fontId="11" fillId="0" borderId="14" xfId="1" applyFont="1" applyFill="1" applyBorder="1" applyAlignment="1" applyProtection="1">
      <alignment horizontal="left" vertical="center" wrapText="1" indent="6"/>
    </xf>
    <xf numFmtId="49" fontId="11" fillId="0" borderId="29" xfId="1" applyNumberFormat="1" applyFont="1" applyFill="1" applyBorder="1" applyAlignment="1" applyProtection="1">
      <alignment horizontal="left" vertical="center" wrapText="1" indent="1"/>
    </xf>
    <xf numFmtId="164" fontId="16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0" xfId="1" applyNumberFormat="1" applyFont="1" applyFill="1" applyBorder="1" applyAlignment="1" applyProtection="1">
      <alignment horizontal="left" vertical="center" wrapText="1" indent="1"/>
    </xf>
    <xf numFmtId="0" fontId="11" fillId="0" borderId="31" xfId="1" applyFont="1" applyFill="1" applyBorder="1" applyAlignment="1" applyProtection="1">
      <alignment horizontal="left" vertical="center" wrapText="1" indent="7"/>
    </xf>
    <xf numFmtId="164" fontId="11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1" xfId="1" applyFont="1" applyFill="1" applyBorder="1" applyAlignment="1" applyProtection="1">
      <alignment horizontal="left" vertical="center" wrapText="1" indent="1"/>
    </xf>
    <xf numFmtId="0" fontId="10" fillId="0" borderId="22" xfId="1" applyFont="1" applyFill="1" applyBorder="1" applyAlignment="1" applyProtection="1">
      <alignment vertical="center" wrapText="1"/>
    </xf>
    <xf numFmtId="164" fontId="10" fillId="0" borderId="34" xfId="1" applyNumberFormat="1" applyFont="1" applyFill="1" applyBorder="1" applyAlignment="1" applyProtection="1">
      <alignment horizontal="righ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1" applyFont="1" applyFill="1" applyBorder="1" applyAlignment="1" applyProtection="1">
      <alignment horizontal="left" vertical="center" wrapText="1" indent="6"/>
    </xf>
    <xf numFmtId="164" fontId="20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3" xfId="1" applyFont="1" applyFill="1" applyBorder="1" applyAlignment="1" applyProtection="1">
      <alignment horizontal="left" vertical="center" wrapText="1" indent="1"/>
    </xf>
    <xf numFmtId="0" fontId="11" fillId="0" borderId="10" xfId="1" applyFont="1" applyFill="1" applyBorder="1" applyAlignment="1" applyProtection="1">
      <alignment horizontal="left" vertical="center" wrapText="1" indent="1"/>
    </xf>
    <xf numFmtId="164" fontId="15" fillId="0" borderId="8" xfId="0" applyNumberFormat="1" applyFont="1" applyBorder="1" applyAlignment="1" applyProtection="1">
      <alignment horizontal="right" vertical="center" wrapText="1" indent="1"/>
    </xf>
    <xf numFmtId="164" fontId="15" fillId="0" borderId="4" xfId="0" applyNumberFormat="1" applyFont="1" applyBorder="1" applyAlignment="1" applyProtection="1">
      <alignment horizontal="right" vertical="center" wrapText="1" indent="1"/>
    </xf>
    <xf numFmtId="164" fontId="15" fillId="0" borderId="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8" xfId="0" quotePrefix="1" applyNumberFormat="1" applyFont="1" applyBorder="1" applyAlignment="1" applyProtection="1">
      <alignment horizontal="right" vertical="center" wrapText="1" indent="1"/>
    </xf>
    <xf numFmtId="164" fontId="21" fillId="0" borderId="4" xfId="0" quotePrefix="1" applyNumberFormat="1" applyFont="1" applyBorder="1" applyAlignment="1" applyProtection="1">
      <alignment horizontal="right" vertical="center" wrapText="1" indent="1"/>
    </xf>
    <xf numFmtId="0" fontId="4" fillId="0" borderId="0" xfId="1" applyFont="1" applyFill="1" applyProtection="1"/>
    <xf numFmtId="0" fontId="15" fillId="0" borderId="21" xfId="0" applyFont="1" applyBorder="1" applyAlignment="1" applyProtection="1">
      <alignment horizontal="left" vertical="center" wrapText="1" indent="1"/>
    </xf>
    <xf numFmtId="0" fontId="21" fillId="0" borderId="22" xfId="0" applyFont="1" applyBorder="1" applyAlignment="1" applyProtection="1">
      <alignment horizontal="left" vertical="center" wrapText="1" indent="1"/>
    </xf>
    <xf numFmtId="164" fontId="18" fillId="0" borderId="1" xfId="1" applyNumberFormat="1" applyFont="1" applyFill="1" applyBorder="1" applyAlignment="1" applyProtection="1">
      <alignment horizontal="left" vertical="center"/>
    </xf>
    <xf numFmtId="0" fontId="10" fillId="0" borderId="3" xfId="1" applyFont="1" applyFill="1" applyBorder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0%20h&#243;/6.%20m&#243;dos&#237;t&#225;s%20ut&#225;n-2020.%20okt&#243;ber%2029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3">
          <cell r="A3" t="str">
            <v>Tiszavasvári Város Önkormányzat</v>
          </cell>
        </row>
        <row r="7">
          <cell r="A7" t="str">
            <v>a</v>
          </cell>
          <cell r="B7">
            <v>24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X.30.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K170"/>
  <sheetViews>
    <sheetView tabSelected="1" zoomScale="115" zoomScaleNormal="115" zoomScaleSheetLayoutView="100" workbookViewId="0">
      <selection activeCell="B16" sqref="B16"/>
    </sheetView>
  </sheetViews>
  <sheetFormatPr defaultRowHeight="15.75" x14ac:dyDescent="0.25"/>
  <cols>
    <col min="1" max="1" width="9.5" style="6" customWidth="1"/>
    <col min="2" max="2" width="91.6640625" style="6" customWidth="1"/>
    <col min="3" max="3" width="21.6640625" style="7" customWidth="1"/>
    <col min="4" max="4" width="19.33203125" style="2" hidden="1" customWidth="1"/>
    <col min="5" max="5" width="15.83203125" style="2" hidden="1" customWidth="1"/>
    <col min="6" max="6" width="15.33203125" style="2" hidden="1" customWidth="1"/>
    <col min="7" max="16384" width="9.33203125" style="2"/>
  </cols>
  <sheetData>
    <row r="1" spans="1:6" x14ac:dyDescent="0.25">
      <c r="A1" s="1" t="str">
        <f>CONCATENATE("3. melléklet"," ",[1]ALAPADATOK!A7," ",[1]ALAPADATOK!B7," ",[1]ALAPADATOK!C7," ",[1]ALAPADATOK!D7," ",[1]ALAPADATOK!E7," ",[1]ALAPADATOK!F7," ",[1]ALAPADATOK!G7," ",[1]ALAPADATOK!H7)</f>
        <v>3. melléklet a 24 / 2020. ( X.30. ) önkormányzati rendelethez</v>
      </c>
      <c r="B1" s="1"/>
      <c r="C1" s="1"/>
    </row>
    <row r="2" spans="1:6" x14ac:dyDescent="0.25">
      <c r="A2" s="3"/>
      <c r="B2" s="3"/>
      <c r="C2" s="3"/>
    </row>
    <row r="3" spans="1:6" x14ac:dyDescent="0.25">
      <c r="A3" s="4" t="str">
        <f>CONCATENATE([1]ALAPADATOK!A3)</f>
        <v>Tiszavasvári Város Önkormányzat</v>
      </c>
      <c r="B3" s="4"/>
      <c r="C3" s="4"/>
    </row>
    <row r="4" spans="1:6" x14ac:dyDescent="0.25">
      <c r="A4" s="5" t="str">
        <f>CONCATENATE([1]ALAPADATOK!D7," ÉVI KÖLTSÉGVETÉS")</f>
        <v>2020. ÉVI KÖLTSÉGVETÉS</v>
      </c>
      <c r="B4" s="5"/>
      <c r="C4" s="5"/>
    </row>
    <row r="5" spans="1:6" x14ac:dyDescent="0.25">
      <c r="A5" s="5" t="s">
        <v>0</v>
      </c>
      <c r="B5" s="5"/>
      <c r="C5" s="5"/>
    </row>
    <row r="7" spans="1:6" ht="15.95" customHeight="1" x14ac:dyDescent="0.25">
      <c r="A7" s="8" t="s">
        <v>1</v>
      </c>
      <c r="B7" s="8"/>
      <c r="C7" s="8"/>
      <c r="D7" s="6"/>
      <c r="E7" s="6"/>
      <c r="F7" s="6"/>
    </row>
    <row r="8" spans="1:6" ht="15.95" customHeight="1" thickBot="1" x14ac:dyDescent="0.3">
      <c r="A8" s="9"/>
      <c r="B8" s="9"/>
      <c r="C8" s="10" t="s">
        <v>2</v>
      </c>
      <c r="D8" s="6"/>
      <c r="E8" s="6"/>
      <c r="F8" s="6"/>
    </row>
    <row r="9" spans="1:6" ht="38.1" customHeight="1" thickBot="1" x14ac:dyDescent="0.3">
      <c r="A9" s="11" t="s">
        <v>3</v>
      </c>
      <c r="B9" s="12" t="s">
        <v>4</v>
      </c>
      <c r="C9" s="13" t="s">
        <v>5</v>
      </c>
      <c r="D9" s="6" t="s">
        <v>6</v>
      </c>
      <c r="E9" s="6" t="s">
        <v>7</v>
      </c>
      <c r="F9" s="6" t="s">
        <v>8</v>
      </c>
    </row>
    <row r="10" spans="1:6" s="17" customFormat="1" ht="12" customHeight="1" thickBot="1" x14ac:dyDescent="0.25">
      <c r="A10" s="14" t="s">
        <v>9</v>
      </c>
      <c r="B10" s="15" t="s">
        <v>10</v>
      </c>
      <c r="C10" s="16" t="s">
        <v>11</v>
      </c>
    </row>
    <row r="11" spans="1:6" s="22" customFormat="1" ht="12" customHeight="1" thickBot="1" x14ac:dyDescent="0.25">
      <c r="A11" s="18" t="s">
        <v>12</v>
      </c>
      <c r="B11" s="19" t="s">
        <v>13</v>
      </c>
      <c r="C11" s="20">
        <f t="shared" ref="C11:C76" si="0">SUM(D11:F11)</f>
        <v>196187360</v>
      </c>
      <c r="D11" s="21">
        <f>+D12+D13+D14+D17+D18+D19</f>
        <v>196187360</v>
      </c>
      <c r="E11" s="20">
        <f>+E12+E13+E14+E17+E18+E19</f>
        <v>0</v>
      </c>
      <c r="F11" s="20">
        <f>+F12+F13+F14+F17+F18+F19</f>
        <v>0</v>
      </c>
    </row>
    <row r="12" spans="1:6" s="22" customFormat="1" ht="12" customHeight="1" x14ac:dyDescent="0.2">
      <c r="A12" s="23" t="s">
        <v>14</v>
      </c>
      <c r="B12" s="24" t="s">
        <v>15</v>
      </c>
      <c r="C12" s="25">
        <f t="shared" si="0"/>
        <v>0</v>
      </c>
      <c r="D12" s="26"/>
      <c r="E12" s="27"/>
      <c r="F12" s="28"/>
    </row>
    <row r="13" spans="1:6" s="22" customFormat="1" ht="12" customHeight="1" x14ac:dyDescent="0.2">
      <c r="A13" s="29" t="s">
        <v>16</v>
      </c>
      <c r="B13" s="30" t="s">
        <v>17</v>
      </c>
      <c r="C13" s="31">
        <f t="shared" si="0"/>
        <v>0</v>
      </c>
      <c r="D13" s="32"/>
      <c r="E13" s="33"/>
      <c r="F13" s="34"/>
    </row>
    <row r="14" spans="1:6" s="22" customFormat="1" ht="12" customHeight="1" x14ac:dyDescent="0.2">
      <c r="A14" s="29" t="s">
        <v>18</v>
      </c>
      <c r="B14" s="30" t="s">
        <v>19</v>
      </c>
      <c r="C14" s="35">
        <f t="shared" si="0"/>
        <v>196187360</v>
      </c>
      <c r="D14" s="32">
        <f>D15+D16</f>
        <v>196187360</v>
      </c>
      <c r="E14" s="33"/>
      <c r="F14" s="34"/>
    </row>
    <row r="15" spans="1:6" s="22" customFormat="1" ht="12" customHeight="1" x14ac:dyDescent="0.2">
      <c r="A15" s="29" t="s">
        <v>20</v>
      </c>
      <c r="B15" s="30" t="s">
        <v>21</v>
      </c>
      <c r="C15" s="31">
        <f t="shared" si="0"/>
        <v>196187360</v>
      </c>
      <c r="D15" s="32">
        <f>183403360+12784000</f>
        <v>196187360</v>
      </c>
      <c r="E15" s="33"/>
      <c r="F15" s="34"/>
    </row>
    <row r="16" spans="1:6" s="22" customFormat="1" ht="12" customHeight="1" x14ac:dyDescent="0.2">
      <c r="A16" s="29" t="s">
        <v>22</v>
      </c>
      <c r="B16" s="30" t="s">
        <v>23</v>
      </c>
      <c r="C16" s="31">
        <f t="shared" si="0"/>
        <v>0</v>
      </c>
      <c r="D16" s="32"/>
      <c r="E16" s="33"/>
      <c r="F16" s="34"/>
    </row>
    <row r="17" spans="1:6" s="22" customFormat="1" ht="12" customHeight="1" x14ac:dyDescent="0.2">
      <c r="A17" s="29" t="s">
        <v>24</v>
      </c>
      <c r="B17" s="30" t="s">
        <v>25</v>
      </c>
      <c r="C17" s="31">
        <f t="shared" si="0"/>
        <v>0</v>
      </c>
      <c r="D17" s="32"/>
      <c r="E17" s="33"/>
      <c r="F17" s="34"/>
    </row>
    <row r="18" spans="1:6" s="22" customFormat="1" ht="12" customHeight="1" x14ac:dyDescent="0.2">
      <c r="A18" s="29" t="s">
        <v>26</v>
      </c>
      <c r="B18" s="36" t="s">
        <v>27</v>
      </c>
      <c r="C18" s="31">
        <f t="shared" si="0"/>
        <v>0</v>
      </c>
      <c r="D18" s="37"/>
      <c r="E18" s="33"/>
      <c r="F18" s="33"/>
    </row>
    <row r="19" spans="1:6" s="22" customFormat="1" ht="12" customHeight="1" thickBot="1" x14ac:dyDescent="0.25">
      <c r="A19" s="38" t="s">
        <v>28</v>
      </c>
      <c r="B19" s="39" t="s">
        <v>29</v>
      </c>
      <c r="C19" s="40">
        <f t="shared" si="0"/>
        <v>0</v>
      </c>
      <c r="D19" s="32"/>
      <c r="E19" s="34"/>
      <c r="F19" s="34"/>
    </row>
    <row r="20" spans="1:6" s="22" customFormat="1" ht="12" customHeight="1" thickBot="1" x14ac:dyDescent="0.25">
      <c r="A20" s="18" t="s">
        <v>30</v>
      </c>
      <c r="B20" s="41" t="s">
        <v>31</v>
      </c>
      <c r="C20" s="20">
        <f t="shared" si="0"/>
        <v>210621789</v>
      </c>
      <c r="D20" s="21">
        <f>+D21+D22+D23+D24+D25</f>
        <v>123206466</v>
      </c>
      <c r="E20" s="20">
        <f>+E21+E22+E23+E24+E25</f>
        <v>0</v>
      </c>
      <c r="F20" s="20">
        <f>+F21+F22+F23+F24+F25</f>
        <v>87415323</v>
      </c>
    </row>
    <row r="21" spans="1:6" s="22" customFormat="1" ht="12" customHeight="1" x14ac:dyDescent="0.2">
      <c r="A21" s="23" t="s">
        <v>32</v>
      </c>
      <c r="B21" s="24" t="s">
        <v>33</v>
      </c>
      <c r="C21" s="25">
        <f t="shared" si="0"/>
        <v>0</v>
      </c>
      <c r="D21" s="26"/>
      <c r="E21" s="28"/>
      <c r="F21" s="28"/>
    </row>
    <row r="22" spans="1:6" s="22" customFormat="1" ht="12" customHeight="1" x14ac:dyDescent="0.2">
      <c r="A22" s="29" t="s">
        <v>34</v>
      </c>
      <c r="B22" s="30" t="s">
        <v>35</v>
      </c>
      <c r="C22" s="31">
        <f t="shared" si="0"/>
        <v>0</v>
      </c>
      <c r="D22" s="32"/>
      <c r="E22" s="34"/>
      <c r="F22" s="34"/>
    </row>
    <row r="23" spans="1:6" s="22" customFormat="1" ht="12" customHeight="1" x14ac:dyDescent="0.2">
      <c r="A23" s="29" t="s">
        <v>36</v>
      </c>
      <c r="B23" s="30" t="s">
        <v>37</v>
      </c>
      <c r="C23" s="31">
        <f t="shared" si="0"/>
        <v>0</v>
      </c>
      <c r="D23" s="32"/>
      <c r="E23" s="34"/>
      <c r="F23" s="34"/>
    </row>
    <row r="24" spans="1:6" s="22" customFormat="1" ht="12" customHeight="1" x14ac:dyDescent="0.2">
      <c r="A24" s="29" t="s">
        <v>38</v>
      </c>
      <c r="B24" s="30" t="s">
        <v>39</v>
      </c>
      <c r="C24" s="31">
        <f t="shared" si="0"/>
        <v>0</v>
      </c>
      <c r="D24" s="32"/>
      <c r="E24" s="34"/>
      <c r="F24" s="34"/>
    </row>
    <row r="25" spans="1:6" s="22" customFormat="1" ht="12" customHeight="1" x14ac:dyDescent="0.2">
      <c r="A25" s="29" t="s">
        <v>40</v>
      </c>
      <c r="B25" s="30" t="s">
        <v>41</v>
      </c>
      <c r="C25" s="35">
        <f t="shared" si="0"/>
        <v>210621789</v>
      </c>
      <c r="D25" s="37">
        <f>113272668+4308828+557865+5067105</f>
        <v>123206466</v>
      </c>
      <c r="E25" s="33"/>
      <c r="F25" s="33">
        <f>86729523+685800</f>
        <v>87415323</v>
      </c>
    </row>
    <row r="26" spans="1:6" s="22" customFormat="1" ht="12" customHeight="1" thickBot="1" x14ac:dyDescent="0.25">
      <c r="A26" s="38" t="s">
        <v>42</v>
      </c>
      <c r="B26" s="39" t="s">
        <v>43</v>
      </c>
      <c r="C26" s="42">
        <f t="shared" si="0"/>
        <v>76270004</v>
      </c>
      <c r="D26" s="43">
        <f>1240576+5067105</f>
        <v>6307681</v>
      </c>
      <c r="E26" s="44"/>
      <c r="F26" s="44">
        <f>69276523+685800</f>
        <v>69962323</v>
      </c>
    </row>
    <row r="27" spans="1:6" s="22" customFormat="1" ht="12" customHeight="1" thickBot="1" x14ac:dyDescent="0.25">
      <c r="A27" s="18" t="s">
        <v>44</v>
      </c>
      <c r="B27" s="19" t="s">
        <v>45</v>
      </c>
      <c r="C27" s="20">
        <f t="shared" si="0"/>
        <v>16013800</v>
      </c>
      <c r="D27" s="21">
        <f>+D28+D29+D30+D31+D32</f>
        <v>5301600</v>
      </c>
      <c r="E27" s="20">
        <f>+E28+E29+E30+E31+E32</f>
        <v>0</v>
      </c>
      <c r="F27" s="20">
        <f>+F28+F29+F30+F31+F32</f>
        <v>10712200</v>
      </c>
    </row>
    <row r="28" spans="1:6" s="22" customFormat="1" ht="12" customHeight="1" x14ac:dyDescent="0.2">
      <c r="A28" s="23" t="s">
        <v>46</v>
      </c>
      <c r="B28" s="24" t="s">
        <v>47</v>
      </c>
      <c r="C28" s="25">
        <f t="shared" si="0"/>
        <v>0</v>
      </c>
      <c r="D28" s="26"/>
      <c r="E28" s="45"/>
      <c r="F28" s="28"/>
    </row>
    <row r="29" spans="1:6" s="22" customFormat="1" ht="12" customHeight="1" x14ac:dyDescent="0.2">
      <c r="A29" s="29" t="s">
        <v>48</v>
      </c>
      <c r="B29" s="30" t="s">
        <v>49</v>
      </c>
      <c r="C29" s="31">
        <f t="shared" si="0"/>
        <v>0</v>
      </c>
      <c r="D29" s="32"/>
      <c r="E29" s="33"/>
      <c r="F29" s="34"/>
    </row>
    <row r="30" spans="1:6" s="22" customFormat="1" ht="12" customHeight="1" x14ac:dyDescent="0.2">
      <c r="A30" s="29" t="s">
        <v>50</v>
      </c>
      <c r="B30" s="30" t="s">
        <v>51</v>
      </c>
      <c r="C30" s="31">
        <f t="shared" si="0"/>
        <v>0</v>
      </c>
      <c r="D30" s="32"/>
      <c r="E30" s="33"/>
      <c r="F30" s="34"/>
    </row>
    <row r="31" spans="1:6" s="22" customFormat="1" ht="12" customHeight="1" x14ac:dyDescent="0.2">
      <c r="A31" s="29" t="s">
        <v>52</v>
      </c>
      <c r="B31" s="30" t="s">
        <v>53</v>
      </c>
      <c r="C31" s="31">
        <f t="shared" si="0"/>
        <v>0</v>
      </c>
      <c r="D31" s="32"/>
      <c r="E31" s="33"/>
      <c r="F31" s="34"/>
    </row>
    <row r="32" spans="1:6" s="22" customFormat="1" ht="12" customHeight="1" x14ac:dyDescent="0.2">
      <c r="A32" s="29" t="s">
        <v>54</v>
      </c>
      <c r="B32" s="30" t="s">
        <v>55</v>
      </c>
      <c r="C32" s="35">
        <f t="shared" si="0"/>
        <v>16013800</v>
      </c>
      <c r="D32" s="37">
        <f>5200000+101600</f>
        <v>5301600</v>
      </c>
      <c r="E32" s="33"/>
      <c r="F32" s="33">
        <f>10712200</f>
        <v>10712200</v>
      </c>
    </row>
    <row r="33" spans="1:11" s="22" customFormat="1" ht="12" customHeight="1" thickBot="1" x14ac:dyDescent="0.25">
      <c r="A33" s="38" t="s">
        <v>56</v>
      </c>
      <c r="B33" s="46" t="s">
        <v>57</v>
      </c>
      <c r="C33" s="42">
        <f t="shared" si="0"/>
        <v>1193800</v>
      </c>
      <c r="D33" s="43">
        <v>101600</v>
      </c>
      <c r="E33" s="44"/>
      <c r="F33" s="44">
        <f>1092200</f>
        <v>1092200</v>
      </c>
    </row>
    <row r="34" spans="1:11" s="22" customFormat="1" ht="12" customHeight="1" thickBot="1" x14ac:dyDescent="0.25">
      <c r="A34" s="18" t="s">
        <v>58</v>
      </c>
      <c r="B34" s="19" t="s">
        <v>59</v>
      </c>
      <c r="C34" s="47">
        <f t="shared" si="0"/>
        <v>0</v>
      </c>
      <c r="D34" s="48">
        <f>+D35+D39+D40+D41</f>
        <v>0</v>
      </c>
      <c r="E34" s="49">
        <f>+E35+E39+E40+E41</f>
        <v>0</v>
      </c>
      <c r="F34" s="49">
        <f>+F35+F39+F40+F41</f>
        <v>0</v>
      </c>
      <c r="K34" s="50"/>
    </row>
    <row r="35" spans="1:11" s="22" customFormat="1" ht="12" customHeight="1" x14ac:dyDescent="0.2">
      <c r="A35" s="23" t="s">
        <v>60</v>
      </c>
      <c r="B35" s="24" t="s">
        <v>61</v>
      </c>
      <c r="C35" s="25">
        <f t="shared" si="0"/>
        <v>0</v>
      </c>
      <c r="D35" s="51">
        <f>SUM(D36:D37)</f>
        <v>0</v>
      </c>
      <c r="E35" s="51">
        <f>SUM(E36:E37)</f>
        <v>0</v>
      </c>
      <c r="F35" s="51">
        <f>SUM(F36:F37)</f>
        <v>0</v>
      </c>
    </row>
    <row r="36" spans="1:11" s="22" customFormat="1" ht="12" customHeight="1" x14ac:dyDescent="0.2">
      <c r="A36" s="29" t="s">
        <v>62</v>
      </c>
      <c r="B36" s="30" t="s">
        <v>63</v>
      </c>
      <c r="C36" s="31">
        <f t="shared" si="0"/>
        <v>0</v>
      </c>
      <c r="D36" s="32"/>
      <c r="E36" s="34"/>
      <c r="F36" s="34"/>
    </row>
    <row r="37" spans="1:11" s="22" customFormat="1" ht="12" customHeight="1" x14ac:dyDescent="0.2">
      <c r="A37" s="29" t="s">
        <v>64</v>
      </c>
      <c r="B37" s="52" t="s">
        <v>65</v>
      </c>
      <c r="C37" s="31">
        <f t="shared" si="0"/>
        <v>0</v>
      </c>
      <c r="D37" s="32"/>
      <c r="E37" s="34"/>
      <c r="F37" s="34"/>
    </row>
    <row r="38" spans="1:11" s="22" customFormat="1" ht="12" customHeight="1" x14ac:dyDescent="0.2">
      <c r="A38" s="29" t="s">
        <v>66</v>
      </c>
      <c r="B38" s="30" t="s">
        <v>67</v>
      </c>
      <c r="C38" s="31">
        <f t="shared" si="0"/>
        <v>0</v>
      </c>
      <c r="D38" s="32"/>
      <c r="E38" s="33"/>
      <c r="F38" s="34"/>
    </row>
    <row r="39" spans="1:11" s="22" customFormat="1" ht="12" customHeight="1" x14ac:dyDescent="0.2">
      <c r="A39" s="29" t="s">
        <v>68</v>
      </c>
      <c r="B39" s="30" t="s">
        <v>69</v>
      </c>
      <c r="C39" s="31">
        <f t="shared" si="0"/>
        <v>0</v>
      </c>
      <c r="D39" s="32"/>
      <c r="E39" s="34"/>
      <c r="F39" s="34"/>
    </row>
    <row r="40" spans="1:11" s="22" customFormat="1" ht="12" customHeight="1" x14ac:dyDescent="0.2">
      <c r="A40" s="29" t="s">
        <v>70</v>
      </c>
      <c r="B40" s="30" t="s">
        <v>71</v>
      </c>
      <c r="C40" s="31">
        <f t="shared" si="0"/>
        <v>0</v>
      </c>
      <c r="D40" s="32"/>
      <c r="E40" s="34"/>
      <c r="F40" s="34"/>
    </row>
    <row r="41" spans="1:11" s="22" customFormat="1" ht="12" customHeight="1" thickBot="1" x14ac:dyDescent="0.25">
      <c r="A41" s="38" t="s">
        <v>72</v>
      </c>
      <c r="B41" s="46" t="s">
        <v>73</v>
      </c>
      <c r="C41" s="40">
        <f t="shared" si="0"/>
        <v>0</v>
      </c>
      <c r="D41" s="53"/>
      <c r="E41" s="44"/>
      <c r="F41" s="54"/>
    </row>
    <row r="42" spans="1:11" s="22" customFormat="1" ht="12" customHeight="1" thickBot="1" x14ac:dyDescent="0.25">
      <c r="A42" s="18" t="s">
        <v>74</v>
      </c>
      <c r="B42" s="19" t="s">
        <v>75</v>
      </c>
      <c r="C42" s="20">
        <f t="shared" si="0"/>
        <v>196885485</v>
      </c>
      <c r="D42" s="21">
        <f>SUM(D43:D53)</f>
        <v>5405000</v>
      </c>
      <c r="E42" s="20">
        <f>SUM(E43:E53)</f>
        <v>0</v>
      </c>
      <c r="F42" s="20">
        <f>SUM(F43:F53)</f>
        <v>191480485</v>
      </c>
    </row>
    <row r="43" spans="1:11" s="22" customFormat="1" ht="12" customHeight="1" x14ac:dyDescent="0.2">
      <c r="A43" s="23" t="s">
        <v>76</v>
      </c>
      <c r="B43" s="24" t="s">
        <v>77</v>
      </c>
      <c r="C43" s="25">
        <f t="shared" si="0"/>
        <v>0</v>
      </c>
      <c r="D43" s="26"/>
      <c r="E43" s="27"/>
      <c r="F43" s="28"/>
    </row>
    <row r="44" spans="1:11" s="22" customFormat="1" ht="12" customHeight="1" x14ac:dyDescent="0.2">
      <c r="A44" s="29" t="s">
        <v>78</v>
      </c>
      <c r="B44" s="30" t="s">
        <v>79</v>
      </c>
      <c r="C44" s="35">
        <f t="shared" si="0"/>
        <v>7443905</v>
      </c>
      <c r="D44" s="37">
        <f>4303149-47244</f>
        <v>4255905</v>
      </c>
      <c r="E44" s="33"/>
      <c r="F44" s="28">
        <f>2278000+910000</f>
        <v>3188000</v>
      </c>
    </row>
    <row r="45" spans="1:11" s="22" customFormat="1" ht="12" customHeight="1" x14ac:dyDescent="0.2">
      <c r="A45" s="29" t="s">
        <v>80</v>
      </c>
      <c r="B45" s="30" t="s">
        <v>81</v>
      </c>
      <c r="C45" s="31">
        <f t="shared" si="0"/>
        <v>12700000</v>
      </c>
      <c r="D45" s="37"/>
      <c r="E45" s="33"/>
      <c r="F45" s="28">
        <f>12700000</f>
        <v>12700000</v>
      </c>
    </row>
    <row r="46" spans="1:11" s="22" customFormat="1" ht="12" customHeight="1" x14ac:dyDescent="0.2">
      <c r="A46" s="29" t="s">
        <v>82</v>
      </c>
      <c r="B46" s="30" t="s">
        <v>83</v>
      </c>
      <c r="C46" s="31">
        <f t="shared" si="0"/>
        <v>0</v>
      </c>
      <c r="D46" s="32"/>
      <c r="E46" s="33"/>
      <c r="F46" s="28"/>
    </row>
    <row r="47" spans="1:11" s="22" customFormat="1" ht="12" customHeight="1" x14ac:dyDescent="0.2">
      <c r="A47" s="29" t="s">
        <v>84</v>
      </c>
      <c r="B47" s="30" t="s">
        <v>85</v>
      </c>
      <c r="C47" s="55">
        <f t="shared" si="0"/>
        <v>173375135</v>
      </c>
      <c r="D47" s="32">
        <v>-200000</v>
      </c>
      <c r="E47" s="33"/>
      <c r="F47" s="28">
        <f>173575135</f>
        <v>173575135</v>
      </c>
    </row>
    <row r="48" spans="1:11" s="22" customFormat="1" ht="12" customHeight="1" x14ac:dyDescent="0.2">
      <c r="A48" s="29" t="s">
        <v>86</v>
      </c>
      <c r="B48" s="30" t="s">
        <v>87</v>
      </c>
      <c r="C48" s="35">
        <f t="shared" si="0"/>
        <v>3166445</v>
      </c>
      <c r="D48" s="32">
        <f>1161851-12756</f>
        <v>1149095</v>
      </c>
      <c r="E48" s="33"/>
      <c r="F48" s="28">
        <f>1771650+245700</f>
        <v>2017350</v>
      </c>
    </row>
    <row r="49" spans="1:6" s="22" customFormat="1" ht="12" customHeight="1" x14ac:dyDescent="0.2">
      <c r="A49" s="29" t="s">
        <v>88</v>
      </c>
      <c r="B49" s="30" t="s">
        <v>89</v>
      </c>
      <c r="C49" s="31">
        <f t="shared" si="0"/>
        <v>0</v>
      </c>
      <c r="D49" s="32"/>
      <c r="E49" s="33"/>
      <c r="F49" s="28"/>
    </row>
    <row r="50" spans="1:6" s="22" customFormat="1" ht="12" customHeight="1" x14ac:dyDescent="0.2">
      <c r="A50" s="29" t="s">
        <v>90</v>
      </c>
      <c r="B50" s="30" t="s">
        <v>91</v>
      </c>
      <c r="C50" s="31">
        <f t="shared" si="0"/>
        <v>0</v>
      </c>
      <c r="D50" s="32"/>
      <c r="E50" s="33"/>
      <c r="F50" s="33"/>
    </row>
    <row r="51" spans="1:6" s="22" customFormat="1" ht="12" customHeight="1" x14ac:dyDescent="0.2">
      <c r="A51" s="29" t="s">
        <v>92</v>
      </c>
      <c r="B51" s="30" t="s">
        <v>93</v>
      </c>
      <c r="C51" s="31">
        <f t="shared" si="0"/>
        <v>0</v>
      </c>
      <c r="D51" s="37"/>
      <c r="E51" s="33"/>
      <c r="F51" s="33"/>
    </row>
    <row r="52" spans="1:6" s="22" customFormat="1" ht="12" customHeight="1" x14ac:dyDescent="0.2">
      <c r="A52" s="38" t="s">
        <v>94</v>
      </c>
      <c r="B52" s="46" t="s">
        <v>95</v>
      </c>
      <c r="C52" s="31">
        <f t="shared" si="0"/>
        <v>0</v>
      </c>
      <c r="D52" s="43"/>
      <c r="E52" s="44"/>
      <c r="F52" s="44"/>
    </row>
    <row r="53" spans="1:6" s="22" customFormat="1" ht="12" customHeight="1" thickBot="1" x14ac:dyDescent="0.25">
      <c r="A53" s="38" t="s">
        <v>96</v>
      </c>
      <c r="B53" s="39" t="s">
        <v>97</v>
      </c>
      <c r="C53" s="56">
        <f t="shared" si="0"/>
        <v>200000</v>
      </c>
      <c r="D53" s="43">
        <v>200000</v>
      </c>
      <c r="E53" s="44"/>
      <c r="F53" s="44"/>
    </row>
    <row r="54" spans="1:6" s="22" customFormat="1" ht="12" customHeight="1" thickBot="1" x14ac:dyDescent="0.25">
      <c r="A54" s="18" t="s">
        <v>98</v>
      </c>
      <c r="B54" s="19" t="s">
        <v>99</v>
      </c>
      <c r="C54" s="20">
        <f t="shared" si="0"/>
        <v>0</v>
      </c>
      <c r="D54" s="21">
        <f>SUM(D55:D59)</f>
        <v>0</v>
      </c>
      <c r="E54" s="20">
        <f>SUM(E55:E59)</f>
        <v>0</v>
      </c>
      <c r="F54" s="20">
        <f>SUM(F55:F59)</f>
        <v>0</v>
      </c>
    </row>
    <row r="55" spans="1:6" s="22" customFormat="1" ht="12" customHeight="1" x14ac:dyDescent="0.2">
      <c r="A55" s="23" t="s">
        <v>100</v>
      </c>
      <c r="B55" s="24" t="s">
        <v>101</v>
      </c>
      <c r="C55" s="25">
        <f t="shared" si="0"/>
        <v>0</v>
      </c>
      <c r="D55" s="57"/>
      <c r="E55" s="27"/>
      <c r="F55" s="27"/>
    </row>
    <row r="56" spans="1:6" s="22" customFormat="1" ht="12" customHeight="1" x14ac:dyDescent="0.2">
      <c r="A56" s="29" t="s">
        <v>102</v>
      </c>
      <c r="B56" s="30" t="s">
        <v>103</v>
      </c>
      <c r="C56" s="31">
        <f t="shared" si="0"/>
        <v>0</v>
      </c>
      <c r="D56" s="37"/>
      <c r="E56" s="33"/>
      <c r="F56" s="33"/>
    </row>
    <row r="57" spans="1:6" s="22" customFormat="1" ht="12" customHeight="1" x14ac:dyDescent="0.2">
      <c r="A57" s="29" t="s">
        <v>104</v>
      </c>
      <c r="B57" s="30" t="s">
        <v>105</v>
      </c>
      <c r="C57" s="31">
        <f t="shared" si="0"/>
        <v>0</v>
      </c>
      <c r="D57" s="37"/>
      <c r="E57" s="33"/>
      <c r="F57" s="33"/>
    </row>
    <row r="58" spans="1:6" s="22" customFormat="1" ht="12" customHeight="1" x14ac:dyDescent="0.2">
      <c r="A58" s="29" t="s">
        <v>106</v>
      </c>
      <c r="B58" s="30" t="s">
        <v>107</v>
      </c>
      <c r="C58" s="31">
        <f t="shared" si="0"/>
        <v>0</v>
      </c>
      <c r="D58" s="37"/>
      <c r="E58" s="33"/>
      <c r="F58" s="33"/>
    </row>
    <row r="59" spans="1:6" s="22" customFormat="1" ht="12" customHeight="1" thickBot="1" x14ac:dyDescent="0.25">
      <c r="A59" s="38" t="s">
        <v>108</v>
      </c>
      <c r="B59" s="39" t="s">
        <v>109</v>
      </c>
      <c r="C59" s="40">
        <f t="shared" si="0"/>
        <v>0</v>
      </c>
      <c r="D59" s="43"/>
      <c r="E59" s="44"/>
      <c r="F59" s="44"/>
    </row>
    <row r="60" spans="1:6" s="22" customFormat="1" ht="12" customHeight="1" thickBot="1" x14ac:dyDescent="0.25">
      <c r="A60" s="18" t="s">
        <v>110</v>
      </c>
      <c r="B60" s="19" t="s">
        <v>111</v>
      </c>
      <c r="C60" s="20">
        <f t="shared" si="0"/>
        <v>1109000</v>
      </c>
      <c r="D60" s="21">
        <f>SUM(D61:D63)</f>
        <v>1109000</v>
      </c>
      <c r="E60" s="20">
        <f>SUM(E61:E63)</f>
        <v>0</v>
      </c>
      <c r="F60" s="20">
        <f>SUM(F61:F63)</f>
        <v>0</v>
      </c>
    </row>
    <row r="61" spans="1:6" s="22" customFormat="1" ht="12" customHeight="1" x14ac:dyDescent="0.2">
      <c r="A61" s="23" t="s">
        <v>112</v>
      </c>
      <c r="B61" s="24" t="s">
        <v>113</v>
      </c>
      <c r="C61" s="25">
        <f t="shared" si="0"/>
        <v>0</v>
      </c>
      <c r="D61" s="26"/>
      <c r="E61" s="28"/>
      <c r="F61" s="28"/>
    </row>
    <row r="62" spans="1:6" s="22" customFormat="1" ht="12" customHeight="1" x14ac:dyDescent="0.2">
      <c r="A62" s="29" t="s">
        <v>114</v>
      </c>
      <c r="B62" s="30" t="s">
        <v>115</v>
      </c>
      <c r="C62" s="31">
        <f t="shared" si="0"/>
        <v>400000</v>
      </c>
      <c r="D62" s="37">
        <v>400000</v>
      </c>
      <c r="E62" s="33"/>
      <c r="F62" s="33"/>
    </row>
    <row r="63" spans="1:6" s="22" customFormat="1" ht="12" customHeight="1" x14ac:dyDescent="0.2">
      <c r="A63" s="29" t="s">
        <v>116</v>
      </c>
      <c r="B63" s="30" t="s">
        <v>117</v>
      </c>
      <c r="C63" s="35">
        <f t="shared" si="0"/>
        <v>709000</v>
      </c>
      <c r="D63" s="37">
        <f>675000+34000</f>
        <v>709000</v>
      </c>
      <c r="E63" s="33"/>
      <c r="F63" s="33"/>
    </row>
    <row r="64" spans="1:6" s="22" customFormat="1" ht="12" customHeight="1" thickBot="1" x14ac:dyDescent="0.25">
      <c r="A64" s="38" t="s">
        <v>118</v>
      </c>
      <c r="B64" s="39" t="s">
        <v>119</v>
      </c>
      <c r="C64" s="40">
        <f t="shared" si="0"/>
        <v>0</v>
      </c>
      <c r="D64" s="53"/>
      <c r="E64" s="54"/>
      <c r="F64" s="54"/>
    </row>
    <row r="65" spans="1:6" s="22" customFormat="1" ht="12" customHeight="1" thickBot="1" x14ac:dyDescent="0.25">
      <c r="A65" s="18" t="s">
        <v>120</v>
      </c>
      <c r="B65" s="41" t="s">
        <v>121</v>
      </c>
      <c r="C65" s="20">
        <f t="shared" si="0"/>
        <v>6000000</v>
      </c>
      <c r="D65" s="21">
        <f>SUM(D66:D68)</f>
        <v>6000000</v>
      </c>
      <c r="E65" s="20">
        <f>SUM(E66:E68)</f>
        <v>0</v>
      </c>
      <c r="F65" s="20">
        <f>SUM(F66:F68)</f>
        <v>0</v>
      </c>
    </row>
    <row r="66" spans="1:6" s="22" customFormat="1" ht="12" customHeight="1" x14ac:dyDescent="0.2">
      <c r="A66" s="23" t="s">
        <v>122</v>
      </c>
      <c r="B66" s="24" t="s">
        <v>123</v>
      </c>
      <c r="C66" s="25">
        <f t="shared" si="0"/>
        <v>0</v>
      </c>
      <c r="D66" s="37"/>
      <c r="E66" s="33"/>
      <c r="F66" s="33"/>
    </row>
    <row r="67" spans="1:6" s="22" customFormat="1" ht="12" customHeight="1" x14ac:dyDescent="0.2">
      <c r="A67" s="29" t="s">
        <v>124</v>
      </c>
      <c r="B67" s="30" t="s">
        <v>125</v>
      </c>
      <c r="C67" s="31">
        <f t="shared" si="0"/>
        <v>0</v>
      </c>
      <c r="D67" s="37"/>
      <c r="E67" s="33"/>
      <c r="F67" s="33"/>
    </row>
    <row r="68" spans="1:6" s="22" customFormat="1" ht="12" customHeight="1" x14ac:dyDescent="0.2">
      <c r="A68" s="29" t="s">
        <v>126</v>
      </c>
      <c r="B68" s="30" t="s">
        <v>127</v>
      </c>
      <c r="C68" s="35">
        <f t="shared" si="0"/>
        <v>6000000</v>
      </c>
      <c r="D68" s="37">
        <f>6000000</f>
        <v>6000000</v>
      </c>
      <c r="E68" s="33"/>
      <c r="F68" s="33"/>
    </row>
    <row r="69" spans="1:6" s="22" customFormat="1" ht="12" customHeight="1" thickBot="1" x14ac:dyDescent="0.25">
      <c r="A69" s="38" t="s">
        <v>128</v>
      </c>
      <c r="B69" s="39" t="s">
        <v>129</v>
      </c>
      <c r="C69" s="42">
        <f t="shared" si="0"/>
        <v>6000000</v>
      </c>
      <c r="D69" s="37">
        <f>6000000</f>
        <v>6000000</v>
      </c>
      <c r="E69" s="33"/>
      <c r="F69" s="33"/>
    </row>
    <row r="70" spans="1:6" s="22" customFormat="1" ht="12" customHeight="1" thickBot="1" x14ac:dyDescent="0.25">
      <c r="A70" s="58" t="s">
        <v>130</v>
      </c>
      <c r="B70" s="19" t="s">
        <v>131</v>
      </c>
      <c r="C70" s="20">
        <f t="shared" si="0"/>
        <v>626817434</v>
      </c>
      <c r="D70" s="48">
        <f>+D11+D20+D27+D34+D42+D54+D60+D65</f>
        <v>337209426</v>
      </c>
      <c r="E70" s="49">
        <f>+E11+E20+E27+E34+E42+E54+E60+E65</f>
        <v>0</v>
      </c>
      <c r="F70" s="49">
        <f>+F11+F20+F27+F34+F42+F54+F60+F65</f>
        <v>289608008</v>
      </c>
    </row>
    <row r="71" spans="1:6" s="22" customFormat="1" ht="12" customHeight="1" thickBot="1" x14ac:dyDescent="0.25">
      <c r="A71" s="59" t="s">
        <v>132</v>
      </c>
      <c r="B71" s="41" t="s">
        <v>133</v>
      </c>
      <c r="C71" s="20">
        <f t="shared" si="0"/>
        <v>0</v>
      </c>
      <c r="D71" s="21">
        <f>SUM(D72:D74)</f>
        <v>0</v>
      </c>
      <c r="E71" s="20">
        <f>SUM(E72:E74)</f>
        <v>0</v>
      </c>
      <c r="F71" s="60">
        <f>SUM(F72:F74)</f>
        <v>0</v>
      </c>
    </row>
    <row r="72" spans="1:6" s="22" customFormat="1" ht="12" customHeight="1" x14ac:dyDescent="0.2">
      <c r="A72" s="23" t="s">
        <v>134</v>
      </c>
      <c r="B72" s="24" t="s">
        <v>135</v>
      </c>
      <c r="C72" s="25">
        <f t="shared" si="0"/>
        <v>0</v>
      </c>
      <c r="D72" s="37"/>
      <c r="E72" s="33"/>
      <c r="F72" s="33">
        <v>0</v>
      </c>
    </row>
    <row r="73" spans="1:6" s="22" customFormat="1" ht="12" customHeight="1" x14ac:dyDescent="0.2">
      <c r="A73" s="29" t="s">
        <v>136</v>
      </c>
      <c r="B73" s="30" t="s">
        <v>137</v>
      </c>
      <c r="C73" s="31">
        <f t="shared" si="0"/>
        <v>0</v>
      </c>
      <c r="D73" s="37"/>
      <c r="E73" s="33"/>
      <c r="F73" s="33"/>
    </row>
    <row r="74" spans="1:6" s="22" customFormat="1" ht="12" customHeight="1" thickBot="1" x14ac:dyDescent="0.25">
      <c r="A74" s="38" t="s">
        <v>138</v>
      </c>
      <c r="B74" s="61" t="s">
        <v>139</v>
      </c>
      <c r="C74" s="40">
        <f t="shared" si="0"/>
        <v>0</v>
      </c>
      <c r="D74" s="37"/>
      <c r="E74" s="33"/>
      <c r="F74" s="33"/>
    </row>
    <row r="75" spans="1:6" s="22" customFormat="1" ht="12" customHeight="1" thickBot="1" x14ac:dyDescent="0.25">
      <c r="A75" s="59" t="s">
        <v>140</v>
      </c>
      <c r="B75" s="41" t="s">
        <v>141</v>
      </c>
      <c r="C75" s="47">
        <f t="shared" si="0"/>
        <v>0</v>
      </c>
      <c r="D75" s="21">
        <f>SUM(D76:D79)</f>
        <v>0</v>
      </c>
      <c r="E75" s="20">
        <f>SUM(E76:E79)</f>
        <v>0</v>
      </c>
      <c r="F75" s="20">
        <f>SUM(F76:F79)</f>
        <v>0</v>
      </c>
    </row>
    <row r="76" spans="1:6" s="22" customFormat="1" ht="12" customHeight="1" x14ac:dyDescent="0.2">
      <c r="A76" s="23" t="s">
        <v>142</v>
      </c>
      <c r="B76" s="24" t="s">
        <v>143</v>
      </c>
      <c r="C76" s="25">
        <f t="shared" si="0"/>
        <v>0</v>
      </c>
      <c r="D76" s="37"/>
      <c r="E76" s="33"/>
      <c r="F76" s="33"/>
    </row>
    <row r="77" spans="1:6" s="22" customFormat="1" ht="12" customHeight="1" x14ac:dyDescent="0.2">
      <c r="A77" s="29" t="s">
        <v>144</v>
      </c>
      <c r="B77" s="30" t="s">
        <v>145</v>
      </c>
      <c r="C77" s="31">
        <f t="shared" ref="C77:C95" si="1">SUM(D77:F77)</f>
        <v>0</v>
      </c>
      <c r="D77" s="37"/>
      <c r="E77" s="33"/>
      <c r="F77" s="33"/>
    </row>
    <row r="78" spans="1:6" s="22" customFormat="1" ht="12" customHeight="1" x14ac:dyDescent="0.2">
      <c r="A78" s="29" t="s">
        <v>146</v>
      </c>
      <c r="B78" s="30" t="s">
        <v>147</v>
      </c>
      <c r="C78" s="31">
        <f t="shared" si="1"/>
        <v>0</v>
      </c>
      <c r="D78" s="37"/>
      <c r="E78" s="33"/>
      <c r="F78" s="33"/>
    </row>
    <row r="79" spans="1:6" s="22" customFormat="1" ht="12" customHeight="1" thickBot="1" x14ac:dyDescent="0.25">
      <c r="A79" s="38" t="s">
        <v>148</v>
      </c>
      <c r="B79" s="39" t="s">
        <v>149</v>
      </c>
      <c r="C79" s="40">
        <f t="shared" si="1"/>
        <v>0</v>
      </c>
      <c r="D79" s="37"/>
      <c r="E79" s="33"/>
      <c r="F79" s="33"/>
    </row>
    <row r="80" spans="1:6" s="22" customFormat="1" ht="12" customHeight="1" thickBot="1" x14ac:dyDescent="0.25">
      <c r="A80" s="59" t="s">
        <v>150</v>
      </c>
      <c r="B80" s="41" t="s">
        <v>151</v>
      </c>
      <c r="C80" s="20">
        <f t="shared" si="1"/>
        <v>12403772</v>
      </c>
      <c r="D80" s="21">
        <f>SUM(D81:D82)</f>
        <v>8179828</v>
      </c>
      <c r="E80" s="20">
        <f>SUM(E81:E82)</f>
        <v>0</v>
      </c>
      <c r="F80" s="20">
        <f>SUM(F81:F82)</f>
        <v>4223944</v>
      </c>
    </row>
    <row r="81" spans="1:6" s="22" customFormat="1" ht="12" customHeight="1" x14ac:dyDescent="0.2">
      <c r="A81" s="23" t="s">
        <v>152</v>
      </c>
      <c r="B81" s="24" t="s">
        <v>153</v>
      </c>
      <c r="C81" s="25">
        <f t="shared" si="1"/>
        <v>12403772</v>
      </c>
      <c r="D81" s="37">
        <v>8179828</v>
      </c>
      <c r="E81" s="33"/>
      <c r="F81" s="33">
        <f>4223944</f>
        <v>4223944</v>
      </c>
    </row>
    <row r="82" spans="1:6" s="22" customFormat="1" ht="12" customHeight="1" thickBot="1" x14ac:dyDescent="0.25">
      <c r="A82" s="38" t="s">
        <v>154</v>
      </c>
      <c r="B82" s="39" t="s">
        <v>155</v>
      </c>
      <c r="C82" s="40">
        <f t="shared" si="1"/>
        <v>0</v>
      </c>
      <c r="D82" s="37"/>
      <c r="E82" s="33"/>
      <c r="F82" s="33"/>
    </row>
    <row r="83" spans="1:6" s="22" customFormat="1" ht="12" customHeight="1" thickBot="1" x14ac:dyDescent="0.25">
      <c r="A83" s="59" t="s">
        <v>156</v>
      </c>
      <c r="B83" s="41" t="s">
        <v>157</v>
      </c>
      <c r="C83" s="20">
        <f t="shared" si="1"/>
        <v>0</v>
      </c>
      <c r="D83" s="21">
        <f>SUM(D84:D86)</f>
        <v>0</v>
      </c>
      <c r="E83" s="20">
        <f>SUM(E84:E86)</f>
        <v>0</v>
      </c>
      <c r="F83" s="20">
        <f>SUM(F84:F86)</f>
        <v>0</v>
      </c>
    </row>
    <row r="84" spans="1:6" s="22" customFormat="1" ht="12" customHeight="1" x14ac:dyDescent="0.2">
      <c r="A84" s="23" t="s">
        <v>158</v>
      </c>
      <c r="B84" s="24" t="s">
        <v>159</v>
      </c>
      <c r="C84" s="25">
        <f t="shared" si="1"/>
        <v>0</v>
      </c>
      <c r="D84" s="37"/>
      <c r="E84" s="33"/>
      <c r="F84" s="33"/>
    </row>
    <row r="85" spans="1:6" s="22" customFormat="1" ht="12" customHeight="1" x14ac:dyDescent="0.2">
      <c r="A85" s="29" t="s">
        <v>160</v>
      </c>
      <c r="B85" s="30" t="s">
        <v>161</v>
      </c>
      <c r="C85" s="31">
        <f t="shared" si="1"/>
        <v>0</v>
      </c>
      <c r="D85" s="37"/>
      <c r="E85" s="33"/>
      <c r="F85" s="33"/>
    </row>
    <row r="86" spans="1:6" s="22" customFormat="1" ht="12" customHeight="1" thickBot="1" x14ac:dyDescent="0.25">
      <c r="A86" s="38" t="s">
        <v>162</v>
      </c>
      <c r="B86" s="39" t="s">
        <v>163</v>
      </c>
      <c r="C86" s="40">
        <f t="shared" si="1"/>
        <v>0</v>
      </c>
      <c r="D86" s="37"/>
      <c r="E86" s="33"/>
      <c r="F86" s="33"/>
    </row>
    <row r="87" spans="1:6" s="22" customFormat="1" ht="12" customHeight="1" thickBot="1" x14ac:dyDescent="0.25">
      <c r="A87" s="59" t="s">
        <v>164</v>
      </c>
      <c r="B87" s="41" t="s">
        <v>165</v>
      </c>
      <c r="C87" s="20">
        <f t="shared" si="1"/>
        <v>0</v>
      </c>
      <c r="D87" s="21">
        <f>SUM(D88:D91)</f>
        <v>0</v>
      </c>
      <c r="E87" s="20">
        <f>SUM(E88:E91)</f>
        <v>0</v>
      </c>
      <c r="F87" s="20">
        <f>SUM(F88:F91)</f>
        <v>0</v>
      </c>
    </row>
    <row r="88" spans="1:6" s="22" customFormat="1" ht="12" customHeight="1" x14ac:dyDescent="0.2">
      <c r="A88" s="62" t="s">
        <v>166</v>
      </c>
      <c r="B88" s="24" t="s">
        <v>167</v>
      </c>
      <c r="C88" s="25">
        <f t="shared" si="1"/>
        <v>0</v>
      </c>
      <c r="D88" s="37"/>
      <c r="E88" s="33"/>
      <c r="F88" s="33"/>
    </row>
    <row r="89" spans="1:6" s="22" customFormat="1" ht="12" customHeight="1" x14ac:dyDescent="0.2">
      <c r="A89" s="63" t="s">
        <v>168</v>
      </c>
      <c r="B89" s="30" t="s">
        <v>169</v>
      </c>
      <c r="C89" s="31">
        <f t="shared" si="1"/>
        <v>0</v>
      </c>
      <c r="D89" s="37"/>
      <c r="E89" s="33"/>
      <c r="F89" s="33"/>
    </row>
    <row r="90" spans="1:6" s="22" customFormat="1" ht="12" customHeight="1" x14ac:dyDescent="0.2">
      <c r="A90" s="63" t="s">
        <v>170</v>
      </c>
      <c r="B90" s="30" t="s">
        <v>171</v>
      </c>
      <c r="C90" s="31">
        <f t="shared" si="1"/>
        <v>0</v>
      </c>
      <c r="D90" s="37"/>
      <c r="E90" s="33"/>
      <c r="F90" s="33"/>
    </row>
    <row r="91" spans="1:6" s="22" customFormat="1" ht="12" customHeight="1" thickBot="1" x14ac:dyDescent="0.25">
      <c r="A91" s="64" t="s">
        <v>172</v>
      </c>
      <c r="B91" s="39" t="s">
        <v>173</v>
      </c>
      <c r="C91" s="40">
        <f t="shared" si="1"/>
        <v>0</v>
      </c>
      <c r="D91" s="37"/>
      <c r="E91" s="33"/>
      <c r="F91" s="33"/>
    </row>
    <row r="92" spans="1:6" s="22" customFormat="1" ht="12" customHeight="1" thickBot="1" x14ac:dyDescent="0.25">
      <c r="A92" s="59" t="s">
        <v>174</v>
      </c>
      <c r="B92" s="41" t="s">
        <v>175</v>
      </c>
      <c r="C92" s="20">
        <f t="shared" si="1"/>
        <v>0</v>
      </c>
      <c r="D92" s="65"/>
      <c r="E92" s="66"/>
      <c r="F92" s="66"/>
    </row>
    <row r="93" spans="1:6" s="22" customFormat="1" ht="13.5" customHeight="1" thickBot="1" x14ac:dyDescent="0.25">
      <c r="A93" s="59" t="s">
        <v>176</v>
      </c>
      <c r="B93" s="41" t="s">
        <v>177</v>
      </c>
      <c r="C93" s="20">
        <f t="shared" si="1"/>
        <v>0</v>
      </c>
      <c r="D93" s="65"/>
      <c r="E93" s="66"/>
      <c r="F93" s="66"/>
    </row>
    <row r="94" spans="1:6" s="22" customFormat="1" ht="15.75" customHeight="1" thickBot="1" x14ac:dyDescent="0.25">
      <c r="A94" s="59" t="s">
        <v>178</v>
      </c>
      <c r="B94" s="67" t="s">
        <v>179</v>
      </c>
      <c r="C94" s="20">
        <f t="shared" si="1"/>
        <v>12403772</v>
      </c>
      <c r="D94" s="48">
        <f>+D71+D75+D80+D83+D87+D93+D92</f>
        <v>8179828</v>
      </c>
      <c r="E94" s="49">
        <f>+E71+E75+E80+E83+E87+E93+E92</f>
        <v>0</v>
      </c>
      <c r="F94" s="49">
        <f>+F71+F75+F80+F83+F87+F93+F92</f>
        <v>4223944</v>
      </c>
    </row>
    <row r="95" spans="1:6" s="22" customFormat="1" ht="16.5" customHeight="1" thickBot="1" x14ac:dyDescent="0.25">
      <c r="A95" s="68" t="s">
        <v>180</v>
      </c>
      <c r="B95" s="69" t="s">
        <v>181</v>
      </c>
      <c r="C95" s="20">
        <f t="shared" si="1"/>
        <v>639221206</v>
      </c>
      <c r="D95" s="48">
        <f>+D70+D94</f>
        <v>345389254</v>
      </c>
      <c r="E95" s="49">
        <f>+E70+E94</f>
        <v>0</v>
      </c>
      <c r="F95" s="49">
        <f>+F70+F94</f>
        <v>293831952</v>
      </c>
    </row>
    <row r="96" spans="1:6" s="22" customFormat="1" ht="83.25" customHeight="1" x14ac:dyDescent="0.2">
      <c r="A96" s="70"/>
      <c r="B96" s="71"/>
      <c r="C96" s="72"/>
    </row>
    <row r="97" spans="1:8" ht="16.5" customHeight="1" x14ac:dyDescent="0.25">
      <c r="A97" s="8" t="s">
        <v>182</v>
      </c>
      <c r="B97" s="8"/>
      <c r="C97" s="8"/>
    </row>
    <row r="98" spans="1:8" s="75" customFormat="1" ht="16.5" customHeight="1" thickBot="1" x14ac:dyDescent="0.3">
      <c r="A98" s="73" t="s">
        <v>183</v>
      </c>
      <c r="B98" s="73"/>
      <c r="C98" s="74" t="s">
        <v>2</v>
      </c>
    </row>
    <row r="99" spans="1:8" ht="38.1" customHeight="1" thickBot="1" x14ac:dyDescent="0.3">
      <c r="A99" s="11" t="s">
        <v>3</v>
      </c>
      <c r="B99" s="12" t="s">
        <v>184</v>
      </c>
      <c r="C99" s="13" t="str">
        <f>+C9</f>
        <v>2020. évi előirányzat</v>
      </c>
    </row>
    <row r="100" spans="1:8" s="17" customFormat="1" ht="12" customHeight="1" thickBot="1" x14ac:dyDescent="0.25">
      <c r="A100" s="76" t="s">
        <v>9</v>
      </c>
      <c r="B100" s="77" t="s">
        <v>10</v>
      </c>
      <c r="C100" s="78" t="s">
        <v>11</v>
      </c>
    </row>
    <row r="101" spans="1:8" ht="12" customHeight="1" thickBot="1" x14ac:dyDescent="0.3">
      <c r="A101" s="79" t="s">
        <v>12</v>
      </c>
      <c r="B101" s="80" t="s">
        <v>185</v>
      </c>
      <c r="C101" s="20">
        <f t="shared" ref="C101:C162" si="2">SUM(D101:F101)</f>
        <v>811281506</v>
      </c>
      <c r="D101" s="81">
        <f>+D102+D103+D104+D105+D106+D119</f>
        <v>96555362</v>
      </c>
      <c r="E101" s="82">
        <f>+E102+E103+E104+E105+E106+E119</f>
        <v>0</v>
      </c>
      <c r="F101" s="20">
        <f>F102+F103+F104+F105+F106+F119</f>
        <v>714726144</v>
      </c>
    </row>
    <row r="102" spans="1:8" ht="12" customHeight="1" x14ac:dyDescent="0.25">
      <c r="A102" s="83" t="s">
        <v>14</v>
      </c>
      <c r="B102" s="84" t="s">
        <v>186</v>
      </c>
      <c r="C102" s="85">
        <f t="shared" si="2"/>
        <v>454018302</v>
      </c>
      <c r="D102" s="86">
        <f>8164238+706940-2106730+4001885+483000+1757506</f>
        <v>13006839</v>
      </c>
      <c r="E102" s="87"/>
      <c r="F102" s="87">
        <f>422879901+18131562</f>
        <v>441011463</v>
      </c>
    </row>
    <row r="103" spans="1:8" ht="12" customHeight="1" x14ac:dyDescent="0.25">
      <c r="A103" s="29" t="s">
        <v>16</v>
      </c>
      <c r="B103" s="88" t="s">
        <v>187</v>
      </c>
      <c r="C103" s="35">
        <f t="shared" si="2"/>
        <v>85510756</v>
      </c>
      <c r="D103" s="37">
        <f>2011190+175015+561095+74865-736971</f>
        <v>2085194</v>
      </c>
      <c r="E103" s="33"/>
      <c r="F103" s="33">
        <f>80252538+3173024</f>
        <v>83425562</v>
      </c>
      <c r="H103" s="6"/>
    </row>
    <row r="104" spans="1:8" ht="12" customHeight="1" x14ac:dyDescent="0.25">
      <c r="A104" s="29" t="s">
        <v>18</v>
      </c>
      <c r="B104" s="88" t="s">
        <v>188</v>
      </c>
      <c r="C104" s="35">
        <f t="shared" si="2"/>
        <v>261145289</v>
      </c>
      <c r="D104" s="43">
        <f>62807314+665937+2106730+488+1197131+32000+4046570</f>
        <v>70856170</v>
      </c>
      <c r="E104" s="44"/>
      <c r="F104" s="33">
        <f>189361869+927250</f>
        <v>190289119</v>
      </c>
    </row>
    <row r="105" spans="1:8" ht="12" customHeight="1" x14ac:dyDescent="0.25">
      <c r="A105" s="29" t="s">
        <v>24</v>
      </c>
      <c r="B105" s="88" t="s">
        <v>189</v>
      </c>
      <c r="C105" s="31">
        <f t="shared" si="2"/>
        <v>0</v>
      </c>
      <c r="D105" s="43"/>
      <c r="E105" s="44"/>
      <c r="F105" s="33"/>
    </row>
    <row r="106" spans="1:8" ht="12" customHeight="1" x14ac:dyDescent="0.25">
      <c r="A106" s="29" t="s">
        <v>190</v>
      </c>
      <c r="B106" s="89" t="s">
        <v>191</v>
      </c>
      <c r="C106" s="31">
        <f t="shared" si="2"/>
        <v>10607159</v>
      </c>
      <c r="D106" s="43">
        <f>SUM(D107:D118)</f>
        <v>10607159</v>
      </c>
      <c r="E106" s="43">
        <f>SUM(E107:E118)</f>
        <v>0</v>
      </c>
      <c r="F106" s="43">
        <f>SUM(F107:F118)</f>
        <v>0</v>
      </c>
    </row>
    <row r="107" spans="1:8" ht="12" customHeight="1" x14ac:dyDescent="0.25">
      <c r="A107" s="29" t="s">
        <v>28</v>
      </c>
      <c r="B107" s="88" t="s">
        <v>192</v>
      </c>
      <c r="C107" s="31">
        <f t="shared" si="2"/>
        <v>0</v>
      </c>
      <c r="D107" s="43"/>
      <c r="E107" s="44"/>
      <c r="F107" s="44"/>
    </row>
    <row r="108" spans="1:8" ht="12" customHeight="1" x14ac:dyDescent="0.25">
      <c r="A108" s="29" t="s">
        <v>193</v>
      </c>
      <c r="B108" s="90" t="s">
        <v>194</v>
      </c>
      <c r="C108" s="31">
        <f t="shared" si="2"/>
        <v>0</v>
      </c>
      <c r="D108" s="43"/>
      <c r="E108" s="44"/>
      <c r="F108" s="44"/>
    </row>
    <row r="109" spans="1:8" ht="12" customHeight="1" x14ac:dyDescent="0.25">
      <c r="A109" s="29" t="s">
        <v>195</v>
      </c>
      <c r="B109" s="90" t="s">
        <v>196</v>
      </c>
      <c r="C109" s="31">
        <f t="shared" si="2"/>
        <v>0</v>
      </c>
      <c r="D109" s="43"/>
      <c r="E109" s="44"/>
      <c r="F109" s="44"/>
    </row>
    <row r="110" spans="1:8" ht="12" customHeight="1" x14ac:dyDescent="0.25">
      <c r="A110" s="29" t="s">
        <v>197</v>
      </c>
      <c r="B110" s="91" t="s">
        <v>198</v>
      </c>
      <c r="C110" s="31">
        <f t="shared" si="2"/>
        <v>0</v>
      </c>
      <c r="D110" s="43"/>
      <c r="E110" s="44"/>
      <c r="F110" s="44"/>
    </row>
    <row r="111" spans="1:8" ht="12" customHeight="1" x14ac:dyDescent="0.25">
      <c r="A111" s="29" t="s">
        <v>199</v>
      </c>
      <c r="B111" s="92" t="s">
        <v>200</v>
      </c>
      <c r="C111" s="31">
        <f t="shared" si="2"/>
        <v>0</v>
      </c>
      <c r="D111" s="43"/>
      <c r="E111" s="44"/>
      <c r="F111" s="44"/>
    </row>
    <row r="112" spans="1:8" ht="12" customHeight="1" x14ac:dyDescent="0.25">
      <c r="A112" s="29" t="s">
        <v>201</v>
      </c>
      <c r="B112" s="92" t="s">
        <v>202</v>
      </c>
      <c r="C112" s="31">
        <f t="shared" si="2"/>
        <v>0</v>
      </c>
      <c r="D112" s="43"/>
      <c r="E112" s="44"/>
      <c r="F112" s="44"/>
    </row>
    <row r="113" spans="1:6" ht="12" customHeight="1" x14ac:dyDescent="0.25">
      <c r="A113" s="29" t="s">
        <v>203</v>
      </c>
      <c r="B113" s="91" t="s">
        <v>204</v>
      </c>
      <c r="C113" s="31">
        <f t="shared" si="2"/>
        <v>0</v>
      </c>
      <c r="D113" s="43"/>
      <c r="E113" s="44"/>
      <c r="F113" s="44"/>
    </row>
    <row r="114" spans="1:6" ht="12" customHeight="1" x14ac:dyDescent="0.25">
      <c r="A114" s="29" t="s">
        <v>205</v>
      </c>
      <c r="B114" s="91" t="s">
        <v>206</v>
      </c>
      <c r="C114" s="31">
        <f t="shared" si="2"/>
        <v>0</v>
      </c>
      <c r="D114" s="43"/>
      <c r="E114" s="44"/>
      <c r="F114" s="44"/>
    </row>
    <row r="115" spans="1:6" ht="12" customHeight="1" x14ac:dyDescent="0.25">
      <c r="A115" s="29" t="s">
        <v>207</v>
      </c>
      <c r="B115" s="92" t="s">
        <v>208</v>
      </c>
      <c r="C115" s="31">
        <f t="shared" si="2"/>
        <v>0</v>
      </c>
      <c r="D115" s="43"/>
      <c r="E115" s="44"/>
      <c r="F115" s="44"/>
    </row>
    <row r="116" spans="1:6" ht="12" customHeight="1" x14ac:dyDescent="0.25">
      <c r="A116" s="93" t="s">
        <v>209</v>
      </c>
      <c r="B116" s="90" t="s">
        <v>210</v>
      </c>
      <c r="C116" s="31">
        <f t="shared" si="2"/>
        <v>0</v>
      </c>
      <c r="D116" s="43"/>
      <c r="E116" s="44"/>
      <c r="F116" s="44"/>
    </row>
    <row r="117" spans="1:6" ht="12" customHeight="1" x14ac:dyDescent="0.25">
      <c r="A117" s="29" t="s">
        <v>211</v>
      </c>
      <c r="B117" s="90" t="s">
        <v>212</v>
      </c>
      <c r="C117" s="31">
        <f t="shared" si="2"/>
        <v>0</v>
      </c>
      <c r="D117" s="43"/>
      <c r="E117" s="44"/>
      <c r="F117" s="44"/>
    </row>
    <row r="118" spans="1:6" ht="12" customHeight="1" x14ac:dyDescent="0.25">
      <c r="A118" s="38" t="s">
        <v>213</v>
      </c>
      <c r="B118" s="90" t="s">
        <v>214</v>
      </c>
      <c r="C118" s="35">
        <f t="shared" si="2"/>
        <v>10607159</v>
      </c>
      <c r="D118" s="37">
        <f>8000000+1620969+986190</f>
        <v>10607159</v>
      </c>
      <c r="E118" s="33"/>
      <c r="F118" s="94"/>
    </row>
    <row r="119" spans="1:6" ht="12" customHeight="1" x14ac:dyDescent="0.25">
      <c r="A119" s="29" t="s">
        <v>215</v>
      </c>
      <c r="B119" s="88" t="s">
        <v>216</v>
      </c>
      <c r="C119" s="31">
        <f t="shared" si="2"/>
        <v>0</v>
      </c>
      <c r="D119" s="32"/>
      <c r="E119" s="33"/>
      <c r="F119" s="34"/>
    </row>
    <row r="120" spans="1:6" ht="12" customHeight="1" x14ac:dyDescent="0.25">
      <c r="A120" s="29" t="s">
        <v>217</v>
      </c>
      <c r="B120" s="88" t="s">
        <v>218</v>
      </c>
      <c r="C120" s="31">
        <f t="shared" si="2"/>
        <v>0</v>
      </c>
      <c r="D120" s="53"/>
      <c r="E120" s="44"/>
      <c r="F120" s="34"/>
    </row>
    <row r="121" spans="1:6" ht="12" customHeight="1" thickBot="1" x14ac:dyDescent="0.3">
      <c r="A121" s="95" t="s">
        <v>219</v>
      </c>
      <c r="B121" s="96" t="s">
        <v>220</v>
      </c>
      <c r="C121" s="31">
        <f t="shared" si="2"/>
        <v>0</v>
      </c>
      <c r="D121" s="97"/>
      <c r="E121" s="98"/>
      <c r="F121" s="99"/>
    </row>
    <row r="122" spans="1:6" ht="12" customHeight="1" thickBot="1" x14ac:dyDescent="0.3">
      <c r="A122" s="100" t="s">
        <v>30</v>
      </c>
      <c r="B122" s="101" t="s">
        <v>221</v>
      </c>
      <c r="C122" s="20">
        <f t="shared" si="2"/>
        <v>34275491</v>
      </c>
      <c r="D122" s="21">
        <f>+D123+D125+D127</f>
        <v>16886808</v>
      </c>
      <c r="E122" s="20">
        <f>+E123+E125+E127</f>
        <v>0</v>
      </c>
      <c r="F122" s="102">
        <f>+F123+F125+F127</f>
        <v>17388683</v>
      </c>
    </row>
    <row r="123" spans="1:6" ht="12" customHeight="1" x14ac:dyDescent="0.25">
      <c r="A123" s="23" t="s">
        <v>32</v>
      </c>
      <c r="B123" s="88" t="s">
        <v>222</v>
      </c>
      <c r="C123" s="85">
        <f t="shared" si="2"/>
        <v>34275491</v>
      </c>
      <c r="D123" s="57">
        <f>5410804+580+6000000+174312-488+5200000+101600</f>
        <v>16886808</v>
      </c>
      <c r="E123" s="27"/>
      <c r="F123" s="27">
        <f>17388683</f>
        <v>17388683</v>
      </c>
    </row>
    <row r="124" spans="1:6" ht="12" customHeight="1" x14ac:dyDescent="0.25">
      <c r="A124" s="23" t="s">
        <v>34</v>
      </c>
      <c r="B124" s="103" t="s">
        <v>223</v>
      </c>
      <c r="C124" s="35">
        <f t="shared" si="2"/>
        <v>12210696</v>
      </c>
      <c r="D124" s="57">
        <f>5016316+580+6000000+101600</f>
        <v>11118496</v>
      </c>
      <c r="E124" s="27"/>
      <c r="F124" s="27">
        <f>1092200</f>
        <v>1092200</v>
      </c>
    </row>
    <row r="125" spans="1:6" ht="12" customHeight="1" x14ac:dyDescent="0.25">
      <c r="A125" s="23" t="s">
        <v>36</v>
      </c>
      <c r="B125" s="103" t="s">
        <v>224</v>
      </c>
      <c r="C125" s="31">
        <f t="shared" si="2"/>
        <v>0</v>
      </c>
      <c r="D125" s="32"/>
      <c r="E125" s="33"/>
      <c r="F125" s="33"/>
    </row>
    <row r="126" spans="1:6" ht="12" customHeight="1" x14ac:dyDescent="0.25">
      <c r="A126" s="23" t="s">
        <v>38</v>
      </c>
      <c r="B126" s="103" t="s">
        <v>225</v>
      </c>
      <c r="C126" s="31">
        <f t="shared" si="2"/>
        <v>0</v>
      </c>
      <c r="D126" s="32"/>
      <c r="E126" s="104"/>
      <c r="F126" s="37"/>
    </row>
    <row r="127" spans="1:6" ht="12" customHeight="1" x14ac:dyDescent="0.25">
      <c r="A127" s="23" t="s">
        <v>40</v>
      </c>
      <c r="B127" s="39" t="s">
        <v>226</v>
      </c>
      <c r="C127" s="32">
        <f>SUM(C128:C135)</f>
        <v>0</v>
      </c>
      <c r="D127" s="105"/>
      <c r="E127" s="37"/>
      <c r="F127" s="37"/>
    </row>
    <row r="128" spans="1:6" ht="12" customHeight="1" x14ac:dyDescent="0.25">
      <c r="A128" s="23" t="s">
        <v>42</v>
      </c>
      <c r="B128" s="36" t="s">
        <v>227</v>
      </c>
      <c r="C128" s="31">
        <f t="shared" si="2"/>
        <v>0</v>
      </c>
      <c r="D128" s="105"/>
      <c r="E128" s="32"/>
      <c r="F128" s="32"/>
    </row>
    <row r="129" spans="1:6" ht="12" customHeight="1" x14ac:dyDescent="0.25">
      <c r="A129" s="23" t="s">
        <v>228</v>
      </c>
      <c r="B129" s="106" t="s">
        <v>229</v>
      </c>
      <c r="C129" s="31">
        <f t="shared" si="2"/>
        <v>0</v>
      </c>
      <c r="D129" s="105"/>
      <c r="E129" s="32"/>
      <c r="F129" s="32"/>
    </row>
    <row r="130" spans="1:6" x14ac:dyDescent="0.25">
      <c r="A130" s="23" t="s">
        <v>230</v>
      </c>
      <c r="B130" s="92" t="s">
        <v>202</v>
      </c>
      <c r="C130" s="31">
        <f t="shared" si="2"/>
        <v>0</v>
      </c>
      <c r="D130" s="105"/>
      <c r="E130" s="32"/>
      <c r="F130" s="32"/>
    </row>
    <row r="131" spans="1:6" ht="12" customHeight="1" x14ac:dyDescent="0.25">
      <c r="A131" s="23" t="s">
        <v>231</v>
      </c>
      <c r="B131" s="92" t="s">
        <v>232</v>
      </c>
      <c r="C131" s="31">
        <f t="shared" si="2"/>
        <v>0</v>
      </c>
      <c r="D131" s="105"/>
      <c r="E131" s="32"/>
      <c r="F131" s="32"/>
    </row>
    <row r="132" spans="1:6" ht="12" customHeight="1" x14ac:dyDescent="0.25">
      <c r="A132" s="23" t="s">
        <v>233</v>
      </c>
      <c r="B132" s="92" t="s">
        <v>234</v>
      </c>
      <c r="C132" s="31">
        <f t="shared" si="2"/>
        <v>0</v>
      </c>
      <c r="D132" s="105"/>
      <c r="E132" s="32"/>
      <c r="F132" s="32"/>
    </row>
    <row r="133" spans="1:6" ht="12" customHeight="1" x14ac:dyDescent="0.25">
      <c r="A133" s="23" t="s">
        <v>235</v>
      </c>
      <c r="B133" s="92" t="s">
        <v>208</v>
      </c>
      <c r="C133" s="31">
        <f t="shared" si="2"/>
        <v>0</v>
      </c>
      <c r="D133" s="105"/>
      <c r="E133" s="32"/>
      <c r="F133" s="32"/>
    </row>
    <row r="134" spans="1:6" ht="12" customHeight="1" x14ac:dyDescent="0.25">
      <c r="A134" s="23" t="s">
        <v>236</v>
      </c>
      <c r="B134" s="92" t="s">
        <v>237</v>
      </c>
      <c r="C134" s="31">
        <f t="shared" si="2"/>
        <v>0</v>
      </c>
      <c r="D134" s="105"/>
      <c r="E134" s="32"/>
      <c r="F134" s="32"/>
    </row>
    <row r="135" spans="1:6" ht="16.5" thickBot="1" x14ac:dyDescent="0.3">
      <c r="A135" s="93" t="s">
        <v>238</v>
      </c>
      <c r="B135" s="92" t="s">
        <v>239</v>
      </c>
      <c r="C135" s="40">
        <f t="shared" si="2"/>
        <v>0</v>
      </c>
      <c r="D135" s="107"/>
      <c r="E135" s="43"/>
      <c r="F135" s="43"/>
    </row>
    <row r="136" spans="1:6" ht="12" customHeight="1" thickBot="1" x14ac:dyDescent="0.3">
      <c r="A136" s="18" t="s">
        <v>44</v>
      </c>
      <c r="B136" s="108" t="s">
        <v>240</v>
      </c>
      <c r="C136" s="20">
        <f t="shared" si="2"/>
        <v>845556997</v>
      </c>
      <c r="D136" s="21">
        <f>+D101+D122</f>
        <v>113442170</v>
      </c>
      <c r="E136" s="20">
        <f>+E101+E122</f>
        <v>0</v>
      </c>
      <c r="F136" s="20">
        <f>+F101+F122</f>
        <v>732114827</v>
      </c>
    </row>
    <row r="137" spans="1:6" ht="12" customHeight="1" thickBot="1" x14ac:dyDescent="0.3">
      <c r="A137" s="18" t="s">
        <v>241</v>
      </c>
      <c r="B137" s="108" t="s">
        <v>242</v>
      </c>
      <c r="C137" s="20">
        <f t="shared" si="2"/>
        <v>3474590</v>
      </c>
      <c r="D137" s="21">
        <f>+D138+D139+D140</f>
        <v>3474590</v>
      </c>
      <c r="E137" s="20">
        <f>+E138+E139+E140</f>
        <v>0</v>
      </c>
      <c r="F137" s="20">
        <f>+F138+F139+F140</f>
        <v>0</v>
      </c>
    </row>
    <row r="138" spans="1:6" ht="12" customHeight="1" x14ac:dyDescent="0.25">
      <c r="A138" s="23" t="s">
        <v>60</v>
      </c>
      <c r="B138" s="103" t="s">
        <v>243</v>
      </c>
      <c r="C138" s="25">
        <f t="shared" si="2"/>
        <v>3474590</v>
      </c>
      <c r="D138" s="37">
        <v>3474590</v>
      </c>
      <c r="E138" s="37"/>
      <c r="F138" s="37"/>
    </row>
    <row r="139" spans="1:6" ht="12" customHeight="1" x14ac:dyDescent="0.25">
      <c r="A139" s="23" t="s">
        <v>66</v>
      </c>
      <c r="B139" s="103" t="s">
        <v>244</v>
      </c>
      <c r="C139" s="31">
        <f t="shared" si="2"/>
        <v>0</v>
      </c>
      <c r="D139" s="32"/>
      <c r="E139" s="32"/>
      <c r="F139" s="32"/>
    </row>
    <row r="140" spans="1:6" ht="12" customHeight="1" thickBot="1" x14ac:dyDescent="0.3">
      <c r="A140" s="93" t="s">
        <v>245</v>
      </c>
      <c r="B140" s="103" t="s">
        <v>246</v>
      </c>
      <c r="C140" s="40">
        <f t="shared" si="2"/>
        <v>0</v>
      </c>
      <c r="D140" s="32"/>
      <c r="E140" s="32"/>
      <c r="F140" s="32"/>
    </row>
    <row r="141" spans="1:6" ht="12" customHeight="1" thickBot="1" x14ac:dyDescent="0.3">
      <c r="A141" s="18" t="s">
        <v>74</v>
      </c>
      <c r="B141" s="108" t="s">
        <v>247</v>
      </c>
      <c r="C141" s="47">
        <f t="shared" si="2"/>
        <v>0</v>
      </c>
      <c r="D141" s="21">
        <f>+D142+D143+D144+D145+D146+D147</f>
        <v>0</v>
      </c>
      <c r="E141" s="20">
        <f>+E142+E143+E144+E145+E146+E147</f>
        <v>0</v>
      </c>
      <c r="F141" s="20">
        <f>SUM(F142:F147)</f>
        <v>0</v>
      </c>
    </row>
    <row r="142" spans="1:6" ht="12" customHeight="1" x14ac:dyDescent="0.25">
      <c r="A142" s="23" t="s">
        <v>76</v>
      </c>
      <c r="B142" s="109" t="s">
        <v>248</v>
      </c>
      <c r="C142" s="25">
        <f t="shared" si="2"/>
        <v>0</v>
      </c>
      <c r="D142" s="32"/>
      <c r="E142" s="32"/>
      <c r="F142" s="32"/>
    </row>
    <row r="143" spans="1:6" ht="12" customHeight="1" x14ac:dyDescent="0.25">
      <c r="A143" s="23" t="s">
        <v>78</v>
      </c>
      <c r="B143" s="109" t="s">
        <v>249</v>
      </c>
      <c r="C143" s="31">
        <f t="shared" si="2"/>
        <v>0</v>
      </c>
      <c r="D143" s="32"/>
      <c r="E143" s="32"/>
      <c r="F143" s="32"/>
    </row>
    <row r="144" spans="1:6" ht="12" customHeight="1" x14ac:dyDescent="0.25">
      <c r="A144" s="23" t="s">
        <v>80</v>
      </c>
      <c r="B144" s="109" t="s">
        <v>250</v>
      </c>
      <c r="C144" s="31">
        <f t="shared" si="2"/>
        <v>0</v>
      </c>
      <c r="D144" s="32"/>
      <c r="E144" s="32"/>
      <c r="F144" s="32"/>
    </row>
    <row r="145" spans="1:6" ht="12" customHeight="1" x14ac:dyDescent="0.25">
      <c r="A145" s="23" t="s">
        <v>82</v>
      </c>
      <c r="B145" s="109" t="s">
        <v>251</v>
      </c>
      <c r="C145" s="31">
        <f t="shared" si="2"/>
        <v>0</v>
      </c>
      <c r="D145" s="32"/>
      <c r="E145" s="32"/>
      <c r="F145" s="32"/>
    </row>
    <row r="146" spans="1:6" ht="12" customHeight="1" x14ac:dyDescent="0.25">
      <c r="A146" s="23" t="s">
        <v>84</v>
      </c>
      <c r="B146" s="109" t="s">
        <v>252</v>
      </c>
      <c r="C146" s="31">
        <f t="shared" si="2"/>
        <v>0</v>
      </c>
      <c r="D146" s="32"/>
      <c r="E146" s="32"/>
      <c r="F146" s="32"/>
    </row>
    <row r="147" spans="1:6" ht="12" customHeight="1" thickBot="1" x14ac:dyDescent="0.3">
      <c r="A147" s="93" t="s">
        <v>86</v>
      </c>
      <c r="B147" s="109" t="s">
        <v>253</v>
      </c>
      <c r="C147" s="40">
        <f t="shared" si="2"/>
        <v>0</v>
      </c>
      <c r="D147" s="32"/>
      <c r="E147" s="32"/>
      <c r="F147" s="32"/>
    </row>
    <row r="148" spans="1:6" ht="12" customHeight="1" thickBot="1" x14ac:dyDescent="0.3">
      <c r="A148" s="18" t="s">
        <v>98</v>
      </c>
      <c r="B148" s="108" t="s">
        <v>254</v>
      </c>
      <c r="C148" s="20">
        <f t="shared" si="2"/>
        <v>0</v>
      </c>
      <c r="D148" s="48">
        <f>+D149+D150+D151+D152</f>
        <v>0</v>
      </c>
      <c r="E148" s="49">
        <f>+E149+E150+E151+E152</f>
        <v>0</v>
      </c>
      <c r="F148" s="49">
        <f>+F149+F150+F151+F152</f>
        <v>0</v>
      </c>
    </row>
    <row r="149" spans="1:6" ht="12" customHeight="1" x14ac:dyDescent="0.25">
      <c r="A149" s="23" t="s">
        <v>100</v>
      </c>
      <c r="B149" s="109" t="s">
        <v>255</v>
      </c>
      <c r="C149" s="25">
        <f t="shared" si="2"/>
        <v>0</v>
      </c>
      <c r="D149" s="32"/>
      <c r="E149" s="32"/>
      <c r="F149" s="32"/>
    </row>
    <row r="150" spans="1:6" ht="12" customHeight="1" x14ac:dyDescent="0.25">
      <c r="A150" s="23" t="s">
        <v>102</v>
      </c>
      <c r="B150" s="109" t="s">
        <v>256</v>
      </c>
      <c r="C150" s="31">
        <f t="shared" si="2"/>
        <v>0</v>
      </c>
      <c r="D150" s="32"/>
      <c r="E150" s="32"/>
      <c r="F150" s="32"/>
    </row>
    <row r="151" spans="1:6" ht="12" customHeight="1" x14ac:dyDescent="0.25">
      <c r="A151" s="23" t="s">
        <v>104</v>
      </c>
      <c r="B151" s="109" t="s">
        <v>257</v>
      </c>
      <c r="C151" s="31">
        <f t="shared" si="2"/>
        <v>0</v>
      </c>
      <c r="D151" s="32"/>
      <c r="E151" s="32"/>
      <c r="F151" s="32"/>
    </row>
    <row r="152" spans="1:6" ht="12" customHeight="1" thickBot="1" x14ac:dyDescent="0.3">
      <c r="A152" s="93" t="s">
        <v>106</v>
      </c>
      <c r="B152" s="89" t="s">
        <v>258</v>
      </c>
      <c r="C152" s="40">
        <f t="shared" si="2"/>
        <v>0</v>
      </c>
      <c r="D152" s="32"/>
      <c r="E152" s="32"/>
      <c r="F152" s="32"/>
    </row>
    <row r="153" spans="1:6" ht="12" customHeight="1" thickBot="1" x14ac:dyDescent="0.3">
      <c r="A153" s="18" t="s">
        <v>259</v>
      </c>
      <c r="B153" s="108" t="s">
        <v>260</v>
      </c>
      <c r="C153" s="20">
        <f t="shared" si="2"/>
        <v>0</v>
      </c>
      <c r="D153" s="110">
        <f>+D154+D155+D156+D157+D158</f>
        <v>0</v>
      </c>
      <c r="E153" s="111">
        <f>+E154+E155+E156+E157+E158</f>
        <v>0</v>
      </c>
      <c r="F153" s="111">
        <f>SUM(F154:F158)</f>
        <v>0</v>
      </c>
    </row>
    <row r="154" spans="1:6" ht="12" customHeight="1" x14ac:dyDescent="0.25">
      <c r="A154" s="23" t="s">
        <v>112</v>
      </c>
      <c r="B154" s="109" t="s">
        <v>261</v>
      </c>
      <c r="C154" s="25">
        <f t="shared" si="2"/>
        <v>0</v>
      </c>
      <c r="D154" s="32"/>
      <c r="E154" s="32"/>
      <c r="F154" s="32"/>
    </row>
    <row r="155" spans="1:6" ht="12" customHeight="1" x14ac:dyDescent="0.25">
      <c r="A155" s="23" t="s">
        <v>114</v>
      </c>
      <c r="B155" s="109" t="s">
        <v>262</v>
      </c>
      <c r="C155" s="31">
        <f t="shared" si="2"/>
        <v>0</v>
      </c>
      <c r="D155" s="32"/>
      <c r="E155" s="32"/>
      <c r="F155" s="32"/>
    </row>
    <row r="156" spans="1:6" ht="12" customHeight="1" x14ac:dyDescent="0.25">
      <c r="A156" s="23" t="s">
        <v>116</v>
      </c>
      <c r="B156" s="109" t="s">
        <v>263</v>
      </c>
      <c r="C156" s="31">
        <f t="shared" si="2"/>
        <v>0</v>
      </c>
      <c r="D156" s="32"/>
      <c r="E156" s="32"/>
      <c r="F156" s="32"/>
    </row>
    <row r="157" spans="1:6" ht="12" customHeight="1" x14ac:dyDescent="0.25">
      <c r="A157" s="23" t="s">
        <v>118</v>
      </c>
      <c r="B157" s="109" t="s">
        <v>264</v>
      </c>
      <c r="C157" s="31">
        <f t="shared" si="2"/>
        <v>0</v>
      </c>
      <c r="D157" s="32"/>
      <c r="E157" s="32"/>
      <c r="F157" s="32"/>
    </row>
    <row r="158" spans="1:6" ht="12" customHeight="1" thickBot="1" x14ac:dyDescent="0.3">
      <c r="A158" s="23" t="s">
        <v>265</v>
      </c>
      <c r="B158" s="109" t="s">
        <v>266</v>
      </c>
      <c r="C158" s="40">
        <f t="shared" si="2"/>
        <v>0</v>
      </c>
      <c r="D158" s="53"/>
      <c r="E158" s="53"/>
      <c r="F158" s="32"/>
    </row>
    <row r="159" spans="1:6" ht="12" customHeight="1" thickBot="1" x14ac:dyDescent="0.3">
      <c r="A159" s="18" t="s">
        <v>120</v>
      </c>
      <c r="B159" s="108" t="s">
        <v>267</v>
      </c>
      <c r="C159" s="20">
        <f t="shared" si="2"/>
        <v>0</v>
      </c>
      <c r="D159" s="110"/>
      <c r="E159" s="111"/>
      <c r="F159" s="112"/>
    </row>
    <row r="160" spans="1:6" ht="12" customHeight="1" thickBot="1" x14ac:dyDescent="0.3">
      <c r="A160" s="18" t="s">
        <v>268</v>
      </c>
      <c r="B160" s="108" t="s">
        <v>269</v>
      </c>
      <c r="C160" s="20">
        <f t="shared" si="2"/>
        <v>0</v>
      </c>
      <c r="D160" s="110"/>
      <c r="E160" s="111"/>
      <c r="F160" s="112"/>
    </row>
    <row r="161" spans="1:9" ht="15" customHeight="1" thickBot="1" x14ac:dyDescent="0.3">
      <c r="A161" s="18" t="s">
        <v>270</v>
      </c>
      <c r="B161" s="108" t="s">
        <v>271</v>
      </c>
      <c r="C161" s="20">
        <f t="shared" si="2"/>
        <v>3474590</v>
      </c>
      <c r="D161" s="113">
        <f>+D137+D141+D148+D153+D159+D160</f>
        <v>3474590</v>
      </c>
      <c r="E161" s="114">
        <f>+E137+E141+E148+E153+E159+E160</f>
        <v>0</v>
      </c>
      <c r="F161" s="114">
        <f>+F137+F141+F148+F153+F159+F160</f>
        <v>0</v>
      </c>
      <c r="G161" s="115"/>
      <c r="H161" s="115"/>
      <c r="I161" s="115"/>
    </row>
    <row r="162" spans="1:9" s="22" customFormat="1" ht="12.95" customHeight="1" thickBot="1" x14ac:dyDescent="0.25">
      <c r="A162" s="116" t="s">
        <v>272</v>
      </c>
      <c r="B162" s="117" t="s">
        <v>273</v>
      </c>
      <c r="C162" s="20">
        <f t="shared" si="2"/>
        <v>849031587</v>
      </c>
      <c r="D162" s="113">
        <f>+D136+D161</f>
        <v>116916760</v>
      </c>
      <c r="E162" s="114">
        <f>+E136+E161</f>
        <v>0</v>
      </c>
      <c r="F162" s="114">
        <f>+F136+F161</f>
        <v>732114827</v>
      </c>
    </row>
    <row r="163" spans="1:9" ht="7.5" customHeight="1" x14ac:dyDescent="0.25"/>
    <row r="164" spans="1:9" x14ac:dyDescent="0.25">
      <c r="A164" s="5" t="s">
        <v>274</v>
      </c>
      <c r="B164" s="5"/>
      <c r="C164" s="5"/>
    </row>
    <row r="165" spans="1:9" ht="15" customHeight="1" thickBot="1" x14ac:dyDescent="0.3">
      <c r="A165" s="118" t="s">
        <v>275</v>
      </c>
      <c r="B165" s="118"/>
      <c r="C165" s="10" t="s">
        <v>2</v>
      </c>
    </row>
    <row r="166" spans="1:9" ht="13.5" customHeight="1" thickBot="1" x14ac:dyDescent="0.3">
      <c r="A166" s="18">
        <v>1</v>
      </c>
      <c r="B166" s="119" t="s">
        <v>276</v>
      </c>
      <c r="C166" s="20">
        <f>+C70-C136</f>
        <v>-218739563</v>
      </c>
    </row>
    <row r="167" spans="1:9" ht="21.75" thickBot="1" x14ac:dyDescent="0.3">
      <c r="A167" s="18" t="s">
        <v>30</v>
      </c>
      <c r="B167" s="119" t="s">
        <v>277</v>
      </c>
      <c r="C167" s="20">
        <f>+C94-C161</f>
        <v>8929182</v>
      </c>
    </row>
    <row r="170" spans="1:9" x14ac:dyDescent="0.25">
      <c r="D170" s="115"/>
    </row>
  </sheetData>
  <mergeCells count="10">
    <mergeCell ref="A97:C97"/>
    <mergeCell ref="A98:B98"/>
    <mergeCell ref="A164:C164"/>
    <mergeCell ref="A165:B165"/>
    <mergeCell ref="A1:C1"/>
    <mergeCell ref="A3:C3"/>
    <mergeCell ref="A4:C4"/>
    <mergeCell ref="A5:C5"/>
    <mergeCell ref="A7:C7"/>
    <mergeCell ref="A8:B8"/>
  </mergeCells>
  <printOptions horizontalCentered="1"/>
  <pageMargins left="0.6692913385826772" right="0.6692913385826772" top="0.86614173228346458" bottom="0.86614173228346458" header="0" footer="0"/>
  <pageSetup paperSize="9" scale="76" orientation="portrait" r:id="rId1"/>
  <headerFooter alignWithMargins="0"/>
  <rowBreaks count="2" manualBreakCount="2">
    <brk id="74" max="2" man="1"/>
    <brk id="96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1.3.sz.mell.</vt:lpstr>
      <vt:lpstr>'1.3.sz.mell.'!Nyomtatási_terület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2020-11-03T08:18:01Z</dcterms:created>
  <dcterms:modified xsi:type="dcterms:W3CDTF">2020-11-03T08:18:02Z</dcterms:modified>
</cp:coreProperties>
</file>