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26" activeTab="3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128" r:id="rId28"/>
    <sheet name="2. sz tájékoztató t" sheetId="66" r:id="rId29"/>
    <sheet name="3. sz tájékoztató t." sheetId="88" r:id="rId30"/>
    <sheet name="5.sz tájékoztató t." sheetId="2" r:id="rId31"/>
    <sheet name="6.sz tájékoztató t." sheetId="70" r:id="rId32"/>
    <sheet name="Munka1" sheetId="94" r:id="rId33"/>
  </sheets>
  <externalReferences>
    <externalReference r:id="rId34"/>
  </externalReference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t.'!$A$1:$E$154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</definedNames>
  <calcPr calcId="125725"/>
</workbook>
</file>

<file path=xl/calcChain.xml><?xml version="1.0" encoding="utf-8"?>
<calcChain xmlns="http://schemas.openxmlformats.org/spreadsheetml/2006/main">
  <c r="E115" i="128"/>
  <c r="E97"/>
  <c r="E96"/>
  <c r="E95"/>
  <c r="E94"/>
  <c r="E73"/>
  <c r="E36"/>
  <c r="C93"/>
  <c r="C3"/>
  <c r="D3"/>
  <c r="E3"/>
  <c r="C5"/>
  <c r="D5"/>
  <c r="E5"/>
  <c r="C12"/>
  <c r="D12"/>
  <c r="E12"/>
  <c r="C19"/>
  <c r="D19"/>
  <c r="E19"/>
  <c r="C26"/>
  <c r="D26"/>
  <c r="E26"/>
  <c r="C34"/>
  <c r="D34"/>
  <c r="E34"/>
  <c r="C46"/>
  <c r="D46"/>
  <c r="E46"/>
  <c r="C52"/>
  <c r="D52"/>
  <c r="E52"/>
  <c r="C57"/>
  <c r="D57"/>
  <c r="E57"/>
  <c r="C62"/>
  <c r="D62"/>
  <c r="E62"/>
  <c r="C63"/>
  <c r="D63"/>
  <c r="E63"/>
  <c r="C67"/>
  <c r="D67"/>
  <c r="E67"/>
  <c r="C72"/>
  <c r="D72"/>
  <c r="E72"/>
  <c r="C75"/>
  <c r="D75"/>
  <c r="E75"/>
  <c r="C79"/>
  <c r="D79"/>
  <c r="E79"/>
  <c r="C86"/>
  <c r="C87" s="1"/>
  <c r="D86"/>
  <c r="E86"/>
  <c r="D87"/>
  <c r="E87"/>
  <c r="C91"/>
  <c r="D91"/>
  <c r="E91"/>
  <c r="D93"/>
  <c r="E93"/>
  <c r="C114"/>
  <c r="C128" s="1"/>
  <c r="D114"/>
  <c r="E114"/>
  <c r="D128"/>
  <c r="E128"/>
  <c r="C129"/>
  <c r="D129"/>
  <c r="E129"/>
  <c r="C133"/>
  <c r="C153" s="1"/>
  <c r="D133"/>
  <c r="E133"/>
  <c r="E153" s="1"/>
  <c r="E154" s="1"/>
  <c r="C140"/>
  <c r="D140"/>
  <c r="E140"/>
  <c r="C145"/>
  <c r="D145"/>
  <c r="E145"/>
  <c r="D153"/>
  <c r="D154"/>
  <c r="C93" i="119"/>
  <c r="C114"/>
  <c r="C128" s="1"/>
  <c r="C129"/>
  <c r="C133"/>
  <c r="C140"/>
  <c r="C146"/>
  <c r="C8"/>
  <c r="C15"/>
  <c r="C22"/>
  <c r="C29"/>
  <c r="C37"/>
  <c r="C49"/>
  <c r="C55"/>
  <c r="C60"/>
  <c r="C65"/>
  <c r="C66"/>
  <c r="C70"/>
  <c r="C75"/>
  <c r="C78"/>
  <c r="C82"/>
  <c r="C89"/>
  <c r="C90" s="1"/>
  <c r="C1"/>
  <c r="C115" i="116"/>
  <c r="C97"/>
  <c r="C73"/>
  <c r="I11" i="66"/>
  <c r="H9"/>
  <c r="G9"/>
  <c r="F9"/>
  <c r="E9"/>
  <c r="D9"/>
  <c r="A1" i="78"/>
  <c r="C73" i="1"/>
  <c r="C115"/>
  <c r="C96"/>
  <c r="C95"/>
  <c r="C94"/>
  <c r="C36"/>
  <c r="C97"/>
  <c r="C29" i="3"/>
  <c r="C25" i="2"/>
  <c r="C21"/>
  <c r="C26" s="1"/>
  <c r="C27" s="1"/>
  <c r="C13"/>
  <c r="C29"/>
  <c r="C29" i="121"/>
  <c r="C29" i="120"/>
  <c r="C26" i="118"/>
  <c r="C26" i="117"/>
  <c r="C26" i="116"/>
  <c r="C26" i="1"/>
  <c r="F3" i="64"/>
  <c r="C3" i="1"/>
  <c r="E3" i="63" s="1"/>
  <c r="E3" i="64" s="1"/>
  <c r="C18" i="73"/>
  <c r="C146" i="121"/>
  <c r="C140"/>
  <c r="C146" i="120"/>
  <c r="C140"/>
  <c r="C140" i="3"/>
  <c r="C51" i="127"/>
  <c r="C45"/>
  <c r="C57"/>
  <c r="C51" i="126"/>
  <c r="C45"/>
  <c r="C57" s="1"/>
  <c r="C51" i="125"/>
  <c r="C45"/>
  <c r="C57" s="1"/>
  <c r="C51" i="105"/>
  <c r="C45"/>
  <c r="C52" i="124"/>
  <c r="C46"/>
  <c r="C52" i="123"/>
  <c r="C46"/>
  <c r="C58"/>
  <c r="C52" i="122"/>
  <c r="C46"/>
  <c r="C58" s="1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 s="1"/>
  <c r="C41" s="1"/>
  <c r="C37" i="125"/>
  <c r="C30"/>
  <c r="C26"/>
  <c r="C20"/>
  <c r="C8"/>
  <c r="C36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0"/>
  <c r="C1" i="121"/>
  <c r="C133"/>
  <c r="C129"/>
  <c r="C154" s="1"/>
  <c r="C114"/>
  <c r="C93"/>
  <c r="C82"/>
  <c r="C78"/>
  <c r="C75"/>
  <c r="C70"/>
  <c r="C66"/>
  <c r="C89" s="1"/>
  <c r="C60"/>
  <c r="C55"/>
  <c r="C49"/>
  <c r="C37"/>
  <c r="C22"/>
  <c r="C15"/>
  <c r="C8"/>
  <c r="C65" s="1"/>
  <c r="C90" s="1"/>
  <c r="C133" i="120"/>
  <c r="C129"/>
  <c r="C114"/>
  <c r="C93"/>
  <c r="C128"/>
  <c r="C82"/>
  <c r="C78"/>
  <c r="C75"/>
  <c r="C70"/>
  <c r="C66"/>
  <c r="C60"/>
  <c r="C55"/>
  <c r="C49"/>
  <c r="C37"/>
  <c r="C22"/>
  <c r="C15"/>
  <c r="C8"/>
  <c r="C65" s="1"/>
  <c r="C4" i="73"/>
  <c r="E4" i="61" s="1"/>
  <c r="C145" i="118"/>
  <c r="C140"/>
  <c r="C133"/>
  <c r="C129"/>
  <c r="C153" s="1"/>
  <c r="C114"/>
  <c r="C93"/>
  <c r="C128" s="1"/>
  <c r="C154" s="1"/>
  <c r="C79"/>
  <c r="C75"/>
  <c r="C72"/>
  <c r="C67"/>
  <c r="C63"/>
  <c r="C86" s="1"/>
  <c r="C57"/>
  <c r="C52"/>
  <c r="C46"/>
  <c r="C34"/>
  <c r="C19"/>
  <c r="C12"/>
  <c r="C5"/>
  <c r="C62" s="1"/>
  <c r="C3"/>
  <c r="C91" s="1"/>
  <c r="C145" i="117"/>
  <c r="C140"/>
  <c r="C133"/>
  <c r="C129"/>
  <c r="C153" s="1"/>
  <c r="C114"/>
  <c r="C93"/>
  <c r="C128"/>
  <c r="C79"/>
  <c r="C75"/>
  <c r="C72"/>
  <c r="C67"/>
  <c r="C63"/>
  <c r="C57"/>
  <c r="C52"/>
  <c r="C46"/>
  <c r="C34"/>
  <c r="C19"/>
  <c r="C12"/>
  <c r="C5"/>
  <c r="C62" s="1"/>
  <c r="C3"/>
  <c r="C91" s="1"/>
  <c r="C3" i="116"/>
  <c r="C91" s="1"/>
  <c r="C145"/>
  <c r="C140"/>
  <c r="C133"/>
  <c r="C129"/>
  <c r="C153" s="1"/>
  <c r="C114"/>
  <c r="C93"/>
  <c r="C128" s="1"/>
  <c r="C79"/>
  <c r="C75"/>
  <c r="C72"/>
  <c r="C67"/>
  <c r="C63"/>
  <c r="C86"/>
  <c r="C57"/>
  <c r="C52"/>
  <c r="C46"/>
  <c r="C34"/>
  <c r="C19"/>
  <c r="C12"/>
  <c r="C5"/>
  <c r="C26" i="79"/>
  <c r="C146" i="3"/>
  <c r="C133"/>
  <c r="C93"/>
  <c r="E29" i="73"/>
  <c r="C145" i="1"/>
  <c r="C133"/>
  <c r="C93"/>
  <c r="A1" i="70"/>
  <c r="A1" i="2"/>
  <c r="H4" i="66"/>
  <c r="G4"/>
  <c r="F4"/>
  <c r="E4"/>
  <c r="D3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 s="1"/>
  <c r="F1" i="61"/>
  <c r="F1" i="73"/>
  <c r="A4" i="76"/>
  <c r="C37" i="105"/>
  <c r="C30"/>
  <c r="C26"/>
  <c r="C20"/>
  <c r="C8"/>
  <c r="C36" s="1"/>
  <c r="C41" s="1"/>
  <c r="H17" i="66"/>
  <c r="G17"/>
  <c r="F17"/>
  <c r="E17"/>
  <c r="D17"/>
  <c r="H15"/>
  <c r="G15"/>
  <c r="F15"/>
  <c r="E15"/>
  <c r="D15"/>
  <c r="H13"/>
  <c r="G13"/>
  <c r="F13"/>
  <c r="E13"/>
  <c r="D13"/>
  <c r="I9"/>
  <c r="H6"/>
  <c r="H19" s="1"/>
  <c r="G6"/>
  <c r="F6"/>
  <c r="F19" s="1"/>
  <c r="E6"/>
  <c r="D6"/>
  <c r="D19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2"/>
  <c r="C15"/>
  <c r="C8"/>
  <c r="E17" i="61"/>
  <c r="C17"/>
  <c r="C32" s="1"/>
  <c r="C140" i="1"/>
  <c r="C129"/>
  <c r="C114"/>
  <c r="C79"/>
  <c r="C75"/>
  <c r="C72"/>
  <c r="C67"/>
  <c r="C63"/>
  <c r="C86" s="1"/>
  <c r="C57"/>
  <c r="C52"/>
  <c r="C46"/>
  <c r="C34"/>
  <c r="C19"/>
  <c r="C12"/>
  <c r="C5"/>
  <c r="E30" i="61"/>
  <c r="E31" s="1"/>
  <c r="C18"/>
  <c r="E18" i="73"/>
  <c r="C19"/>
  <c r="C24" i="61"/>
  <c r="C24" i="73"/>
  <c r="C29" s="1"/>
  <c r="C46" i="79"/>
  <c r="C58" s="1"/>
  <c r="C8"/>
  <c r="C37" s="1"/>
  <c r="C42" s="1"/>
  <c r="E16" i="89"/>
  <c r="F16"/>
  <c r="D16"/>
  <c r="C16"/>
  <c r="G16"/>
  <c r="G15"/>
  <c r="G14"/>
  <c r="G13"/>
  <c r="G12"/>
  <c r="G11"/>
  <c r="G10"/>
  <c r="C8" i="78"/>
  <c r="C11" i="77"/>
  <c r="C11" i="62"/>
  <c r="D11"/>
  <c r="E11"/>
  <c r="F8"/>
  <c r="F9"/>
  <c r="F10"/>
  <c r="F7"/>
  <c r="F6"/>
  <c r="I18" i="66"/>
  <c r="B35" i="71"/>
  <c r="E28"/>
  <c r="E30"/>
  <c r="E31"/>
  <c r="E32"/>
  <c r="E33"/>
  <c r="E34"/>
  <c r="D35"/>
  <c r="C35"/>
  <c r="E5"/>
  <c r="E7"/>
  <c r="E8"/>
  <c r="E9"/>
  <c r="E10"/>
  <c r="E11"/>
  <c r="E12" s="1"/>
  <c r="D12"/>
  <c r="C12"/>
  <c r="B12"/>
  <c r="E6"/>
  <c r="E15"/>
  <c r="E16"/>
  <c r="E17"/>
  <c r="E18"/>
  <c r="E19"/>
  <c r="E20"/>
  <c r="E21"/>
  <c r="B22"/>
  <c r="C22"/>
  <c r="D22"/>
  <c r="E29"/>
  <c r="E38"/>
  <c r="E39"/>
  <c r="E40"/>
  <c r="E41"/>
  <c r="E42"/>
  <c r="E43"/>
  <c r="E44"/>
  <c r="B45"/>
  <c r="C45"/>
  <c r="D45"/>
  <c r="D52"/>
  <c r="D20" i="70"/>
  <c r="I7" i="66"/>
  <c r="I8"/>
  <c r="I10"/>
  <c r="I12"/>
  <c r="I13"/>
  <c r="I14"/>
  <c r="I15"/>
  <c r="I16"/>
  <c r="I17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C91" i="1"/>
  <c r="C3" i="77"/>
  <c r="E30" i="73"/>
  <c r="C89" i="3"/>
  <c r="C57" i="105"/>
  <c r="C128" i="3"/>
  <c r="C65"/>
  <c r="F11" i="62"/>
  <c r="E4" i="73"/>
  <c r="E32" i="61"/>
  <c r="C31" i="73"/>
  <c r="E31"/>
  <c r="I6" i="66"/>
  <c r="I19"/>
  <c r="C4" i="61"/>
  <c r="D6" i="76"/>
  <c r="C90" i="3"/>
  <c r="D13" i="76"/>
  <c r="C153" i="1"/>
  <c r="B14" i="76" s="1"/>
  <c r="C128" i="1"/>
  <c r="C62"/>
  <c r="B6" i="76" s="1"/>
  <c r="E6" s="1"/>
  <c r="C154" i="1"/>
  <c r="B15" i="76" s="1"/>
  <c r="B13"/>
  <c r="E13"/>
  <c r="B7" l="1"/>
  <c r="C159" i="1"/>
  <c r="C159" i="118"/>
  <c r="C158" i="1"/>
  <c r="E22" i="71"/>
  <c r="C30" i="61"/>
  <c r="C155" i="3"/>
  <c r="E19" i="66"/>
  <c r="G19"/>
  <c r="C62" i="116"/>
  <c r="C154" i="117"/>
  <c r="C89" i="120"/>
  <c r="C154"/>
  <c r="C128" i="121"/>
  <c r="C155" s="1"/>
  <c r="C58" i="124"/>
  <c r="C154" i="119"/>
  <c r="C155" s="1"/>
  <c r="F24" i="64"/>
  <c r="E45" i="71"/>
  <c r="E35"/>
  <c r="D15" i="76"/>
  <c r="E15" s="1"/>
  <c r="D14"/>
  <c r="E14" s="1"/>
  <c r="C159" i="116"/>
  <c r="C154"/>
  <c r="C86" i="117"/>
  <c r="C159" s="1"/>
  <c r="C90" i="120"/>
  <c r="C154" i="128"/>
  <c r="D7" i="76"/>
  <c r="E7" s="1"/>
  <c r="C30" i="73"/>
  <c r="C32"/>
  <c r="E32"/>
  <c r="C33" i="61"/>
  <c r="C31"/>
  <c r="E33"/>
  <c r="C87" i="116"/>
  <c r="C158"/>
  <c r="C158" i="117"/>
  <c r="C87"/>
  <c r="C155" i="120"/>
  <c r="C87" i="118"/>
  <c r="C158"/>
  <c r="C87" i="1"/>
  <c r="B8" i="76" s="1"/>
  <c r="D8" l="1"/>
  <c r="E8" s="1"/>
</calcChain>
</file>

<file path=xl/sharedStrings.xml><?xml version="1.0" encoding="utf-8"?>
<sst xmlns="http://schemas.openxmlformats.org/spreadsheetml/2006/main" count="4188" uniqueCount="601">
  <si>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</si>
  <si>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</si>
  <si>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</si>
  <si>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</si>
  <si>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</si>
  <si>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</si>
  <si>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</si>
  <si>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</si>
  <si>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</si>
  <si>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</si>
  <si>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</si>
  <si>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</si>
  <si>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</si>
  <si>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</si>
  <si>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</si>
  <si>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</si>
  <si>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</si>
  <si>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</si>
  <si>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</si>
  <si>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</si>
  <si>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</si>
  <si>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</si>
  <si>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</si>
  <si>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</si>
  <si>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</si>
  <si>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</si>
  <si>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</si>
  <si>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</si>
  <si>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</si>
  <si>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</si>
  <si>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</si>
  <si>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</si>
  <si>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</si>
  <si>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</si>
  <si>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</si>
  <si>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</si>
  <si>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</si>
  <si>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</si>
  <si>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</si>
  <si>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</si>
  <si>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</si>
  <si>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</si>
  <si>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</si>
  <si>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</si>
  <si>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</si>
  <si>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</si>
  <si>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</si>
  <si>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</si>
  <si>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</si>
  <si>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</si>
  <si>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</si>
  <si>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</si>
  <si>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</si>
  <si>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</si>
  <si>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</si>
  <si>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</si>
  <si>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</si>
  <si>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</si>
  <si>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</si>
  <si>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</si>
  <si>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</si>
  <si>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</si>
  <si>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</si>
  <si>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</si>
  <si>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</si>
  <si>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</si>
  <si>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</si>
  <si>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</si>
  <si>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</si>
  <si>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</si>
  <si>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</si>
  <si>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</si>
  <si>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</si>
  <si>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</si>
  <si>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</si>
  <si>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</si>
  <si>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</si>
  <si>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</si>
  <si>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</si>
  <si>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</si>
  <si>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</si>
  <si>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</si>
  <si>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</si>
  <si>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</si>
  <si>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</si>
  <si>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</si>
  <si>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</si>
  <si>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</si>
  <si>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</si>
  <si>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</si>
  <si>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</si>
  <si>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</si>
  <si>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</si>
  <si>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</si>
  <si>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</si>
  <si>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</si>
  <si>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</si>
  <si>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</si>
  <si>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</si>
  <si>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</si>
  <si>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</si>
  <si>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</si>
  <si>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</si>
  <si>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</si>
  <si>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</si>
  <si>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</si>
  <si>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</si>
  <si>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</si>
  <si>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</si>
  <si>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</si>
  <si>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</si>
  <si>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</si>
  <si>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</si>
  <si>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</si>
  <si>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</si>
  <si>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</si>
  <si>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</si>
  <si>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</si>
  <si>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</si>
  <si>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</si>
  <si>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</si>
  <si>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</si>
  <si>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</si>
  <si>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</si>
  <si>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</si>
  <si>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</si>
  <si>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</si>
  <si>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</si>
  <si>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</si>
  <si>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</si>
  <si>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</si>
  <si>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</si>
  <si>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</si>
  <si>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</si>
  <si>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</si>
  <si>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</si>
  <si>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</si>
  <si>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</si>
  <si>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</si>
  <si>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</si>
  <si>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</si>
  <si>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</si>
  <si>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</si>
  <si>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</si>
  <si>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</si>
  <si>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</si>
  <si>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</si>
  <si>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</si>
  <si>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</si>
  <si>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</si>
  <si>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</si>
  <si>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</si>
  <si>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</si>
  <si>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</si>
  <si>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</si>
  <si>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</si>
  <si>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</si>
  <si>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</si>
  <si>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</si>
  <si>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</si>
  <si>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</si>
  <si>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</si>
  <si>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</si>
  <si>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</si>
  <si>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</si>
  <si>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</si>
  <si>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</si>
  <si>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</si>
  <si>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</si>
  <si>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</si>
  <si>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</si>
  <si>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</si>
  <si>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</si>
  <si>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</si>
  <si>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</si>
  <si>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</si>
  <si>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</si>
  <si>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</si>
  <si>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</si>
  <si>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</si>
  <si>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</si>
  <si>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</si>
  <si>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</si>
  <si>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</si>
  <si>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</si>
  <si>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</si>
  <si>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</si>
  <si>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</si>
  <si>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</si>
  <si>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</si>
  <si>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</si>
  <si>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</si>
  <si>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</si>
  <si>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</si>
  <si>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</si>
  <si>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</si>
  <si>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</si>
  <si>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</si>
  <si>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</si>
  <si>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</si>
  <si>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</si>
  <si>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</si>
  <si>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</si>
  <si>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</si>
  <si>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</si>
  <si>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</si>
  <si>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</si>
  <si>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</si>
  <si>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</si>
  <si>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</si>
  <si>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</si>
  <si>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</si>
  <si>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</si>
  <si>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</si>
  <si>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</si>
  <si>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</si>
  <si>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</si>
  <si>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</si>
  <si>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</si>
  <si>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</si>
  <si>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</si>
  <si>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</si>
  <si>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</si>
  <si>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</si>
  <si>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</si>
  <si>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</si>
  <si>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</si>
  <si>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</si>
  <si>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</si>
  <si>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</si>
  <si>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</si>
  <si>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</si>
  <si>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</si>
  <si>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</si>
  <si>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</si>
  <si>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</si>
  <si>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</si>
  <si>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</si>
  <si>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</si>
  <si>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</si>
  <si>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</si>
  <si>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</si>
  <si>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</si>
  <si>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</si>
  <si>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</si>
  <si>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</si>
  <si>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</si>
  <si>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</si>
  <si>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</si>
  <si>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</si>
  <si>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</si>
  <si>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</si>
  <si>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</si>
  <si>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</si>
  <si>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</si>
  <si>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</si>
  <si>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</si>
  <si>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</si>
  <si>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</si>
  <si>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</si>
  <si>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</si>
  <si>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</si>
  <si>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</si>
  <si>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</si>
  <si>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</si>
  <si>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</si>
  <si>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</si>
  <si>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</si>
  <si>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</si>
  <si>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</si>
  <si>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</si>
  <si>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</si>
  <si>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</si>
  <si>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</si>
  <si>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</si>
  <si>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</si>
  <si>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</si>
  <si>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</si>
  <si>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</si>
  <si>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</si>
  <si>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</si>
  <si>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</si>
  <si>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</si>
  <si>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</si>
  <si>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</si>
  <si>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</si>
  <si>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</si>
  <si>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</si>
  <si>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</si>
  <si>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</si>
  <si>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</si>
  <si>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</si>
  <si>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</si>
  <si>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</si>
  <si>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</si>
  <si>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</si>
  <si>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</si>
  <si>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</si>
  <si>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</si>
  <si>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</si>
  <si>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</si>
  <si>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</si>
  <si>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</si>
  <si>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</si>
  <si>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</si>
  <si>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</si>
  <si>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</si>
  <si>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</si>
  <si>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</si>
  <si>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</si>
  <si>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</si>
  <si>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</si>
  <si>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</si>
  <si>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</si>
  <si>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</si>
  <si>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</si>
  <si>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</si>
  <si>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</si>
  <si>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</si>
  <si>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</si>
  <si>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</si>
  <si>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</si>
  <si>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</si>
  <si>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</si>
  <si>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</si>
  <si>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</si>
  <si>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</si>
  <si>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</si>
  <si>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</si>
  <si>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</si>
  <si>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</si>
  <si>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</si>
  <si>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</si>
  <si>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</si>
  <si>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</si>
  <si>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</si>
  <si>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</si>
  <si>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</si>
  <si>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</si>
  <si>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</si>
  <si>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</si>
  <si>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</si>
  <si>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</si>
  <si>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</si>
  <si>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</si>
  <si>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</si>
  <si>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</si>
  <si>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</si>
  <si>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</si>
  <si>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</si>
  <si>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</si>
  <si>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</si>
  <si>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</si>
  <si>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</si>
  <si>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</si>
  <si>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</si>
  <si>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</si>
  <si>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</si>
  <si>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</si>
  <si>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</si>
  <si>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</si>
  <si>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</si>
  <si>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</si>
  <si>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</si>
  <si>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</si>
  <si>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</si>
  <si>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</si>
  <si>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</si>
  <si>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</si>
  <si>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</si>
  <si>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</si>
  <si>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</si>
  <si>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</si>
  <si>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</si>
  <si>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</si>
  <si>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</si>
  <si>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</si>
  <si>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</si>
  <si>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</si>
  <si>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</si>
  <si>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</si>
  <si>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</si>
  <si>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</si>
  <si>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</si>
  <si>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</si>
  <si>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</si>
  <si>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</si>
  <si>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</si>
  <si>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</si>
  <si>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</si>
  <si>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</si>
  <si>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</si>
  <si>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</si>
  <si>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</si>
  <si>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</si>
  <si>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</si>
  <si>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</si>
  <si>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</si>
  <si>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</si>
  <si>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</si>
  <si>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</si>
  <si>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</si>
  <si>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</si>
  <si>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</si>
  <si>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</si>
  <si>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</si>
  <si>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</si>
  <si>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</si>
  <si>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</si>
  <si>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</si>
  <si>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</si>
  <si>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</si>
  <si>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</si>
  <si>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</si>
  <si>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</si>
  <si>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</si>
  <si>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</si>
  <si>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</si>
  <si>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</si>
  <si>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</si>
  <si>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</si>
  <si>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</si>
  <si>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</si>
  <si>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</si>
  <si>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</si>
  <si>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</si>
  <si>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</si>
  <si>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</si>
  <si>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</si>
  <si>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</si>
  <si>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</si>
  <si>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</si>
  <si>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</si>
  <si>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</si>
  <si>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</si>
  <si>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</si>
  <si>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</si>
  <si>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</si>
  <si>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</si>
  <si>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</si>
  <si>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</si>
  <si>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</si>
  <si>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</si>
  <si>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</si>
  <si>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</si>
  <si>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</si>
  <si>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</si>
  <si>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</si>
  <si>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</si>
  <si>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</si>
  <si>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</si>
  <si>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</si>
  <si>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</si>
  <si>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</si>
  <si>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</si>
  <si>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</si>
  <si>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</si>
  <si>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</si>
  <si>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</si>
  <si>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</si>
  <si>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</si>
  <si>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</si>
  <si>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</si>
  <si>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</si>
  <si>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</si>
  <si>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</si>
  <si>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</si>
  <si>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</si>
  <si>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</si>
  <si>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</si>
  <si>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</si>
  <si>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</si>
  <si>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</si>
  <si>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</si>
  <si>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</si>
  <si>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</si>
  <si>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</si>
  <si>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</si>
  <si>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</si>
  <si>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</si>
  <si>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</si>
  <si>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</si>
  <si>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</si>
  <si>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</si>
  <si>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</si>
  <si>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</si>
  <si>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</si>
  <si>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</si>
  <si>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</si>
  <si>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</si>
  <si>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</si>
  <si>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</si>
  <si>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</si>
  <si>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</si>
  <si>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</si>
  <si>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</si>
  <si>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</si>
  <si>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</si>
  <si>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</si>
  <si>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</si>
  <si>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</si>
  <si>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</si>
  <si>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</si>
  <si>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</si>
  <si>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</si>
  <si>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</si>
  <si>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</si>
  <si>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</si>
  <si>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</si>
  <si>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</si>
  <si>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</si>
  <si>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</si>
  <si>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</si>
  <si>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</si>
  <si>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</si>
  <si>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</si>
  <si>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</si>
  <si>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</si>
  <si>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</si>
  <si>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</si>
  <si>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</si>
  <si>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</si>
  <si>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</si>
  <si>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</si>
  <si>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</si>
  <si>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</si>
  <si>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</si>
  <si>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</si>
  <si>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</si>
  <si>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</si>
  <si>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</si>
  <si>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</si>
  <si>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</si>
  <si>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</si>
  <si>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</si>
  <si>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</si>
  <si>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</si>
  <si>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</si>
  <si>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</si>
  <si>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</si>
  <si>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</si>
  <si>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</si>
  <si>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</si>
  <si>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</si>
  <si>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I.A helyi önkorm. működésének általános támogatása összesen</t>
  </si>
  <si>
    <t>Pedagógusok bértámogatása</t>
  </si>
  <si>
    <t>8hóra</t>
  </si>
  <si>
    <t>Segítők bértámogatása</t>
  </si>
  <si>
    <t>4hóra</t>
  </si>
  <si>
    <t>Óvodaped. Elismert létszáma után pótlólagos összeg</t>
  </si>
  <si>
    <t>Óvoda működtetési támogatás összesen</t>
  </si>
  <si>
    <t>Gyermekétkeztetés üzemeltetési támogatása</t>
  </si>
  <si>
    <t>Szociális és gyermekjóléti általános feladatok</t>
  </si>
  <si>
    <t>Gyermekjóléti központ</t>
  </si>
  <si>
    <t>Szociális étkeztetés</t>
  </si>
  <si>
    <t>Házi segítségnyújtás</t>
  </si>
  <si>
    <t>Falugondnoki vagy tanyagondnoki szolgáltatás</t>
  </si>
  <si>
    <t>Időskorúak nappali int. ellátása</t>
  </si>
  <si>
    <t>III.3. Egyes szociális és gyermekjóléti feladatok támogatása összesen</t>
  </si>
  <si>
    <t>2016. évi támogatás összesen</t>
  </si>
  <si>
    <t>II. A települési önkorm. köznevelési feladatainak támogatása</t>
  </si>
  <si>
    <t>III.2. A települési önkorm. szociális feladatainak egyéb támogatása</t>
  </si>
  <si>
    <t>Gyermekétkezés a finanszírozás szempontjából elismert dolgozók bértámogatása</t>
  </si>
  <si>
    <t>III.5. Gyermekétkeztetés támogatása</t>
  </si>
  <si>
    <t>III. Települési önk. szoc. és gyermekjóléti és gyermekétkeztetési feladatainak támogatása összesen</t>
  </si>
  <si>
    <t>I+II+III. Támogatás összesen</t>
  </si>
  <si>
    <t xml:space="preserve">IV.1.Települési önkormányzatok támogatása a nyilvános könyvtári és közművelődési feladatokhoz </t>
  </si>
  <si>
    <t>IV. A települési önkormányzatok kulturális feladatainak támogatása összesen</t>
  </si>
  <si>
    <t>A rászuroló gyermekek intézményen kívüli szünidei étkezésének támogatása</t>
  </si>
  <si>
    <t>Kommunális adó</t>
  </si>
  <si>
    <t>Polgármesteri hivatal</t>
  </si>
  <si>
    <t>Buji Aranyalma Egységes Óvoda és Bölcsőde</t>
  </si>
  <si>
    <t>Buj Község Önkormányzat adósságot keletkeztető ügyletekből és kezességvállalásokból fennálló kötelezettségei</t>
  </si>
  <si>
    <t>Buj Község Önkormányzat saját bevételeinek részletezése az adósságot keletkeztető ügyletből származó tárgyévi fizetési kötelezettség megállapításához</t>
  </si>
  <si>
    <t>Napfény Nyugdíjas Egyesület</t>
  </si>
  <si>
    <t>működési támogatás</t>
  </si>
  <si>
    <t>Buji Diáksport Egyesület</t>
  </si>
  <si>
    <t>Buji Polgárőr Egyesület</t>
  </si>
  <si>
    <t>Buji Sportbarátok Egyesülete</t>
  </si>
  <si>
    <t>Buji Református Egyházközség</t>
  </si>
  <si>
    <t>Buji Görög-katolikus Egyházközség</t>
  </si>
  <si>
    <t>Buji Római-katolikus Egyházközség</t>
  </si>
  <si>
    <t>Ingatlan vásárlás</t>
  </si>
  <si>
    <t>2016-2016</t>
  </si>
  <si>
    <t>Járda-rendszer kialakítása</t>
  </si>
  <si>
    <t>START programon belüli eszköz beszerzés</t>
  </si>
  <si>
    <t>Gép-eszköz állomány fejlesztése</t>
  </si>
  <si>
    <t>Kisértékű tárgyi eszközök beszerzése- hivatal</t>
  </si>
  <si>
    <t>Kisértékű tárgyi eszközök beszerzése-óvoda és konyha</t>
  </si>
  <si>
    <t>Kisértékű tárgyi eszközök beszerzése- önkormányzat</t>
  </si>
  <si>
    <t>Hosszú lejáratú hitel visszafizetés- óvoda építés</t>
  </si>
  <si>
    <t>Pénzügyi lízing- Suzuki Splash</t>
  </si>
  <si>
    <t>Pénzügyi lízing- pótkocsi</t>
  </si>
  <si>
    <t>hosszú lejáratú hitel törlesztése- óvoda építés</t>
  </si>
  <si>
    <t>2015</t>
  </si>
  <si>
    <t>2014</t>
  </si>
  <si>
    <t>Összesen (1+4+8+10+12)</t>
  </si>
  <si>
    <t>pénzügyi lízing- Suzuki Splash</t>
  </si>
  <si>
    <t>pénzügyi lízing- pótkocsi</t>
  </si>
  <si>
    <t>Önkormányzatok szociális és gyermekjóléti feladatainak támogatása</t>
  </si>
  <si>
    <t>Hitel-, kölcsönfelvétel államháztartáson kívülről  (10.1.+…+10.3.)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</si>
</sst>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3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7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8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7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3" xfId="0" applyFont="1" applyFill="1" applyBorder="1" applyAlignment="1" applyProtection="1">
      <alignment vertical="center" wrapText="1"/>
      <protection locked="0"/>
    </xf>
    <xf numFmtId="164" fontId="3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25" xfId="0" applyNumberFormat="1" applyFont="1" applyFill="1" applyBorder="1" applyAlignment="1" applyProtection="1">
      <alignment horizontal="left" vertical="center" wrapText="1" indent="2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27" xfId="0" applyFont="1" applyFill="1" applyBorder="1" applyAlignment="1" applyProtection="1">
      <alignment horizontal="right"/>
    </xf>
    <xf numFmtId="0" fontId="30" fillId="0" borderId="20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3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2" xfId="1" applyNumberFormat="1" applyFont="1" applyFill="1" applyBorder="1"/>
    <xf numFmtId="165" fontId="15" fillId="0" borderId="17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8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8" xfId="1" applyNumberFormat="1" applyFont="1" applyFill="1" applyBorder="1" applyProtection="1"/>
    <xf numFmtId="165" fontId="30" fillId="0" borderId="28" xfId="1" applyNumberFormat="1" applyFont="1" applyFill="1" applyBorder="1" applyProtection="1">
      <protection locked="0"/>
    </xf>
    <xf numFmtId="165" fontId="30" fillId="0" borderId="17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8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7" fillId="0" borderId="26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vertical="center" wrapText="1"/>
    </xf>
    <xf numFmtId="164" fontId="29" fillId="0" borderId="29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8" xfId="0" applyFont="1" applyBorder="1" applyAlignment="1" applyProtection="1">
      <alignment horizontal="right" vertical="center" indent="1"/>
    </xf>
    <xf numFmtId="3" fontId="32" fillId="0" borderId="18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30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8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8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3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2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8" xfId="0" applyNumberFormat="1" applyFont="1" applyFill="1" applyBorder="1" applyAlignment="1" applyProtection="1">
      <alignment vertical="center"/>
    </xf>
    <xf numFmtId="0" fontId="0" fillId="0" borderId="38" xfId="0" applyFill="1" applyBorder="1" applyProtection="1"/>
    <xf numFmtId="0" fontId="6" fillId="0" borderId="3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2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0" xfId="0" applyNumberFormat="1" applyFont="1" applyFill="1" applyBorder="1" applyAlignment="1" applyProtection="1">
      <alignment horizontal="center" vertical="center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20" fillId="0" borderId="36" xfId="0" applyNumberFormat="1" applyFont="1" applyFill="1" applyBorder="1" applyAlignment="1" applyProtection="1">
      <alignment horizontal="center" vertical="center" wrapText="1"/>
    </xf>
    <xf numFmtId="164" fontId="20" fillId="0" borderId="41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42" xfId="0" applyNumberFormat="1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9" xfId="0" applyFont="1" applyBorder="1" applyAlignment="1" applyProtection="1">
      <alignment horizontal="left" vertical="center" wrapText="1" indent="1"/>
    </xf>
    <xf numFmtId="164" fontId="20" fillId="0" borderId="30" xfId="4" applyNumberFormat="1" applyFont="1" applyFill="1" applyBorder="1" applyAlignment="1" applyProtection="1">
      <alignment horizontal="right" vertical="center" wrapText="1" indent="1"/>
    </xf>
    <xf numFmtId="164" fontId="20" fillId="0" borderId="18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Border="1" applyAlignment="1" applyProtection="1">
      <alignment horizontal="right" vertical="center" wrapText="1" indent="1"/>
    </xf>
    <xf numFmtId="0" fontId="6" fillId="0" borderId="27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0" applyNumberFormat="1" applyFont="1" applyFill="1" applyBorder="1" applyAlignment="1" applyProtection="1">
      <alignment horizontal="right" vertical="center" wrapText="1" indent="1"/>
    </xf>
    <xf numFmtId="164" fontId="3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41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8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7" xfId="0" applyNumberFormat="1" applyFont="1" applyFill="1" applyBorder="1" applyAlignment="1" applyProtection="1">
      <alignment horizontal="left" vertical="center" wrapText="1" indent="1"/>
    </xf>
    <xf numFmtId="164" fontId="32" fillId="0" borderId="41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8" xfId="0" applyNumberFormat="1" applyFont="1" applyFill="1" applyBorder="1" applyAlignment="1" applyProtection="1">
      <alignment horizontal="right" vertical="center" wrapText="1" indent="1"/>
    </xf>
    <xf numFmtId="164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49" xfId="1" applyNumberFormat="1" applyFont="1" applyFill="1" applyBorder="1" applyProtection="1">
      <protection locked="0"/>
    </xf>
    <xf numFmtId="165" fontId="30" fillId="0" borderId="39" xfId="1" applyNumberFormat="1" applyFont="1" applyFill="1" applyBorder="1" applyProtection="1">
      <protection locked="0"/>
    </xf>
    <xf numFmtId="165" fontId="30" fillId="0" borderId="3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8" xfId="0" quotePrefix="1" applyFont="1" applyFill="1" applyBorder="1" applyAlignment="1" applyProtection="1">
      <alignment horizontal="right" vertical="center" indent="1"/>
    </xf>
    <xf numFmtId="0" fontId="8" fillId="0" borderId="30" xfId="0" applyFont="1" applyFill="1" applyBorder="1" applyAlignment="1" applyProtection="1">
      <alignment horizontal="right" vertical="center" wrapText="1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8" xfId="0" applyNumberFormat="1" applyFont="1" applyFill="1" applyBorder="1" applyAlignment="1" applyProtection="1">
      <alignment horizontal="right" vertical="center" wrapText="1" indent="1"/>
    </xf>
    <xf numFmtId="164" fontId="20" fillId="0" borderId="1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8" xfId="0" applyNumberFormat="1" applyFont="1" applyFill="1" applyBorder="1" applyAlignment="1" applyProtection="1">
      <alignment horizontal="right" vertical="center"/>
    </xf>
    <xf numFmtId="49" fontId="8" fillId="0" borderId="5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3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2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30" xfId="4" applyFont="1" applyFill="1" applyBorder="1" applyAlignment="1" applyProtection="1">
      <alignment horizontal="center" vertical="center" wrapText="1"/>
    </xf>
    <xf numFmtId="164" fontId="22" fillId="0" borderId="22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0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8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9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9" xfId="0" applyFont="1" applyBorder="1" applyAlignment="1" applyProtection="1">
      <alignment vertical="center" wrapText="1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18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horizontal="left" vertical="center" wrapText="1" indent="1"/>
    </xf>
    <xf numFmtId="0" fontId="20" fillId="0" borderId="20" xfId="4" applyFont="1" applyFill="1" applyBorder="1" applyAlignment="1" applyProtection="1">
      <alignment vertical="center" wrapTex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23" xfId="4" applyFont="1" applyFill="1" applyBorder="1" applyAlignment="1" applyProtection="1">
      <alignment horizontal="left" vertical="center" wrapText="1" indent="7"/>
    </xf>
    <xf numFmtId="164" fontId="28" fillId="0" borderId="18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0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8" xfId="4" applyFont="1" applyFill="1" applyBorder="1" applyAlignment="1" applyProtection="1">
      <alignment horizontal="center" vertical="center"/>
    </xf>
    <xf numFmtId="164" fontId="8" fillId="0" borderId="18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29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2" xfId="0" applyFont="1" applyBorder="1" applyAlignment="1">
      <alignment vertical="top" wrapText="1"/>
    </xf>
    <xf numFmtId="0" fontId="49" fillId="0" borderId="2" xfId="0" applyFont="1" applyBorder="1" applyAlignment="1">
      <alignment horizontal="center" wrapText="1"/>
    </xf>
    <xf numFmtId="164" fontId="49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49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Fill="1"/>
    <xf numFmtId="164" fontId="5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/>
    <xf numFmtId="164" fontId="5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43" xfId="0" applyFont="1" applyBorder="1" applyAlignment="1">
      <alignment horizontal="left" vertical="top" wrapText="1"/>
    </xf>
    <xf numFmtId="0" fontId="50" fillId="0" borderId="5" xfId="0" applyFont="1" applyBorder="1" applyAlignment="1">
      <alignment horizontal="left" vertical="top" wrapText="1"/>
    </xf>
    <xf numFmtId="0" fontId="0" fillId="0" borderId="11" xfId="0" applyFont="1" applyBorder="1" applyAlignment="1" applyProtection="1">
      <alignment horizontal="right" vertical="center" indent="1"/>
    </xf>
    <xf numFmtId="0" fontId="0" fillId="0" borderId="4" xfId="0" applyFont="1" applyBorder="1" applyAlignment="1" applyProtection="1">
      <alignment horizontal="left" vertical="center" indent="1"/>
      <protection locked="0"/>
    </xf>
    <xf numFmtId="0" fontId="0" fillId="0" borderId="16" xfId="0" applyFont="1" applyBorder="1" applyAlignment="1" applyProtection="1">
      <alignment horizontal="left" vertical="center" indent="1"/>
      <protection locked="0"/>
    </xf>
    <xf numFmtId="3" fontId="0" fillId="0" borderId="28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ont="1"/>
    <xf numFmtId="0" fontId="0" fillId="0" borderId="8" xfId="0" applyFont="1" applyBorder="1" applyAlignment="1" applyProtection="1">
      <alignment horizontal="right" vertical="center" indent="1"/>
    </xf>
    <xf numFmtId="0" fontId="0" fillId="0" borderId="2" xfId="0" applyFont="1" applyBorder="1" applyAlignment="1" applyProtection="1">
      <alignment horizontal="left" vertical="center" indent="1"/>
      <protection locked="0"/>
    </xf>
    <xf numFmtId="3" fontId="0" fillId="0" borderId="17" xfId="0" applyNumberFormat="1" applyFont="1" applyBorder="1" applyAlignment="1" applyProtection="1">
      <alignment horizontal="right" vertical="center" indent="1"/>
      <protection locked="0"/>
    </xf>
    <xf numFmtId="164" fontId="0" fillId="3" borderId="41" xfId="0" applyNumberFormat="1" applyFont="1" applyFill="1" applyBorder="1" applyAlignment="1" applyProtection="1">
      <alignment horizontal="left" vertical="center" wrapText="1" indent="2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3" xfId="0" applyNumberFormat="1" applyFont="1" applyFill="1" applyBorder="1" applyAlignment="1" applyProtection="1">
      <alignment horizontal="left" vertical="center" wrapText="1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4" fillId="0" borderId="18" xfId="0" applyNumberFormat="1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left" vertical="center" wrapText="1" indent="1"/>
    </xf>
    <xf numFmtId="164" fontId="15" fillId="0" borderId="41" xfId="0" applyNumberFormat="1" applyFont="1" applyFill="1" applyBorder="1" applyAlignment="1" applyProtection="1">
      <alignment vertical="center" wrapText="1"/>
    </xf>
    <xf numFmtId="164" fontId="15" fillId="0" borderId="13" xfId="0" applyNumberFormat="1" applyFont="1" applyFill="1" applyBorder="1" applyAlignment="1" applyProtection="1">
      <alignment vertical="center" wrapText="1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15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6" xfId="0" applyNumberFormat="1" applyFont="1" applyFill="1" applyBorder="1" applyAlignment="1" applyProtection="1">
      <alignment vertical="center" wrapText="1"/>
      <protection locked="0"/>
    </xf>
    <xf numFmtId="164" fontId="15" fillId="0" borderId="8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  <protection locked="0"/>
    </xf>
    <xf numFmtId="164" fontId="15" fillId="0" borderId="46" xfId="0" applyNumberFormat="1" applyFont="1" applyFill="1" applyBorder="1" applyAlignment="1" applyProtection="1">
      <alignment vertical="center" wrapText="1"/>
    </xf>
    <xf numFmtId="164" fontId="15" fillId="0" borderId="48" xfId="0" applyNumberFormat="1" applyFont="1" applyFill="1" applyBorder="1" applyAlignment="1" applyProtection="1">
      <alignment vertical="center" wrapText="1"/>
    </xf>
    <xf numFmtId="164" fontId="15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10" xfId="0" applyNumberFormat="1" applyFont="1" applyFill="1" applyBorder="1" applyAlignment="1" applyProtection="1">
      <alignment vertical="center" wrapTex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  <protection locked="0"/>
    </xf>
    <xf numFmtId="164" fontId="15" fillId="0" borderId="53" xfId="0" applyNumberFormat="1" applyFont="1" applyFill="1" applyBorder="1" applyAlignment="1" applyProtection="1">
      <alignment vertical="center" wrapText="1"/>
    </xf>
    <xf numFmtId="164" fontId="15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2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44" xfId="0" applyNumberFormat="1" applyFont="1" applyFill="1" applyBorder="1" applyAlignment="1" applyProtection="1">
      <alignment vertical="center" wrapText="1"/>
      <protection locked="0"/>
    </xf>
    <xf numFmtId="164" fontId="15" fillId="0" borderId="42" xfId="0" applyNumberFormat="1" applyFont="1" applyFill="1" applyBorder="1" applyAlignment="1" applyProtection="1">
      <alignment vertical="center" wrapText="1"/>
    </xf>
    <xf numFmtId="164" fontId="37" fillId="0" borderId="27" xfId="4" applyNumberFormat="1" applyFont="1" applyFill="1" applyBorder="1" applyAlignment="1" applyProtection="1">
      <alignment horizontal="left" vertical="center"/>
    </xf>
    <xf numFmtId="0" fontId="12" fillId="0" borderId="0" xfId="4" applyFill="1"/>
    <xf numFmtId="0" fontId="12" fillId="0" borderId="0" xfId="4" applyFont="1" applyFill="1" applyAlignment="1">
      <alignment horizontal="right" vertical="center" indent="1"/>
    </xf>
    <xf numFmtId="0" fontId="8" fillId="0" borderId="35" xfId="4" applyFont="1" applyFill="1" applyBorder="1" applyAlignment="1" applyProtection="1">
      <alignment horizontal="center" vertical="center" wrapText="1"/>
    </xf>
    <xf numFmtId="0" fontId="8" fillId="0" borderId="48" xfId="4" applyFont="1" applyFill="1" applyBorder="1" applyAlignment="1" applyProtection="1">
      <alignment horizontal="center" vertical="center" wrapText="1"/>
    </xf>
    <xf numFmtId="0" fontId="20" fillId="0" borderId="48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0" fillId="0" borderId="48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/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164" fontId="29" fillId="0" borderId="48" xfId="4" applyNumberFormat="1" applyFont="1" applyFill="1" applyBorder="1" applyAlignment="1" applyProtection="1">
      <alignment horizontal="right" vertical="center" wrapText="1" indent="1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4" applyFont="1" applyFill="1"/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5" xfId="4" applyFont="1" applyFill="1" applyBorder="1" applyAlignment="1" applyProtection="1">
      <alignment horizontal="center" vertical="center" wrapText="1"/>
    </xf>
    <xf numFmtId="0" fontId="7" fillId="0" borderId="55" xfId="4" applyFont="1" applyFill="1" applyBorder="1" applyAlignment="1" applyProtection="1">
      <alignment vertical="center" wrapText="1"/>
    </xf>
    <xf numFmtId="164" fontId="7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5" xfId="4" applyFont="1" applyFill="1" applyBorder="1" applyAlignment="1" applyProtection="1">
      <alignment horizontal="right" vertical="center" wrapText="1" indent="1"/>
      <protection locked="0"/>
    </xf>
    <xf numFmtId="164" fontId="30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4" applyFont="1" applyFill="1" applyBorder="1"/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56" xfId="4" applyNumberFormat="1" applyFont="1" applyFill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0" fillId="0" borderId="50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48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164" fontId="26" fillId="0" borderId="48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/>
    <xf numFmtId="0" fontId="12" fillId="0" borderId="0" xfId="4" applyFont="1" applyFill="1"/>
    <xf numFmtId="164" fontId="37" fillId="0" borderId="27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2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5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8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5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62" xfId="0" applyFont="1" applyFill="1" applyBorder="1" applyAlignment="1" applyProtection="1">
      <alignment horizontal="center"/>
    </xf>
    <xf numFmtId="0" fontId="31" fillId="0" borderId="55" xfId="0" applyFont="1" applyFill="1" applyBorder="1" applyAlignment="1" applyProtection="1">
      <alignment horizontal="center"/>
    </xf>
    <xf numFmtId="0" fontId="31" fillId="0" borderId="63" xfId="0" applyFont="1" applyFill="1" applyBorder="1" applyAlignment="1" applyProtection="1">
      <alignment horizontal="center"/>
    </xf>
    <xf numFmtId="0" fontId="30" fillId="0" borderId="52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0" fontId="30" fillId="0" borderId="32" xfId="0" applyFont="1" applyFill="1" applyBorder="1" applyAlignment="1" applyProtection="1">
      <alignment horizontal="left" indent="1"/>
      <protection locked="0"/>
    </xf>
    <xf numFmtId="0" fontId="30" fillId="0" borderId="33" xfId="0" applyFont="1" applyFill="1" applyBorder="1" applyAlignment="1" applyProtection="1">
      <alignment horizontal="left" indent="1"/>
      <protection locked="0"/>
    </xf>
    <xf numFmtId="0" fontId="30" fillId="0" borderId="66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36" xfId="0" applyFont="1" applyFill="1" applyBorder="1" applyAlignment="1" applyProtection="1">
      <alignment horizontal="left" indent="1"/>
    </xf>
    <xf numFmtId="0" fontId="31" fillId="0" borderId="37" xfId="0" applyFont="1" applyFill="1" applyBorder="1" applyAlignment="1" applyProtection="1">
      <alignment horizontal="left" indent="1"/>
    </xf>
    <xf numFmtId="0" fontId="31" fillId="0" borderId="3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8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8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30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9" fillId="0" borderId="47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left" vertical="center" wrapText="1" indent="2"/>
    </xf>
    <xf numFmtId="164" fontId="4" fillId="0" borderId="48" xfId="0" applyNumberFormat="1" applyFont="1" applyFill="1" applyBorder="1" applyAlignment="1" applyProtection="1">
      <alignment horizontal="left" vertical="center" wrapText="1" indent="2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64" xfId="0" applyNumberFormat="1" applyFont="1" applyFill="1" applyBorder="1" applyAlignment="1" applyProtection="1">
      <alignment horizontal="center" vertical="center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0" fontId="30" fillId="0" borderId="55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49" fillId="0" borderId="43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49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16" fillId="0" borderId="4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50" fillId="0" borderId="43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/>
    </xf>
    <xf numFmtId="0" fontId="16" fillId="0" borderId="0" xfId="0" applyFont="1" applyFill="1" applyBorder="1" applyAlignment="1" applyProtection="1">
      <alignment horizontal="center" vertical="center"/>
    </xf>
    <xf numFmtId="0" fontId="49" fillId="0" borderId="5" xfId="0" applyFont="1" applyBorder="1" applyAlignment="1">
      <alignment horizontal="left" vertical="top" wrapText="1"/>
    </xf>
    <xf numFmtId="0" fontId="50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/>
    </xf>
    <xf numFmtId="0" fontId="16" fillId="0" borderId="4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49" fillId="0" borderId="2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right"/>
    </xf>
    <xf numFmtId="0" fontId="32" fillId="0" borderId="36" xfId="0" applyFont="1" applyBorder="1" applyAlignment="1" applyProtection="1">
      <alignment horizontal="left" vertical="center" indent="2"/>
    </xf>
    <xf numFmtId="0" fontId="32" fillId="0" borderId="3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2016. évi előirányzat BEVÉTELEK</v>
          </cell>
        </row>
      </sheetData>
      <sheetData sheetId="1">
        <row r="3">
          <cell r="C3" t="str">
            <v>2016.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view="pageBreakPreview" zoomScale="60" zoomScaleNormal="100" workbookViewId="0">
      <selection activeCell="B21" sqref="B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133</v>
      </c>
    </row>
    <row r="4" spans="1:2">
      <c r="A4" s="103"/>
      <c r="B4" s="103"/>
    </row>
    <row r="5" spans="1:2" s="114" customFormat="1" ht="15.75">
      <c r="A5" s="75" t="s">
        <v>538</v>
      </c>
      <c r="B5" s="113"/>
    </row>
    <row r="6" spans="1:2">
      <c r="A6" s="103"/>
      <c r="B6" s="103"/>
    </row>
    <row r="7" spans="1:2">
      <c r="A7" s="103" t="s">
        <v>523</v>
      </c>
      <c r="B7" s="103" t="s">
        <v>476</v>
      </c>
    </row>
    <row r="8" spans="1:2">
      <c r="A8" s="103" t="s">
        <v>524</v>
      </c>
      <c r="B8" s="103" t="s">
        <v>477</v>
      </c>
    </row>
    <row r="9" spans="1:2">
      <c r="A9" s="103" t="s">
        <v>525</v>
      </c>
      <c r="B9" s="103" t="s">
        <v>478</v>
      </c>
    </row>
    <row r="10" spans="1:2">
      <c r="A10" s="103"/>
      <c r="B10" s="103"/>
    </row>
    <row r="11" spans="1:2">
      <c r="A11" s="103"/>
      <c r="B11" s="103"/>
    </row>
    <row r="12" spans="1:2" s="114" customFormat="1" ht="15.75">
      <c r="A12" s="75" t="str">
        <f>+CONCATENATE(LEFT(A5,4),". évi előirányzat KIADÁSOK")</f>
        <v>2016. évi előirányzat KIADÁSOK</v>
      </c>
      <c r="B12" s="113"/>
    </row>
    <row r="13" spans="1:2">
      <c r="A13" s="103"/>
      <c r="B13" s="103"/>
    </row>
    <row r="14" spans="1:2">
      <c r="A14" s="103" t="s">
        <v>526</v>
      </c>
      <c r="B14" s="103" t="s">
        <v>479</v>
      </c>
    </row>
    <row r="15" spans="1:2">
      <c r="A15" s="103" t="s">
        <v>527</v>
      </c>
      <c r="B15" s="103" t="s">
        <v>480</v>
      </c>
    </row>
    <row r="16" spans="1:2">
      <c r="A16" s="103" t="s">
        <v>528</v>
      </c>
      <c r="B16" s="103" t="s">
        <v>481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BreakPreview" zoomScale="60" zoomScaleNormal="120" workbookViewId="0">
      <selection activeCell="C10" sqref="C10"/>
    </sheetView>
  </sheetViews>
  <sheetFormatPr defaultRowHeight="15"/>
  <cols>
    <col min="1" max="1" width="5.6640625" style="115" customWidth="1"/>
    <col min="2" max="2" width="68.6640625" style="115" customWidth="1"/>
    <col min="3" max="3" width="19.5" style="115" customWidth="1"/>
    <col min="4" max="16384" width="9.33203125" style="115"/>
  </cols>
  <sheetData>
    <row r="1" spans="1:4" ht="33" customHeight="1">
      <c r="A1" s="565" t="s">
        <v>573</v>
      </c>
      <c r="B1" s="565"/>
      <c r="C1" s="565"/>
    </row>
    <row r="2" spans="1:4" ht="15.95" customHeight="1" thickBot="1">
      <c r="A2" s="116"/>
      <c r="B2" s="116"/>
      <c r="C2" s="127" t="s">
        <v>53</v>
      </c>
      <c r="D2" s="122"/>
    </row>
    <row r="3" spans="1:4" ht="26.25" customHeight="1" thickBot="1">
      <c r="A3" s="145" t="s">
        <v>15</v>
      </c>
      <c r="B3" s="146" t="s">
        <v>178</v>
      </c>
      <c r="C3" s="147" t="str">
        <f>+'1.1.sz.mell.'!C3</f>
        <v>2016. évi előirányzat</v>
      </c>
    </row>
    <row r="4" spans="1:4" ht="15.75" thickBot="1">
      <c r="A4" s="148"/>
      <c r="B4" s="446" t="s">
        <v>482</v>
      </c>
      <c r="C4" s="447" t="s">
        <v>483</v>
      </c>
    </row>
    <row r="5" spans="1:4">
      <c r="A5" s="149" t="s">
        <v>17</v>
      </c>
      <c r="B5" s="317" t="s">
        <v>492</v>
      </c>
      <c r="C5" s="314">
        <v>15000</v>
      </c>
    </row>
    <row r="6" spans="1:4" ht="24.75">
      <c r="A6" s="150" t="s">
        <v>18</v>
      </c>
      <c r="B6" s="346" t="s">
        <v>236</v>
      </c>
      <c r="C6" s="315"/>
    </row>
    <row r="7" spans="1:4">
      <c r="A7" s="150" t="s">
        <v>19</v>
      </c>
      <c r="B7" s="347" t="s">
        <v>493</v>
      </c>
      <c r="C7" s="315"/>
    </row>
    <row r="8" spans="1:4" ht="24.75">
      <c r="A8" s="150" t="s">
        <v>20</v>
      </c>
      <c r="B8" s="347" t="s">
        <v>238</v>
      </c>
      <c r="C8" s="315"/>
    </row>
    <row r="9" spans="1:4">
      <c r="A9" s="151" t="s">
        <v>21</v>
      </c>
      <c r="B9" s="347" t="s">
        <v>237</v>
      </c>
      <c r="C9" s="316">
        <v>700</v>
      </c>
    </row>
    <row r="10" spans="1:4" ht="15.75" thickBot="1">
      <c r="A10" s="150" t="s">
        <v>22</v>
      </c>
      <c r="B10" s="348" t="s">
        <v>494</v>
      </c>
      <c r="C10" s="315"/>
    </row>
    <row r="11" spans="1:4" ht="15.75" thickBot="1">
      <c r="A11" s="574" t="s">
        <v>181</v>
      </c>
      <c r="B11" s="575"/>
      <c r="C11" s="152">
        <f>SUM(C5:C10)</f>
        <v>15700</v>
      </c>
    </row>
    <row r="12" spans="1:4" ht="23.25" customHeight="1">
      <c r="A12" s="576" t="s">
        <v>211</v>
      </c>
      <c r="B12" s="576"/>
      <c r="C12" s="576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...../2016.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BreakPreview" zoomScale="60" zoomScaleNormal="120" workbookViewId="0">
      <selection activeCell="C4" sqref="C4"/>
    </sheetView>
  </sheetViews>
  <sheetFormatPr defaultRowHeight="15"/>
  <cols>
    <col min="1" max="1" width="5.6640625" style="115" customWidth="1"/>
    <col min="2" max="2" width="66.83203125" style="115" customWidth="1"/>
    <col min="3" max="3" width="27" style="115" customWidth="1"/>
    <col min="4" max="16384" width="9.33203125" style="115"/>
  </cols>
  <sheetData>
    <row r="1" spans="1:4" ht="33" customHeight="1">
      <c r="A1" s="565" t="str">
        <f>+CONCATENATE("Buj Község  Önkormányzat ",CONCATENATE(LEFT(ÖSSZEFÜGGÉSEK!A5,4),". évi adósságot keletkeztető fejlesztési céljai"))</f>
        <v>Buj Község  Önkormányzat 2016. évi adósságot keletkeztető fejlesztési céljai</v>
      </c>
      <c r="B1" s="565"/>
      <c r="C1" s="565"/>
    </row>
    <row r="2" spans="1:4" ht="15.95" customHeight="1" thickBot="1">
      <c r="A2" s="116"/>
      <c r="B2" s="116"/>
      <c r="C2" s="127" t="s">
        <v>53</v>
      </c>
      <c r="D2" s="122"/>
    </row>
    <row r="3" spans="1:4" ht="26.25" customHeight="1" thickBot="1">
      <c r="A3" s="145" t="s">
        <v>15</v>
      </c>
      <c r="B3" s="146" t="s">
        <v>182</v>
      </c>
      <c r="C3" s="147" t="s">
        <v>209</v>
      </c>
    </row>
    <row r="4" spans="1:4" ht="15.75" thickBot="1">
      <c r="A4" s="148"/>
      <c r="B4" s="446" t="s">
        <v>482</v>
      </c>
      <c r="C4" s="447" t="s">
        <v>483</v>
      </c>
    </row>
    <row r="5" spans="1:4">
      <c r="A5" s="149" t="s">
        <v>17</v>
      </c>
      <c r="B5" s="156"/>
      <c r="C5" s="153"/>
    </row>
    <row r="6" spans="1:4">
      <c r="A6" s="150" t="s">
        <v>18</v>
      </c>
      <c r="B6" s="157"/>
      <c r="C6" s="154"/>
    </row>
    <row r="7" spans="1:4" ht="15.75" thickBot="1">
      <c r="A7" s="151" t="s">
        <v>19</v>
      </c>
      <c r="B7" s="158"/>
      <c r="C7" s="155"/>
    </row>
    <row r="8" spans="1:4" s="419" customFormat="1" ht="17.25" customHeight="1" thickBot="1">
      <c r="A8" s="420" t="s">
        <v>20</v>
      </c>
      <c r="B8" s="98" t="s">
        <v>183</v>
      </c>
      <c r="C8" s="152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...../2016.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BreakPreview" zoomScale="60" zoomScaleNormal="100" workbookViewId="0">
      <selection activeCell="C26" sqref="C26"/>
    </sheetView>
  </sheetViews>
  <sheetFormatPr defaultRowHeight="12.75"/>
  <cols>
    <col min="1" max="1" width="47.1640625" style="36" customWidth="1"/>
    <col min="2" max="2" width="15.6640625" style="35" customWidth="1"/>
    <col min="3" max="3" width="16.33203125" style="35" customWidth="1"/>
    <col min="4" max="4" width="18" style="35" customWidth="1"/>
    <col min="5" max="5" width="16.6640625" style="35" customWidth="1"/>
    <col min="6" max="6" width="18.83203125" style="48" customWidth="1"/>
    <col min="7" max="8" width="12.83203125" style="35" customWidth="1"/>
    <col min="9" max="9" width="13.83203125" style="35" customWidth="1"/>
    <col min="10" max="16384" width="9.33203125" style="35"/>
  </cols>
  <sheetData>
    <row r="1" spans="1:6" ht="25.5" customHeight="1">
      <c r="A1" s="577" t="s">
        <v>0</v>
      </c>
      <c r="B1" s="577"/>
      <c r="C1" s="577"/>
      <c r="D1" s="577"/>
      <c r="E1" s="577"/>
      <c r="F1" s="577"/>
    </row>
    <row r="2" spans="1:6" ht="22.5" customHeight="1" thickBot="1">
      <c r="A2" s="161"/>
      <c r="B2" s="48"/>
      <c r="C2" s="48"/>
      <c r="D2" s="48"/>
      <c r="E2" s="48"/>
      <c r="F2" s="44" t="s">
        <v>60</v>
      </c>
    </row>
    <row r="3" spans="1:6" s="38" customFormat="1" ht="44.25" customHeight="1" thickBot="1">
      <c r="A3" s="162" t="s">
        <v>64</v>
      </c>
      <c r="B3" s="163" t="s">
        <v>65</v>
      </c>
      <c r="C3" s="163" t="s">
        <v>66</v>
      </c>
      <c r="D3" s="163" t="str">
        <f>+CONCATENATE("Felhasználás   ",LEFT(ÖSSZEFÜGGÉSEK!A5,4)-1,". XII. 31-ig")</f>
        <v>Felhasználás   2015. XII. 31-ig</v>
      </c>
      <c r="E3" s="163" t="str">
        <f>+'1.1.sz.mell.'!C3</f>
        <v>2016. évi előirányzat</v>
      </c>
      <c r="F3" s="45" t="str">
        <f>+CONCATENATE(LEFT(ÖSSZEFÜGGÉSEK!A5,4),". utáni szükséglet")</f>
        <v>2016. utáni szükséglet</v>
      </c>
    </row>
    <row r="4" spans="1:6" s="48" customFormat="1" ht="12" customHeight="1" thickBot="1">
      <c r="A4" s="46" t="s">
        <v>482</v>
      </c>
      <c r="B4" s="47" t="s">
        <v>483</v>
      </c>
      <c r="C4" s="47" t="s">
        <v>484</v>
      </c>
      <c r="D4" s="47" t="s">
        <v>486</v>
      </c>
      <c r="E4" s="47" t="s">
        <v>485</v>
      </c>
      <c r="F4" s="450" t="s">
        <v>542</v>
      </c>
    </row>
    <row r="5" spans="1:6" s="477" customFormat="1" ht="15.95" customHeight="1">
      <c r="A5" s="474" t="s">
        <v>582</v>
      </c>
      <c r="B5" s="475">
        <v>5000</v>
      </c>
      <c r="C5" s="426" t="s">
        <v>583</v>
      </c>
      <c r="D5" s="475"/>
      <c r="E5" s="475">
        <v>5000</v>
      </c>
      <c r="F5" s="476">
        <f t="shared" ref="F5:F22" si="0">B5-D5-E5</f>
        <v>0</v>
      </c>
    </row>
    <row r="6" spans="1:6" s="477" customFormat="1" ht="15.95" customHeight="1">
      <c r="A6" s="474" t="s">
        <v>584</v>
      </c>
      <c r="B6" s="475">
        <v>5000</v>
      </c>
      <c r="C6" s="426" t="s">
        <v>583</v>
      </c>
      <c r="D6" s="475"/>
      <c r="E6" s="475">
        <v>5000</v>
      </c>
      <c r="F6" s="476">
        <f t="shared" si="0"/>
        <v>0</v>
      </c>
    </row>
    <row r="7" spans="1:6" s="477" customFormat="1" ht="15.95" customHeight="1">
      <c r="A7" s="474" t="s">
        <v>585</v>
      </c>
      <c r="B7" s="475">
        <v>13970</v>
      </c>
      <c r="C7" s="426" t="s">
        <v>583</v>
      </c>
      <c r="D7" s="475"/>
      <c r="E7" s="475">
        <v>13970</v>
      </c>
      <c r="F7" s="476">
        <f t="shared" si="0"/>
        <v>0</v>
      </c>
    </row>
    <row r="8" spans="1:6" s="477" customFormat="1" ht="15.95" customHeight="1">
      <c r="A8" s="478" t="s">
        <v>586</v>
      </c>
      <c r="B8" s="475">
        <v>5080</v>
      </c>
      <c r="C8" s="426" t="s">
        <v>583</v>
      </c>
      <c r="D8" s="475"/>
      <c r="E8" s="475">
        <v>5080</v>
      </c>
      <c r="F8" s="476">
        <f t="shared" si="0"/>
        <v>0</v>
      </c>
    </row>
    <row r="9" spans="1:6" s="477" customFormat="1" ht="15.95" customHeight="1">
      <c r="A9" s="474" t="s">
        <v>587</v>
      </c>
      <c r="B9" s="475">
        <v>444</v>
      </c>
      <c r="C9" s="426" t="s">
        <v>583</v>
      </c>
      <c r="D9" s="475"/>
      <c r="E9" s="475">
        <v>444</v>
      </c>
      <c r="F9" s="476">
        <f t="shared" si="0"/>
        <v>0</v>
      </c>
    </row>
    <row r="10" spans="1:6" s="477" customFormat="1" ht="25.5">
      <c r="A10" s="474" t="s">
        <v>588</v>
      </c>
      <c r="B10" s="475">
        <v>572</v>
      </c>
      <c r="C10" s="426" t="s">
        <v>583</v>
      </c>
      <c r="D10" s="475"/>
      <c r="E10" s="475">
        <v>572</v>
      </c>
      <c r="F10" s="476">
        <f t="shared" si="0"/>
        <v>0</v>
      </c>
    </row>
    <row r="11" spans="1:6" s="477" customFormat="1" ht="15.95" customHeight="1">
      <c r="A11" s="474" t="s">
        <v>589</v>
      </c>
      <c r="B11" s="475">
        <v>1143</v>
      </c>
      <c r="C11" s="426" t="s">
        <v>583</v>
      </c>
      <c r="D11" s="475"/>
      <c r="E11" s="475">
        <v>1143</v>
      </c>
      <c r="F11" s="476">
        <f t="shared" si="0"/>
        <v>0</v>
      </c>
    </row>
    <row r="12" spans="1:6" ht="15.95" customHeight="1">
      <c r="A12" s="421"/>
      <c r="B12" s="23"/>
      <c r="C12" s="422"/>
      <c r="D12" s="23"/>
      <c r="E12" s="23"/>
      <c r="F12" s="49">
        <f t="shared" si="0"/>
        <v>0</v>
      </c>
    </row>
    <row r="13" spans="1:6" ht="15.95" customHeight="1">
      <c r="A13" s="421"/>
      <c r="B13" s="23"/>
      <c r="C13" s="422"/>
      <c r="D13" s="23"/>
      <c r="E13" s="23"/>
      <c r="F13" s="49">
        <f t="shared" si="0"/>
        <v>0</v>
      </c>
    </row>
    <row r="14" spans="1:6" ht="15.95" customHeight="1">
      <c r="A14" s="421"/>
      <c r="B14" s="23"/>
      <c r="C14" s="422"/>
      <c r="D14" s="23"/>
      <c r="E14" s="23"/>
      <c r="F14" s="49">
        <f t="shared" si="0"/>
        <v>0</v>
      </c>
    </row>
    <row r="15" spans="1:6" ht="15.95" customHeight="1">
      <c r="A15" s="421"/>
      <c r="B15" s="23"/>
      <c r="C15" s="422"/>
      <c r="D15" s="23"/>
      <c r="E15" s="23"/>
      <c r="F15" s="49">
        <f t="shared" si="0"/>
        <v>0</v>
      </c>
    </row>
    <row r="16" spans="1:6" ht="15.95" customHeight="1">
      <c r="A16" s="421"/>
      <c r="B16" s="23"/>
      <c r="C16" s="422"/>
      <c r="D16" s="23"/>
      <c r="E16" s="23"/>
      <c r="F16" s="49">
        <f t="shared" si="0"/>
        <v>0</v>
      </c>
    </row>
    <row r="17" spans="1:6" ht="15.95" customHeight="1">
      <c r="A17" s="421"/>
      <c r="B17" s="23"/>
      <c r="C17" s="422"/>
      <c r="D17" s="23"/>
      <c r="E17" s="23"/>
      <c r="F17" s="49">
        <f t="shared" si="0"/>
        <v>0</v>
      </c>
    </row>
    <row r="18" spans="1:6" ht="15.95" customHeight="1">
      <c r="A18" s="421"/>
      <c r="B18" s="23"/>
      <c r="C18" s="422"/>
      <c r="D18" s="23"/>
      <c r="E18" s="23"/>
      <c r="F18" s="49">
        <f t="shared" si="0"/>
        <v>0</v>
      </c>
    </row>
    <row r="19" spans="1:6" ht="15.95" customHeight="1">
      <c r="A19" s="421"/>
      <c r="B19" s="23"/>
      <c r="C19" s="422"/>
      <c r="D19" s="23"/>
      <c r="E19" s="23"/>
      <c r="F19" s="49">
        <f t="shared" si="0"/>
        <v>0</v>
      </c>
    </row>
    <row r="20" spans="1:6" ht="15.95" customHeight="1">
      <c r="A20" s="421"/>
      <c r="B20" s="23"/>
      <c r="C20" s="422"/>
      <c r="D20" s="23"/>
      <c r="E20" s="23"/>
      <c r="F20" s="49">
        <f t="shared" si="0"/>
        <v>0</v>
      </c>
    </row>
    <row r="21" spans="1:6" ht="15.95" customHeight="1">
      <c r="A21" s="421"/>
      <c r="B21" s="23"/>
      <c r="C21" s="422"/>
      <c r="D21" s="23"/>
      <c r="E21" s="23"/>
      <c r="F21" s="49">
        <f t="shared" si="0"/>
        <v>0</v>
      </c>
    </row>
    <row r="22" spans="1:6" ht="15.95" customHeight="1" thickBot="1">
      <c r="A22" s="50"/>
      <c r="B22" s="24"/>
      <c r="C22" s="423"/>
      <c r="D22" s="24"/>
      <c r="E22" s="24"/>
      <c r="F22" s="51">
        <f t="shared" si="0"/>
        <v>0</v>
      </c>
    </row>
    <row r="23" spans="1:6" s="52" customFormat="1" ht="18" customHeight="1" thickBot="1">
      <c r="A23" s="479" t="s">
        <v>63</v>
      </c>
      <c r="B23" s="480">
        <f>SUM(B5:B22)</f>
        <v>31209</v>
      </c>
      <c r="C23" s="481"/>
      <c r="D23" s="480">
        <f>SUM(D5:D22)</f>
        <v>0</v>
      </c>
      <c r="E23" s="480">
        <f>SUM(E5:E22)</f>
        <v>31209</v>
      </c>
      <c r="F23" s="482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……/2016.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BreakPreview" zoomScale="60" zoomScaleNormal="100" workbookViewId="0">
      <selection activeCell="F4" sqref="F4"/>
    </sheetView>
  </sheetViews>
  <sheetFormatPr defaultRowHeight="12.75"/>
  <cols>
    <col min="1" max="1" width="60.6640625" style="36" customWidth="1"/>
    <col min="2" max="2" width="15.6640625" style="35" customWidth="1"/>
    <col min="3" max="3" width="16.33203125" style="35" customWidth="1"/>
    <col min="4" max="4" width="18" style="35" customWidth="1"/>
    <col min="5" max="5" width="16.6640625" style="35" customWidth="1"/>
    <col min="6" max="6" width="18.83203125" style="35" customWidth="1"/>
    <col min="7" max="8" width="12.83203125" style="35" customWidth="1"/>
    <col min="9" max="9" width="13.83203125" style="35" customWidth="1"/>
    <col min="10" max="16384" width="9.33203125" style="35"/>
  </cols>
  <sheetData>
    <row r="1" spans="1:6" ht="24.75" customHeight="1">
      <c r="A1" s="577" t="s">
        <v>1</v>
      </c>
      <c r="B1" s="577"/>
      <c r="C1" s="577"/>
      <c r="D1" s="577"/>
      <c r="E1" s="577"/>
      <c r="F1" s="577"/>
    </row>
    <row r="2" spans="1:6" ht="23.25" customHeight="1" thickBot="1">
      <c r="A2" s="161"/>
      <c r="B2" s="48"/>
      <c r="C2" s="48"/>
      <c r="D2" s="48"/>
      <c r="E2" s="48"/>
      <c r="F2" s="44" t="s">
        <v>60</v>
      </c>
    </row>
    <row r="3" spans="1:6" s="38" customFormat="1" ht="48.75" customHeight="1" thickBot="1">
      <c r="A3" s="162" t="s">
        <v>67</v>
      </c>
      <c r="B3" s="163" t="s">
        <v>65</v>
      </c>
      <c r="C3" s="163" t="s">
        <v>66</v>
      </c>
      <c r="D3" s="163" t="str">
        <f>+'6.sz.mell.'!D3</f>
        <v>Felhasználás   2015. XII. 31-ig</v>
      </c>
      <c r="E3" s="163" t="str">
        <f>+'6.sz.mell.'!E3</f>
        <v>2016. évi előirányzat</v>
      </c>
      <c r="F3" s="448" t="str">
        <f>+CONCATENATE(LEFT(ÖSSZEFÜGGÉSEK!A5,4),". utáni szükséglet ",CHAR(10),"")</f>
        <v xml:space="preserve">2016. utáni szükséglet 
</v>
      </c>
    </row>
    <row r="4" spans="1:6" s="48" customFormat="1" ht="15" customHeight="1" thickBot="1">
      <c r="A4" s="46" t="s">
        <v>482</v>
      </c>
      <c r="B4" s="47" t="s">
        <v>483</v>
      </c>
      <c r="C4" s="47" t="s">
        <v>484</v>
      </c>
      <c r="D4" s="47" t="s">
        <v>486</v>
      </c>
      <c r="E4" s="47" t="s">
        <v>485</v>
      </c>
      <c r="F4" s="451" t="s">
        <v>542</v>
      </c>
    </row>
    <row r="5" spans="1:6" ht="15.95" customHeight="1">
      <c r="A5" s="53"/>
      <c r="B5" s="54"/>
      <c r="C5" s="424"/>
      <c r="D5" s="54"/>
      <c r="E5" s="54"/>
      <c r="F5" s="55">
        <f t="shared" ref="F5:F23" si="0">B5-D5-E5</f>
        <v>0</v>
      </c>
    </row>
    <row r="6" spans="1:6" ht="15.95" customHeight="1">
      <c r="A6" s="53"/>
      <c r="B6" s="54"/>
      <c r="C6" s="424"/>
      <c r="D6" s="54"/>
      <c r="E6" s="54"/>
      <c r="F6" s="55">
        <f t="shared" si="0"/>
        <v>0</v>
      </c>
    </row>
    <row r="7" spans="1:6" ht="15.95" customHeight="1">
      <c r="A7" s="53"/>
      <c r="B7" s="54"/>
      <c r="C7" s="424"/>
      <c r="D7" s="54"/>
      <c r="E7" s="54"/>
      <c r="F7" s="55">
        <f t="shared" si="0"/>
        <v>0</v>
      </c>
    </row>
    <row r="8" spans="1:6" ht="15.95" customHeight="1">
      <c r="A8" s="53"/>
      <c r="B8" s="54"/>
      <c r="C8" s="424"/>
      <c r="D8" s="54"/>
      <c r="E8" s="54"/>
      <c r="F8" s="55">
        <f t="shared" si="0"/>
        <v>0</v>
      </c>
    </row>
    <row r="9" spans="1:6" ht="15.95" customHeight="1">
      <c r="A9" s="53"/>
      <c r="B9" s="54"/>
      <c r="C9" s="424"/>
      <c r="D9" s="54"/>
      <c r="E9" s="54"/>
      <c r="F9" s="55">
        <f t="shared" si="0"/>
        <v>0</v>
      </c>
    </row>
    <row r="10" spans="1:6" ht="15.95" customHeight="1">
      <c r="A10" s="53"/>
      <c r="B10" s="54"/>
      <c r="C10" s="424"/>
      <c r="D10" s="54"/>
      <c r="E10" s="54"/>
      <c r="F10" s="55">
        <f t="shared" si="0"/>
        <v>0</v>
      </c>
    </row>
    <row r="11" spans="1:6" ht="15.95" customHeight="1">
      <c r="A11" s="53"/>
      <c r="B11" s="54"/>
      <c r="C11" s="424"/>
      <c r="D11" s="54"/>
      <c r="E11" s="54"/>
      <c r="F11" s="55">
        <f t="shared" si="0"/>
        <v>0</v>
      </c>
    </row>
    <row r="12" spans="1:6" ht="15.95" customHeight="1">
      <c r="A12" s="53"/>
      <c r="B12" s="54"/>
      <c r="C12" s="424"/>
      <c r="D12" s="54"/>
      <c r="E12" s="54"/>
      <c r="F12" s="55">
        <f t="shared" si="0"/>
        <v>0</v>
      </c>
    </row>
    <row r="13" spans="1:6" ht="15.95" customHeight="1">
      <c r="A13" s="53"/>
      <c r="B13" s="54"/>
      <c r="C13" s="424"/>
      <c r="D13" s="54"/>
      <c r="E13" s="54"/>
      <c r="F13" s="55">
        <f t="shared" si="0"/>
        <v>0</v>
      </c>
    </row>
    <row r="14" spans="1:6" ht="15.95" customHeight="1">
      <c r="A14" s="53"/>
      <c r="B14" s="54"/>
      <c r="C14" s="424"/>
      <c r="D14" s="54"/>
      <c r="E14" s="54"/>
      <c r="F14" s="55">
        <f t="shared" si="0"/>
        <v>0</v>
      </c>
    </row>
    <row r="15" spans="1:6" ht="15.95" customHeight="1">
      <c r="A15" s="53"/>
      <c r="B15" s="54"/>
      <c r="C15" s="424"/>
      <c r="D15" s="54"/>
      <c r="E15" s="54"/>
      <c r="F15" s="55">
        <f t="shared" si="0"/>
        <v>0</v>
      </c>
    </row>
    <row r="16" spans="1:6" ht="15.95" customHeight="1">
      <c r="A16" s="53"/>
      <c r="B16" s="54"/>
      <c r="C16" s="424"/>
      <c r="D16" s="54"/>
      <c r="E16" s="54"/>
      <c r="F16" s="55">
        <f t="shared" si="0"/>
        <v>0</v>
      </c>
    </row>
    <row r="17" spans="1:6" ht="15.95" customHeight="1">
      <c r="A17" s="53"/>
      <c r="B17" s="54"/>
      <c r="C17" s="424"/>
      <c r="D17" s="54"/>
      <c r="E17" s="54"/>
      <c r="F17" s="55">
        <f t="shared" si="0"/>
        <v>0</v>
      </c>
    </row>
    <row r="18" spans="1:6" ht="15.95" customHeight="1">
      <c r="A18" s="53"/>
      <c r="B18" s="54"/>
      <c r="C18" s="424"/>
      <c r="D18" s="54"/>
      <c r="E18" s="54"/>
      <c r="F18" s="55">
        <f t="shared" si="0"/>
        <v>0</v>
      </c>
    </row>
    <row r="19" spans="1:6" ht="15.95" customHeight="1">
      <c r="A19" s="53"/>
      <c r="B19" s="54"/>
      <c r="C19" s="424"/>
      <c r="D19" s="54"/>
      <c r="E19" s="54"/>
      <c r="F19" s="55">
        <f t="shared" si="0"/>
        <v>0</v>
      </c>
    </row>
    <row r="20" spans="1:6" ht="15.95" customHeight="1">
      <c r="A20" s="53"/>
      <c r="B20" s="54"/>
      <c r="C20" s="424"/>
      <c r="D20" s="54"/>
      <c r="E20" s="54"/>
      <c r="F20" s="55">
        <f t="shared" si="0"/>
        <v>0</v>
      </c>
    </row>
    <row r="21" spans="1:6" ht="15.95" customHeight="1">
      <c r="A21" s="53"/>
      <c r="B21" s="54"/>
      <c r="C21" s="424"/>
      <c r="D21" s="54"/>
      <c r="E21" s="54"/>
      <c r="F21" s="55">
        <f t="shared" si="0"/>
        <v>0</v>
      </c>
    </row>
    <row r="22" spans="1:6" ht="15.95" customHeight="1">
      <c r="A22" s="53"/>
      <c r="B22" s="54"/>
      <c r="C22" s="424"/>
      <c r="D22" s="54"/>
      <c r="E22" s="54"/>
      <c r="F22" s="55">
        <f t="shared" si="0"/>
        <v>0</v>
      </c>
    </row>
    <row r="23" spans="1:6" ht="15.95" customHeight="1" thickBot="1">
      <c r="A23" s="56"/>
      <c r="B23" s="57"/>
      <c r="C23" s="425"/>
      <c r="D23" s="57"/>
      <c r="E23" s="57"/>
      <c r="F23" s="58">
        <f t="shared" si="0"/>
        <v>0</v>
      </c>
    </row>
    <row r="24" spans="1:6" s="52" customFormat="1" ht="18" customHeight="1" thickBot="1">
      <c r="A24" s="164" t="s">
        <v>63</v>
      </c>
      <c r="B24" s="165">
        <f>SUM(B5:B23)</f>
        <v>0</v>
      </c>
      <c r="C24" s="87"/>
      <c r="D24" s="165">
        <f>SUM(D5:D23)</f>
        <v>0</v>
      </c>
      <c r="E24" s="165">
        <f>SUM(E5:E23)</f>
        <v>0</v>
      </c>
      <c r="F24" s="59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……/2016.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BreakPreview" zoomScale="60" zoomScaleNormal="100" workbookViewId="0">
      <selection activeCell="D5" sqref="D5"/>
    </sheetView>
  </sheetViews>
  <sheetFormatPr defaultRowHeight="12.75"/>
  <cols>
    <col min="1" max="1" width="38.6640625" style="40" customWidth="1"/>
    <col min="2" max="5" width="13.83203125" style="40" customWidth="1"/>
    <col min="6" max="16384" width="9.33203125" style="40"/>
  </cols>
  <sheetData>
    <row r="1" spans="1:5">
      <c r="A1" s="184"/>
      <c r="B1" s="184"/>
      <c r="C1" s="184"/>
      <c r="D1" s="184"/>
      <c r="E1" s="184"/>
    </row>
    <row r="2" spans="1:5" ht="15.75">
      <c r="A2" s="185" t="s">
        <v>120</v>
      </c>
      <c r="B2" s="587"/>
      <c r="C2" s="587"/>
      <c r="D2" s="587"/>
      <c r="E2" s="587"/>
    </row>
    <row r="3" spans="1:5" ht="14.25" thickBot="1">
      <c r="A3" s="184"/>
      <c r="B3" s="184"/>
      <c r="C3" s="184"/>
      <c r="D3" s="588" t="s">
        <v>113</v>
      </c>
      <c r="E3" s="588"/>
    </row>
    <row r="4" spans="1:5" ht="15" customHeight="1" thickBot="1">
      <c r="A4" s="186" t="s">
        <v>112</v>
      </c>
      <c r="B4" s="187" t="str">
        <f>CONCATENATE((LEFT(ÖSSZEFÜGGÉSEK!A5,4)),".")</f>
        <v>2016.</v>
      </c>
      <c r="C4" s="187" t="str">
        <f>CONCATENATE((LEFT(ÖSSZEFÜGGÉSEK!A5,4))+1,".")</f>
        <v>2017.</v>
      </c>
      <c r="D4" s="187" t="str">
        <f>CONCATENATE((LEFT(ÖSSZEFÜGGÉSEK!A5,4))+1,". után")</f>
        <v>2017. után</v>
      </c>
      <c r="E4" s="188" t="s">
        <v>49</v>
      </c>
    </row>
    <row r="5" spans="1:5">
      <c r="A5" s="189" t="s">
        <v>114</v>
      </c>
      <c r="B5" s="76"/>
      <c r="C5" s="76"/>
      <c r="D5" s="76"/>
      <c r="E5" s="190">
        <f t="shared" ref="E5:E11" si="0">SUM(B5:D5)</f>
        <v>0</v>
      </c>
    </row>
    <row r="6" spans="1:5">
      <c r="A6" s="191" t="s">
        <v>127</v>
      </c>
      <c r="B6" s="77"/>
      <c r="C6" s="77"/>
      <c r="D6" s="77"/>
      <c r="E6" s="192">
        <f t="shared" si="0"/>
        <v>0</v>
      </c>
    </row>
    <row r="7" spans="1:5">
      <c r="A7" s="193" t="s">
        <v>115</v>
      </c>
      <c r="B7" s="78"/>
      <c r="C7" s="78"/>
      <c r="D7" s="78"/>
      <c r="E7" s="194">
        <f t="shared" si="0"/>
        <v>0</v>
      </c>
    </row>
    <row r="8" spans="1:5">
      <c r="A8" s="193" t="s">
        <v>128</v>
      </c>
      <c r="B8" s="78"/>
      <c r="C8" s="78"/>
      <c r="D8" s="78"/>
      <c r="E8" s="194">
        <f t="shared" si="0"/>
        <v>0</v>
      </c>
    </row>
    <row r="9" spans="1:5">
      <c r="A9" s="193" t="s">
        <v>116</v>
      </c>
      <c r="B9" s="78"/>
      <c r="C9" s="78"/>
      <c r="D9" s="78"/>
      <c r="E9" s="194">
        <f t="shared" si="0"/>
        <v>0</v>
      </c>
    </row>
    <row r="10" spans="1:5">
      <c r="A10" s="193" t="s">
        <v>117</v>
      </c>
      <c r="B10" s="78"/>
      <c r="C10" s="78"/>
      <c r="D10" s="78"/>
      <c r="E10" s="194">
        <f t="shared" si="0"/>
        <v>0</v>
      </c>
    </row>
    <row r="11" spans="1:5" ht="13.5" thickBot="1">
      <c r="A11" s="79"/>
      <c r="B11" s="80"/>
      <c r="C11" s="80"/>
      <c r="D11" s="80"/>
      <c r="E11" s="194">
        <f t="shared" si="0"/>
        <v>0</v>
      </c>
    </row>
    <row r="12" spans="1:5" ht="13.5" thickBot="1">
      <c r="A12" s="195" t="s">
        <v>119</v>
      </c>
      <c r="B12" s="196">
        <f>B5+SUM(B7:B11)</f>
        <v>0</v>
      </c>
      <c r="C12" s="196">
        <f>C5+SUM(C7:C11)</f>
        <v>0</v>
      </c>
      <c r="D12" s="196">
        <f>D5+SUM(D7:D11)</f>
        <v>0</v>
      </c>
      <c r="E12" s="197">
        <f>E5+SUM(E7:E11)</f>
        <v>0</v>
      </c>
    </row>
    <row r="13" spans="1:5" ht="13.5" thickBot="1">
      <c r="A13" s="43"/>
      <c r="B13" s="43"/>
      <c r="C13" s="43"/>
      <c r="D13" s="43"/>
      <c r="E13" s="43"/>
    </row>
    <row r="14" spans="1:5" ht="15" customHeight="1" thickBot="1">
      <c r="A14" s="186" t="s">
        <v>118</v>
      </c>
      <c r="B14" s="187" t="str">
        <f>+B4</f>
        <v>2016.</v>
      </c>
      <c r="C14" s="187" t="str">
        <f>+C4</f>
        <v>2017.</v>
      </c>
      <c r="D14" s="187" t="str">
        <f>+D4</f>
        <v>2017. után</v>
      </c>
      <c r="E14" s="188" t="s">
        <v>49</v>
      </c>
    </row>
    <row r="15" spans="1:5">
      <c r="A15" s="189" t="s">
        <v>123</v>
      </c>
      <c r="B15" s="76"/>
      <c r="C15" s="76"/>
      <c r="D15" s="76"/>
      <c r="E15" s="190">
        <f t="shared" ref="E15:E21" si="1">SUM(B15:D15)</f>
        <v>0</v>
      </c>
    </row>
    <row r="16" spans="1:5">
      <c r="A16" s="198" t="s">
        <v>124</v>
      </c>
      <c r="B16" s="78"/>
      <c r="C16" s="78"/>
      <c r="D16" s="78"/>
      <c r="E16" s="194">
        <f t="shared" si="1"/>
        <v>0</v>
      </c>
    </row>
    <row r="17" spans="1:5">
      <c r="A17" s="193" t="s">
        <v>125</v>
      </c>
      <c r="B17" s="78"/>
      <c r="C17" s="78"/>
      <c r="D17" s="78"/>
      <c r="E17" s="194">
        <f t="shared" si="1"/>
        <v>0</v>
      </c>
    </row>
    <row r="18" spans="1:5">
      <c r="A18" s="193" t="s">
        <v>126</v>
      </c>
      <c r="B18" s="78"/>
      <c r="C18" s="78"/>
      <c r="D18" s="78"/>
      <c r="E18" s="194">
        <f t="shared" si="1"/>
        <v>0</v>
      </c>
    </row>
    <row r="19" spans="1:5">
      <c r="A19" s="81"/>
      <c r="B19" s="78"/>
      <c r="C19" s="78"/>
      <c r="D19" s="78"/>
      <c r="E19" s="194">
        <f t="shared" si="1"/>
        <v>0</v>
      </c>
    </row>
    <row r="20" spans="1:5">
      <c r="A20" s="81"/>
      <c r="B20" s="78"/>
      <c r="C20" s="78"/>
      <c r="D20" s="78"/>
      <c r="E20" s="194">
        <f t="shared" si="1"/>
        <v>0</v>
      </c>
    </row>
    <row r="21" spans="1:5" ht="13.5" thickBot="1">
      <c r="A21" s="79"/>
      <c r="B21" s="80"/>
      <c r="C21" s="80"/>
      <c r="D21" s="80"/>
      <c r="E21" s="194">
        <f t="shared" si="1"/>
        <v>0</v>
      </c>
    </row>
    <row r="22" spans="1:5" ht="13.5" thickBot="1">
      <c r="A22" s="195" t="s">
        <v>51</v>
      </c>
      <c r="B22" s="196">
        <f>SUM(B15:B21)</f>
        <v>0</v>
      </c>
      <c r="C22" s="196">
        <f>SUM(C15:C21)</f>
        <v>0</v>
      </c>
      <c r="D22" s="196">
        <f>SUM(D15:D21)</f>
        <v>0</v>
      </c>
      <c r="E22" s="197">
        <f>SUM(E15:E21)</f>
        <v>0</v>
      </c>
    </row>
    <row r="23" spans="1:5">
      <c r="A23" s="184"/>
      <c r="B23" s="184"/>
      <c r="C23" s="184"/>
      <c r="D23" s="184"/>
      <c r="E23" s="184"/>
    </row>
    <row r="24" spans="1:5">
      <c r="A24" s="184"/>
      <c r="B24" s="184"/>
      <c r="C24" s="184"/>
      <c r="D24" s="184"/>
      <c r="E24" s="184"/>
    </row>
    <row r="25" spans="1:5" ht="15.75">
      <c r="A25" s="185" t="s">
        <v>120</v>
      </c>
      <c r="B25" s="587"/>
      <c r="C25" s="587"/>
      <c r="D25" s="587"/>
      <c r="E25" s="587"/>
    </row>
    <row r="26" spans="1:5" ht="14.25" thickBot="1">
      <c r="A26" s="184"/>
      <c r="B26" s="184"/>
      <c r="C26" s="184"/>
      <c r="D26" s="588" t="s">
        <v>113</v>
      </c>
      <c r="E26" s="588"/>
    </row>
    <row r="27" spans="1:5" ht="13.5" thickBot="1">
      <c r="A27" s="186" t="s">
        <v>112</v>
      </c>
      <c r="B27" s="187" t="str">
        <f>+B14</f>
        <v>2016.</v>
      </c>
      <c r="C27" s="187" t="str">
        <f>+C14</f>
        <v>2017.</v>
      </c>
      <c r="D27" s="187" t="str">
        <f>+D14</f>
        <v>2017. után</v>
      </c>
      <c r="E27" s="188" t="s">
        <v>49</v>
      </c>
    </row>
    <row r="28" spans="1:5">
      <c r="A28" s="189" t="s">
        <v>114</v>
      </c>
      <c r="B28" s="76"/>
      <c r="C28" s="76"/>
      <c r="D28" s="76"/>
      <c r="E28" s="190">
        <f t="shared" ref="E28:E34" si="2">SUM(B28:D28)</f>
        <v>0</v>
      </c>
    </row>
    <row r="29" spans="1:5">
      <c r="A29" s="191" t="s">
        <v>127</v>
      </c>
      <c r="B29" s="77"/>
      <c r="C29" s="77"/>
      <c r="D29" s="77"/>
      <c r="E29" s="192">
        <f t="shared" si="2"/>
        <v>0</v>
      </c>
    </row>
    <row r="30" spans="1:5">
      <c r="A30" s="193" t="s">
        <v>115</v>
      </c>
      <c r="B30" s="78"/>
      <c r="C30" s="78"/>
      <c r="D30" s="78"/>
      <c r="E30" s="194">
        <f t="shared" si="2"/>
        <v>0</v>
      </c>
    </row>
    <row r="31" spans="1:5">
      <c r="A31" s="193" t="s">
        <v>128</v>
      </c>
      <c r="B31" s="78"/>
      <c r="C31" s="78"/>
      <c r="D31" s="78"/>
      <c r="E31" s="194">
        <f t="shared" si="2"/>
        <v>0</v>
      </c>
    </row>
    <row r="32" spans="1:5">
      <c r="A32" s="193" t="s">
        <v>116</v>
      </c>
      <c r="B32" s="78"/>
      <c r="C32" s="78"/>
      <c r="D32" s="78"/>
      <c r="E32" s="194">
        <f t="shared" si="2"/>
        <v>0</v>
      </c>
    </row>
    <row r="33" spans="1:5">
      <c r="A33" s="193" t="s">
        <v>117</v>
      </c>
      <c r="B33" s="78"/>
      <c r="C33" s="78"/>
      <c r="D33" s="78"/>
      <c r="E33" s="194">
        <f t="shared" si="2"/>
        <v>0</v>
      </c>
    </row>
    <row r="34" spans="1:5" ht="13.5" thickBot="1">
      <c r="A34" s="79"/>
      <c r="B34" s="80"/>
      <c r="C34" s="80"/>
      <c r="D34" s="80"/>
      <c r="E34" s="194">
        <f t="shared" si="2"/>
        <v>0</v>
      </c>
    </row>
    <row r="35" spans="1:5" ht="13.5" thickBot="1">
      <c r="A35" s="195" t="s">
        <v>119</v>
      </c>
      <c r="B35" s="196">
        <f>B28+SUM(B30:B34)</f>
        <v>0</v>
      </c>
      <c r="C35" s="196">
        <f>C28+SUM(C30:C34)</f>
        <v>0</v>
      </c>
      <c r="D35" s="196">
        <f>D28+SUM(D30:D34)</f>
        <v>0</v>
      </c>
      <c r="E35" s="197">
        <f>E28+SUM(E30:E34)</f>
        <v>0</v>
      </c>
    </row>
    <row r="36" spans="1:5" ht="13.5" thickBot="1">
      <c r="A36" s="43"/>
      <c r="B36" s="43"/>
      <c r="C36" s="43"/>
      <c r="D36" s="43"/>
      <c r="E36" s="43"/>
    </row>
    <row r="37" spans="1:5" ht="13.5" thickBot="1">
      <c r="A37" s="186" t="s">
        <v>118</v>
      </c>
      <c r="B37" s="187" t="str">
        <f>+B27</f>
        <v>2016.</v>
      </c>
      <c r="C37" s="187" t="str">
        <f>+C27</f>
        <v>2017.</v>
      </c>
      <c r="D37" s="187" t="str">
        <f>+D27</f>
        <v>2017. után</v>
      </c>
      <c r="E37" s="188" t="s">
        <v>49</v>
      </c>
    </row>
    <row r="38" spans="1:5">
      <c r="A38" s="189" t="s">
        <v>123</v>
      </c>
      <c r="B38" s="76"/>
      <c r="C38" s="76"/>
      <c r="D38" s="76"/>
      <c r="E38" s="190">
        <f t="shared" ref="E38:E44" si="3">SUM(B38:D38)</f>
        <v>0</v>
      </c>
    </row>
    <row r="39" spans="1:5">
      <c r="A39" s="198" t="s">
        <v>124</v>
      </c>
      <c r="B39" s="78"/>
      <c r="C39" s="78"/>
      <c r="D39" s="78"/>
      <c r="E39" s="194">
        <f t="shared" si="3"/>
        <v>0</v>
      </c>
    </row>
    <row r="40" spans="1:5">
      <c r="A40" s="193" t="s">
        <v>125</v>
      </c>
      <c r="B40" s="78"/>
      <c r="C40" s="78"/>
      <c r="D40" s="78"/>
      <c r="E40" s="194">
        <f t="shared" si="3"/>
        <v>0</v>
      </c>
    </row>
    <row r="41" spans="1:5">
      <c r="A41" s="193" t="s">
        <v>126</v>
      </c>
      <c r="B41" s="78"/>
      <c r="C41" s="78"/>
      <c r="D41" s="78"/>
      <c r="E41" s="194">
        <f t="shared" si="3"/>
        <v>0</v>
      </c>
    </row>
    <row r="42" spans="1:5">
      <c r="A42" s="81"/>
      <c r="B42" s="78"/>
      <c r="C42" s="78"/>
      <c r="D42" s="78"/>
      <c r="E42" s="194">
        <f t="shared" si="3"/>
        <v>0</v>
      </c>
    </row>
    <row r="43" spans="1:5">
      <c r="A43" s="81"/>
      <c r="B43" s="78"/>
      <c r="C43" s="78"/>
      <c r="D43" s="78"/>
      <c r="E43" s="194">
        <f t="shared" si="3"/>
        <v>0</v>
      </c>
    </row>
    <row r="44" spans="1:5" ht="13.5" thickBot="1">
      <c r="A44" s="79"/>
      <c r="B44" s="80"/>
      <c r="C44" s="80"/>
      <c r="D44" s="80"/>
      <c r="E44" s="194">
        <f t="shared" si="3"/>
        <v>0</v>
      </c>
    </row>
    <row r="45" spans="1:5" ht="13.5" thickBot="1">
      <c r="A45" s="195" t="s">
        <v>51</v>
      </c>
      <c r="B45" s="196">
        <f>SUM(B38:B44)</f>
        <v>0</v>
      </c>
      <c r="C45" s="196">
        <f>SUM(C38:C44)</f>
        <v>0</v>
      </c>
      <c r="D45" s="196">
        <f>SUM(D38:D44)</f>
        <v>0</v>
      </c>
      <c r="E45" s="197">
        <f>SUM(E38:E44)</f>
        <v>0</v>
      </c>
    </row>
    <row r="46" spans="1:5">
      <c r="A46" s="184"/>
      <c r="B46" s="184"/>
      <c r="C46" s="184"/>
      <c r="D46" s="184"/>
      <c r="E46" s="184"/>
    </row>
    <row r="47" spans="1:5" ht="15.75">
      <c r="A47" s="596" t="str">
        <f>+CONCATENATE("Önkormányzaton kívüli EU-s projektekhez történő hozzájárulás ",LEFT(ÖSSZEFÜGGÉSEK!A5,4),". évi előirányzat")</f>
        <v>Önkormányzaton kívüli EU-s projektekhez történő hozzájárulás 2016. évi előirányzat</v>
      </c>
      <c r="B47" s="596"/>
      <c r="C47" s="596"/>
      <c r="D47" s="596"/>
      <c r="E47" s="596"/>
    </row>
    <row r="48" spans="1:5" ht="13.5" thickBot="1">
      <c r="A48" s="184"/>
      <c r="B48" s="184"/>
      <c r="C48" s="184"/>
      <c r="D48" s="184"/>
      <c r="E48" s="184"/>
    </row>
    <row r="49" spans="1:8" ht="13.5" thickBot="1">
      <c r="A49" s="578" t="s">
        <v>121</v>
      </c>
      <c r="B49" s="579"/>
      <c r="C49" s="580"/>
      <c r="D49" s="599" t="s">
        <v>129</v>
      </c>
      <c r="E49" s="600"/>
      <c r="H49" s="41"/>
    </row>
    <row r="50" spans="1:8">
      <c r="A50" s="581"/>
      <c r="B50" s="582"/>
      <c r="C50" s="583"/>
      <c r="D50" s="592"/>
      <c r="E50" s="593"/>
    </row>
    <row r="51" spans="1:8" ht="13.5" thickBot="1">
      <c r="A51" s="584"/>
      <c r="B51" s="585"/>
      <c r="C51" s="586"/>
      <c r="D51" s="594"/>
      <c r="E51" s="595"/>
    </row>
    <row r="52" spans="1:8" ht="13.5" thickBot="1">
      <c r="A52" s="589" t="s">
        <v>51</v>
      </c>
      <c r="B52" s="590"/>
      <c r="C52" s="591"/>
      <c r="D52" s="597">
        <f>SUM(D50:E51)</f>
        <v>0</v>
      </c>
      <c r="E52" s="598"/>
    </row>
  </sheetData>
  <sheetProtection sheet="1"/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……/2016.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BreakPreview" topLeftCell="A127" zoomScale="85" zoomScaleNormal="130" zoomScaleSheetLayoutView="85" workbookViewId="0">
      <selection activeCell="G34" sqref="G34"/>
    </sheetView>
  </sheetViews>
  <sheetFormatPr defaultRowHeight="12.75"/>
  <cols>
    <col min="1" max="1" width="19.5" style="352" customWidth="1"/>
    <col min="2" max="2" width="72" style="353" customWidth="1"/>
    <col min="3" max="3" width="25" style="354" customWidth="1"/>
    <col min="4" max="16384" width="9.33203125" style="2"/>
  </cols>
  <sheetData>
    <row r="1" spans="1:3" s="1" customFormat="1" ht="16.5" customHeight="1" thickBot="1">
      <c r="A1" s="199"/>
      <c r="B1" s="201"/>
      <c r="C1" s="224" t="str">
        <f>+CONCATENATE("9.1. melléklet a ……/",LEFT(ÖSSZEFÜGGÉSEK!A5,4),". (….) önkormányzati rendelethez")</f>
        <v>9.1. melléklet a ……/2016. (….) önkormányzati rendelethez</v>
      </c>
    </row>
    <row r="2" spans="1:3" s="82" customFormat="1" ht="21" customHeight="1">
      <c r="A2" s="359" t="s">
        <v>61</v>
      </c>
      <c r="B2" s="318" t="s">
        <v>210</v>
      </c>
      <c r="C2" s="320" t="s">
        <v>52</v>
      </c>
    </row>
    <row r="3" spans="1:3" s="82" customFormat="1" ht="16.5" thickBot="1">
      <c r="A3" s="202" t="s">
        <v>185</v>
      </c>
      <c r="B3" s="319" t="s">
        <v>389</v>
      </c>
      <c r="C3" s="443" t="s">
        <v>52</v>
      </c>
    </row>
    <row r="4" spans="1:3" s="83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321" t="s">
        <v>54</v>
      </c>
    </row>
    <row r="6" spans="1:3" s="60" customFormat="1" ht="12.95" customHeight="1" thickBot="1">
      <c r="A6" s="169"/>
      <c r="B6" s="170" t="s">
        <v>482</v>
      </c>
      <c r="C6" s="171" t="s">
        <v>483</v>
      </c>
    </row>
    <row r="7" spans="1:3" s="60" customFormat="1" ht="15.95" customHeight="1" thickBot="1">
      <c r="A7" s="207"/>
      <c r="B7" s="208" t="s">
        <v>55</v>
      </c>
      <c r="C7" s="322"/>
    </row>
    <row r="8" spans="1:3" s="60" customFormat="1" ht="12" customHeight="1" thickBot="1">
      <c r="A8" s="29" t="s">
        <v>17</v>
      </c>
      <c r="B8" s="19" t="s">
        <v>240</v>
      </c>
      <c r="C8" s="257">
        <f>+C9+C10+C11+C12+C13+C14</f>
        <v>209180</v>
      </c>
    </row>
    <row r="9" spans="1:3" s="84" customFormat="1" ht="12" customHeight="1">
      <c r="A9" s="388" t="s">
        <v>86</v>
      </c>
      <c r="B9" s="369" t="s">
        <v>241</v>
      </c>
      <c r="C9" s="260">
        <v>65990</v>
      </c>
    </row>
    <row r="10" spans="1:3" s="85" customFormat="1" ht="12" customHeight="1">
      <c r="A10" s="389" t="s">
        <v>87</v>
      </c>
      <c r="B10" s="370" t="s">
        <v>242</v>
      </c>
      <c r="C10" s="259">
        <v>48371</v>
      </c>
    </row>
    <row r="11" spans="1:3" s="85" customFormat="1" ht="12" customHeight="1">
      <c r="A11" s="389" t="s">
        <v>88</v>
      </c>
      <c r="B11" s="370" t="s">
        <v>529</v>
      </c>
      <c r="C11" s="259">
        <v>92180</v>
      </c>
    </row>
    <row r="12" spans="1:3" s="85" customFormat="1" ht="12" customHeight="1">
      <c r="A12" s="389" t="s">
        <v>89</v>
      </c>
      <c r="B12" s="370" t="s">
        <v>243</v>
      </c>
      <c r="C12" s="259">
        <v>2639</v>
      </c>
    </row>
    <row r="13" spans="1:3" s="85" customFormat="1" ht="12" customHeight="1">
      <c r="A13" s="389" t="s">
        <v>130</v>
      </c>
      <c r="B13" s="370" t="s">
        <v>495</v>
      </c>
      <c r="C13" s="259"/>
    </row>
    <row r="14" spans="1:3" s="84" customFormat="1" ht="12" customHeight="1" thickBot="1">
      <c r="A14" s="390" t="s">
        <v>90</v>
      </c>
      <c r="B14" s="371" t="s">
        <v>422</v>
      </c>
      <c r="C14" s="259"/>
    </row>
    <row r="15" spans="1:3" s="84" customFormat="1" ht="12" customHeight="1" thickBot="1">
      <c r="A15" s="29" t="s">
        <v>18</v>
      </c>
      <c r="B15" s="252" t="s">
        <v>244</v>
      </c>
      <c r="C15" s="257">
        <f>+C16+C17+C18+C19+C20</f>
        <v>179991</v>
      </c>
    </row>
    <row r="16" spans="1:3" s="84" customFormat="1" ht="12" customHeight="1">
      <c r="A16" s="388" t="s">
        <v>92</v>
      </c>
      <c r="B16" s="369" t="s">
        <v>245</v>
      </c>
      <c r="C16" s="260"/>
    </row>
    <row r="17" spans="1:3" s="84" customFormat="1" ht="12" customHeight="1">
      <c r="A17" s="389" t="s">
        <v>93</v>
      </c>
      <c r="B17" s="370" t="s">
        <v>246</v>
      </c>
      <c r="C17" s="259"/>
    </row>
    <row r="18" spans="1:3" s="84" customFormat="1" ht="12" customHeight="1">
      <c r="A18" s="389" t="s">
        <v>94</v>
      </c>
      <c r="B18" s="370" t="s">
        <v>411</v>
      </c>
      <c r="C18" s="259"/>
    </row>
    <row r="19" spans="1:3" s="84" customFormat="1" ht="12" customHeight="1">
      <c r="A19" s="389" t="s">
        <v>95</v>
      </c>
      <c r="B19" s="370" t="s">
        <v>412</v>
      </c>
      <c r="C19" s="259"/>
    </row>
    <row r="20" spans="1:3" s="84" customFormat="1" ht="12" customHeight="1">
      <c r="A20" s="389" t="s">
        <v>96</v>
      </c>
      <c r="B20" s="370" t="s">
        <v>247</v>
      </c>
      <c r="C20" s="259">
        <v>179991</v>
      </c>
    </row>
    <row r="21" spans="1:3" s="85" customFormat="1" ht="12" customHeight="1" thickBot="1">
      <c r="A21" s="390" t="s">
        <v>102</v>
      </c>
      <c r="B21" s="371" t="s">
        <v>248</v>
      </c>
      <c r="C21" s="261"/>
    </row>
    <row r="22" spans="1:3" s="85" customFormat="1" ht="12" customHeight="1" thickBot="1">
      <c r="A22" s="29" t="s">
        <v>19</v>
      </c>
      <c r="B22" s="19" t="s">
        <v>249</v>
      </c>
      <c r="C22" s="257">
        <f>+C23+C24+C25+C26+C27</f>
        <v>13970</v>
      </c>
    </row>
    <row r="23" spans="1:3" s="85" customFormat="1" ht="12" customHeight="1">
      <c r="A23" s="388" t="s">
        <v>75</v>
      </c>
      <c r="B23" s="369" t="s">
        <v>250</v>
      </c>
      <c r="C23" s="260"/>
    </row>
    <row r="24" spans="1:3" s="84" customFormat="1" ht="12" customHeight="1">
      <c r="A24" s="389" t="s">
        <v>76</v>
      </c>
      <c r="B24" s="370" t="s">
        <v>251</v>
      </c>
      <c r="C24" s="259"/>
    </row>
    <row r="25" spans="1:3" s="85" customFormat="1" ht="12" customHeight="1">
      <c r="A25" s="389" t="s">
        <v>77</v>
      </c>
      <c r="B25" s="370" t="s">
        <v>413</v>
      </c>
      <c r="C25" s="259"/>
    </row>
    <row r="26" spans="1:3" s="85" customFormat="1" ht="12" customHeight="1">
      <c r="A26" s="389" t="s">
        <v>78</v>
      </c>
      <c r="B26" s="370" t="s">
        <v>414</v>
      </c>
      <c r="C26" s="259"/>
    </row>
    <row r="27" spans="1:3" s="85" customFormat="1" ht="12" customHeight="1">
      <c r="A27" s="389" t="s">
        <v>153</v>
      </c>
      <c r="B27" s="370" t="s">
        <v>252</v>
      </c>
      <c r="C27" s="259">
        <v>13970</v>
      </c>
    </row>
    <row r="28" spans="1:3" s="85" customFormat="1" ht="12" customHeight="1" thickBot="1">
      <c r="A28" s="390" t="s">
        <v>154</v>
      </c>
      <c r="B28" s="371" t="s">
        <v>253</v>
      </c>
      <c r="C28" s="261"/>
    </row>
    <row r="29" spans="1:3" s="85" customFormat="1" ht="12" customHeight="1" thickBot="1">
      <c r="A29" s="29" t="s">
        <v>155</v>
      </c>
      <c r="B29" s="19" t="s">
        <v>540</v>
      </c>
      <c r="C29" s="263">
        <f>+C30+C34+C35+C36+C31+C32+C33</f>
        <v>18600</v>
      </c>
    </row>
    <row r="30" spans="1:3" s="85" customFormat="1" ht="12" customHeight="1">
      <c r="A30" s="388" t="s">
        <v>255</v>
      </c>
      <c r="B30" s="369" t="s">
        <v>569</v>
      </c>
      <c r="C30" s="364">
        <v>6800</v>
      </c>
    </row>
    <row r="31" spans="1:3" s="85" customFormat="1" ht="12" customHeight="1">
      <c r="A31" s="389" t="s">
        <v>256</v>
      </c>
      <c r="B31" s="370" t="s">
        <v>535</v>
      </c>
      <c r="C31" s="259"/>
    </row>
    <row r="32" spans="1:3" s="85" customFormat="1" ht="12" customHeight="1">
      <c r="A32" s="389" t="s">
        <v>257</v>
      </c>
      <c r="B32" s="370" t="s">
        <v>536</v>
      </c>
      <c r="C32" s="259">
        <v>8200</v>
      </c>
    </row>
    <row r="33" spans="1:3" s="85" customFormat="1" ht="12" customHeight="1">
      <c r="A33" s="389" t="s">
        <v>258</v>
      </c>
      <c r="B33" s="370" t="s">
        <v>537</v>
      </c>
      <c r="C33" s="259">
        <v>300</v>
      </c>
    </row>
    <row r="34" spans="1:3" s="85" customFormat="1" ht="12" customHeight="1">
      <c r="A34" s="389" t="s">
        <v>531</v>
      </c>
      <c r="B34" s="370" t="s">
        <v>259</v>
      </c>
      <c r="C34" s="259">
        <v>2900</v>
      </c>
    </row>
    <row r="35" spans="1:3" s="85" customFormat="1" ht="12" customHeight="1">
      <c r="A35" s="389" t="s">
        <v>532</v>
      </c>
      <c r="B35" s="370" t="s">
        <v>260</v>
      </c>
      <c r="C35" s="259"/>
    </row>
    <row r="36" spans="1:3" s="85" customFormat="1" ht="12" customHeight="1" thickBot="1">
      <c r="A36" s="390" t="s">
        <v>533</v>
      </c>
      <c r="B36" s="445" t="s">
        <v>261</v>
      </c>
      <c r="C36" s="261">
        <v>400</v>
      </c>
    </row>
    <row r="37" spans="1:3" s="85" customFormat="1" ht="12" customHeight="1" thickBot="1">
      <c r="A37" s="29" t="s">
        <v>21</v>
      </c>
      <c r="B37" s="19" t="s">
        <v>423</v>
      </c>
      <c r="C37" s="257">
        <f>SUM(C38:C48)</f>
        <v>15938</v>
      </c>
    </row>
    <row r="38" spans="1:3" s="85" customFormat="1" ht="12" customHeight="1">
      <c r="A38" s="388" t="s">
        <v>79</v>
      </c>
      <c r="B38" s="369" t="s">
        <v>264</v>
      </c>
      <c r="C38" s="260">
        <v>5000</v>
      </c>
    </row>
    <row r="39" spans="1:3" s="85" customFormat="1" ht="12" customHeight="1">
      <c r="A39" s="389" t="s">
        <v>80</v>
      </c>
      <c r="B39" s="370" t="s">
        <v>265</v>
      </c>
      <c r="C39" s="259">
        <v>5569</v>
      </c>
    </row>
    <row r="40" spans="1:3" s="85" customFormat="1" ht="12" customHeight="1">
      <c r="A40" s="389" t="s">
        <v>81</v>
      </c>
      <c r="B40" s="370" t="s">
        <v>266</v>
      </c>
      <c r="C40" s="259">
        <v>4000</v>
      </c>
    </row>
    <row r="41" spans="1:3" s="85" customFormat="1" ht="12" customHeight="1">
      <c r="A41" s="389" t="s">
        <v>157</v>
      </c>
      <c r="B41" s="370" t="s">
        <v>267</v>
      </c>
      <c r="C41" s="259"/>
    </row>
    <row r="42" spans="1:3" s="85" customFormat="1" ht="12" customHeight="1">
      <c r="A42" s="389" t="s">
        <v>158</v>
      </c>
      <c r="B42" s="370" t="s">
        <v>268</v>
      </c>
      <c r="C42" s="259"/>
    </row>
    <row r="43" spans="1:3" s="85" customFormat="1" ht="12" customHeight="1">
      <c r="A43" s="389" t="s">
        <v>159</v>
      </c>
      <c r="B43" s="370" t="s">
        <v>269</v>
      </c>
      <c r="C43" s="259">
        <v>1369</v>
      </c>
    </row>
    <row r="44" spans="1:3" s="85" customFormat="1" ht="12" customHeight="1">
      <c r="A44" s="389" t="s">
        <v>160</v>
      </c>
      <c r="B44" s="370" t="s">
        <v>270</v>
      </c>
      <c r="C44" s="259"/>
    </row>
    <row r="45" spans="1:3" s="85" customFormat="1" ht="12" customHeight="1">
      <c r="A45" s="389" t="s">
        <v>161</v>
      </c>
      <c r="B45" s="370" t="s">
        <v>539</v>
      </c>
      <c r="C45" s="259"/>
    </row>
    <row r="46" spans="1:3" s="85" customFormat="1" ht="12" customHeight="1">
      <c r="A46" s="389" t="s">
        <v>262</v>
      </c>
      <c r="B46" s="370" t="s">
        <v>272</v>
      </c>
      <c r="C46" s="262"/>
    </row>
    <row r="47" spans="1:3" s="85" customFormat="1" ht="12" customHeight="1">
      <c r="A47" s="390" t="s">
        <v>263</v>
      </c>
      <c r="B47" s="371" t="s">
        <v>425</v>
      </c>
      <c r="C47" s="358"/>
    </row>
    <row r="48" spans="1:3" s="85" customFormat="1" ht="12" customHeight="1" thickBot="1">
      <c r="A48" s="390" t="s">
        <v>424</v>
      </c>
      <c r="B48" s="371" t="s">
        <v>273</v>
      </c>
      <c r="C48" s="358"/>
    </row>
    <row r="49" spans="1:3" s="85" customFormat="1" ht="12" customHeight="1" thickBot="1">
      <c r="A49" s="29" t="s">
        <v>22</v>
      </c>
      <c r="B49" s="19" t="s">
        <v>274</v>
      </c>
      <c r="C49" s="257">
        <f>SUM(C50:C54)</f>
        <v>0</v>
      </c>
    </row>
    <row r="50" spans="1:3" s="85" customFormat="1" ht="12" customHeight="1">
      <c r="A50" s="388" t="s">
        <v>82</v>
      </c>
      <c r="B50" s="369" t="s">
        <v>278</v>
      </c>
      <c r="C50" s="412"/>
    </row>
    <row r="51" spans="1:3" s="85" customFormat="1" ht="12" customHeight="1">
      <c r="A51" s="389" t="s">
        <v>83</v>
      </c>
      <c r="B51" s="370" t="s">
        <v>279</v>
      </c>
      <c r="C51" s="262"/>
    </row>
    <row r="52" spans="1:3" s="85" customFormat="1" ht="12" customHeight="1">
      <c r="A52" s="389" t="s">
        <v>275</v>
      </c>
      <c r="B52" s="370" t="s">
        <v>280</v>
      </c>
      <c r="C52" s="262"/>
    </row>
    <row r="53" spans="1:3" s="85" customFormat="1" ht="12" customHeight="1">
      <c r="A53" s="389" t="s">
        <v>276</v>
      </c>
      <c r="B53" s="370" t="s">
        <v>281</v>
      </c>
      <c r="C53" s="262"/>
    </row>
    <row r="54" spans="1:3" s="85" customFormat="1" ht="12" customHeight="1" thickBot="1">
      <c r="A54" s="390" t="s">
        <v>277</v>
      </c>
      <c r="B54" s="371" t="s">
        <v>282</v>
      </c>
      <c r="C54" s="358"/>
    </row>
    <row r="55" spans="1:3" s="85" customFormat="1" ht="12" customHeight="1" thickBot="1">
      <c r="A55" s="29" t="s">
        <v>162</v>
      </c>
      <c r="B55" s="19" t="s">
        <v>283</v>
      </c>
      <c r="C55" s="257">
        <f>SUM(C56:C58)</f>
        <v>730</v>
      </c>
    </row>
    <row r="56" spans="1:3" s="85" customFormat="1" ht="12" customHeight="1">
      <c r="A56" s="388" t="s">
        <v>84</v>
      </c>
      <c r="B56" s="369" t="s">
        <v>284</v>
      </c>
      <c r="C56" s="260"/>
    </row>
    <row r="57" spans="1:3" s="85" customFormat="1" ht="12" customHeight="1">
      <c r="A57" s="389" t="s">
        <v>85</v>
      </c>
      <c r="B57" s="370" t="s">
        <v>415</v>
      </c>
      <c r="C57" s="259"/>
    </row>
    <row r="58" spans="1:3" s="85" customFormat="1" ht="12" customHeight="1">
      <c r="A58" s="389" t="s">
        <v>287</v>
      </c>
      <c r="B58" s="370" t="s">
        <v>285</v>
      </c>
      <c r="C58" s="259">
        <v>730</v>
      </c>
    </row>
    <row r="59" spans="1:3" s="85" customFormat="1" ht="12" customHeight="1" thickBot="1">
      <c r="A59" s="390" t="s">
        <v>288</v>
      </c>
      <c r="B59" s="371" t="s">
        <v>286</v>
      </c>
      <c r="C59" s="261"/>
    </row>
    <row r="60" spans="1:3" s="85" customFormat="1" ht="12" customHeight="1" thickBot="1">
      <c r="A60" s="29" t="s">
        <v>24</v>
      </c>
      <c r="B60" s="252" t="s">
        <v>289</v>
      </c>
      <c r="C60" s="257">
        <f>SUM(C61:C63)</f>
        <v>0</v>
      </c>
    </row>
    <row r="61" spans="1:3" s="85" customFormat="1" ht="12" customHeight="1">
      <c r="A61" s="388" t="s">
        <v>163</v>
      </c>
      <c r="B61" s="369" t="s">
        <v>291</v>
      </c>
      <c r="C61" s="262"/>
    </row>
    <row r="62" spans="1:3" s="85" customFormat="1" ht="12" customHeight="1">
      <c r="A62" s="389" t="s">
        <v>164</v>
      </c>
      <c r="B62" s="370" t="s">
        <v>416</v>
      </c>
      <c r="C62" s="262"/>
    </row>
    <row r="63" spans="1:3" s="85" customFormat="1" ht="12" customHeight="1">
      <c r="A63" s="389" t="s">
        <v>216</v>
      </c>
      <c r="B63" s="370" t="s">
        <v>292</v>
      </c>
      <c r="C63" s="262"/>
    </row>
    <row r="64" spans="1:3" s="85" customFormat="1" ht="12" customHeight="1" thickBot="1">
      <c r="A64" s="390" t="s">
        <v>290</v>
      </c>
      <c r="B64" s="371" t="s">
        <v>293</v>
      </c>
      <c r="C64" s="262"/>
    </row>
    <row r="65" spans="1:3" s="85" customFormat="1" ht="12" customHeight="1" thickBot="1">
      <c r="A65" s="29" t="s">
        <v>25</v>
      </c>
      <c r="B65" s="19" t="s">
        <v>294</v>
      </c>
      <c r="C65" s="263">
        <f>+C8+C15+C22+C29+C37+C49+C55+C60</f>
        <v>438409</v>
      </c>
    </row>
    <row r="66" spans="1:3" s="85" customFormat="1" ht="12" customHeight="1" thickBot="1">
      <c r="A66" s="391" t="s">
        <v>385</v>
      </c>
      <c r="B66" s="252" t="s">
        <v>296</v>
      </c>
      <c r="C66" s="257">
        <f>SUM(C67:C69)</f>
        <v>0</v>
      </c>
    </row>
    <row r="67" spans="1:3" s="85" customFormat="1" ht="12" customHeight="1">
      <c r="A67" s="388" t="s">
        <v>327</v>
      </c>
      <c r="B67" s="369" t="s">
        <v>297</v>
      </c>
      <c r="C67" s="262"/>
    </row>
    <row r="68" spans="1:3" s="85" customFormat="1" ht="12" customHeight="1">
      <c r="A68" s="389" t="s">
        <v>336</v>
      </c>
      <c r="B68" s="370" t="s">
        <v>298</v>
      </c>
      <c r="C68" s="262"/>
    </row>
    <row r="69" spans="1:3" s="85" customFormat="1" ht="12" customHeight="1" thickBot="1">
      <c r="A69" s="390" t="s">
        <v>337</v>
      </c>
      <c r="B69" s="372" t="s">
        <v>299</v>
      </c>
      <c r="C69" s="262"/>
    </row>
    <row r="70" spans="1:3" s="85" customFormat="1" ht="12" customHeight="1" thickBot="1">
      <c r="A70" s="391" t="s">
        <v>300</v>
      </c>
      <c r="B70" s="252" t="s">
        <v>301</v>
      </c>
      <c r="C70" s="257">
        <f>SUM(C71:C74)</f>
        <v>0</v>
      </c>
    </row>
    <row r="71" spans="1:3" s="85" customFormat="1" ht="12" customHeight="1">
      <c r="A71" s="388" t="s">
        <v>131</v>
      </c>
      <c r="B71" s="369" t="s">
        <v>302</v>
      </c>
      <c r="C71" s="262"/>
    </row>
    <row r="72" spans="1:3" s="85" customFormat="1" ht="12" customHeight="1">
      <c r="A72" s="389" t="s">
        <v>132</v>
      </c>
      <c r="B72" s="370" t="s">
        <v>303</v>
      </c>
      <c r="C72" s="262"/>
    </row>
    <row r="73" spans="1:3" s="85" customFormat="1" ht="12" customHeight="1">
      <c r="A73" s="389" t="s">
        <v>328</v>
      </c>
      <c r="B73" s="370" t="s">
        <v>304</v>
      </c>
      <c r="C73" s="262"/>
    </row>
    <row r="74" spans="1:3" s="85" customFormat="1" ht="12" customHeight="1" thickBot="1">
      <c r="A74" s="390" t="s">
        <v>329</v>
      </c>
      <c r="B74" s="371" t="s">
        <v>305</v>
      </c>
      <c r="C74" s="262"/>
    </row>
    <row r="75" spans="1:3" s="85" customFormat="1" ht="12" customHeight="1" thickBot="1">
      <c r="A75" s="391" t="s">
        <v>306</v>
      </c>
      <c r="B75" s="252" t="s">
        <v>307</v>
      </c>
      <c r="C75" s="257">
        <f>SUM(C76:C77)</f>
        <v>31686</v>
      </c>
    </row>
    <row r="76" spans="1:3" s="85" customFormat="1" ht="12" customHeight="1">
      <c r="A76" s="388" t="s">
        <v>330</v>
      </c>
      <c r="B76" s="369" t="s">
        <v>308</v>
      </c>
      <c r="C76" s="262">
        <v>31686</v>
      </c>
    </row>
    <row r="77" spans="1:3" s="85" customFormat="1" ht="12" customHeight="1" thickBot="1">
      <c r="A77" s="390" t="s">
        <v>331</v>
      </c>
      <c r="B77" s="371" t="s">
        <v>309</v>
      </c>
      <c r="C77" s="262"/>
    </row>
    <row r="78" spans="1:3" s="84" customFormat="1" ht="12" customHeight="1" thickBot="1">
      <c r="A78" s="391" t="s">
        <v>310</v>
      </c>
      <c r="B78" s="252" t="s">
        <v>311</v>
      </c>
      <c r="C78" s="257">
        <f>SUM(C79:C81)</f>
        <v>0</v>
      </c>
    </row>
    <row r="79" spans="1:3" s="85" customFormat="1" ht="12" customHeight="1">
      <c r="A79" s="388" t="s">
        <v>332</v>
      </c>
      <c r="B79" s="369" t="s">
        <v>312</v>
      </c>
      <c r="C79" s="262"/>
    </row>
    <row r="80" spans="1:3" s="85" customFormat="1" ht="12" customHeight="1">
      <c r="A80" s="389" t="s">
        <v>333</v>
      </c>
      <c r="B80" s="370" t="s">
        <v>313</v>
      </c>
      <c r="C80" s="262"/>
    </row>
    <row r="81" spans="1:3" s="85" customFormat="1" ht="12" customHeight="1" thickBot="1">
      <c r="A81" s="390" t="s">
        <v>334</v>
      </c>
      <c r="B81" s="371" t="s">
        <v>314</v>
      </c>
      <c r="C81" s="262"/>
    </row>
    <row r="82" spans="1:3" s="85" customFormat="1" ht="12" customHeight="1" thickBot="1">
      <c r="A82" s="391" t="s">
        <v>315</v>
      </c>
      <c r="B82" s="252" t="s">
        <v>335</v>
      </c>
      <c r="C82" s="257">
        <f>SUM(C83:C86)</f>
        <v>0</v>
      </c>
    </row>
    <row r="83" spans="1:3" s="85" customFormat="1" ht="12" customHeight="1">
      <c r="A83" s="392" t="s">
        <v>316</v>
      </c>
      <c r="B83" s="369" t="s">
        <v>317</v>
      </c>
      <c r="C83" s="262"/>
    </row>
    <row r="84" spans="1:3" s="85" customFormat="1" ht="12" customHeight="1">
      <c r="A84" s="393" t="s">
        <v>318</v>
      </c>
      <c r="B84" s="370" t="s">
        <v>319</v>
      </c>
      <c r="C84" s="262"/>
    </row>
    <row r="85" spans="1:3" s="85" customFormat="1" ht="12" customHeight="1">
      <c r="A85" s="393" t="s">
        <v>320</v>
      </c>
      <c r="B85" s="370" t="s">
        <v>321</v>
      </c>
      <c r="C85" s="262"/>
    </row>
    <row r="86" spans="1:3" s="84" customFormat="1" ht="12" customHeight="1" thickBot="1">
      <c r="A86" s="394" t="s">
        <v>322</v>
      </c>
      <c r="B86" s="371" t="s">
        <v>323</v>
      </c>
      <c r="C86" s="262"/>
    </row>
    <row r="87" spans="1:3" s="84" customFormat="1" ht="12" customHeight="1" thickBot="1">
      <c r="A87" s="391" t="s">
        <v>324</v>
      </c>
      <c r="B87" s="252" t="s">
        <v>464</v>
      </c>
      <c r="C87" s="413"/>
    </row>
    <row r="88" spans="1:3" s="84" customFormat="1" ht="12" customHeight="1" thickBot="1">
      <c r="A88" s="391" t="s">
        <v>496</v>
      </c>
      <c r="B88" s="252" t="s">
        <v>325</v>
      </c>
      <c r="C88" s="413"/>
    </row>
    <row r="89" spans="1:3" s="84" customFormat="1" ht="12" customHeight="1" thickBot="1">
      <c r="A89" s="391" t="s">
        <v>497</v>
      </c>
      <c r="B89" s="376" t="s">
        <v>467</v>
      </c>
      <c r="C89" s="263">
        <f>+C66+C70+C75+C78+C82+C88+C87</f>
        <v>31686</v>
      </c>
    </row>
    <row r="90" spans="1:3" s="84" customFormat="1" ht="12" customHeight="1" thickBot="1">
      <c r="A90" s="395" t="s">
        <v>498</v>
      </c>
      <c r="B90" s="377" t="s">
        <v>499</v>
      </c>
      <c r="C90" s="263">
        <f>+C65+C89</f>
        <v>470095</v>
      </c>
    </row>
    <row r="91" spans="1:3" s="85" customFormat="1" ht="15" customHeight="1" thickBot="1">
      <c r="A91" s="213"/>
      <c r="B91" s="214"/>
      <c r="C91" s="327"/>
    </row>
    <row r="92" spans="1:3" s="60" customFormat="1" ht="16.5" customHeight="1" thickBot="1">
      <c r="A92" s="217"/>
      <c r="B92" s="218" t="s">
        <v>56</v>
      </c>
      <c r="C92" s="329"/>
    </row>
    <row r="93" spans="1:3" s="86" customFormat="1" ht="12" customHeight="1" thickBot="1">
      <c r="A93" s="361" t="s">
        <v>17</v>
      </c>
      <c r="B93" s="26" t="s">
        <v>503</v>
      </c>
      <c r="C93" s="256">
        <f>+C94+C95+C96+C97+C98+C111</f>
        <v>303714</v>
      </c>
    </row>
    <row r="94" spans="1:3" ht="12" customHeight="1">
      <c r="A94" s="396" t="s">
        <v>86</v>
      </c>
      <c r="B94" s="8" t="s">
        <v>47</v>
      </c>
      <c r="C94" s="258">
        <v>164604</v>
      </c>
    </row>
    <row r="95" spans="1:3" ht="12" customHeight="1">
      <c r="A95" s="389" t="s">
        <v>87</v>
      </c>
      <c r="B95" s="6" t="s">
        <v>165</v>
      </c>
      <c r="C95" s="259">
        <v>25168</v>
      </c>
    </row>
    <row r="96" spans="1:3" ht="12" customHeight="1">
      <c r="A96" s="389" t="s">
        <v>88</v>
      </c>
      <c r="B96" s="6" t="s">
        <v>122</v>
      </c>
      <c r="C96" s="261">
        <v>62689</v>
      </c>
    </row>
    <row r="97" spans="1:3" ht="12" customHeight="1">
      <c r="A97" s="389" t="s">
        <v>89</v>
      </c>
      <c r="B97" s="9" t="s">
        <v>166</v>
      </c>
      <c r="C97" s="261">
        <v>9200</v>
      </c>
    </row>
    <row r="98" spans="1:3" ht="12" customHeight="1">
      <c r="A98" s="389" t="s">
        <v>97</v>
      </c>
      <c r="B98" s="17" t="s">
        <v>167</v>
      </c>
      <c r="C98" s="261">
        <v>38053</v>
      </c>
    </row>
    <row r="99" spans="1:3" ht="12" customHeight="1">
      <c r="A99" s="389" t="s">
        <v>90</v>
      </c>
      <c r="B99" s="6" t="s">
        <v>500</v>
      </c>
      <c r="C99" s="261"/>
    </row>
    <row r="100" spans="1:3" ht="12" customHeight="1">
      <c r="A100" s="389" t="s">
        <v>91</v>
      </c>
      <c r="B100" s="109" t="s">
        <v>430</v>
      </c>
      <c r="C100" s="261"/>
    </row>
    <row r="101" spans="1:3" ht="12" customHeight="1">
      <c r="A101" s="389" t="s">
        <v>98</v>
      </c>
      <c r="B101" s="109" t="s">
        <v>429</v>
      </c>
      <c r="C101" s="261"/>
    </row>
    <row r="102" spans="1:3" ht="12" customHeight="1">
      <c r="A102" s="389" t="s">
        <v>99</v>
      </c>
      <c r="B102" s="109" t="s">
        <v>341</v>
      </c>
      <c r="C102" s="261"/>
    </row>
    <row r="103" spans="1:3" ht="12" customHeight="1">
      <c r="A103" s="389" t="s">
        <v>100</v>
      </c>
      <c r="B103" s="110" t="s">
        <v>342</v>
      </c>
      <c r="C103" s="261"/>
    </row>
    <row r="104" spans="1:3" ht="12" customHeight="1">
      <c r="A104" s="389" t="s">
        <v>101</v>
      </c>
      <c r="B104" s="110" t="s">
        <v>343</v>
      </c>
      <c r="C104" s="261"/>
    </row>
    <row r="105" spans="1:3" ht="12" customHeight="1">
      <c r="A105" s="389" t="s">
        <v>103</v>
      </c>
      <c r="B105" s="109" t="s">
        <v>344</v>
      </c>
      <c r="C105" s="261"/>
    </row>
    <row r="106" spans="1:3" ht="12" customHeight="1">
      <c r="A106" s="389" t="s">
        <v>168</v>
      </c>
      <c r="B106" s="109" t="s">
        <v>345</v>
      </c>
      <c r="C106" s="261"/>
    </row>
    <row r="107" spans="1:3" ht="12" customHeight="1">
      <c r="A107" s="389" t="s">
        <v>339</v>
      </c>
      <c r="B107" s="110" t="s">
        <v>346</v>
      </c>
      <c r="C107" s="261"/>
    </row>
    <row r="108" spans="1:3" ht="12" customHeight="1">
      <c r="A108" s="397" t="s">
        <v>340</v>
      </c>
      <c r="B108" s="111" t="s">
        <v>347</v>
      </c>
      <c r="C108" s="261"/>
    </row>
    <row r="109" spans="1:3" ht="12" customHeight="1">
      <c r="A109" s="389" t="s">
        <v>427</v>
      </c>
      <c r="B109" s="111" t="s">
        <v>348</v>
      </c>
      <c r="C109" s="261"/>
    </row>
    <row r="110" spans="1:3" ht="12" customHeight="1">
      <c r="A110" s="389" t="s">
        <v>428</v>
      </c>
      <c r="B110" s="110" t="s">
        <v>349</v>
      </c>
      <c r="C110" s="259"/>
    </row>
    <row r="111" spans="1:3" ht="12" customHeight="1">
      <c r="A111" s="389" t="s">
        <v>432</v>
      </c>
      <c r="B111" s="9" t="s">
        <v>48</v>
      </c>
      <c r="C111" s="259">
        <v>4000</v>
      </c>
    </row>
    <row r="112" spans="1:3" ht="12" customHeight="1">
      <c r="A112" s="390" t="s">
        <v>433</v>
      </c>
      <c r="B112" s="6" t="s">
        <v>501</v>
      </c>
      <c r="C112" s="261">
        <v>2000</v>
      </c>
    </row>
    <row r="113" spans="1:3" ht="12" customHeight="1" thickBot="1">
      <c r="A113" s="398" t="s">
        <v>434</v>
      </c>
      <c r="B113" s="112" t="s">
        <v>502</v>
      </c>
      <c r="C113" s="265">
        <v>2000</v>
      </c>
    </row>
    <row r="114" spans="1:3" ht="12" customHeight="1" thickBot="1">
      <c r="A114" s="29" t="s">
        <v>18</v>
      </c>
      <c r="B114" s="25" t="s">
        <v>350</v>
      </c>
      <c r="C114" s="257">
        <f>+C115+C117+C119</f>
        <v>32750</v>
      </c>
    </row>
    <row r="115" spans="1:3" ht="12" customHeight="1">
      <c r="A115" s="388" t="s">
        <v>92</v>
      </c>
      <c r="B115" s="6" t="s">
        <v>214</v>
      </c>
      <c r="C115" s="260">
        <v>30193</v>
      </c>
    </row>
    <row r="116" spans="1:3" ht="12" customHeight="1">
      <c r="A116" s="388" t="s">
        <v>93</v>
      </c>
      <c r="B116" s="10" t="s">
        <v>354</v>
      </c>
      <c r="C116" s="260"/>
    </row>
    <row r="117" spans="1:3" ht="12" customHeight="1">
      <c r="A117" s="388" t="s">
        <v>94</v>
      </c>
      <c r="B117" s="10" t="s">
        <v>169</v>
      </c>
      <c r="C117" s="259"/>
    </row>
    <row r="118" spans="1:3" ht="12" customHeight="1">
      <c r="A118" s="388" t="s">
        <v>95</v>
      </c>
      <c r="B118" s="10" t="s">
        <v>355</v>
      </c>
      <c r="C118" s="242"/>
    </row>
    <row r="119" spans="1:3" ht="12" customHeight="1">
      <c r="A119" s="388" t="s">
        <v>96</v>
      </c>
      <c r="B119" s="254" t="s">
        <v>217</v>
      </c>
      <c r="C119" s="242">
        <v>2557</v>
      </c>
    </row>
    <row r="120" spans="1:3" ht="12" customHeight="1">
      <c r="A120" s="388" t="s">
        <v>102</v>
      </c>
      <c r="B120" s="253" t="s">
        <v>417</v>
      </c>
      <c r="C120" s="242"/>
    </row>
    <row r="121" spans="1:3" ht="12" customHeight="1">
      <c r="A121" s="388" t="s">
        <v>104</v>
      </c>
      <c r="B121" s="365" t="s">
        <v>360</v>
      </c>
      <c r="C121" s="242"/>
    </row>
    <row r="122" spans="1:3" ht="12" customHeight="1">
      <c r="A122" s="388" t="s">
        <v>170</v>
      </c>
      <c r="B122" s="110" t="s">
        <v>343</v>
      </c>
      <c r="C122" s="242"/>
    </row>
    <row r="123" spans="1:3" ht="12" customHeight="1">
      <c r="A123" s="388" t="s">
        <v>171</v>
      </c>
      <c r="B123" s="110" t="s">
        <v>359</v>
      </c>
      <c r="C123" s="242"/>
    </row>
    <row r="124" spans="1:3" ht="12" customHeight="1">
      <c r="A124" s="388" t="s">
        <v>172</v>
      </c>
      <c r="B124" s="110" t="s">
        <v>358</v>
      </c>
      <c r="C124" s="242"/>
    </row>
    <row r="125" spans="1:3" ht="12" customHeight="1">
      <c r="A125" s="388" t="s">
        <v>351</v>
      </c>
      <c r="B125" s="110" t="s">
        <v>346</v>
      </c>
      <c r="C125" s="242"/>
    </row>
    <row r="126" spans="1:3" ht="12" customHeight="1">
      <c r="A126" s="388" t="s">
        <v>352</v>
      </c>
      <c r="B126" s="110" t="s">
        <v>357</v>
      </c>
      <c r="C126" s="242"/>
    </row>
    <row r="127" spans="1:3" ht="12" customHeight="1" thickBot="1">
      <c r="A127" s="397" t="s">
        <v>353</v>
      </c>
      <c r="B127" s="110" t="s">
        <v>356</v>
      </c>
      <c r="C127" s="243"/>
    </row>
    <row r="128" spans="1:3" ht="12" customHeight="1" thickBot="1">
      <c r="A128" s="29" t="s">
        <v>19</v>
      </c>
      <c r="B128" s="92" t="s">
        <v>437</v>
      </c>
      <c r="C128" s="257">
        <f>+C93+C114</f>
        <v>336464</v>
      </c>
    </row>
    <row r="129" spans="1:11" ht="12" customHeight="1" thickBot="1">
      <c r="A129" s="29" t="s">
        <v>20</v>
      </c>
      <c r="B129" s="92" t="s">
        <v>438</v>
      </c>
      <c r="C129" s="257">
        <f>+C130+C131+C132</f>
        <v>1671</v>
      </c>
    </row>
    <row r="130" spans="1:11" s="86" customFormat="1" ht="12" customHeight="1">
      <c r="A130" s="388" t="s">
        <v>255</v>
      </c>
      <c r="B130" s="7" t="s">
        <v>506</v>
      </c>
      <c r="C130" s="242">
        <v>1671</v>
      </c>
    </row>
    <row r="131" spans="1:11" ht="12" customHeight="1">
      <c r="A131" s="388" t="s">
        <v>256</v>
      </c>
      <c r="B131" s="7" t="s">
        <v>446</v>
      </c>
      <c r="C131" s="242"/>
    </row>
    <row r="132" spans="1:11" ht="12" customHeight="1" thickBot="1">
      <c r="A132" s="397" t="s">
        <v>257</v>
      </c>
      <c r="B132" s="5" t="s">
        <v>505</v>
      </c>
      <c r="C132" s="242"/>
    </row>
    <row r="133" spans="1:11" ht="12" customHeight="1" thickBot="1">
      <c r="A133" s="29" t="s">
        <v>21</v>
      </c>
      <c r="B133" s="92" t="s">
        <v>439</v>
      </c>
      <c r="C133" s="257">
        <f>+C134+C135+C136+C137+C138+C139</f>
        <v>0</v>
      </c>
    </row>
    <row r="134" spans="1:11" ht="12" customHeight="1">
      <c r="A134" s="388" t="s">
        <v>79</v>
      </c>
      <c r="B134" s="7" t="s">
        <v>448</v>
      </c>
      <c r="C134" s="242"/>
    </row>
    <row r="135" spans="1:11" ht="12" customHeight="1">
      <c r="A135" s="388" t="s">
        <v>80</v>
      </c>
      <c r="B135" s="7" t="s">
        <v>440</v>
      </c>
      <c r="C135" s="242"/>
    </row>
    <row r="136" spans="1:11" ht="12" customHeight="1">
      <c r="A136" s="388" t="s">
        <v>81</v>
      </c>
      <c r="B136" s="7" t="s">
        <v>441</v>
      </c>
      <c r="C136" s="242"/>
    </row>
    <row r="137" spans="1:11" ht="12" customHeight="1">
      <c r="A137" s="388" t="s">
        <v>157</v>
      </c>
      <c r="B137" s="7" t="s">
        <v>504</v>
      </c>
      <c r="C137" s="242"/>
    </row>
    <row r="138" spans="1:11" ht="12" customHeight="1">
      <c r="A138" s="388" t="s">
        <v>158</v>
      </c>
      <c r="B138" s="7" t="s">
        <v>443</v>
      </c>
      <c r="C138" s="242"/>
    </row>
    <row r="139" spans="1:11" s="86" customFormat="1" ht="12" customHeight="1" thickBot="1">
      <c r="A139" s="397" t="s">
        <v>159</v>
      </c>
      <c r="B139" s="5" t="s">
        <v>444</v>
      </c>
      <c r="C139" s="242"/>
    </row>
    <row r="140" spans="1:11" ht="12" customHeight="1" thickBot="1">
      <c r="A140" s="29" t="s">
        <v>22</v>
      </c>
      <c r="B140" s="92" t="s">
        <v>522</v>
      </c>
      <c r="C140" s="263">
        <f>+C141+C142+C144+C145+C143</f>
        <v>131960</v>
      </c>
      <c r="K140" s="225"/>
    </row>
    <row r="141" spans="1:11">
      <c r="A141" s="388" t="s">
        <v>82</v>
      </c>
      <c r="B141" s="7" t="s">
        <v>361</v>
      </c>
      <c r="C141" s="242"/>
    </row>
    <row r="142" spans="1:11" ht="12" customHeight="1">
      <c r="A142" s="388" t="s">
        <v>83</v>
      </c>
      <c r="B142" s="7" t="s">
        <v>362</v>
      </c>
      <c r="C142" s="242">
        <v>7516</v>
      </c>
    </row>
    <row r="143" spans="1:11" ht="12" customHeight="1">
      <c r="A143" s="388" t="s">
        <v>275</v>
      </c>
      <c r="B143" s="7" t="s">
        <v>521</v>
      </c>
      <c r="C143" s="242">
        <v>123649</v>
      </c>
    </row>
    <row r="144" spans="1:11" s="86" customFormat="1" ht="12" customHeight="1">
      <c r="A144" s="388" t="s">
        <v>276</v>
      </c>
      <c r="B144" s="7" t="s">
        <v>453</v>
      </c>
      <c r="C144" s="242"/>
    </row>
    <row r="145" spans="1:3" s="86" customFormat="1" ht="12" customHeight="1" thickBot="1">
      <c r="A145" s="397" t="s">
        <v>277</v>
      </c>
      <c r="B145" s="5" t="s">
        <v>381</v>
      </c>
      <c r="C145" s="242">
        <v>795</v>
      </c>
    </row>
    <row r="146" spans="1:3" s="86" customFormat="1" ht="12" customHeight="1" thickBot="1">
      <c r="A146" s="29" t="s">
        <v>23</v>
      </c>
      <c r="B146" s="92" t="s">
        <v>454</v>
      </c>
      <c r="C146" s="266">
        <f>+C147+C148+C149+C150+C151</f>
        <v>0</v>
      </c>
    </row>
    <row r="147" spans="1:3" s="86" customFormat="1" ht="12" customHeight="1">
      <c r="A147" s="388" t="s">
        <v>84</v>
      </c>
      <c r="B147" s="7" t="s">
        <v>449</v>
      </c>
      <c r="C147" s="242"/>
    </row>
    <row r="148" spans="1:3" s="86" customFormat="1" ht="12" customHeight="1">
      <c r="A148" s="388" t="s">
        <v>85</v>
      </c>
      <c r="B148" s="7" t="s">
        <v>456</v>
      </c>
      <c r="C148" s="242"/>
    </row>
    <row r="149" spans="1:3" s="86" customFormat="1" ht="12" customHeight="1">
      <c r="A149" s="388" t="s">
        <v>287</v>
      </c>
      <c r="B149" s="7" t="s">
        <v>451</v>
      </c>
      <c r="C149" s="242"/>
    </row>
    <row r="150" spans="1:3" s="86" customFormat="1" ht="12" customHeight="1">
      <c r="A150" s="388" t="s">
        <v>288</v>
      </c>
      <c r="B150" s="7" t="s">
        <v>507</v>
      </c>
      <c r="C150" s="242"/>
    </row>
    <row r="151" spans="1:3" ht="12.75" customHeight="1" thickBot="1">
      <c r="A151" s="397" t="s">
        <v>455</v>
      </c>
      <c r="B151" s="5" t="s">
        <v>458</v>
      </c>
      <c r="C151" s="243"/>
    </row>
    <row r="152" spans="1:3" ht="12.75" customHeight="1" thickBot="1">
      <c r="A152" s="444" t="s">
        <v>24</v>
      </c>
      <c r="B152" s="92" t="s">
        <v>459</v>
      </c>
      <c r="C152" s="266"/>
    </row>
    <row r="153" spans="1:3" ht="12.75" customHeight="1" thickBot="1">
      <c r="A153" s="444" t="s">
        <v>25</v>
      </c>
      <c r="B153" s="92" t="s">
        <v>460</v>
      </c>
      <c r="C153" s="266"/>
    </row>
    <row r="154" spans="1:3" ht="12" customHeight="1" thickBot="1">
      <c r="A154" s="29" t="s">
        <v>26</v>
      </c>
      <c r="B154" s="92" t="s">
        <v>462</v>
      </c>
      <c r="C154" s="379">
        <f>+C129+C133+C140+C146+C152+C153</f>
        <v>133631</v>
      </c>
    </row>
    <row r="155" spans="1:3" ht="15" customHeight="1" thickBot="1">
      <c r="A155" s="399" t="s">
        <v>27</v>
      </c>
      <c r="B155" s="343" t="s">
        <v>461</v>
      </c>
      <c r="C155" s="379">
        <f>+C128+C154</f>
        <v>470095</v>
      </c>
    </row>
    <row r="156" spans="1:3" ht="13.5" thickBot="1">
      <c r="A156" s="349"/>
      <c r="B156" s="350"/>
      <c r="C156" s="351"/>
    </row>
    <row r="157" spans="1:3" ht="15" customHeight="1" thickBot="1">
      <c r="A157" s="222" t="s">
        <v>508</v>
      </c>
      <c r="B157" s="223"/>
      <c r="C157" s="89">
        <v>6</v>
      </c>
    </row>
    <row r="158" spans="1:3" ht="14.25" customHeight="1" thickBot="1">
      <c r="A158" s="222" t="s">
        <v>188</v>
      </c>
      <c r="B158" s="223"/>
      <c r="C158" s="89">
        <v>141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view="pageBreakPreview" topLeftCell="A136" zoomScale="85" zoomScaleNormal="130" zoomScaleSheetLayoutView="85" workbookViewId="0">
      <selection activeCell="C13" sqref="C13"/>
    </sheetView>
  </sheetViews>
  <sheetFormatPr defaultRowHeight="12.75"/>
  <cols>
    <col min="1" max="1" width="19.5" style="352" customWidth="1"/>
    <col min="2" max="2" width="72" style="353" customWidth="1"/>
    <col min="3" max="3" width="25" style="354" customWidth="1"/>
    <col min="4" max="16384" width="9.33203125" style="2"/>
  </cols>
  <sheetData>
    <row r="1" spans="1:3" s="1" customFormat="1" ht="16.5" customHeight="1" thickBot="1">
      <c r="A1" s="199"/>
      <c r="B1" s="201"/>
      <c r="C1" s="224" t="str">
        <f>+CONCATENATE("9.1. melléklet a ……/",LEFT(ÖSSZEFÜGGÉSEK!A5,4),". (….) önkormányzati rendelethez")</f>
        <v>9.1. melléklet a ……/2016. (….) önkormányzati rendelethez</v>
      </c>
    </row>
    <row r="2" spans="1:3" s="82" customFormat="1" ht="21" customHeight="1">
      <c r="A2" s="359" t="s">
        <v>61</v>
      </c>
      <c r="B2" s="318" t="s">
        <v>210</v>
      </c>
      <c r="C2" s="320" t="s">
        <v>52</v>
      </c>
    </row>
    <row r="3" spans="1:3" s="82" customFormat="1" ht="16.5" thickBot="1">
      <c r="A3" s="202" t="s">
        <v>185</v>
      </c>
      <c r="B3" s="319" t="s">
        <v>418</v>
      </c>
      <c r="C3" s="443" t="s">
        <v>52</v>
      </c>
    </row>
    <row r="4" spans="1:3" s="83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321" t="s">
        <v>54</v>
      </c>
    </row>
    <row r="6" spans="1:3" s="60" customFormat="1" ht="12.95" customHeight="1" thickBot="1">
      <c r="A6" s="169"/>
      <c r="B6" s="170" t="s">
        <v>482</v>
      </c>
      <c r="C6" s="171" t="s">
        <v>483</v>
      </c>
    </row>
    <row r="7" spans="1:3" s="60" customFormat="1" ht="15.95" customHeight="1" thickBot="1">
      <c r="A7" s="207"/>
      <c r="B7" s="208" t="s">
        <v>55</v>
      </c>
      <c r="C7" s="322"/>
    </row>
    <row r="8" spans="1:3" s="60" customFormat="1" ht="12" customHeight="1" thickBot="1">
      <c r="A8" s="29" t="s">
        <v>17</v>
      </c>
      <c r="B8" s="19" t="s">
        <v>240</v>
      </c>
      <c r="C8" s="257">
        <f>+C9+C10+C11+C12+C13+C14</f>
        <v>209180</v>
      </c>
    </row>
    <row r="9" spans="1:3" s="84" customFormat="1" ht="12" customHeight="1">
      <c r="A9" s="388" t="s">
        <v>86</v>
      </c>
      <c r="B9" s="369" t="s">
        <v>241</v>
      </c>
      <c r="C9" s="260">
        <v>65990</v>
      </c>
    </row>
    <row r="10" spans="1:3" s="85" customFormat="1" ht="12" customHeight="1">
      <c r="A10" s="389" t="s">
        <v>87</v>
      </c>
      <c r="B10" s="370" t="s">
        <v>242</v>
      </c>
      <c r="C10" s="259">
        <v>48371</v>
      </c>
    </row>
    <row r="11" spans="1:3" s="85" customFormat="1" ht="12" customHeight="1">
      <c r="A11" s="389" t="s">
        <v>88</v>
      </c>
      <c r="B11" s="370" t="s">
        <v>529</v>
      </c>
      <c r="C11" s="259">
        <v>92180</v>
      </c>
    </row>
    <row r="12" spans="1:3" s="85" customFormat="1" ht="12" customHeight="1">
      <c r="A12" s="389" t="s">
        <v>89</v>
      </c>
      <c r="B12" s="370" t="s">
        <v>243</v>
      </c>
      <c r="C12" s="259">
        <v>2639</v>
      </c>
    </row>
    <row r="13" spans="1:3" s="85" customFormat="1" ht="12" customHeight="1">
      <c r="A13" s="389" t="s">
        <v>130</v>
      </c>
      <c r="B13" s="370" t="s">
        <v>495</v>
      </c>
      <c r="C13" s="259"/>
    </row>
    <row r="14" spans="1:3" s="84" customFormat="1" ht="12" customHeight="1" thickBot="1">
      <c r="A14" s="390" t="s">
        <v>90</v>
      </c>
      <c r="B14" s="371" t="s">
        <v>422</v>
      </c>
      <c r="C14" s="259"/>
    </row>
    <row r="15" spans="1:3" s="84" customFormat="1" ht="12" customHeight="1" thickBot="1">
      <c r="A15" s="29" t="s">
        <v>18</v>
      </c>
      <c r="B15" s="252" t="s">
        <v>244</v>
      </c>
      <c r="C15" s="257">
        <f>+C16+C17+C18+C19+C20</f>
        <v>179991</v>
      </c>
    </row>
    <row r="16" spans="1:3" s="84" customFormat="1" ht="12" customHeight="1">
      <c r="A16" s="388" t="s">
        <v>92</v>
      </c>
      <c r="B16" s="369" t="s">
        <v>245</v>
      </c>
      <c r="C16" s="260"/>
    </row>
    <row r="17" spans="1:3" s="84" customFormat="1" ht="12" customHeight="1">
      <c r="A17" s="389" t="s">
        <v>93</v>
      </c>
      <c r="B17" s="370" t="s">
        <v>246</v>
      </c>
      <c r="C17" s="259"/>
    </row>
    <row r="18" spans="1:3" s="84" customFormat="1" ht="12" customHeight="1">
      <c r="A18" s="389" t="s">
        <v>94</v>
      </c>
      <c r="B18" s="370" t="s">
        <v>411</v>
      </c>
      <c r="C18" s="259"/>
    </row>
    <row r="19" spans="1:3" s="84" customFormat="1" ht="12" customHeight="1">
      <c r="A19" s="389" t="s">
        <v>95</v>
      </c>
      <c r="B19" s="370" t="s">
        <v>412</v>
      </c>
      <c r="C19" s="259"/>
    </row>
    <row r="20" spans="1:3" s="84" customFormat="1" ht="12" customHeight="1">
      <c r="A20" s="389" t="s">
        <v>96</v>
      </c>
      <c r="B20" s="370" t="s">
        <v>247</v>
      </c>
      <c r="C20" s="259">
        <v>179991</v>
      </c>
    </row>
    <row r="21" spans="1:3" s="85" customFormat="1" ht="12" customHeight="1" thickBot="1">
      <c r="A21" s="390" t="s">
        <v>102</v>
      </c>
      <c r="B21" s="371" t="s">
        <v>248</v>
      </c>
      <c r="C21" s="261"/>
    </row>
    <row r="22" spans="1:3" s="85" customFormat="1" ht="12" customHeight="1" thickBot="1">
      <c r="A22" s="29" t="s">
        <v>19</v>
      </c>
      <c r="B22" s="19" t="s">
        <v>249</v>
      </c>
      <c r="C22" s="257">
        <f>+C23+C24+C25+C26+C27</f>
        <v>13970</v>
      </c>
    </row>
    <row r="23" spans="1:3" s="85" customFormat="1" ht="12" customHeight="1">
      <c r="A23" s="388" t="s">
        <v>75</v>
      </c>
      <c r="B23" s="369" t="s">
        <v>250</v>
      </c>
      <c r="C23" s="260"/>
    </row>
    <row r="24" spans="1:3" s="84" customFormat="1" ht="12" customHeight="1">
      <c r="A24" s="389" t="s">
        <v>76</v>
      </c>
      <c r="B24" s="370" t="s">
        <v>251</v>
      </c>
      <c r="C24" s="259"/>
    </row>
    <row r="25" spans="1:3" s="85" customFormat="1" ht="12" customHeight="1">
      <c r="A25" s="389" t="s">
        <v>77</v>
      </c>
      <c r="B25" s="370" t="s">
        <v>413</v>
      </c>
      <c r="C25" s="259"/>
    </row>
    <row r="26" spans="1:3" s="85" customFormat="1" ht="12" customHeight="1">
      <c r="A26" s="389" t="s">
        <v>78</v>
      </c>
      <c r="B26" s="370" t="s">
        <v>414</v>
      </c>
      <c r="C26" s="259"/>
    </row>
    <row r="27" spans="1:3" s="85" customFormat="1" ht="12" customHeight="1">
      <c r="A27" s="389" t="s">
        <v>153</v>
      </c>
      <c r="B27" s="370" t="s">
        <v>252</v>
      </c>
      <c r="C27" s="259">
        <v>13970</v>
      </c>
    </row>
    <row r="28" spans="1:3" s="85" customFormat="1" ht="12" customHeight="1" thickBot="1">
      <c r="A28" s="390" t="s">
        <v>154</v>
      </c>
      <c r="B28" s="371" t="s">
        <v>253</v>
      </c>
      <c r="C28" s="261"/>
    </row>
    <row r="29" spans="1:3" s="85" customFormat="1" ht="12" customHeight="1" thickBot="1">
      <c r="A29" s="29" t="s">
        <v>155</v>
      </c>
      <c r="B29" s="19" t="s">
        <v>540</v>
      </c>
      <c r="C29" s="263">
        <f>+C30+C34+C35+C36+C31+C32+C33</f>
        <v>18600</v>
      </c>
    </row>
    <row r="30" spans="1:3" s="85" customFormat="1" ht="12" customHeight="1">
      <c r="A30" s="388" t="s">
        <v>255</v>
      </c>
      <c r="B30" s="369" t="s">
        <v>569</v>
      </c>
      <c r="C30" s="364">
        <v>6800</v>
      </c>
    </row>
    <row r="31" spans="1:3" s="85" customFormat="1" ht="12" customHeight="1">
      <c r="A31" s="389" t="s">
        <v>256</v>
      </c>
      <c r="B31" s="370" t="s">
        <v>535</v>
      </c>
      <c r="C31" s="259"/>
    </row>
    <row r="32" spans="1:3" s="85" customFormat="1" ht="12" customHeight="1">
      <c r="A32" s="389" t="s">
        <v>257</v>
      </c>
      <c r="B32" s="370" t="s">
        <v>536</v>
      </c>
      <c r="C32" s="259">
        <v>8200</v>
      </c>
    </row>
    <row r="33" spans="1:3" s="85" customFormat="1" ht="12" customHeight="1">
      <c r="A33" s="389" t="s">
        <v>258</v>
      </c>
      <c r="B33" s="370" t="s">
        <v>537</v>
      </c>
      <c r="C33" s="259">
        <v>300</v>
      </c>
    </row>
    <row r="34" spans="1:3" s="85" customFormat="1" ht="12" customHeight="1">
      <c r="A34" s="389" t="s">
        <v>531</v>
      </c>
      <c r="B34" s="370" t="s">
        <v>259</v>
      </c>
      <c r="C34" s="259">
        <v>2900</v>
      </c>
    </row>
    <row r="35" spans="1:3" s="85" customFormat="1" ht="12" customHeight="1">
      <c r="A35" s="389" t="s">
        <v>532</v>
      </c>
      <c r="B35" s="370" t="s">
        <v>260</v>
      </c>
      <c r="C35" s="259"/>
    </row>
    <row r="36" spans="1:3" s="85" customFormat="1" ht="12" customHeight="1" thickBot="1">
      <c r="A36" s="390" t="s">
        <v>533</v>
      </c>
      <c r="B36" s="445" t="s">
        <v>261</v>
      </c>
      <c r="C36" s="261">
        <v>400</v>
      </c>
    </row>
    <row r="37" spans="1:3" s="85" customFormat="1" ht="12" customHeight="1" thickBot="1">
      <c r="A37" s="29" t="s">
        <v>21</v>
      </c>
      <c r="B37" s="19" t="s">
        <v>423</v>
      </c>
      <c r="C37" s="257">
        <f>SUM(C38:C48)</f>
        <v>15938</v>
      </c>
    </row>
    <row r="38" spans="1:3" s="85" customFormat="1" ht="12" customHeight="1">
      <c r="A38" s="388" t="s">
        <v>79</v>
      </c>
      <c r="B38" s="369" t="s">
        <v>264</v>
      </c>
      <c r="C38" s="260">
        <v>5000</v>
      </c>
    </row>
    <row r="39" spans="1:3" s="85" customFormat="1" ht="12" customHeight="1">
      <c r="A39" s="389" t="s">
        <v>80</v>
      </c>
      <c r="B39" s="370" t="s">
        <v>265</v>
      </c>
      <c r="C39" s="259">
        <v>5569</v>
      </c>
    </row>
    <row r="40" spans="1:3" s="85" customFormat="1" ht="12" customHeight="1">
      <c r="A40" s="389" t="s">
        <v>81</v>
      </c>
      <c r="B40" s="370" t="s">
        <v>266</v>
      </c>
      <c r="C40" s="259">
        <v>4000</v>
      </c>
    </row>
    <row r="41" spans="1:3" s="85" customFormat="1" ht="12" customHeight="1">
      <c r="A41" s="389" t="s">
        <v>157</v>
      </c>
      <c r="B41" s="370" t="s">
        <v>267</v>
      </c>
      <c r="C41" s="259"/>
    </row>
    <row r="42" spans="1:3" s="85" customFormat="1" ht="12" customHeight="1">
      <c r="A42" s="389" t="s">
        <v>158</v>
      </c>
      <c r="B42" s="370" t="s">
        <v>268</v>
      </c>
      <c r="C42" s="259"/>
    </row>
    <row r="43" spans="1:3" s="85" customFormat="1" ht="12" customHeight="1">
      <c r="A43" s="389" t="s">
        <v>159</v>
      </c>
      <c r="B43" s="370" t="s">
        <v>269</v>
      </c>
      <c r="C43" s="259">
        <v>1369</v>
      </c>
    </row>
    <row r="44" spans="1:3" s="85" customFormat="1" ht="12" customHeight="1">
      <c r="A44" s="389" t="s">
        <v>160</v>
      </c>
      <c r="B44" s="370" t="s">
        <v>270</v>
      </c>
      <c r="C44" s="259"/>
    </row>
    <row r="45" spans="1:3" s="85" customFormat="1" ht="12" customHeight="1">
      <c r="A45" s="389" t="s">
        <v>161</v>
      </c>
      <c r="B45" s="370" t="s">
        <v>539</v>
      </c>
      <c r="C45" s="259"/>
    </row>
    <row r="46" spans="1:3" s="85" customFormat="1" ht="12" customHeight="1">
      <c r="A46" s="389" t="s">
        <v>262</v>
      </c>
      <c r="B46" s="370" t="s">
        <v>272</v>
      </c>
      <c r="C46" s="262"/>
    </row>
    <row r="47" spans="1:3" s="85" customFormat="1" ht="12" customHeight="1">
      <c r="A47" s="390" t="s">
        <v>263</v>
      </c>
      <c r="B47" s="371" t="s">
        <v>425</v>
      </c>
      <c r="C47" s="358"/>
    </row>
    <row r="48" spans="1:3" s="85" customFormat="1" ht="12" customHeight="1" thickBot="1">
      <c r="A48" s="390" t="s">
        <v>424</v>
      </c>
      <c r="B48" s="371" t="s">
        <v>273</v>
      </c>
      <c r="C48" s="358"/>
    </row>
    <row r="49" spans="1:3" s="85" customFormat="1" ht="12" customHeight="1" thickBot="1">
      <c r="A49" s="29" t="s">
        <v>22</v>
      </c>
      <c r="B49" s="19" t="s">
        <v>274</v>
      </c>
      <c r="C49" s="257">
        <f>SUM(C50:C54)</f>
        <v>0</v>
      </c>
    </row>
    <row r="50" spans="1:3" s="85" customFormat="1" ht="12" customHeight="1">
      <c r="A50" s="388" t="s">
        <v>82</v>
      </c>
      <c r="B50" s="369" t="s">
        <v>278</v>
      </c>
      <c r="C50" s="412"/>
    </row>
    <row r="51" spans="1:3" s="85" customFormat="1" ht="12" customHeight="1">
      <c r="A51" s="389" t="s">
        <v>83</v>
      </c>
      <c r="B51" s="370" t="s">
        <v>279</v>
      </c>
      <c r="C51" s="262"/>
    </row>
    <row r="52" spans="1:3" s="85" customFormat="1" ht="12" customHeight="1">
      <c r="A52" s="389" t="s">
        <v>275</v>
      </c>
      <c r="B52" s="370" t="s">
        <v>280</v>
      </c>
      <c r="C52" s="262"/>
    </row>
    <row r="53" spans="1:3" s="85" customFormat="1" ht="12" customHeight="1">
      <c r="A53" s="389" t="s">
        <v>276</v>
      </c>
      <c r="B53" s="370" t="s">
        <v>281</v>
      </c>
      <c r="C53" s="262"/>
    </row>
    <row r="54" spans="1:3" s="85" customFormat="1" ht="12" customHeight="1" thickBot="1">
      <c r="A54" s="390" t="s">
        <v>277</v>
      </c>
      <c r="B54" s="371" t="s">
        <v>282</v>
      </c>
      <c r="C54" s="358"/>
    </row>
    <row r="55" spans="1:3" s="85" customFormat="1" ht="12" customHeight="1" thickBot="1">
      <c r="A55" s="29" t="s">
        <v>162</v>
      </c>
      <c r="B55" s="19" t="s">
        <v>283</v>
      </c>
      <c r="C55" s="257">
        <f>SUM(C56:C58)</f>
        <v>730</v>
      </c>
    </row>
    <row r="56" spans="1:3" s="85" customFormat="1" ht="12" customHeight="1">
      <c r="A56" s="388" t="s">
        <v>84</v>
      </c>
      <c r="B56" s="369" t="s">
        <v>284</v>
      </c>
      <c r="C56" s="260"/>
    </row>
    <row r="57" spans="1:3" s="85" customFormat="1" ht="12" customHeight="1">
      <c r="A57" s="389" t="s">
        <v>85</v>
      </c>
      <c r="B57" s="370" t="s">
        <v>415</v>
      </c>
      <c r="C57" s="259"/>
    </row>
    <row r="58" spans="1:3" s="85" customFormat="1" ht="12" customHeight="1">
      <c r="A58" s="389" t="s">
        <v>287</v>
      </c>
      <c r="B58" s="370" t="s">
        <v>285</v>
      </c>
      <c r="C58" s="259">
        <v>730</v>
      </c>
    </row>
    <row r="59" spans="1:3" s="85" customFormat="1" ht="12" customHeight="1" thickBot="1">
      <c r="A59" s="390" t="s">
        <v>288</v>
      </c>
      <c r="B59" s="371" t="s">
        <v>286</v>
      </c>
      <c r="C59" s="261"/>
    </row>
    <row r="60" spans="1:3" s="85" customFormat="1" ht="12" customHeight="1" thickBot="1">
      <c r="A60" s="29" t="s">
        <v>24</v>
      </c>
      <c r="B60" s="252" t="s">
        <v>289</v>
      </c>
      <c r="C60" s="257">
        <f>SUM(C61:C63)</f>
        <v>0</v>
      </c>
    </row>
    <row r="61" spans="1:3" s="85" customFormat="1" ht="12" customHeight="1">
      <c r="A61" s="388" t="s">
        <v>163</v>
      </c>
      <c r="B61" s="369" t="s">
        <v>291</v>
      </c>
      <c r="C61" s="262"/>
    </row>
    <row r="62" spans="1:3" s="85" customFormat="1" ht="12" customHeight="1">
      <c r="A62" s="389" t="s">
        <v>164</v>
      </c>
      <c r="B62" s="370" t="s">
        <v>416</v>
      </c>
      <c r="C62" s="262"/>
    </row>
    <row r="63" spans="1:3" s="85" customFormat="1" ht="12" customHeight="1">
      <c r="A63" s="389" t="s">
        <v>216</v>
      </c>
      <c r="B63" s="370" t="s">
        <v>292</v>
      </c>
      <c r="C63" s="262"/>
    </row>
    <row r="64" spans="1:3" s="85" customFormat="1" ht="12" customHeight="1" thickBot="1">
      <c r="A64" s="390" t="s">
        <v>290</v>
      </c>
      <c r="B64" s="371" t="s">
        <v>293</v>
      </c>
      <c r="C64" s="262"/>
    </row>
    <row r="65" spans="1:3" s="85" customFormat="1" ht="12" customHeight="1" thickBot="1">
      <c r="A65" s="29" t="s">
        <v>25</v>
      </c>
      <c r="B65" s="19" t="s">
        <v>294</v>
      </c>
      <c r="C65" s="263">
        <f>+C8+C15+C22+C29+C37+C49+C55+C60</f>
        <v>438409</v>
      </c>
    </row>
    <row r="66" spans="1:3" s="85" customFormat="1" ht="12" customHeight="1" thickBot="1">
      <c r="A66" s="391" t="s">
        <v>385</v>
      </c>
      <c r="B66" s="252" t="s">
        <v>296</v>
      </c>
      <c r="C66" s="257">
        <f>SUM(C67:C69)</f>
        <v>0</v>
      </c>
    </row>
    <row r="67" spans="1:3" s="85" customFormat="1" ht="12" customHeight="1">
      <c r="A67" s="388" t="s">
        <v>327</v>
      </c>
      <c r="B67" s="369" t="s">
        <v>297</v>
      </c>
      <c r="C67" s="262"/>
    </row>
    <row r="68" spans="1:3" s="85" customFormat="1" ht="12" customHeight="1">
      <c r="A68" s="389" t="s">
        <v>336</v>
      </c>
      <c r="B68" s="370" t="s">
        <v>298</v>
      </c>
      <c r="C68" s="262"/>
    </row>
    <row r="69" spans="1:3" s="85" customFormat="1" ht="12" customHeight="1" thickBot="1">
      <c r="A69" s="390" t="s">
        <v>337</v>
      </c>
      <c r="B69" s="372" t="s">
        <v>299</v>
      </c>
      <c r="C69" s="262"/>
    </row>
    <row r="70" spans="1:3" s="85" customFormat="1" ht="12" customHeight="1" thickBot="1">
      <c r="A70" s="391" t="s">
        <v>300</v>
      </c>
      <c r="B70" s="252" t="s">
        <v>301</v>
      </c>
      <c r="C70" s="257">
        <f>SUM(C71:C74)</f>
        <v>0</v>
      </c>
    </row>
    <row r="71" spans="1:3" s="85" customFormat="1" ht="12" customHeight="1">
      <c r="A71" s="388" t="s">
        <v>131</v>
      </c>
      <c r="B71" s="369" t="s">
        <v>302</v>
      </c>
      <c r="C71" s="262"/>
    </row>
    <row r="72" spans="1:3" s="85" customFormat="1" ht="12" customHeight="1">
      <c r="A72" s="389" t="s">
        <v>132</v>
      </c>
      <c r="B72" s="370" t="s">
        <v>303</v>
      </c>
      <c r="C72" s="262"/>
    </row>
    <row r="73" spans="1:3" s="85" customFormat="1" ht="12" customHeight="1">
      <c r="A73" s="389" t="s">
        <v>328</v>
      </c>
      <c r="B73" s="370" t="s">
        <v>304</v>
      </c>
      <c r="C73" s="262"/>
    </row>
    <row r="74" spans="1:3" s="85" customFormat="1" ht="12" customHeight="1" thickBot="1">
      <c r="A74" s="390" t="s">
        <v>329</v>
      </c>
      <c r="B74" s="371" t="s">
        <v>305</v>
      </c>
      <c r="C74" s="262"/>
    </row>
    <row r="75" spans="1:3" s="85" customFormat="1" ht="12" customHeight="1" thickBot="1">
      <c r="A75" s="391" t="s">
        <v>306</v>
      </c>
      <c r="B75" s="252" t="s">
        <v>307</v>
      </c>
      <c r="C75" s="257">
        <f>SUM(C76:C77)</f>
        <v>31686</v>
      </c>
    </row>
    <row r="76" spans="1:3" s="85" customFormat="1" ht="12" customHeight="1">
      <c r="A76" s="388" t="s">
        <v>330</v>
      </c>
      <c r="B76" s="369" t="s">
        <v>308</v>
      </c>
      <c r="C76" s="262">
        <v>31686</v>
      </c>
    </row>
    <row r="77" spans="1:3" s="85" customFormat="1" ht="12" customHeight="1" thickBot="1">
      <c r="A77" s="390" t="s">
        <v>331</v>
      </c>
      <c r="B77" s="371" t="s">
        <v>309</v>
      </c>
      <c r="C77" s="262"/>
    </row>
    <row r="78" spans="1:3" s="84" customFormat="1" ht="12" customHeight="1" thickBot="1">
      <c r="A78" s="391" t="s">
        <v>310</v>
      </c>
      <c r="B78" s="252" t="s">
        <v>311</v>
      </c>
      <c r="C78" s="257">
        <f>SUM(C79:C81)</f>
        <v>0</v>
      </c>
    </row>
    <row r="79" spans="1:3" s="85" customFormat="1" ht="12" customHeight="1">
      <c r="A79" s="388" t="s">
        <v>332</v>
      </c>
      <c r="B79" s="369" t="s">
        <v>312</v>
      </c>
      <c r="C79" s="262"/>
    </row>
    <row r="80" spans="1:3" s="85" customFormat="1" ht="12" customHeight="1">
      <c r="A80" s="389" t="s">
        <v>333</v>
      </c>
      <c r="B80" s="370" t="s">
        <v>313</v>
      </c>
      <c r="C80" s="262"/>
    </row>
    <row r="81" spans="1:3" s="85" customFormat="1" ht="12" customHeight="1" thickBot="1">
      <c r="A81" s="390" t="s">
        <v>334</v>
      </c>
      <c r="B81" s="371" t="s">
        <v>314</v>
      </c>
      <c r="C81" s="262"/>
    </row>
    <row r="82" spans="1:3" s="85" customFormat="1" ht="12" customHeight="1" thickBot="1">
      <c r="A82" s="391" t="s">
        <v>315</v>
      </c>
      <c r="B82" s="252" t="s">
        <v>335</v>
      </c>
      <c r="C82" s="257">
        <f>SUM(C83:C86)</f>
        <v>0</v>
      </c>
    </row>
    <row r="83" spans="1:3" s="85" customFormat="1" ht="12" customHeight="1">
      <c r="A83" s="392" t="s">
        <v>316</v>
      </c>
      <c r="B83" s="369" t="s">
        <v>317</v>
      </c>
      <c r="C83" s="262"/>
    </row>
    <row r="84" spans="1:3" s="85" customFormat="1" ht="12" customHeight="1">
      <c r="A84" s="393" t="s">
        <v>318</v>
      </c>
      <c r="B84" s="370" t="s">
        <v>319</v>
      </c>
      <c r="C84" s="262"/>
    </row>
    <row r="85" spans="1:3" s="85" customFormat="1" ht="12" customHeight="1">
      <c r="A85" s="393" t="s">
        <v>320</v>
      </c>
      <c r="B85" s="370" t="s">
        <v>321</v>
      </c>
      <c r="C85" s="262"/>
    </row>
    <row r="86" spans="1:3" s="84" customFormat="1" ht="12" customHeight="1" thickBot="1">
      <c r="A86" s="394" t="s">
        <v>322</v>
      </c>
      <c r="B86" s="371" t="s">
        <v>323</v>
      </c>
      <c r="C86" s="262"/>
    </row>
    <row r="87" spans="1:3" s="84" customFormat="1" ht="12" customHeight="1" thickBot="1">
      <c r="A87" s="391" t="s">
        <v>324</v>
      </c>
      <c r="B87" s="252" t="s">
        <v>464</v>
      </c>
      <c r="C87" s="413"/>
    </row>
    <row r="88" spans="1:3" s="84" customFormat="1" ht="12" customHeight="1" thickBot="1">
      <c r="A88" s="391" t="s">
        <v>496</v>
      </c>
      <c r="B88" s="252" t="s">
        <v>325</v>
      </c>
      <c r="C88" s="413"/>
    </row>
    <row r="89" spans="1:3" s="84" customFormat="1" ht="12" customHeight="1" thickBot="1">
      <c r="A89" s="391" t="s">
        <v>497</v>
      </c>
      <c r="B89" s="376" t="s">
        <v>467</v>
      </c>
      <c r="C89" s="263">
        <f>+C66+C70+C75+C78+C82+C88+C87</f>
        <v>31686</v>
      </c>
    </row>
    <row r="90" spans="1:3" s="84" customFormat="1" ht="12" customHeight="1" thickBot="1">
      <c r="A90" s="395" t="s">
        <v>498</v>
      </c>
      <c r="B90" s="377" t="s">
        <v>499</v>
      </c>
      <c r="C90" s="263">
        <f>+C65+C89</f>
        <v>470095</v>
      </c>
    </row>
    <row r="91" spans="1:3" s="85" customFormat="1" ht="15" customHeight="1" thickBot="1">
      <c r="A91" s="213"/>
      <c r="B91" s="214"/>
      <c r="C91" s="327"/>
    </row>
    <row r="92" spans="1:3" s="60" customFormat="1" ht="16.5" customHeight="1" thickBot="1">
      <c r="A92" s="217"/>
      <c r="B92" s="218" t="s">
        <v>56</v>
      </c>
      <c r="C92" s="329"/>
    </row>
    <row r="93" spans="1:3" s="86" customFormat="1" ht="12" customHeight="1" thickBot="1">
      <c r="A93" s="361" t="s">
        <v>17</v>
      </c>
      <c r="B93" s="26" t="s">
        <v>503</v>
      </c>
      <c r="C93" s="256">
        <f>+C94+C95+C96+C97+C98+C111</f>
        <v>303714</v>
      </c>
    </row>
    <row r="94" spans="1:3" ht="12" customHeight="1">
      <c r="A94" s="396" t="s">
        <v>86</v>
      </c>
      <c r="B94" s="8" t="s">
        <v>47</v>
      </c>
      <c r="C94" s="258">
        <v>164604</v>
      </c>
    </row>
    <row r="95" spans="1:3" ht="12" customHeight="1">
      <c r="A95" s="389" t="s">
        <v>87</v>
      </c>
      <c r="B95" s="6" t="s">
        <v>165</v>
      </c>
      <c r="C95" s="259">
        <v>25168</v>
      </c>
    </row>
    <row r="96" spans="1:3" ht="12" customHeight="1">
      <c r="A96" s="389" t="s">
        <v>88</v>
      </c>
      <c r="B96" s="6" t="s">
        <v>122</v>
      </c>
      <c r="C96" s="261">
        <v>62689</v>
      </c>
    </row>
    <row r="97" spans="1:3" ht="12" customHeight="1">
      <c r="A97" s="389" t="s">
        <v>89</v>
      </c>
      <c r="B97" s="9" t="s">
        <v>166</v>
      </c>
      <c r="C97" s="261">
        <v>9200</v>
      </c>
    </row>
    <row r="98" spans="1:3" ht="12" customHeight="1">
      <c r="A98" s="389" t="s">
        <v>97</v>
      </c>
      <c r="B98" s="17" t="s">
        <v>167</v>
      </c>
      <c r="C98" s="261">
        <v>38053</v>
      </c>
    </row>
    <row r="99" spans="1:3" ht="12" customHeight="1">
      <c r="A99" s="389" t="s">
        <v>90</v>
      </c>
      <c r="B99" s="6" t="s">
        <v>500</v>
      </c>
      <c r="C99" s="261"/>
    </row>
    <row r="100" spans="1:3" ht="12" customHeight="1">
      <c r="A100" s="389" t="s">
        <v>91</v>
      </c>
      <c r="B100" s="109" t="s">
        <v>430</v>
      </c>
      <c r="C100" s="261"/>
    </row>
    <row r="101" spans="1:3" ht="12" customHeight="1">
      <c r="A101" s="389" t="s">
        <v>98</v>
      </c>
      <c r="B101" s="109" t="s">
        <v>429</v>
      </c>
      <c r="C101" s="261"/>
    </row>
    <row r="102" spans="1:3" ht="12" customHeight="1">
      <c r="A102" s="389" t="s">
        <v>99</v>
      </c>
      <c r="B102" s="109" t="s">
        <v>341</v>
      </c>
      <c r="C102" s="261"/>
    </row>
    <row r="103" spans="1:3" ht="12" customHeight="1">
      <c r="A103" s="389" t="s">
        <v>100</v>
      </c>
      <c r="B103" s="110" t="s">
        <v>342</v>
      </c>
      <c r="C103" s="261"/>
    </row>
    <row r="104" spans="1:3" ht="12" customHeight="1">
      <c r="A104" s="389" t="s">
        <v>101</v>
      </c>
      <c r="B104" s="110" t="s">
        <v>343</v>
      </c>
      <c r="C104" s="261"/>
    </row>
    <row r="105" spans="1:3" ht="12" customHeight="1">
      <c r="A105" s="389" t="s">
        <v>103</v>
      </c>
      <c r="B105" s="109" t="s">
        <v>344</v>
      </c>
      <c r="C105" s="261"/>
    </row>
    <row r="106" spans="1:3" ht="12" customHeight="1">
      <c r="A106" s="389" t="s">
        <v>168</v>
      </c>
      <c r="B106" s="109" t="s">
        <v>345</v>
      </c>
      <c r="C106" s="261"/>
    </row>
    <row r="107" spans="1:3" ht="12" customHeight="1">
      <c r="A107" s="389" t="s">
        <v>339</v>
      </c>
      <c r="B107" s="110" t="s">
        <v>346</v>
      </c>
      <c r="C107" s="261"/>
    </row>
    <row r="108" spans="1:3" ht="12" customHeight="1">
      <c r="A108" s="397" t="s">
        <v>340</v>
      </c>
      <c r="B108" s="111" t="s">
        <v>347</v>
      </c>
      <c r="C108" s="261"/>
    </row>
    <row r="109" spans="1:3" ht="12" customHeight="1">
      <c r="A109" s="389" t="s">
        <v>427</v>
      </c>
      <c r="B109" s="111" t="s">
        <v>348</v>
      </c>
      <c r="C109" s="261"/>
    </row>
    <row r="110" spans="1:3" ht="12" customHeight="1">
      <c r="A110" s="389" t="s">
        <v>428</v>
      </c>
      <c r="B110" s="110" t="s">
        <v>349</v>
      </c>
      <c r="C110" s="259"/>
    </row>
    <row r="111" spans="1:3" ht="12" customHeight="1">
      <c r="A111" s="389" t="s">
        <v>432</v>
      </c>
      <c r="B111" s="9" t="s">
        <v>48</v>
      </c>
      <c r="C111" s="259">
        <v>4000</v>
      </c>
    </row>
    <row r="112" spans="1:3" ht="12" customHeight="1">
      <c r="A112" s="390" t="s">
        <v>433</v>
      </c>
      <c r="B112" s="6" t="s">
        <v>501</v>
      </c>
      <c r="C112" s="261">
        <v>2000</v>
      </c>
    </row>
    <row r="113" spans="1:3" ht="12" customHeight="1" thickBot="1">
      <c r="A113" s="398" t="s">
        <v>434</v>
      </c>
      <c r="B113" s="112" t="s">
        <v>502</v>
      </c>
      <c r="C113" s="265">
        <v>2000</v>
      </c>
    </row>
    <row r="114" spans="1:3" ht="12" customHeight="1" thickBot="1">
      <c r="A114" s="29" t="s">
        <v>18</v>
      </c>
      <c r="B114" s="25" t="s">
        <v>350</v>
      </c>
      <c r="C114" s="257">
        <f>+C115+C117+C119</f>
        <v>32750</v>
      </c>
    </row>
    <row r="115" spans="1:3" ht="12" customHeight="1">
      <c r="A115" s="388" t="s">
        <v>92</v>
      </c>
      <c r="B115" s="6" t="s">
        <v>214</v>
      </c>
      <c r="C115" s="260">
        <v>30193</v>
      </c>
    </row>
    <row r="116" spans="1:3" ht="12" customHeight="1">
      <c r="A116" s="388" t="s">
        <v>93</v>
      </c>
      <c r="B116" s="10" t="s">
        <v>354</v>
      </c>
      <c r="C116" s="260"/>
    </row>
    <row r="117" spans="1:3" ht="12" customHeight="1">
      <c r="A117" s="388" t="s">
        <v>94</v>
      </c>
      <c r="B117" s="10" t="s">
        <v>169</v>
      </c>
      <c r="C117" s="259"/>
    </row>
    <row r="118" spans="1:3" ht="12" customHeight="1">
      <c r="A118" s="388" t="s">
        <v>95</v>
      </c>
      <c r="B118" s="10" t="s">
        <v>355</v>
      </c>
      <c r="C118" s="242"/>
    </row>
    <row r="119" spans="1:3" ht="12" customHeight="1">
      <c r="A119" s="388" t="s">
        <v>96</v>
      </c>
      <c r="B119" s="254" t="s">
        <v>217</v>
      </c>
      <c r="C119" s="242">
        <v>2557</v>
      </c>
    </row>
    <row r="120" spans="1:3" ht="12" customHeight="1">
      <c r="A120" s="388" t="s">
        <v>102</v>
      </c>
      <c r="B120" s="253" t="s">
        <v>417</v>
      </c>
      <c r="C120" s="242"/>
    </row>
    <row r="121" spans="1:3" ht="12" customHeight="1">
      <c r="A121" s="388" t="s">
        <v>104</v>
      </c>
      <c r="B121" s="365" t="s">
        <v>360</v>
      </c>
      <c r="C121" s="242"/>
    </row>
    <row r="122" spans="1:3" ht="12" customHeight="1">
      <c r="A122" s="388" t="s">
        <v>170</v>
      </c>
      <c r="B122" s="110" t="s">
        <v>343</v>
      </c>
      <c r="C122" s="242"/>
    </row>
    <row r="123" spans="1:3" ht="12" customHeight="1">
      <c r="A123" s="388" t="s">
        <v>171</v>
      </c>
      <c r="B123" s="110" t="s">
        <v>359</v>
      </c>
      <c r="C123" s="242"/>
    </row>
    <row r="124" spans="1:3" ht="12" customHeight="1">
      <c r="A124" s="388" t="s">
        <v>172</v>
      </c>
      <c r="B124" s="110" t="s">
        <v>358</v>
      </c>
      <c r="C124" s="242"/>
    </row>
    <row r="125" spans="1:3" ht="12" customHeight="1">
      <c r="A125" s="388" t="s">
        <v>351</v>
      </c>
      <c r="B125" s="110" t="s">
        <v>346</v>
      </c>
      <c r="C125" s="242"/>
    </row>
    <row r="126" spans="1:3" ht="12" customHeight="1">
      <c r="A126" s="388" t="s">
        <v>352</v>
      </c>
      <c r="B126" s="110" t="s">
        <v>357</v>
      </c>
      <c r="C126" s="242"/>
    </row>
    <row r="127" spans="1:3" ht="12" customHeight="1" thickBot="1">
      <c r="A127" s="397" t="s">
        <v>353</v>
      </c>
      <c r="B127" s="110" t="s">
        <v>356</v>
      </c>
      <c r="C127" s="243"/>
    </row>
    <row r="128" spans="1:3" ht="12" customHeight="1" thickBot="1">
      <c r="A128" s="29" t="s">
        <v>19</v>
      </c>
      <c r="B128" s="92" t="s">
        <v>437</v>
      </c>
      <c r="C128" s="257">
        <f>+C93+C114</f>
        <v>336464</v>
      </c>
    </row>
    <row r="129" spans="1:11" ht="12" customHeight="1" thickBot="1">
      <c r="A129" s="29" t="s">
        <v>20</v>
      </c>
      <c r="B129" s="92" t="s">
        <v>438</v>
      </c>
      <c r="C129" s="257">
        <f>+C130+C131+C132</f>
        <v>1671</v>
      </c>
    </row>
    <row r="130" spans="1:11" s="86" customFormat="1" ht="12" customHeight="1">
      <c r="A130" s="388" t="s">
        <v>255</v>
      </c>
      <c r="B130" s="7" t="s">
        <v>506</v>
      </c>
      <c r="C130" s="242">
        <v>1671</v>
      </c>
    </row>
    <row r="131" spans="1:11" ht="12" customHeight="1">
      <c r="A131" s="388" t="s">
        <v>256</v>
      </c>
      <c r="B131" s="7" t="s">
        <v>446</v>
      </c>
      <c r="C131" s="242"/>
    </row>
    <row r="132" spans="1:11" ht="12" customHeight="1" thickBot="1">
      <c r="A132" s="397" t="s">
        <v>257</v>
      </c>
      <c r="B132" s="5" t="s">
        <v>505</v>
      </c>
      <c r="C132" s="242"/>
    </row>
    <row r="133" spans="1:11" ht="12" customHeight="1" thickBot="1">
      <c r="A133" s="29" t="s">
        <v>21</v>
      </c>
      <c r="B133" s="92" t="s">
        <v>439</v>
      </c>
      <c r="C133" s="257">
        <f>+C134+C135+C136+C137+C138+C139</f>
        <v>0</v>
      </c>
    </row>
    <row r="134" spans="1:11" ht="12" customHeight="1">
      <c r="A134" s="388" t="s">
        <v>79</v>
      </c>
      <c r="B134" s="7" t="s">
        <v>448</v>
      </c>
      <c r="C134" s="242"/>
    </row>
    <row r="135" spans="1:11" ht="12" customHeight="1">
      <c r="A135" s="388" t="s">
        <v>80</v>
      </c>
      <c r="B135" s="7" t="s">
        <v>440</v>
      </c>
      <c r="C135" s="242"/>
    </row>
    <row r="136" spans="1:11" ht="12" customHeight="1">
      <c r="A136" s="388" t="s">
        <v>81</v>
      </c>
      <c r="B136" s="7" t="s">
        <v>441</v>
      </c>
      <c r="C136" s="242"/>
    </row>
    <row r="137" spans="1:11" ht="12" customHeight="1">
      <c r="A137" s="388" t="s">
        <v>157</v>
      </c>
      <c r="B137" s="7" t="s">
        <v>504</v>
      </c>
      <c r="C137" s="242"/>
    </row>
    <row r="138" spans="1:11" ht="12" customHeight="1">
      <c r="A138" s="388" t="s">
        <v>158</v>
      </c>
      <c r="B138" s="7" t="s">
        <v>443</v>
      </c>
      <c r="C138" s="242"/>
    </row>
    <row r="139" spans="1:11" s="86" customFormat="1" ht="12" customHeight="1" thickBot="1">
      <c r="A139" s="397" t="s">
        <v>159</v>
      </c>
      <c r="B139" s="5" t="s">
        <v>444</v>
      </c>
      <c r="C139" s="242"/>
    </row>
    <row r="140" spans="1:11" ht="12" customHeight="1" thickBot="1">
      <c r="A140" s="29" t="s">
        <v>22</v>
      </c>
      <c r="B140" s="92" t="s">
        <v>522</v>
      </c>
      <c r="C140" s="263">
        <f>+C141+C142+C144+C145+C143</f>
        <v>131960</v>
      </c>
      <c r="K140" s="225"/>
    </row>
    <row r="141" spans="1:11">
      <c r="A141" s="388" t="s">
        <v>82</v>
      </c>
      <c r="B141" s="7" t="s">
        <v>361</v>
      </c>
      <c r="C141" s="242"/>
    </row>
    <row r="142" spans="1:11" ht="12" customHeight="1">
      <c r="A142" s="388" t="s">
        <v>83</v>
      </c>
      <c r="B142" s="7" t="s">
        <v>362</v>
      </c>
      <c r="C142" s="242">
        <v>7516</v>
      </c>
    </row>
    <row r="143" spans="1:11" s="86" customFormat="1" ht="12" customHeight="1">
      <c r="A143" s="388" t="s">
        <v>275</v>
      </c>
      <c r="B143" s="7" t="s">
        <v>521</v>
      </c>
      <c r="C143" s="242">
        <v>123649</v>
      </c>
    </row>
    <row r="144" spans="1:11" s="86" customFormat="1" ht="12" customHeight="1">
      <c r="A144" s="388" t="s">
        <v>276</v>
      </c>
      <c r="B144" s="7" t="s">
        <v>453</v>
      </c>
      <c r="C144" s="242"/>
    </row>
    <row r="145" spans="1:3" s="86" customFormat="1" ht="12" customHeight="1" thickBot="1">
      <c r="A145" s="397" t="s">
        <v>277</v>
      </c>
      <c r="B145" s="5" t="s">
        <v>381</v>
      </c>
      <c r="C145" s="242">
        <v>795</v>
      </c>
    </row>
    <row r="146" spans="1:3" s="86" customFormat="1" ht="12" customHeight="1" thickBot="1">
      <c r="A146" s="29" t="s">
        <v>23</v>
      </c>
      <c r="B146" s="92" t="s">
        <v>454</v>
      </c>
      <c r="C146" s="266">
        <f>+C147+C148+C149+C150+C151</f>
        <v>0</v>
      </c>
    </row>
    <row r="147" spans="1:3" s="86" customFormat="1" ht="12" customHeight="1">
      <c r="A147" s="388" t="s">
        <v>84</v>
      </c>
      <c r="B147" s="7" t="s">
        <v>449</v>
      </c>
      <c r="C147" s="242"/>
    </row>
    <row r="148" spans="1:3" s="86" customFormat="1" ht="12" customHeight="1">
      <c r="A148" s="388" t="s">
        <v>85</v>
      </c>
      <c r="B148" s="7" t="s">
        <v>456</v>
      </c>
      <c r="C148" s="242"/>
    </row>
    <row r="149" spans="1:3" s="86" customFormat="1" ht="12" customHeight="1">
      <c r="A149" s="388" t="s">
        <v>287</v>
      </c>
      <c r="B149" s="7" t="s">
        <v>451</v>
      </c>
      <c r="C149" s="242"/>
    </row>
    <row r="150" spans="1:3" ht="12.75" customHeight="1">
      <c r="A150" s="388" t="s">
        <v>288</v>
      </c>
      <c r="B150" s="7" t="s">
        <v>507</v>
      </c>
      <c r="C150" s="242"/>
    </row>
    <row r="151" spans="1:3" ht="12.75" customHeight="1" thickBot="1">
      <c r="A151" s="397" t="s">
        <v>455</v>
      </c>
      <c r="B151" s="5" t="s">
        <v>458</v>
      </c>
      <c r="C151" s="243"/>
    </row>
    <row r="152" spans="1:3" ht="12.75" customHeight="1" thickBot="1">
      <c r="A152" s="444" t="s">
        <v>24</v>
      </c>
      <c r="B152" s="92" t="s">
        <v>459</v>
      </c>
      <c r="C152" s="266"/>
    </row>
    <row r="153" spans="1:3" ht="12" customHeight="1" thickBot="1">
      <c r="A153" s="444" t="s">
        <v>25</v>
      </c>
      <c r="B153" s="92" t="s">
        <v>460</v>
      </c>
      <c r="C153" s="266"/>
    </row>
    <row r="154" spans="1:3" ht="15" customHeight="1" thickBot="1">
      <c r="A154" s="29" t="s">
        <v>26</v>
      </c>
      <c r="B154" s="92" t="s">
        <v>462</v>
      </c>
      <c r="C154" s="379">
        <f>+C129+C133+C140+C146+C152+C153</f>
        <v>133631</v>
      </c>
    </row>
    <row r="155" spans="1:3" ht="13.5" thickBot="1">
      <c r="A155" s="399" t="s">
        <v>27</v>
      </c>
      <c r="B155" s="343" t="s">
        <v>461</v>
      </c>
      <c r="C155" s="379">
        <f>+C128+C154</f>
        <v>470095</v>
      </c>
    </row>
    <row r="156" spans="1:3" ht="15" customHeight="1" thickBot="1">
      <c r="A156" s="349"/>
      <c r="B156" s="350"/>
      <c r="C156" s="351"/>
    </row>
    <row r="157" spans="1:3" ht="14.25" customHeight="1" thickBot="1">
      <c r="A157" s="222" t="s">
        <v>508</v>
      </c>
      <c r="B157" s="223"/>
      <c r="C157" s="89">
        <v>6</v>
      </c>
    </row>
    <row r="158" spans="1:3" ht="13.5" thickBot="1">
      <c r="A158" s="222" t="s">
        <v>188</v>
      </c>
      <c r="B158" s="223"/>
      <c r="C158" s="89">
        <v>141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view="pageBreakPreview" topLeftCell="A67" zoomScale="85" zoomScaleNormal="130" zoomScaleSheetLayoutView="85" workbookViewId="0">
      <selection activeCell="B31" sqref="B31"/>
    </sheetView>
  </sheetViews>
  <sheetFormatPr defaultRowHeight="12.75"/>
  <cols>
    <col min="1" max="1" width="19.5" style="352" customWidth="1"/>
    <col min="2" max="2" width="72" style="353" customWidth="1"/>
    <col min="3" max="3" width="25" style="354" customWidth="1"/>
    <col min="4" max="16384" width="9.33203125" style="2"/>
  </cols>
  <sheetData>
    <row r="1" spans="1:3" s="1" customFormat="1" ht="16.5" customHeight="1" thickBot="1">
      <c r="A1" s="199"/>
      <c r="B1" s="201"/>
      <c r="C1" s="224" t="str">
        <f>+CONCATENATE("9.1.2. melléklet a ……/",LEFT(ÖSSZEFÜGGÉSEK!A5,4),". (….) önkormányzati rendelethez")</f>
        <v>9.1.2. melléklet a ……/2016. (….) önkormányzati rendelethez</v>
      </c>
    </row>
    <row r="2" spans="1:3" s="82" customFormat="1" ht="21" customHeight="1">
      <c r="A2" s="359" t="s">
        <v>61</v>
      </c>
      <c r="B2" s="318" t="s">
        <v>210</v>
      </c>
      <c r="C2" s="320" t="s">
        <v>52</v>
      </c>
    </row>
    <row r="3" spans="1:3" s="82" customFormat="1" ht="16.5" thickBot="1">
      <c r="A3" s="202" t="s">
        <v>185</v>
      </c>
      <c r="B3" s="319" t="s">
        <v>419</v>
      </c>
      <c r="C3" s="443" t="s">
        <v>59</v>
      </c>
    </row>
    <row r="4" spans="1:3" s="83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321" t="s">
        <v>54</v>
      </c>
    </row>
    <row r="6" spans="1:3" s="60" customFormat="1" ht="12.95" customHeight="1" thickBot="1">
      <c r="A6" s="169"/>
      <c r="B6" s="170" t="s">
        <v>482</v>
      </c>
      <c r="C6" s="171" t="s">
        <v>483</v>
      </c>
    </row>
    <row r="7" spans="1:3" s="60" customFormat="1" ht="15.95" customHeight="1" thickBot="1">
      <c r="A7" s="207"/>
      <c r="B7" s="208" t="s">
        <v>55</v>
      </c>
      <c r="C7" s="322"/>
    </row>
    <row r="8" spans="1:3" s="60" customFormat="1" ht="12" customHeight="1" thickBot="1">
      <c r="A8" s="29" t="s">
        <v>17</v>
      </c>
      <c r="B8" s="19" t="s">
        <v>240</v>
      </c>
      <c r="C8" s="257">
        <f>+C9+C10+C11+C12+C13+C14</f>
        <v>0</v>
      </c>
    </row>
    <row r="9" spans="1:3" s="84" customFormat="1" ht="12" customHeight="1">
      <c r="A9" s="388" t="s">
        <v>86</v>
      </c>
      <c r="B9" s="369" t="s">
        <v>241</v>
      </c>
      <c r="C9" s="260"/>
    </row>
    <row r="10" spans="1:3" s="85" customFormat="1" ht="12" customHeight="1">
      <c r="A10" s="389" t="s">
        <v>87</v>
      </c>
      <c r="B10" s="370" t="s">
        <v>242</v>
      </c>
      <c r="C10" s="259"/>
    </row>
    <row r="11" spans="1:3" s="85" customFormat="1" ht="12" customHeight="1">
      <c r="A11" s="389" t="s">
        <v>88</v>
      </c>
      <c r="B11" s="370" t="s">
        <v>529</v>
      </c>
      <c r="C11" s="259"/>
    </row>
    <row r="12" spans="1:3" s="85" customFormat="1" ht="12" customHeight="1">
      <c r="A12" s="389" t="s">
        <v>89</v>
      </c>
      <c r="B12" s="370" t="s">
        <v>243</v>
      </c>
      <c r="C12" s="259"/>
    </row>
    <row r="13" spans="1:3" s="85" customFormat="1" ht="12" customHeight="1">
      <c r="A13" s="389" t="s">
        <v>130</v>
      </c>
      <c r="B13" s="370" t="s">
        <v>495</v>
      </c>
      <c r="C13" s="259"/>
    </row>
    <row r="14" spans="1:3" s="84" customFormat="1" ht="12" customHeight="1" thickBot="1">
      <c r="A14" s="390" t="s">
        <v>90</v>
      </c>
      <c r="B14" s="371" t="s">
        <v>422</v>
      </c>
      <c r="C14" s="259"/>
    </row>
    <row r="15" spans="1:3" s="84" customFormat="1" ht="12" customHeight="1" thickBot="1">
      <c r="A15" s="29" t="s">
        <v>18</v>
      </c>
      <c r="B15" s="252" t="s">
        <v>244</v>
      </c>
      <c r="C15" s="257">
        <f>+C16+C17+C18+C19+C20</f>
        <v>0</v>
      </c>
    </row>
    <row r="16" spans="1:3" s="84" customFormat="1" ht="12" customHeight="1">
      <c r="A16" s="388" t="s">
        <v>92</v>
      </c>
      <c r="B16" s="369" t="s">
        <v>245</v>
      </c>
      <c r="C16" s="260"/>
    </row>
    <row r="17" spans="1:3" s="84" customFormat="1" ht="12" customHeight="1">
      <c r="A17" s="389" t="s">
        <v>93</v>
      </c>
      <c r="B17" s="370" t="s">
        <v>246</v>
      </c>
      <c r="C17" s="259"/>
    </row>
    <row r="18" spans="1:3" s="84" customFormat="1" ht="12" customHeight="1">
      <c r="A18" s="389" t="s">
        <v>94</v>
      </c>
      <c r="B18" s="370" t="s">
        <v>411</v>
      </c>
      <c r="C18" s="259"/>
    </row>
    <row r="19" spans="1:3" s="84" customFormat="1" ht="12" customHeight="1">
      <c r="A19" s="389" t="s">
        <v>95</v>
      </c>
      <c r="B19" s="370" t="s">
        <v>412</v>
      </c>
      <c r="C19" s="259"/>
    </row>
    <row r="20" spans="1:3" s="84" customFormat="1" ht="12" customHeight="1">
      <c r="A20" s="389" t="s">
        <v>96</v>
      </c>
      <c r="B20" s="370" t="s">
        <v>247</v>
      </c>
      <c r="C20" s="259"/>
    </row>
    <row r="21" spans="1:3" s="85" customFormat="1" ht="12" customHeight="1" thickBot="1">
      <c r="A21" s="390" t="s">
        <v>102</v>
      </c>
      <c r="B21" s="371" t="s">
        <v>248</v>
      </c>
      <c r="C21" s="261"/>
    </row>
    <row r="22" spans="1:3" s="85" customFormat="1" ht="12" customHeight="1" thickBot="1">
      <c r="A22" s="29" t="s">
        <v>19</v>
      </c>
      <c r="B22" s="19" t="s">
        <v>249</v>
      </c>
      <c r="C22" s="257">
        <f>+C23+C24+C25+C26+C27</f>
        <v>0</v>
      </c>
    </row>
    <row r="23" spans="1:3" s="85" customFormat="1" ht="12" customHeight="1">
      <c r="A23" s="388" t="s">
        <v>75</v>
      </c>
      <c r="B23" s="369" t="s">
        <v>250</v>
      </c>
      <c r="C23" s="260"/>
    </row>
    <row r="24" spans="1:3" s="84" customFormat="1" ht="12" customHeight="1">
      <c r="A24" s="389" t="s">
        <v>76</v>
      </c>
      <c r="B24" s="370" t="s">
        <v>251</v>
      </c>
      <c r="C24" s="259"/>
    </row>
    <row r="25" spans="1:3" s="85" customFormat="1" ht="12" customHeight="1">
      <c r="A25" s="389" t="s">
        <v>77</v>
      </c>
      <c r="B25" s="370" t="s">
        <v>413</v>
      </c>
      <c r="C25" s="259"/>
    </row>
    <row r="26" spans="1:3" s="85" customFormat="1" ht="12" customHeight="1">
      <c r="A26" s="389" t="s">
        <v>78</v>
      </c>
      <c r="B26" s="370" t="s">
        <v>414</v>
      </c>
      <c r="C26" s="259"/>
    </row>
    <row r="27" spans="1:3" s="85" customFormat="1" ht="12" customHeight="1">
      <c r="A27" s="389" t="s">
        <v>153</v>
      </c>
      <c r="B27" s="370" t="s">
        <v>252</v>
      </c>
      <c r="C27" s="259"/>
    </row>
    <row r="28" spans="1:3" s="85" customFormat="1" ht="12" customHeight="1" thickBot="1">
      <c r="A28" s="390" t="s">
        <v>154</v>
      </c>
      <c r="B28" s="371" t="s">
        <v>253</v>
      </c>
      <c r="C28" s="261"/>
    </row>
    <row r="29" spans="1:3" s="85" customFormat="1" ht="12" customHeight="1" thickBot="1">
      <c r="A29" s="29" t="s">
        <v>155</v>
      </c>
      <c r="B29" s="19" t="s">
        <v>254</v>
      </c>
      <c r="C29" s="263">
        <f>SUM(C30:C36)</f>
        <v>0</v>
      </c>
    </row>
    <row r="30" spans="1:3" s="85" customFormat="1" ht="12" customHeight="1">
      <c r="A30" s="388" t="s">
        <v>255</v>
      </c>
      <c r="B30" s="369" t="s">
        <v>569</v>
      </c>
      <c r="C30" s="260"/>
    </row>
    <row r="31" spans="1:3" s="85" customFormat="1" ht="12" customHeight="1">
      <c r="A31" s="389" t="s">
        <v>256</v>
      </c>
      <c r="B31" s="370" t="s">
        <v>535</v>
      </c>
      <c r="C31" s="259"/>
    </row>
    <row r="32" spans="1:3" s="85" customFormat="1" ht="12" customHeight="1">
      <c r="A32" s="389" t="s">
        <v>257</v>
      </c>
      <c r="B32" s="370" t="s">
        <v>536</v>
      </c>
      <c r="C32" s="259"/>
    </row>
    <row r="33" spans="1:3" s="85" customFormat="1" ht="12" customHeight="1">
      <c r="A33" s="389" t="s">
        <v>258</v>
      </c>
      <c r="B33" s="370" t="s">
        <v>537</v>
      </c>
      <c r="C33" s="259"/>
    </row>
    <row r="34" spans="1:3" s="85" customFormat="1" ht="12" customHeight="1">
      <c r="A34" s="389" t="s">
        <v>531</v>
      </c>
      <c r="B34" s="370" t="s">
        <v>259</v>
      </c>
      <c r="C34" s="259"/>
    </row>
    <row r="35" spans="1:3" s="85" customFormat="1" ht="12" customHeight="1">
      <c r="A35" s="389" t="s">
        <v>532</v>
      </c>
      <c r="B35" s="370" t="s">
        <v>260</v>
      </c>
      <c r="C35" s="259"/>
    </row>
    <row r="36" spans="1:3" s="85" customFormat="1" ht="12" customHeight="1" thickBot="1">
      <c r="A36" s="390" t="s">
        <v>533</v>
      </c>
      <c r="B36" s="371" t="s">
        <v>261</v>
      </c>
      <c r="C36" s="261"/>
    </row>
    <row r="37" spans="1:3" s="85" customFormat="1" ht="12" customHeight="1" thickBot="1">
      <c r="A37" s="29" t="s">
        <v>21</v>
      </c>
      <c r="B37" s="19" t="s">
        <v>423</v>
      </c>
      <c r="C37" s="257">
        <f>SUM(C38:C48)</f>
        <v>0</v>
      </c>
    </row>
    <row r="38" spans="1:3" s="85" customFormat="1" ht="12" customHeight="1">
      <c r="A38" s="388" t="s">
        <v>79</v>
      </c>
      <c r="B38" s="369" t="s">
        <v>264</v>
      </c>
      <c r="C38" s="260"/>
    </row>
    <row r="39" spans="1:3" s="85" customFormat="1" ht="12" customHeight="1">
      <c r="A39" s="389" t="s">
        <v>80</v>
      </c>
      <c r="B39" s="370" t="s">
        <v>265</v>
      </c>
      <c r="C39" s="259"/>
    </row>
    <row r="40" spans="1:3" s="85" customFormat="1" ht="12" customHeight="1">
      <c r="A40" s="389" t="s">
        <v>81</v>
      </c>
      <c r="B40" s="370" t="s">
        <v>266</v>
      </c>
      <c r="C40" s="259"/>
    </row>
    <row r="41" spans="1:3" s="85" customFormat="1" ht="12" customHeight="1">
      <c r="A41" s="389" t="s">
        <v>157</v>
      </c>
      <c r="B41" s="370" t="s">
        <v>267</v>
      </c>
      <c r="C41" s="259"/>
    </row>
    <row r="42" spans="1:3" s="85" customFormat="1" ht="12" customHeight="1">
      <c r="A42" s="389" t="s">
        <v>158</v>
      </c>
      <c r="B42" s="370" t="s">
        <v>268</v>
      </c>
      <c r="C42" s="259"/>
    </row>
    <row r="43" spans="1:3" s="85" customFormat="1" ht="12" customHeight="1">
      <c r="A43" s="389" t="s">
        <v>159</v>
      </c>
      <c r="B43" s="370" t="s">
        <v>269</v>
      </c>
      <c r="C43" s="259"/>
    </row>
    <row r="44" spans="1:3" s="85" customFormat="1" ht="12" customHeight="1">
      <c r="A44" s="389" t="s">
        <v>160</v>
      </c>
      <c r="B44" s="370" t="s">
        <v>270</v>
      </c>
      <c r="C44" s="259"/>
    </row>
    <row r="45" spans="1:3" s="85" customFormat="1" ht="12" customHeight="1">
      <c r="A45" s="389" t="s">
        <v>161</v>
      </c>
      <c r="B45" s="370" t="s">
        <v>541</v>
      </c>
      <c r="C45" s="259"/>
    </row>
    <row r="46" spans="1:3" s="85" customFormat="1" ht="12" customHeight="1">
      <c r="A46" s="389" t="s">
        <v>262</v>
      </c>
      <c r="B46" s="370" t="s">
        <v>272</v>
      </c>
      <c r="C46" s="262"/>
    </row>
    <row r="47" spans="1:3" s="85" customFormat="1" ht="12" customHeight="1">
      <c r="A47" s="390" t="s">
        <v>263</v>
      </c>
      <c r="B47" s="371" t="s">
        <v>425</v>
      </c>
      <c r="C47" s="358"/>
    </row>
    <row r="48" spans="1:3" s="85" customFormat="1" ht="12" customHeight="1" thickBot="1">
      <c r="A48" s="390" t="s">
        <v>424</v>
      </c>
      <c r="B48" s="371" t="s">
        <v>273</v>
      </c>
      <c r="C48" s="358"/>
    </row>
    <row r="49" spans="1:3" s="85" customFormat="1" ht="12" customHeight="1" thickBot="1">
      <c r="A49" s="29" t="s">
        <v>22</v>
      </c>
      <c r="B49" s="19" t="s">
        <v>274</v>
      </c>
      <c r="C49" s="257">
        <f>SUM(C50:C54)</f>
        <v>0</v>
      </c>
    </row>
    <row r="50" spans="1:3" s="85" customFormat="1" ht="12" customHeight="1">
      <c r="A50" s="388" t="s">
        <v>82</v>
      </c>
      <c r="B50" s="369" t="s">
        <v>278</v>
      </c>
      <c r="C50" s="412"/>
    </row>
    <row r="51" spans="1:3" s="85" customFormat="1" ht="12" customHeight="1">
      <c r="A51" s="389" t="s">
        <v>83</v>
      </c>
      <c r="B51" s="370" t="s">
        <v>279</v>
      </c>
      <c r="C51" s="262"/>
    </row>
    <row r="52" spans="1:3" s="85" customFormat="1" ht="12" customHeight="1">
      <c r="A52" s="389" t="s">
        <v>275</v>
      </c>
      <c r="B52" s="370" t="s">
        <v>280</v>
      </c>
      <c r="C52" s="262"/>
    </row>
    <row r="53" spans="1:3" s="85" customFormat="1" ht="12" customHeight="1">
      <c r="A53" s="389" t="s">
        <v>276</v>
      </c>
      <c r="B53" s="370" t="s">
        <v>281</v>
      </c>
      <c r="C53" s="262"/>
    </row>
    <row r="54" spans="1:3" s="85" customFormat="1" ht="12" customHeight="1" thickBot="1">
      <c r="A54" s="390" t="s">
        <v>277</v>
      </c>
      <c r="B54" s="371" t="s">
        <v>282</v>
      </c>
      <c r="C54" s="358"/>
    </row>
    <row r="55" spans="1:3" s="85" customFormat="1" ht="12" customHeight="1" thickBot="1">
      <c r="A55" s="29" t="s">
        <v>162</v>
      </c>
      <c r="B55" s="19" t="s">
        <v>283</v>
      </c>
      <c r="C55" s="257">
        <f>SUM(C56:C58)</f>
        <v>0</v>
      </c>
    </row>
    <row r="56" spans="1:3" s="85" customFormat="1" ht="12" customHeight="1">
      <c r="A56" s="388" t="s">
        <v>84</v>
      </c>
      <c r="B56" s="369" t="s">
        <v>284</v>
      </c>
      <c r="C56" s="260"/>
    </row>
    <row r="57" spans="1:3" s="85" customFormat="1" ht="12" customHeight="1">
      <c r="A57" s="389" t="s">
        <v>85</v>
      </c>
      <c r="B57" s="370" t="s">
        <v>415</v>
      </c>
      <c r="C57" s="259"/>
    </row>
    <row r="58" spans="1:3" s="85" customFormat="1" ht="12" customHeight="1">
      <c r="A58" s="389" t="s">
        <v>287</v>
      </c>
      <c r="B58" s="370" t="s">
        <v>285</v>
      </c>
      <c r="C58" s="259"/>
    </row>
    <row r="59" spans="1:3" s="85" customFormat="1" ht="12" customHeight="1" thickBot="1">
      <c r="A59" s="390" t="s">
        <v>288</v>
      </c>
      <c r="B59" s="371" t="s">
        <v>286</v>
      </c>
      <c r="C59" s="261"/>
    </row>
    <row r="60" spans="1:3" s="85" customFormat="1" ht="12" customHeight="1" thickBot="1">
      <c r="A60" s="29" t="s">
        <v>24</v>
      </c>
      <c r="B60" s="252" t="s">
        <v>289</v>
      </c>
      <c r="C60" s="257">
        <f>SUM(C61:C63)</f>
        <v>0</v>
      </c>
    </row>
    <row r="61" spans="1:3" s="85" customFormat="1" ht="12" customHeight="1">
      <c r="A61" s="388" t="s">
        <v>163</v>
      </c>
      <c r="B61" s="369" t="s">
        <v>291</v>
      </c>
      <c r="C61" s="262"/>
    </row>
    <row r="62" spans="1:3" s="85" customFormat="1" ht="12" customHeight="1">
      <c r="A62" s="389" t="s">
        <v>164</v>
      </c>
      <c r="B62" s="370" t="s">
        <v>416</v>
      </c>
      <c r="C62" s="262"/>
    </row>
    <row r="63" spans="1:3" s="85" customFormat="1" ht="12" customHeight="1">
      <c r="A63" s="389" t="s">
        <v>216</v>
      </c>
      <c r="B63" s="370" t="s">
        <v>292</v>
      </c>
      <c r="C63" s="262"/>
    </row>
    <row r="64" spans="1:3" s="85" customFormat="1" ht="12" customHeight="1" thickBot="1">
      <c r="A64" s="390" t="s">
        <v>290</v>
      </c>
      <c r="B64" s="371" t="s">
        <v>293</v>
      </c>
      <c r="C64" s="262"/>
    </row>
    <row r="65" spans="1:3" s="85" customFormat="1" ht="12" customHeight="1" thickBot="1">
      <c r="A65" s="29" t="s">
        <v>25</v>
      </c>
      <c r="B65" s="19" t="s">
        <v>294</v>
      </c>
      <c r="C65" s="263">
        <f>+C8+C15+C22+C29+C37+C49+C55+C60</f>
        <v>0</v>
      </c>
    </row>
    <row r="66" spans="1:3" s="85" customFormat="1" ht="12" customHeight="1" thickBot="1">
      <c r="A66" s="391" t="s">
        <v>385</v>
      </c>
      <c r="B66" s="252" t="s">
        <v>296</v>
      </c>
      <c r="C66" s="257">
        <f>SUM(C67:C69)</f>
        <v>0</v>
      </c>
    </row>
    <row r="67" spans="1:3" s="85" customFormat="1" ht="12" customHeight="1">
      <c r="A67" s="388" t="s">
        <v>327</v>
      </c>
      <c r="B67" s="369" t="s">
        <v>297</v>
      </c>
      <c r="C67" s="262"/>
    </row>
    <row r="68" spans="1:3" s="85" customFormat="1" ht="12" customHeight="1">
      <c r="A68" s="389" t="s">
        <v>336</v>
      </c>
      <c r="B68" s="370" t="s">
        <v>298</v>
      </c>
      <c r="C68" s="262"/>
    </row>
    <row r="69" spans="1:3" s="85" customFormat="1" ht="12" customHeight="1" thickBot="1">
      <c r="A69" s="390" t="s">
        <v>337</v>
      </c>
      <c r="B69" s="372" t="s">
        <v>299</v>
      </c>
      <c r="C69" s="262"/>
    </row>
    <row r="70" spans="1:3" s="85" customFormat="1" ht="12" customHeight="1" thickBot="1">
      <c r="A70" s="391" t="s">
        <v>300</v>
      </c>
      <c r="B70" s="252" t="s">
        <v>301</v>
      </c>
      <c r="C70" s="257">
        <f>SUM(C71:C74)</f>
        <v>0</v>
      </c>
    </row>
    <row r="71" spans="1:3" s="85" customFormat="1" ht="12" customHeight="1">
      <c r="A71" s="388" t="s">
        <v>131</v>
      </c>
      <c r="B71" s="369" t="s">
        <v>302</v>
      </c>
      <c r="C71" s="262"/>
    </row>
    <row r="72" spans="1:3" s="85" customFormat="1" ht="12" customHeight="1">
      <c r="A72" s="389" t="s">
        <v>132</v>
      </c>
      <c r="B72" s="370" t="s">
        <v>303</v>
      </c>
      <c r="C72" s="262"/>
    </row>
    <row r="73" spans="1:3" s="85" customFormat="1" ht="12" customHeight="1">
      <c r="A73" s="389" t="s">
        <v>328</v>
      </c>
      <c r="B73" s="370" t="s">
        <v>304</v>
      </c>
      <c r="C73" s="262"/>
    </row>
    <row r="74" spans="1:3" s="85" customFormat="1" ht="12" customHeight="1" thickBot="1">
      <c r="A74" s="390" t="s">
        <v>329</v>
      </c>
      <c r="B74" s="371" t="s">
        <v>305</v>
      </c>
      <c r="C74" s="262"/>
    </row>
    <row r="75" spans="1:3" s="85" customFormat="1" ht="12" customHeight="1" thickBot="1">
      <c r="A75" s="391" t="s">
        <v>306</v>
      </c>
      <c r="B75" s="252" t="s">
        <v>307</v>
      </c>
      <c r="C75" s="257">
        <f>SUM(C76:C77)</f>
        <v>0</v>
      </c>
    </row>
    <row r="76" spans="1:3" s="85" customFormat="1" ht="12" customHeight="1">
      <c r="A76" s="388" t="s">
        <v>330</v>
      </c>
      <c r="B76" s="369" t="s">
        <v>308</v>
      </c>
      <c r="C76" s="262"/>
    </row>
    <row r="77" spans="1:3" s="85" customFormat="1" ht="12" customHeight="1" thickBot="1">
      <c r="A77" s="390" t="s">
        <v>331</v>
      </c>
      <c r="B77" s="371" t="s">
        <v>309</v>
      </c>
      <c r="C77" s="262"/>
    </row>
    <row r="78" spans="1:3" s="84" customFormat="1" ht="12" customHeight="1" thickBot="1">
      <c r="A78" s="391" t="s">
        <v>310</v>
      </c>
      <c r="B78" s="252" t="s">
        <v>311</v>
      </c>
      <c r="C78" s="257">
        <f>SUM(C79:C81)</f>
        <v>0</v>
      </c>
    </row>
    <row r="79" spans="1:3" s="85" customFormat="1" ht="12" customHeight="1">
      <c r="A79" s="388" t="s">
        <v>332</v>
      </c>
      <c r="B79" s="369" t="s">
        <v>312</v>
      </c>
      <c r="C79" s="262"/>
    </row>
    <row r="80" spans="1:3" s="85" customFormat="1" ht="12" customHeight="1">
      <c r="A80" s="389" t="s">
        <v>333</v>
      </c>
      <c r="B80" s="370" t="s">
        <v>313</v>
      </c>
      <c r="C80" s="262"/>
    </row>
    <row r="81" spans="1:3" s="85" customFormat="1" ht="12" customHeight="1" thickBot="1">
      <c r="A81" s="390" t="s">
        <v>334</v>
      </c>
      <c r="B81" s="371" t="s">
        <v>314</v>
      </c>
      <c r="C81" s="262"/>
    </row>
    <row r="82" spans="1:3" s="85" customFormat="1" ht="12" customHeight="1" thickBot="1">
      <c r="A82" s="391" t="s">
        <v>315</v>
      </c>
      <c r="B82" s="252" t="s">
        <v>335</v>
      </c>
      <c r="C82" s="257">
        <f>SUM(C83:C86)</f>
        <v>0</v>
      </c>
    </row>
    <row r="83" spans="1:3" s="85" customFormat="1" ht="12" customHeight="1">
      <c r="A83" s="392" t="s">
        <v>316</v>
      </c>
      <c r="B83" s="369" t="s">
        <v>317</v>
      </c>
      <c r="C83" s="262"/>
    </row>
    <row r="84" spans="1:3" s="85" customFormat="1" ht="12" customHeight="1">
      <c r="A84" s="393" t="s">
        <v>318</v>
      </c>
      <c r="B84" s="370" t="s">
        <v>319</v>
      </c>
      <c r="C84" s="262"/>
    </row>
    <row r="85" spans="1:3" s="85" customFormat="1" ht="12" customHeight="1">
      <c r="A85" s="393" t="s">
        <v>320</v>
      </c>
      <c r="B85" s="370" t="s">
        <v>321</v>
      </c>
      <c r="C85" s="262"/>
    </row>
    <row r="86" spans="1:3" s="84" customFormat="1" ht="12" customHeight="1" thickBot="1">
      <c r="A86" s="394" t="s">
        <v>322</v>
      </c>
      <c r="B86" s="371" t="s">
        <v>323</v>
      </c>
      <c r="C86" s="262"/>
    </row>
    <row r="87" spans="1:3" s="84" customFormat="1" ht="12" customHeight="1" thickBot="1">
      <c r="A87" s="391" t="s">
        <v>324</v>
      </c>
      <c r="B87" s="252" t="s">
        <v>464</v>
      </c>
      <c r="C87" s="413"/>
    </row>
    <row r="88" spans="1:3" s="84" customFormat="1" ht="12" customHeight="1" thickBot="1">
      <c r="A88" s="391" t="s">
        <v>496</v>
      </c>
      <c r="B88" s="252" t="s">
        <v>325</v>
      </c>
      <c r="C88" s="413"/>
    </row>
    <row r="89" spans="1:3" s="84" customFormat="1" ht="12" customHeight="1" thickBot="1">
      <c r="A89" s="391" t="s">
        <v>497</v>
      </c>
      <c r="B89" s="376" t="s">
        <v>467</v>
      </c>
      <c r="C89" s="263">
        <f>+C66+C70+C75+C78+C82+C88+C87</f>
        <v>0</v>
      </c>
    </row>
    <row r="90" spans="1:3" s="84" customFormat="1" ht="12" customHeight="1" thickBot="1">
      <c r="A90" s="395" t="s">
        <v>498</v>
      </c>
      <c r="B90" s="377" t="s">
        <v>499</v>
      </c>
      <c r="C90" s="263">
        <f>+C65+C89</f>
        <v>0</v>
      </c>
    </row>
    <row r="91" spans="1:3" s="85" customFormat="1" ht="15" customHeight="1" thickBot="1">
      <c r="A91" s="213"/>
      <c r="B91" s="214"/>
      <c r="C91" s="327"/>
    </row>
    <row r="92" spans="1:3" s="60" customFormat="1" ht="16.5" customHeight="1" thickBot="1">
      <c r="A92" s="217"/>
      <c r="B92" s="218" t="s">
        <v>56</v>
      </c>
      <c r="C92" s="329"/>
    </row>
    <row r="93" spans="1:3" s="86" customFormat="1" ht="12" customHeight="1" thickBot="1">
      <c r="A93" s="361" t="s">
        <v>17</v>
      </c>
      <c r="B93" s="26" t="s">
        <v>503</v>
      </c>
      <c r="C93" s="256">
        <f>+C94+C95+C96+C97+C98+C111</f>
        <v>0</v>
      </c>
    </row>
    <row r="94" spans="1:3" ht="12" customHeight="1">
      <c r="A94" s="396" t="s">
        <v>86</v>
      </c>
      <c r="B94" s="8" t="s">
        <v>47</v>
      </c>
      <c r="C94" s="258"/>
    </row>
    <row r="95" spans="1:3" ht="12" customHeight="1">
      <c r="A95" s="389" t="s">
        <v>87</v>
      </c>
      <c r="B95" s="6" t="s">
        <v>165</v>
      </c>
      <c r="C95" s="259"/>
    </row>
    <row r="96" spans="1:3" ht="12" customHeight="1">
      <c r="A96" s="389" t="s">
        <v>88</v>
      </c>
      <c r="B96" s="6" t="s">
        <v>122</v>
      </c>
      <c r="C96" s="261"/>
    </row>
    <row r="97" spans="1:3" ht="12" customHeight="1">
      <c r="A97" s="389" t="s">
        <v>89</v>
      </c>
      <c r="B97" s="9" t="s">
        <v>166</v>
      </c>
      <c r="C97" s="261"/>
    </row>
    <row r="98" spans="1:3" ht="12" customHeight="1">
      <c r="A98" s="389" t="s">
        <v>97</v>
      </c>
      <c r="B98" s="17" t="s">
        <v>167</v>
      </c>
      <c r="C98" s="261"/>
    </row>
    <row r="99" spans="1:3" ht="12" customHeight="1">
      <c r="A99" s="389" t="s">
        <v>90</v>
      </c>
      <c r="B99" s="6" t="s">
        <v>500</v>
      </c>
      <c r="C99" s="261"/>
    </row>
    <row r="100" spans="1:3" ht="12" customHeight="1">
      <c r="A100" s="389" t="s">
        <v>91</v>
      </c>
      <c r="B100" s="109" t="s">
        <v>430</v>
      </c>
      <c r="C100" s="261"/>
    </row>
    <row r="101" spans="1:3" ht="12" customHeight="1">
      <c r="A101" s="389" t="s">
        <v>98</v>
      </c>
      <c r="B101" s="109" t="s">
        <v>429</v>
      </c>
      <c r="C101" s="261"/>
    </row>
    <row r="102" spans="1:3" ht="12" customHeight="1">
      <c r="A102" s="389" t="s">
        <v>99</v>
      </c>
      <c r="B102" s="109" t="s">
        <v>341</v>
      </c>
      <c r="C102" s="261"/>
    </row>
    <row r="103" spans="1:3" ht="12" customHeight="1">
      <c r="A103" s="389" t="s">
        <v>100</v>
      </c>
      <c r="B103" s="110" t="s">
        <v>342</v>
      </c>
      <c r="C103" s="261"/>
    </row>
    <row r="104" spans="1:3" ht="12" customHeight="1">
      <c r="A104" s="389" t="s">
        <v>101</v>
      </c>
      <c r="B104" s="110" t="s">
        <v>343</v>
      </c>
      <c r="C104" s="261"/>
    </row>
    <row r="105" spans="1:3" ht="12" customHeight="1">
      <c r="A105" s="389" t="s">
        <v>103</v>
      </c>
      <c r="B105" s="109" t="s">
        <v>344</v>
      </c>
      <c r="C105" s="261"/>
    </row>
    <row r="106" spans="1:3" ht="12" customHeight="1">
      <c r="A106" s="389" t="s">
        <v>168</v>
      </c>
      <c r="B106" s="109" t="s">
        <v>345</v>
      </c>
      <c r="C106" s="261"/>
    </row>
    <row r="107" spans="1:3" ht="12" customHeight="1">
      <c r="A107" s="389" t="s">
        <v>339</v>
      </c>
      <c r="B107" s="110" t="s">
        <v>346</v>
      </c>
      <c r="C107" s="261"/>
    </row>
    <row r="108" spans="1:3" ht="12" customHeight="1">
      <c r="A108" s="397" t="s">
        <v>340</v>
      </c>
      <c r="B108" s="111" t="s">
        <v>347</v>
      </c>
      <c r="C108" s="261"/>
    </row>
    <row r="109" spans="1:3" ht="12" customHeight="1">
      <c r="A109" s="389" t="s">
        <v>427</v>
      </c>
      <c r="B109" s="111" t="s">
        <v>348</v>
      </c>
      <c r="C109" s="261"/>
    </row>
    <row r="110" spans="1:3" ht="12" customHeight="1">
      <c r="A110" s="389" t="s">
        <v>428</v>
      </c>
      <c r="B110" s="110" t="s">
        <v>349</v>
      </c>
      <c r="C110" s="259"/>
    </row>
    <row r="111" spans="1:3" ht="12" customHeight="1">
      <c r="A111" s="389" t="s">
        <v>432</v>
      </c>
      <c r="B111" s="9" t="s">
        <v>48</v>
      </c>
      <c r="C111" s="259"/>
    </row>
    <row r="112" spans="1:3" ht="12" customHeight="1">
      <c r="A112" s="390" t="s">
        <v>433</v>
      </c>
      <c r="B112" s="6" t="s">
        <v>501</v>
      </c>
      <c r="C112" s="261"/>
    </row>
    <row r="113" spans="1:3" ht="12" customHeight="1" thickBot="1">
      <c r="A113" s="398" t="s">
        <v>434</v>
      </c>
      <c r="B113" s="112" t="s">
        <v>502</v>
      </c>
      <c r="C113" s="265"/>
    </row>
    <row r="114" spans="1:3" ht="12" customHeight="1" thickBot="1">
      <c r="A114" s="29" t="s">
        <v>18</v>
      </c>
      <c r="B114" s="25" t="s">
        <v>350</v>
      </c>
      <c r="C114" s="257">
        <f>+C115+C117+C119</f>
        <v>0</v>
      </c>
    </row>
    <row r="115" spans="1:3" ht="12" customHeight="1">
      <c r="A115" s="388" t="s">
        <v>92</v>
      </c>
      <c r="B115" s="6" t="s">
        <v>214</v>
      </c>
      <c r="C115" s="260"/>
    </row>
    <row r="116" spans="1:3" ht="12" customHeight="1">
      <c r="A116" s="388" t="s">
        <v>93</v>
      </c>
      <c r="B116" s="10" t="s">
        <v>354</v>
      </c>
      <c r="C116" s="260"/>
    </row>
    <row r="117" spans="1:3" ht="12" customHeight="1">
      <c r="A117" s="388" t="s">
        <v>94</v>
      </c>
      <c r="B117" s="10" t="s">
        <v>169</v>
      </c>
      <c r="C117" s="259"/>
    </row>
    <row r="118" spans="1:3" ht="12" customHeight="1">
      <c r="A118" s="388" t="s">
        <v>95</v>
      </c>
      <c r="B118" s="10" t="s">
        <v>355</v>
      </c>
      <c r="C118" s="242"/>
    </row>
    <row r="119" spans="1:3" ht="12" customHeight="1">
      <c r="A119" s="388" t="s">
        <v>96</v>
      </c>
      <c r="B119" s="254" t="s">
        <v>217</v>
      </c>
      <c r="C119" s="242"/>
    </row>
    <row r="120" spans="1:3" ht="12" customHeight="1">
      <c r="A120" s="388" t="s">
        <v>102</v>
      </c>
      <c r="B120" s="253" t="s">
        <v>417</v>
      </c>
      <c r="C120" s="242"/>
    </row>
    <row r="121" spans="1:3" ht="12" customHeight="1">
      <c r="A121" s="388" t="s">
        <v>104</v>
      </c>
      <c r="B121" s="365" t="s">
        <v>360</v>
      </c>
      <c r="C121" s="242"/>
    </row>
    <row r="122" spans="1:3" ht="12" customHeight="1">
      <c r="A122" s="388" t="s">
        <v>170</v>
      </c>
      <c r="B122" s="110" t="s">
        <v>343</v>
      </c>
      <c r="C122" s="242"/>
    </row>
    <row r="123" spans="1:3" ht="12" customHeight="1">
      <c r="A123" s="388" t="s">
        <v>171</v>
      </c>
      <c r="B123" s="110" t="s">
        <v>359</v>
      </c>
      <c r="C123" s="242"/>
    </row>
    <row r="124" spans="1:3" ht="12" customHeight="1">
      <c r="A124" s="388" t="s">
        <v>172</v>
      </c>
      <c r="B124" s="110" t="s">
        <v>358</v>
      </c>
      <c r="C124" s="242"/>
    </row>
    <row r="125" spans="1:3" ht="12" customHeight="1">
      <c r="A125" s="388" t="s">
        <v>351</v>
      </c>
      <c r="B125" s="110" t="s">
        <v>346</v>
      </c>
      <c r="C125" s="242"/>
    </row>
    <row r="126" spans="1:3" ht="12" customHeight="1">
      <c r="A126" s="388" t="s">
        <v>352</v>
      </c>
      <c r="B126" s="110" t="s">
        <v>357</v>
      </c>
      <c r="C126" s="242"/>
    </row>
    <row r="127" spans="1:3" ht="12" customHeight="1" thickBot="1">
      <c r="A127" s="397" t="s">
        <v>353</v>
      </c>
      <c r="B127" s="110" t="s">
        <v>356</v>
      </c>
      <c r="C127" s="243"/>
    </row>
    <row r="128" spans="1:3" ht="12" customHeight="1" thickBot="1">
      <c r="A128" s="29" t="s">
        <v>19</v>
      </c>
      <c r="B128" s="92" t="s">
        <v>437</v>
      </c>
      <c r="C128" s="257">
        <f>+C93+C114</f>
        <v>0</v>
      </c>
    </row>
    <row r="129" spans="1:11" ht="12" customHeight="1" thickBot="1">
      <c r="A129" s="29" t="s">
        <v>20</v>
      </c>
      <c r="B129" s="92" t="s">
        <v>438</v>
      </c>
      <c r="C129" s="257">
        <f>+C130+C131+C132</f>
        <v>0</v>
      </c>
    </row>
    <row r="130" spans="1:11" s="86" customFormat="1" ht="12" customHeight="1">
      <c r="A130" s="388" t="s">
        <v>255</v>
      </c>
      <c r="B130" s="7" t="s">
        <v>506</v>
      </c>
      <c r="C130" s="242"/>
    </row>
    <row r="131" spans="1:11" ht="12" customHeight="1">
      <c r="A131" s="388" t="s">
        <v>256</v>
      </c>
      <c r="B131" s="7" t="s">
        <v>446</v>
      </c>
      <c r="C131" s="242"/>
    </row>
    <row r="132" spans="1:11" ht="12" customHeight="1" thickBot="1">
      <c r="A132" s="397" t="s">
        <v>257</v>
      </c>
      <c r="B132" s="5" t="s">
        <v>505</v>
      </c>
      <c r="C132" s="242"/>
    </row>
    <row r="133" spans="1:11" ht="12" customHeight="1" thickBot="1">
      <c r="A133" s="29" t="s">
        <v>21</v>
      </c>
      <c r="B133" s="92" t="s">
        <v>439</v>
      </c>
      <c r="C133" s="257">
        <f>+C134+C135+C136+C137+C138+C139</f>
        <v>0</v>
      </c>
    </row>
    <row r="134" spans="1:11" ht="12" customHeight="1">
      <c r="A134" s="388" t="s">
        <v>79</v>
      </c>
      <c r="B134" s="7" t="s">
        <v>448</v>
      </c>
      <c r="C134" s="242"/>
    </row>
    <row r="135" spans="1:11" ht="12" customHeight="1">
      <c r="A135" s="388" t="s">
        <v>80</v>
      </c>
      <c r="B135" s="7" t="s">
        <v>440</v>
      </c>
      <c r="C135" s="242"/>
    </row>
    <row r="136" spans="1:11" ht="12" customHeight="1">
      <c r="A136" s="388" t="s">
        <v>81</v>
      </c>
      <c r="B136" s="7" t="s">
        <v>441</v>
      </c>
      <c r="C136" s="242"/>
    </row>
    <row r="137" spans="1:11" ht="12" customHeight="1">
      <c r="A137" s="388" t="s">
        <v>157</v>
      </c>
      <c r="B137" s="7" t="s">
        <v>504</v>
      </c>
      <c r="C137" s="242"/>
    </row>
    <row r="138" spans="1:11" ht="12" customHeight="1">
      <c r="A138" s="388" t="s">
        <v>158</v>
      </c>
      <c r="B138" s="7" t="s">
        <v>443</v>
      </c>
      <c r="C138" s="242"/>
    </row>
    <row r="139" spans="1:11" s="86" customFormat="1" ht="12" customHeight="1" thickBot="1">
      <c r="A139" s="397" t="s">
        <v>159</v>
      </c>
      <c r="B139" s="5" t="s">
        <v>444</v>
      </c>
      <c r="C139" s="242"/>
    </row>
    <row r="140" spans="1:11" ht="12" customHeight="1" thickBot="1">
      <c r="A140" s="29" t="s">
        <v>22</v>
      </c>
      <c r="B140" s="92" t="s">
        <v>522</v>
      </c>
      <c r="C140" s="263">
        <f>+C141+C142+C144+C145+C143</f>
        <v>0</v>
      </c>
      <c r="K140" s="225"/>
    </row>
    <row r="141" spans="1:11">
      <c r="A141" s="388" t="s">
        <v>82</v>
      </c>
      <c r="B141" s="7" t="s">
        <v>361</v>
      </c>
      <c r="C141" s="242"/>
    </row>
    <row r="142" spans="1:11" ht="12" customHeight="1">
      <c r="A142" s="388" t="s">
        <v>83</v>
      </c>
      <c r="B142" s="7" t="s">
        <v>362</v>
      </c>
      <c r="C142" s="242"/>
    </row>
    <row r="143" spans="1:11" s="86" customFormat="1" ht="12" customHeight="1">
      <c r="A143" s="388" t="s">
        <v>275</v>
      </c>
      <c r="B143" s="7" t="s">
        <v>521</v>
      </c>
      <c r="C143" s="242"/>
    </row>
    <row r="144" spans="1:11" s="86" customFormat="1" ht="12" customHeight="1">
      <c r="A144" s="388" t="s">
        <v>276</v>
      </c>
      <c r="B144" s="7" t="s">
        <v>453</v>
      </c>
      <c r="C144" s="242"/>
    </row>
    <row r="145" spans="1:3" s="86" customFormat="1" ht="12" customHeight="1" thickBot="1">
      <c r="A145" s="397" t="s">
        <v>277</v>
      </c>
      <c r="B145" s="5" t="s">
        <v>381</v>
      </c>
      <c r="C145" s="242"/>
    </row>
    <row r="146" spans="1:3" s="86" customFormat="1" ht="12" customHeight="1" thickBot="1">
      <c r="A146" s="29" t="s">
        <v>23</v>
      </c>
      <c r="B146" s="92" t="s">
        <v>454</v>
      </c>
      <c r="C146" s="266">
        <f>+C147+C148+C149+C150+C151</f>
        <v>0</v>
      </c>
    </row>
    <row r="147" spans="1:3" s="86" customFormat="1" ht="12" customHeight="1">
      <c r="A147" s="388" t="s">
        <v>84</v>
      </c>
      <c r="B147" s="7" t="s">
        <v>449</v>
      </c>
      <c r="C147" s="242"/>
    </row>
    <row r="148" spans="1:3" s="86" customFormat="1" ht="12" customHeight="1">
      <c r="A148" s="388" t="s">
        <v>85</v>
      </c>
      <c r="B148" s="7" t="s">
        <v>456</v>
      </c>
      <c r="C148" s="242"/>
    </row>
    <row r="149" spans="1:3" s="86" customFormat="1" ht="12" customHeight="1">
      <c r="A149" s="388" t="s">
        <v>287</v>
      </c>
      <c r="B149" s="7" t="s">
        <v>451</v>
      </c>
      <c r="C149" s="242"/>
    </row>
    <row r="150" spans="1:3" ht="12.75" customHeight="1">
      <c r="A150" s="388" t="s">
        <v>288</v>
      </c>
      <c r="B150" s="7" t="s">
        <v>507</v>
      </c>
      <c r="C150" s="242"/>
    </row>
    <row r="151" spans="1:3" ht="12.75" customHeight="1" thickBot="1">
      <c r="A151" s="397" t="s">
        <v>455</v>
      </c>
      <c r="B151" s="5" t="s">
        <v>458</v>
      </c>
      <c r="C151" s="243"/>
    </row>
    <row r="152" spans="1:3" ht="12.75" customHeight="1" thickBot="1">
      <c r="A152" s="444" t="s">
        <v>24</v>
      </c>
      <c r="B152" s="92" t="s">
        <v>459</v>
      </c>
      <c r="C152" s="266"/>
    </row>
    <row r="153" spans="1:3" ht="12" customHeight="1" thickBot="1">
      <c r="A153" s="444" t="s">
        <v>25</v>
      </c>
      <c r="B153" s="92" t="s">
        <v>460</v>
      </c>
      <c r="C153" s="266"/>
    </row>
    <row r="154" spans="1:3" ht="15" customHeight="1" thickBot="1">
      <c r="A154" s="29" t="s">
        <v>26</v>
      </c>
      <c r="B154" s="92" t="s">
        <v>462</v>
      </c>
      <c r="C154" s="379">
        <f>+C129+C133+C140+C146+C152+C153</f>
        <v>0</v>
      </c>
    </row>
    <row r="155" spans="1:3" ht="13.5" thickBot="1">
      <c r="A155" s="399" t="s">
        <v>27</v>
      </c>
      <c r="B155" s="343" t="s">
        <v>461</v>
      </c>
      <c r="C155" s="379">
        <f>+C128+C154</f>
        <v>0</v>
      </c>
    </row>
    <row r="156" spans="1:3" ht="15" customHeight="1" thickBot="1">
      <c r="A156" s="349"/>
      <c r="B156" s="350"/>
      <c r="C156" s="351"/>
    </row>
    <row r="157" spans="1:3" ht="14.25" customHeight="1" thickBot="1">
      <c r="A157" s="222" t="s">
        <v>508</v>
      </c>
      <c r="B157" s="223"/>
      <c r="C157" s="89"/>
    </row>
    <row r="158" spans="1:3" ht="13.5" thickBot="1">
      <c r="A158" s="222" t="s">
        <v>188</v>
      </c>
      <c r="B158" s="223"/>
      <c r="C158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view="pageBreakPreview" topLeftCell="A70" zoomScale="85" zoomScaleNormal="130" zoomScaleSheetLayoutView="85" workbookViewId="0">
      <selection activeCell="B31" sqref="B31"/>
    </sheetView>
  </sheetViews>
  <sheetFormatPr defaultRowHeight="12.75"/>
  <cols>
    <col min="1" max="1" width="19.5" style="352" customWidth="1"/>
    <col min="2" max="2" width="72" style="353" customWidth="1"/>
    <col min="3" max="3" width="25" style="354" customWidth="1"/>
    <col min="4" max="16384" width="9.33203125" style="2"/>
  </cols>
  <sheetData>
    <row r="1" spans="1:3" s="1" customFormat="1" ht="16.5" customHeight="1" thickBot="1">
      <c r="A1" s="199"/>
      <c r="B1" s="201"/>
      <c r="C1" s="224" t="str">
        <f>+CONCATENATE("9.1.3. melléklet a ……/",LEFT(ÖSSZEFÜGGÉSEK!A5,4),". (….) önkormányzati rendelethez")</f>
        <v>9.1.3. melléklet a ……/2016. (….) önkormányzati rendelethez</v>
      </c>
    </row>
    <row r="2" spans="1:3" s="82" customFormat="1" ht="21" customHeight="1">
      <c r="A2" s="359" t="s">
        <v>61</v>
      </c>
      <c r="B2" s="318" t="s">
        <v>210</v>
      </c>
      <c r="C2" s="320" t="s">
        <v>52</v>
      </c>
    </row>
    <row r="3" spans="1:3" s="82" customFormat="1" ht="16.5" thickBot="1">
      <c r="A3" s="202" t="s">
        <v>185</v>
      </c>
      <c r="B3" s="319" t="s">
        <v>518</v>
      </c>
      <c r="C3" s="443" t="s">
        <v>420</v>
      </c>
    </row>
    <row r="4" spans="1:3" s="83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321" t="s">
        <v>54</v>
      </c>
    </row>
    <row r="6" spans="1:3" s="60" customFormat="1" ht="12.95" customHeight="1" thickBot="1">
      <c r="A6" s="169"/>
      <c r="B6" s="170" t="s">
        <v>482</v>
      </c>
      <c r="C6" s="171" t="s">
        <v>483</v>
      </c>
    </row>
    <row r="7" spans="1:3" s="60" customFormat="1" ht="15.95" customHeight="1" thickBot="1">
      <c r="A7" s="207"/>
      <c r="B7" s="208" t="s">
        <v>55</v>
      </c>
      <c r="C7" s="322"/>
    </row>
    <row r="8" spans="1:3" s="60" customFormat="1" ht="12" customHeight="1" thickBot="1">
      <c r="A8" s="29" t="s">
        <v>17</v>
      </c>
      <c r="B8" s="19" t="s">
        <v>240</v>
      </c>
      <c r="C8" s="257">
        <f>+C9+C10+C11+C12+C13+C14</f>
        <v>0</v>
      </c>
    </row>
    <row r="9" spans="1:3" s="84" customFormat="1" ht="12" customHeight="1">
      <c r="A9" s="388" t="s">
        <v>86</v>
      </c>
      <c r="B9" s="369" t="s">
        <v>241</v>
      </c>
      <c r="C9" s="260"/>
    </row>
    <row r="10" spans="1:3" s="85" customFormat="1" ht="12" customHeight="1">
      <c r="A10" s="389" t="s">
        <v>87</v>
      </c>
      <c r="B10" s="370" t="s">
        <v>242</v>
      </c>
      <c r="C10" s="259"/>
    </row>
    <row r="11" spans="1:3" s="85" customFormat="1" ht="12" customHeight="1">
      <c r="A11" s="389" t="s">
        <v>88</v>
      </c>
      <c r="B11" s="370" t="s">
        <v>529</v>
      </c>
      <c r="C11" s="259"/>
    </row>
    <row r="12" spans="1:3" s="85" customFormat="1" ht="12" customHeight="1">
      <c r="A12" s="389" t="s">
        <v>89</v>
      </c>
      <c r="B12" s="370" t="s">
        <v>243</v>
      </c>
      <c r="C12" s="259"/>
    </row>
    <row r="13" spans="1:3" s="85" customFormat="1" ht="12" customHeight="1">
      <c r="A13" s="389" t="s">
        <v>130</v>
      </c>
      <c r="B13" s="370" t="s">
        <v>495</v>
      </c>
      <c r="C13" s="259"/>
    </row>
    <row r="14" spans="1:3" s="84" customFormat="1" ht="12" customHeight="1" thickBot="1">
      <c r="A14" s="390" t="s">
        <v>90</v>
      </c>
      <c r="B14" s="371" t="s">
        <v>422</v>
      </c>
      <c r="C14" s="259"/>
    </row>
    <row r="15" spans="1:3" s="84" customFormat="1" ht="12" customHeight="1" thickBot="1">
      <c r="A15" s="29" t="s">
        <v>18</v>
      </c>
      <c r="B15" s="252" t="s">
        <v>244</v>
      </c>
      <c r="C15" s="257">
        <f>+C16+C17+C18+C19+C20</f>
        <v>0</v>
      </c>
    </row>
    <row r="16" spans="1:3" s="84" customFormat="1" ht="12" customHeight="1">
      <c r="A16" s="388" t="s">
        <v>92</v>
      </c>
      <c r="B16" s="369" t="s">
        <v>245</v>
      </c>
      <c r="C16" s="260"/>
    </row>
    <row r="17" spans="1:3" s="84" customFormat="1" ht="12" customHeight="1">
      <c r="A17" s="389" t="s">
        <v>93</v>
      </c>
      <c r="B17" s="370" t="s">
        <v>246</v>
      </c>
      <c r="C17" s="259"/>
    </row>
    <row r="18" spans="1:3" s="84" customFormat="1" ht="12" customHeight="1">
      <c r="A18" s="389" t="s">
        <v>94</v>
      </c>
      <c r="B18" s="370" t="s">
        <v>411</v>
      </c>
      <c r="C18" s="259"/>
    </row>
    <row r="19" spans="1:3" s="84" customFormat="1" ht="12" customHeight="1">
      <c r="A19" s="389" t="s">
        <v>95</v>
      </c>
      <c r="B19" s="370" t="s">
        <v>412</v>
      </c>
      <c r="C19" s="259"/>
    </row>
    <row r="20" spans="1:3" s="84" customFormat="1" ht="12" customHeight="1">
      <c r="A20" s="389" t="s">
        <v>96</v>
      </c>
      <c r="B20" s="370" t="s">
        <v>247</v>
      </c>
      <c r="C20" s="259"/>
    </row>
    <row r="21" spans="1:3" s="85" customFormat="1" ht="12" customHeight="1" thickBot="1">
      <c r="A21" s="390" t="s">
        <v>102</v>
      </c>
      <c r="B21" s="371" t="s">
        <v>248</v>
      </c>
      <c r="C21" s="261"/>
    </row>
    <row r="22" spans="1:3" s="85" customFormat="1" ht="12" customHeight="1" thickBot="1">
      <c r="A22" s="29" t="s">
        <v>19</v>
      </c>
      <c r="B22" s="19" t="s">
        <v>249</v>
      </c>
      <c r="C22" s="257">
        <f>+C23+C24+C25+C26+C27</f>
        <v>0</v>
      </c>
    </row>
    <row r="23" spans="1:3" s="85" customFormat="1" ht="12" customHeight="1">
      <c r="A23" s="388" t="s">
        <v>75</v>
      </c>
      <c r="B23" s="369" t="s">
        <v>250</v>
      </c>
      <c r="C23" s="260"/>
    </row>
    <row r="24" spans="1:3" s="84" customFormat="1" ht="12" customHeight="1">
      <c r="A24" s="389" t="s">
        <v>76</v>
      </c>
      <c r="B24" s="370" t="s">
        <v>251</v>
      </c>
      <c r="C24" s="259"/>
    </row>
    <row r="25" spans="1:3" s="85" customFormat="1" ht="12" customHeight="1">
      <c r="A25" s="389" t="s">
        <v>77</v>
      </c>
      <c r="B25" s="370" t="s">
        <v>413</v>
      </c>
      <c r="C25" s="259"/>
    </row>
    <row r="26" spans="1:3" s="85" customFormat="1" ht="12" customHeight="1">
      <c r="A26" s="389" t="s">
        <v>78</v>
      </c>
      <c r="B26" s="370" t="s">
        <v>414</v>
      </c>
      <c r="C26" s="259"/>
    </row>
    <row r="27" spans="1:3" s="85" customFormat="1" ht="12" customHeight="1">
      <c r="A27" s="389" t="s">
        <v>153</v>
      </c>
      <c r="B27" s="370" t="s">
        <v>252</v>
      </c>
      <c r="C27" s="259"/>
    </row>
    <row r="28" spans="1:3" s="85" customFormat="1" ht="12" customHeight="1" thickBot="1">
      <c r="A28" s="390" t="s">
        <v>154</v>
      </c>
      <c r="B28" s="371" t="s">
        <v>253</v>
      </c>
      <c r="C28" s="261"/>
    </row>
    <row r="29" spans="1:3" s="85" customFormat="1" ht="12" customHeight="1" thickBot="1">
      <c r="A29" s="29" t="s">
        <v>155</v>
      </c>
      <c r="B29" s="19" t="s">
        <v>254</v>
      </c>
      <c r="C29" s="263">
        <f>SUM(C30:C36)</f>
        <v>0</v>
      </c>
    </row>
    <row r="30" spans="1:3" s="85" customFormat="1" ht="12" customHeight="1">
      <c r="A30" s="388" t="s">
        <v>255</v>
      </c>
      <c r="B30" s="369" t="s">
        <v>569</v>
      </c>
      <c r="C30" s="260"/>
    </row>
    <row r="31" spans="1:3" s="85" customFormat="1" ht="12" customHeight="1">
      <c r="A31" s="389" t="s">
        <v>256</v>
      </c>
      <c r="B31" s="370" t="s">
        <v>535</v>
      </c>
      <c r="C31" s="259"/>
    </row>
    <row r="32" spans="1:3" s="85" customFormat="1" ht="12" customHeight="1">
      <c r="A32" s="389" t="s">
        <v>257</v>
      </c>
      <c r="B32" s="370" t="s">
        <v>536</v>
      </c>
      <c r="C32" s="259"/>
    </row>
    <row r="33" spans="1:3" s="85" customFormat="1" ht="12" customHeight="1">
      <c r="A33" s="389" t="s">
        <v>258</v>
      </c>
      <c r="B33" s="370" t="s">
        <v>537</v>
      </c>
      <c r="C33" s="259"/>
    </row>
    <row r="34" spans="1:3" s="85" customFormat="1" ht="12" customHeight="1">
      <c r="A34" s="389" t="s">
        <v>531</v>
      </c>
      <c r="B34" s="370" t="s">
        <v>259</v>
      </c>
      <c r="C34" s="259"/>
    </row>
    <row r="35" spans="1:3" s="85" customFormat="1" ht="12" customHeight="1">
      <c r="A35" s="389" t="s">
        <v>532</v>
      </c>
      <c r="B35" s="370" t="s">
        <v>260</v>
      </c>
      <c r="C35" s="259"/>
    </row>
    <row r="36" spans="1:3" s="85" customFormat="1" ht="12" customHeight="1" thickBot="1">
      <c r="A36" s="390" t="s">
        <v>533</v>
      </c>
      <c r="B36" s="445" t="s">
        <v>261</v>
      </c>
      <c r="C36" s="261"/>
    </row>
    <row r="37" spans="1:3" s="85" customFormat="1" ht="12" customHeight="1" thickBot="1">
      <c r="A37" s="29" t="s">
        <v>21</v>
      </c>
      <c r="B37" s="19" t="s">
        <v>423</v>
      </c>
      <c r="C37" s="257">
        <f>SUM(C38:C48)</f>
        <v>0</v>
      </c>
    </row>
    <row r="38" spans="1:3" s="85" customFormat="1" ht="12" customHeight="1">
      <c r="A38" s="388" t="s">
        <v>79</v>
      </c>
      <c r="B38" s="369" t="s">
        <v>264</v>
      </c>
      <c r="C38" s="260"/>
    </row>
    <row r="39" spans="1:3" s="85" customFormat="1" ht="12" customHeight="1">
      <c r="A39" s="389" t="s">
        <v>80</v>
      </c>
      <c r="B39" s="370" t="s">
        <v>265</v>
      </c>
      <c r="C39" s="259"/>
    </row>
    <row r="40" spans="1:3" s="85" customFormat="1" ht="12" customHeight="1">
      <c r="A40" s="389" t="s">
        <v>81</v>
      </c>
      <c r="B40" s="370" t="s">
        <v>266</v>
      </c>
      <c r="C40" s="259"/>
    </row>
    <row r="41" spans="1:3" s="85" customFormat="1" ht="12" customHeight="1">
      <c r="A41" s="389" t="s">
        <v>157</v>
      </c>
      <c r="B41" s="370" t="s">
        <v>267</v>
      </c>
      <c r="C41" s="259"/>
    </row>
    <row r="42" spans="1:3" s="85" customFormat="1" ht="12" customHeight="1">
      <c r="A42" s="389" t="s">
        <v>158</v>
      </c>
      <c r="B42" s="370" t="s">
        <v>268</v>
      </c>
      <c r="C42" s="259"/>
    </row>
    <row r="43" spans="1:3" s="85" customFormat="1" ht="12" customHeight="1">
      <c r="A43" s="389" t="s">
        <v>159</v>
      </c>
      <c r="B43" s="370" t="s">
        <v>269</v>
      </c>
      <c r="C43" s="259"/>
    </row>
    <row r="44" spans="1:3" s="85" customFormat="1" ht="12" customHeight="1">
      <c r="A44" s="389" t="s">
        <v>160</v>
      </c>
      <c r="B44" s="370" t="s">
        <v>270</v>
      </c>
      <c r="C44" s="259"/>
    </row>
    <row r="45" spans="1:3" s="85" customFormat="1" ht="12" customHeight="1">
      <c r="A45" s="389" t="s">
        <v>161</v>
      </c>
      <c r="B45" s="370" t="s">
        <v>539</v>
      </c>
      <c r="C45" s="259"/>
    </row>
    <row r="46" spans="1:3" s="85" customFormat="1" ht="12" customHeight="1">
      <c r="A46" s="389" t="s">
        <v>262</v>
      </c>
      <c r="B46" s="370" t="s">
        <v>272</v>
      </c>
      <c r="C46" s="262"/>
    </row>
    <row r="47" spans="1:3" s="85" customFormat="1" ht="12" customHeight="1">
      <c r="A47" s="390" t="s">
        <v>263</v>
      </c>
      <c r="B47" s="371" t="s">
        <v>425</v>
      </c>
      <c r="C47" s="358"/>
    </row>
    <row r="48" spans="1:3" s="85" customFormat="1" ht="12" customHeight="1" thickBot="1">
      <c r="A48" s="390" t="s">
        <v>424</v>
      </c>
      <c r="B48" s="371" t="s">
        <v>273</v>
      </c>
      <c r="C48" s="358"/>
    </row>
    <row r="49" spans="1:3" s="85" customFormat="1" ht="12" customHeight="1" thickBot="1">
      <c r="A49" s="29" t="s">
        <v>22</v>
      </c>
      <c r="B49" s="19" t="s">
        <v>274</v>
      </c>
      <c r="C49" s="257">
        <f>SUM(C50:C54)</f>
        <v>0</v>
      </c>
    </row>
    <row r="50" spans="1:3" s="85" customFormat="1" ht="12" customHeight="1">
      <c r="A50" s="388" t="s">
        <v>82</v>
      </c>
      <c r="B50" s="369" t="s">
        <v>278</v>
      </c>
      <c r="C50" s="412"/>
    </row>
    <row r="51" spans="1:3" s="85" customFormat="1" ht="12" customHeight="1">
      <c r="A51" s="389" t="s">
        <v>83</v>
      </c>
      <c r="B51" s="370" t="s">
        <v>279</v>
      </c>
      <c r="C51" s="262"/>
    </row>
    <row r="52" spans="1:3" s="85" customFormat="1" ht="12" customHeight="1">
      <c r="A52" s="389" t="s">
        <v>275</v>
      </c>
      <c r="B52" s="370" t="s">
        <v>280</v>
      </c>
      <c r="C52" s="262"/>
    </row>
    <row r="53" spans="1:3" s="85" customFormat="1" ht="12" customHeight="1">
      <c r="A53" s="389" t="s">
        <v>276</v>
      </c>
      <c r="B53" s="370" t="s">
        <v>281</v>
      </c>
      <c r="C53" s="262"/>
    </row>
    <row r="54" spans="1:3" s="85" customFormat="1" ht="12" customHeight="1" thickBot="1">
      <c r="A54" s="390" t="s">
        <v>277</v>
      </c>
      <c r="B54" s="445" t="s">
        <v>282</v>
      </c>
      <c r="C54" s="358"/>
    </row>
    <row r="55" spans="1:3" s="85" customFormat="1" ht="12" customHeight="1" thickBot="1">
      <c r="A55" s="29" t="s">
        <v>162</v>
      </c>
      <c r="B55" s="19" t="s">
        <v>283</v>
      </c>
      <c r="C55" s="257">
        <f>SUM(C56:C58)</f>
        <v>0</v>
      </c>
    </row>
    <row r="56" spans="1:3" s="85" customFormat="1" ht="12" customHeight="1">
      <c r="A56" s="388" t="s">
        <v>84</v>
      </c>
      <c r="B56" s="369" t="s">
        <v>284</v>
      </c>
      <c r="C56" s="260"/>
    </row>
    <row r="57" spans="1:3" s="85" customFormat="1" ht="12" customHeight="1">
      <c r="A57" s="389" t="s">
        <v>85</v>
      </c>
      <c r="B57" s="370" t="s">
        <v>415</v>
      </c>
      <c r="C57" s="259"/>
    </row>
    <row r="58" spans="1:3" s="85" customFormat="1" ht="12" customHeight="1">
      <c r="A58" s="389" t="s">
        <v>287</v>
      </c>
      <c r="B58" s="370" t="s">
        <v>285</v>
      </c>
      <c r="C58" s="259"/>
    </row>
    <row r="59" spans="1:3" s="85" customFormat="1" ht="12" customHeight="1" thickBot="1">
      <c r="A59" s="390" t="s">
        <v>288</v>
      </c>
      <c r="B59" s="445" t="s">
        <v>286</v>
      </c>
      <c r="C59" s="261"/>
    </row>
    <row r="60" spans="1:3" s="85" customFormat="1" ht="12" customHeight="1" thickBot="1">
      <c r="A60" s="29" t="s">
        <v>24</v>
      </c>
      <c r="B60" s="252" t="s">
        <v>289</v>
      </c>
      <c r="C60" s="257">
        <f>SUM(C61:C63)</f>
        <v>0</v>
      </c>
    </row>
    <row r="61" spans="1:3" s="85" customFormat="1" ht="12" customHeight="1">
      <c r="A61" s="388" t="s">
        <v>163</v>
      </c>
      <c r="B61" s="369" t="s">
        <v>291</v>
      </c>
      <c r="C61" s="262"/>
    </row>
    <row r="62" spans="1:3" s="85" customFormat="1" ht="12" customHeight="1">
      <c r="A62" s="389" t="s">
        <v>164</v>
      </c>
      <c r="B62" s="370" t="s">
        <v>416</v>
      </c>
      <c r="C62" s="262"/>
    </row>
    <row r="63" spans="1:3" s="85" customFormat="1" ht="12" customHeight="1">
      <c r="A63" s="389" t="s">
        <v>216</v>
      </c>
      <c r="B63" s="370" t="s">
        <v>292</v>
      </c>
      <c r="C63" s="262"/>
    </row>
    <row r="64" spans="1:3" s="85" customFormat="1" ht="12" customHeight="1" thickBot="1">
      <c r="A64" s="390" t="s">
        <v>290</v>
      </c>
      <c r="B64" s="445" t="s">
        <v>293</v>
      </c>
      <c r="C64" s="262"/>
    </row>
    <row r="65" spans="1:3" s="85" customFormat="1" ht="12" customHeight="1" thickBot="1">
      <c r="A65" s="29" t="s">
        <v>25</v>
      </c>
      <c r="B65" s="19" t="s">
        <v>294</v>
      </c>
      <c r="C65" s="263">
        <f>+C8+C15+C22+C29+C37+C49+C55+C60</f>
        <v>0</v>
      </c>
    </row>
    <row r="66" spans="1:3" s="85" customFormat="1" ht="12" customHeight="1" thickBot="1">
      <c r="A66" s="391" t="s">
        <v>385</v>
      </c>
      <c r="B66" s="252" t="s">
        <v>296</v>
      </c>
      <c r="C66" s="257">
        <f>SUM(C67:C69)</f>
        <v>0</v>
      </c>
    </row>
    <row r="67" spans="1:3" s="85" customFormat="1" ht="12" customHeight="1">
      <c r="A67" s="388" t="s">
        <v>327</v>
      </c>
      <c r="B67" s="369" t="s">
        <v>297</v>
      </c>
      <c r="C67" s="262"/>
    </row>
    <row r="68" spans="1:3" s="85" customFormat="1" ht="12" customHeight="1">
      <c r="A68" s="389" t="s">
        <v>336</v>
      </c>
      <c r="B68" s="370" t="s">
        <v>298</v>
      </c>
      <c r="C68" s="262"/>
    </row>
    <row r="69" spans="1:3" s="85" customFormat="1" ht="12" customHeight="1" thickBot="1">
      <c r="A69" s="390" t="s">
        <v>337</v>
      </c>
      <c r="B69" s="449" t="s">
        <v>299</v>
      </c>
      <c r="C69" s="262"/>
    </row>
    <row r="70" spans="1:3" s="85" customFormat="1" ht="12" customHeight="1" thickBot="1">
      <c r="A70" s="391" t="s">
        <v>300</v>
      </c>
      <c r="B70" s="252" t="s">
        <v>301</v>
      </c>
      <c r="C70" s="257">
        <f>SUM(C71:C74)</f>
        <v>0</v>
      </c>
    </row>
    <row r="71" spans="1:3" s="85" customFormat="1" ht="12" customHeight="1">
      <c r="A71" s="388" t="s">
        <v>131</v>
      </c>
      <c r="B71" s="369" t="s">
        <v>302</v>
      </c>
      <c r="C71" s="262"/>
    </row>
    <row r="72" spans="1:3" s="85" customFormat="1" ht="12" customHeight="1">
      <c r="A72" s="389" t="s">
        <v>132</v>
      </c>
      <c r="B72" s="370" t="s">
        <v>303</v>
      </c>
      <c r="C72" s="262"/>
    </row>
    <row r="73" spans="1:3" s="85" customFormat="1" ht="12" customHeight="1">
      <c r="A73" s="389" t="s">
        <v>328</v>
      </c>
      <c r="B73" s="370" t="s">
        <v>304</v>
      </c>
      <c r="C73" s="262"/>
    </row>
    <row r="74" spans="1:3" s="85" customFormat="1" ht="12" customHeight="1" thickBot="1">
      <c r="A74" s="390" t="s">
        <v>329</v>
      </c>
      <c r="B74" s="371" t="s">
        <v>305</v>
      </c>
      <c r="C74" s="262"/>
    </row>
    <row r="75" spans="1:3" s="85" customFormat="1" ht="12" customHeight="1" thickBot="1">
      <c r="A75" s="391" t="s">
        <v>306</v>
      </c>
      <c r="B75" s="252" t="s">
        <v>307</v>
      </c>
      <c r="C75" s="257">
        <f>SUM(C76:C77)</f>
        <v>0</v>
      </c>
    </row>
    <row r="76" spans="1:3" s="85" customFormat="1" ht="12" customHeight="1">
      <c r="A76" s="388" t="s">
        <v>330</v>
      </c>
      <c r="B76" s="369" t="s">
        <v>308</v>
      </c>
      <c r="C76" s="262"/>
    </row>
    <row r="77" spans="1:3" s="85" customFormat="1" ht="12" customHeight="1" thickBot="1">
      <c r="A77" s="390" t="s">
        <v>331</v>
      </c>
      <c r="B77" s="371" t="s">
        <v>309</v>
      </c>
      <c r="C77" s="262"/>
    </row>
    <row r="78" spans="1:3" s="84" customFormat="1" ht="12" customHeight="1" thickBot="1">
      <c r="A78" s="391" t="s">
        <v>310</v>
      </c>
      <c r="B78" s="252" t="s">
        <v>311</v>
      </c>
      <c r="C78" s="257">
        <f>SUM(C79:C81)</f>
        <v>0</v>
      </c>
    </row>
    <row r="79" spans="1:3" s="85" customFormat="1" ht="12" customHeight="1">
      <c r="A79" s="388" t="s">
        <v>332</v>
      </c>
      <c r="B79" s="369" t="s">
        <v>312</v>
      </c>
      <c r="C79" s="262"/>
    </row>
    <row r="80" spans="1:3" s="85" customFormat="1" ht="12" customHeight="1">
      <c r="A80" s="389" t="s">
        <v>333</v>
      </c>
      <c r="B80" s="370" t="s">
        <v>313</v>
      </c>
      <c r="C80" s="262"/>
    </row>
    <row r="81" spans="1:3" s="85" customFormat="1" ht="12" customHeight="1" thickBot="1">
      <c r="A81" s="390" t="s">
        <v>334</v>
      </c>
      <c r="B81" s="371" t="s">
        <v>314</v>
      </c>
      <c r="C81" s="262"/>
    </row>
    <row r="82" spans="1:3" s="85" customFormat="1" ht="12" customHeight="1" thickBot="1">
      <c r="A82" s="391" t="s">
        <v>315</v>
      </c>
      <c r="B82" s="252" t="s">
        <v>335</v>
      </c>
      <c r="C82" s="257">
        <f>SUM(C83:C86)</f>
        <v>0</v>
      </c>
    </row>
    <row r="83" spans="1:3" s="85" customFormat="1" ht="12" customHeight="1">
      <c r="A83" s="392" t="s">
        <v>316</v>
      </c>
      <c r="B83" s="369" t="s">
        <v>317</v>
      </c>
      <c r="C83" s="262"/>
    </row>
    <row r="84" spans="1:3" s="85" customFormat="1" ht="12" customHeight="1">
      <c r="A84" s="393" t="s">
        <v>318</v>
      </c>
      <c r="B84" s="370" t="s">
        <v>319</v>
      </c>
      <c r="C84" s="262"/>
    </row>
    <row r="85" spans="1:3" s="85" customFormat="1" ht="12" customHeight="1">
      <c r="A85" s="393" t="s">
        <v>320</v>
      </c>
      <c r="B85" s="370" t="s">
        <v>321</v>
      </c>
      <c r="C85" s="262"/>
    </row>
    <row r="86" spans="1:3" s="84" customFormat="1" ht="12" customHeight="1" thickBot="1">
      <c r="A86" s="394" t="s">
        <v>322</v>
      </c>
      <c r="B86" s="371" t="s">
        <v>323</v>
      </c>
      <c r="C86" s="262"/>
    </row>
    <row r="87" spans="1:3" s="84" customFormat="1" ht="12" customHeight="1" thickBot="1">
      <c r="A87" s="391" t="s">
        <v>324</v>
      </c>
      <c r="B87" s="252" t="s">
        <v>464</v>
      </c>
      <c r="C87" s="413"/>
    </row>
    <row r="88" spans="1:3" s="84" customFormat="1" ht="12" customHeight="1" thickBot="1">
      <c r="A88" s="391" t="s">
        <v>496</v>
      </c>
      <c r="B88" s="252" t="s">
        <v>325</v>
      </c>
      <c r="C88" s="413"/>
    </row>
    <row r="89" spans="1:3" s="84" customFormat="1" ht="12" customHeight="1" thickBot="1">
      <c r="A89" s="391" t="s">
        <v>497</v>
      </c>
      <c r="B89" s="376" t="s">
        <v>467</v>
      </c>
      <c r="C89" s="263">
        <f>+C66+C70+C75+C78+C82+C88+C87</f>
        <v>0</v>
      </c>
    </row>
    <row r="90" spans="1:3" s="84" customFormat="1" ht="12" customHeight="1" thickBot="1">
      <c r="A90" s="395" t="s">
        <v>498</v>
      </c>
      <c r="B90" s="377" t="s">
        <v>499</v>
      </c>
      <c r="C90" s="263">
        <f>+C65+C89</f>
        <v>0</v>
      </c>
    </row>
    <row r="91" spans="1:3" s="85" customFormat="1" ht="15" customHeight="1" thickBot="1">
      <c r="A91" s="213"/>
      <c r="B91" s="214"/>
      <c r="C91" s="327"/>
    </row>
    <row r="92" spans="1:3" s="60" customFormat="1" ht="16.5" customHeight="1" thickBot="1">
      <c r="A92" s="217"/>
      <c r="B92" s="218" t="s">
        <v>56</v>
      </c>
      <c r="C92" s="329"/>
    </row>
    <row r="93" spans="1:3" s="86" customFormat="1" ht="12" customHeight="1" thickBot="1">
      <c r="A93" s="361" t="s">
        <v>17</v>
      </c>
      <c r="B93" s="26" t="s">
        <v>503</v>
      </c>
      <c r="C93" s="256">
        <f>+C94+C95+C96+C97+C98+C111</f>
        <v>0</v>
      </c>
    </row>
    <row r="94" spans="1:3" ht="12" customHeight="1">
      <c r="A94" s="396" t="s">
        <v>86</v>
      </c>
      <c r="B94" s="8" t="s">
        <v>47</v>
      </c>
      <c r="C94" s="258"/>
    </row>
    <row r="95" spans="1:3" ht="12" customHeight="1">
      <c r="A95" s="389" t="s">
        <v>87</v>
      </c>
      <c r="B95" s="6" t="s">
        <v>165</v>
      </c>
      <c r="C95" s="259"/>
    </row>
    <row r="96" spans="1:3" ht="12" customHeight="1">
      <c r="A96" s="389" t="s">
        <v>88</v>
      </c>
      <c r="B96" s="6" t="s">
        <v>122</v>
      </c>
      <c r="C96" s="261"/>
    </row>
    <row r="97" spans="1:3" ht="12" customHeight="1">
      <c r="A97" s="389" t="s">
        <v>89</v>
      </c>
      <c r="B97" s="9" t="s">
        <v>166</v>
      </c>
      <c r="C97" s="261"/>
    </row>
    <row r="98" spans="1:3" ht="12" customHeight="1">
      <c r="A98" s="389" t="s">
        <v>97</v>
      </c>
      <c r="B98" s="17" t="s">
        <v>167</v>
      </c>
      <c r="C98" s="261"/>
    </row>
    <row r="99" spans="1:3" ht="12" customHeight="1">
      <c r="A99" s="389" t="s">
        <v>90</v>
      </c>
      <c r="B99" s="6" t="s">
        <v>500</v>
      </c>
      <c r="C99" s="261"/>
    </row>
    <row r="100" spans="1:3" ht="12" customHeight="1">
      <c r="A100" s="389" t="s">
        <v>91</v>
      </c>
      <c r="B100" s="109" t="s">
        <v>430</v>
      </c>
      <c r="C100" s="261"/>
    </row>
    <row r="101" spans="1:3" ht="12" customHeight="1">
      <c r="A101" s="389" t="s">
        <v>98</v>
      </c>
      <c r="B101" s="109" t="s">
        <v>429</v>
      </c>
      <c r="C101" s="261"/>
    </row>
    <row r="102" spans="1:3" ht="12" customHeight="1">
      <c r="A102" s="389" t="s">
        <v>99</v>
      </c>
      <c r="B102" s="109" t="s">
        <v>341</v>
      </c>
      <c r="C102" s="261"/>
    </row>
    <row r="103" spans="1:3" ht="12" customHeight="1">
      <c r="A103" s="389" t="s">
        <v>100</v>
      </c>
      <c r="B103" s="110" t="s">
        <v>342</v>
      </c>
      <c r="C103" s="261"/>
    </row>
    <row r="104" spans="1:3" ht="12" customHeight="1">
      <c r="A104" s="389" t="s">
        <v>101</v>
      </c>
      <c r="B104" s="110" t="s">
        <v>343</v>
      </c>
      <c r="C104" s="261"/>
    </row>
    <row r="105" spans="1:3" ht="12" customHeight="1">
      <c r="A105" s="389" t="s">
        <v>103</v>
      </c>
      <c r="B105" s="109" t="s">
        <v>344</v>
      </c>
      <c r="C105" s="261"/>
    </row>
    <row r="106" spans="1:3" ht="12" customHeight="1">
      <c r="A106" s="389" t="s">
        <v>168</v>
      </c>
      <c r="B106" s="109" t="s">
        <v>345</v>
      </c>
      <c r="C106" s="261"/>
    </row>
    <row r="107" spans="1:3" ht="12" customHeight="1">
      <c r="A107" s="389" t="s">
        <v>339</v>
      </c>
      <c r="B107" s="110" t="s">
        <v>346</v>
      </c>
      <c r="C107" s="261"/>
    </row>
    <row r="108" spans="1:3" ht="12" customHeight="1">
      <c r="A108" s="397" t="s">
        <v>340</v>
      </c>
      <c r="B108" s="111" t="s">
        <v>347</v>
      </c>
      <c r="C108" s="261"/>
    </row>
    <row r="109" spans="1:3" ht="12" customHeight="1">
      <c r="A109" s="389" t="s">
        <v>427</v>
      </c>
      <c r="B109" s="111" t="s">
        <v>348</v>
      </c>
      <c r="C109" s="261"/>
    </row>
    <row r="110" spans="1:3" ht="12" customHeight="1">
      <c r="A110" s="389" t="s">
        <v>428</v>
      </c>
      <c r="B110" s="110" t="s">
        <v>349</v>
      </c>
      <c r="C110" s="259"/>
    </row>
    <row r="111" spans="1:3" ht="12" customHeight="1">
      <c r="A111" s="389" t="s">
        <v>432</v>
      </c>
      <c r="B111" s="9" t="s">
        <v>48</v>
      </c>
      <c r="C111" s="259"/>
    </row>
    <row r="112" spans="1:3" ht="12" customHeight="1">
      <c r="A112" s="390" t="s">
        <v>433</v>
      </c>
      <c r="B112" s="6" t="s">
        <v>501</v>
      </c>
      <c r="C112" s="261"/>
    </row>
    <row r="113" spans="1:3" ht="12" customHeight="1" thickBot="1">
      <c r="A113" s="398" t="s">
        <v>434</v>
      </c>
      <c r="B113" s="112" t="s">
        <v>502</v>
      </c>
      <c r="C113" s="265"/>
    </row>
    <row r="114" spans="1:3" ht="12" customHeight="1" thickBot="1">
      <c r="A114" s="29" t="s">
        <v>18</v>
      </c>
      <c r="B114" s="25" t="s">
        <v>350</v>
      </c>
      <c r="C114" s="257">
        <f>+C115+C117+C119</f>
        <v>0</v>
      </c>
    </row>
    <row r="115" spans="1:3" ht="12" customHeight="1">
      <c r="A115" s="388" t="s">
        <v>92</v>
      </c>
      <c r="B115" s="6" t="s">
        <v>214</v>
      </c>
      <c r="C115" s="260"/>
    </row>
    <row r="116" spans="1:3" ht="12" customHeight="1">
      <c r="A116" s="388" t="s">
        <v>93</v>
      </c>
      <c r="B116" s="10" t="s">
        <v>354</v>
      </c>
      <c r="C116" s="260"/>
    </row>
    <row r="117" spans="1:3" ht="12" customHeight="1">
      <c r="A117" s="388" t="s">
        <v>94</v>
      </c>
      <c r="B117" s="10" t="s">
        <v>169</v>
      </c>
      <c r="C117" s="259"/>
    </row>
    <row r="118" spans="1:3" ht="12" customHeight="1">
      <c r="A118" s="388" t="s">
        <v>95</v>
      </c>
      <c r="B118" s="10" t="s">
        <v>355</v>
      </c>
      <c r="C118" s="242"/>
    </row>
    <row r="119" spans="1:3" ht="12" customHeight="1">
      <c r="A119" s="388" t="s">
        <v>96</v>
      </c>
      <c r="B119" s="254" t="s">
        <v>217</v>
      </c>
      <c r="C119" s="242"/>
    </row>
    <row r="120" spans="1:3" ht="12" customHeight="1">
      <c r="A120" s="388" t="s">
        <v>102</v>
      </c>
      <c r="B120" s="253" t="s">
        <v>417</v>
      </c>
      <c r="C120" s="242"/>
    </row>
    <row r="121" spans="1:3" ht="12" customHeight="1">
      <c r="A121" s="388" t="s">
        <v>104</v>
      </c>
      <c r="B121" s="365" t="s">
        <v>360</v>
      </c>
      <c r="C121" s="242"/>
    </row>
    <row r="122" spans="1:3" ht="12" customHeight="1">
      <c r="A122" s="388" t="s">
        <v>170</v>
      </c>
      <c r="B122" s="110" t="s">
        <v>343</v>
      </c>
      <c r="C122" s="242"/>
    </row>
    <row r="123" spans="1:3" ht="12" customHeight="1">
      <c r="A123" s="388" t="s">
        <v>171</v>
      </c>
      <c r="B123" s="110" t="s">
        <v>359</v>
      </c>
      <c r="C123" s="242"/>
    </row>
    <row r="124" spans="1:3" ht="12" customHeight="1">
      <c r="A124" s="388" t="s">
        <v>172</v>
      </c>
      <c r="B124" s="110" t="s">
        <v>358</v>
      </c>
      <c r="C124" s="242"/>
    </row>
    <row r="125" spans="1:3" ht="12" customHeight="1">
      <c r="A125" s="388" t="s">
        <v>351</v>
      </c>
      <c r="B125" s="110" t="s">
        <v>346</v>
      </c>
      <c r="C125" s="242"/>
    </row>
    <row r="126" spans="1:3" ht="12" customHeight="1">
      <c r="A126" s="388" t="s">
        <v>352</v>
      </c>
      <c r="B126" s="110" t="s">
        <v>357</v>
      </c>
      <c r="C126" s="242"/>
    </row>
    <row r="127" spans="1:3" ht="12" customHeight="1" thickBot="1">
      <c r="A127" s="397" t="s">
        <v>353</v>
      </c>
      <c r="B127" s="110" t="s">
        <v>356</v>
      </c>
      <c r="C127" s="243"/>
    </row>
    <row r="128" spans="1:3" ht="12" customHeight="1" thickBot="1">
      <c r="A128" s="29" t="s">
        <v>19</v>
      </c>
      <c r="B128" s="92" t="s">
        <v>437</v>
      </c>
      <c r="C128" s="257">
        <f>+C93+C114</f>
        <v>0</v>
      </c>
    </row>
    <row r="129" spans="1:11" ht="12" customHeight="1" thickBot="1">
      <c r="A129" s="29" t="s">
        <v>20</v>
      </c>
      <c r="B129" s="92" t="s">
        <v>438</v>
      </c>
      <c r="C129" s="257">
        <f>+C130+C131+C132</f>
        <v>0</v>
      </c>
    </row>
    <row r="130" spans="1:11" s="86" customFormat="1" ht="12" customHeight="1">
      <c r="A130" s="388" t="s">
        <v>255</v>
      </c>
      <c r="B130" s="7" t="s">
        <v>506</v>
      </c>
      <c r="C130" s="242"/>
    </row>
    <row r="131" spans="1:11" ht="12" customHeight="1">
      <c r="A131" s="388" t="s">
        <v>256</v>
      </c>
      <c r="B131" s="7" t="s">
        <v>446</v>
      </c>
      <c r="C131" s="242"/>
    </row>
    <row r="132" spans="1:11" ht="12" customHeight="1" thickBot="1">
      <c r="A132" s="397" t="s">
        <v>257</v>
      </c>
      <c r="B132" s="5" t="s">
        <v>505</v>
      </c>
      <c r="C132" s="242"/>
    </row>
    <row r="133" spans="1:11" ht="12" customHeight="1" thickBot="1">
      <c r="A133" s="29" t="s">
        <v>21</v>
      </c>
      <c r="B133" s="92" t="s">
        <v>439</v>
      </c>
      <c r="C133" s="257">
        <f>+C134+C135+C136+C137+C138+C139</f>
        <v>0</v>
      </c>
    </row>
    <row r="134" spans="1:11" ht="12" customHeight="1">
      <c r="A134" s="388" t="s">
        <v>79</v>
      </c>
      <c r="B134" s="7" t="s">
        <v>448</v>
      </c>
      <c r="C134" s="242"/>
    </row>
    <row r="135" spans="1:11" ht="12" customHeight="1">
      <c r="A135" s="388" t="s">
        <v>80</v>
      </c>
      <c r="B135" s="7" t="s">
        <v>440</v>
      </c>
      <c r="C135" s="242"/>
    </row>
    <row r="136" spans="1:11" ht="12" customHeight="1">
      <c r="A136" s="388" t="s">
        <v>81</v>
      </c>
      <c r="B136" s="7" t="s">
        <v>441</v>
      </c>
      <c r="C136" s="242"/>
    </row>
    <row r="137" spans="1:11" ht="12" customHeight="1">
      <c r="A137" s="388" t="s">
        <v>157</v>
      </c>
      <c r="B137" s="7" t="s">
        <v>504</v>
      </c>
      <c r="C137" s="242"/>
    </row>
    <row r="138" spans="1:11" ht="12" customHeight="1">
      <c r="A138" s="388" t="s">
        <v>158</v>
      </c>
      <c r="B138" s="7" t="s">
        <v>443</v>
      </c>
      <c r="C138" s="242"/>
    </row>
    <row r="139" spans="1:11" s="86" customFormat="1" ht="12" customHeight="1" thickBot="1">
      <c r="A139" s="397" t="s">
        <v>159</v>
      </c>
      <c r="B139" s="5" t="s">
        <v>444</v>
      </c>
      <c r="C139" s="242"/>
    </row>
    <row r="140" spans="1:11" ht="12" customHeight="1" thickBot="1">
      <c r="A140" s="29" t="s">
        <v>22</v>
      </c>
      <c r="B140" s="92" t="s">
        <v>522</v>
      </c>
      <c r="C140" s="263">
        <f>+C141+C142+C144+C145+C143</f>
        <v>0</v>
      </c>
      <c r="K140" s="225"/>
    </row>
    <row r="141" spans="1:11">
      <c r="A141" s="388" t="s">
        <v>82</v>
      </c>
      <c r="B141" s="7" t="s">
        <v>361</v>
      </c>
      <c r="C141" s="242"/>
    </row>
    <row r="142" spans="1:11" ht="12" customHeight="1">
      <c r="A142" s="388" t="s">
        <v>83</v>
      </c>
      <c r="B142" s="7" t="s">
        <v>362</v>
      </c>
      <c r="C142" s="242"/>
    </row>
    <row r="143" spans="1:11" s="86" customFormat="1" ht="12" customHeight="1">
      <c r="A143" s="388" t="s">
        <v>275</v>
      </c>
      <c r="B143" s="7" t="s">
        <v>521</v>
      </c>
      <c r="C143" s="242"/>
    </row>
    <row r="144" spans="1:11" s="86" customFormat="1" ht="12" customHeight="1">
      <c r="A144" s="388" t="s">
        <v>276</v>
      </c>
      <c r="B144" s="7" t="s">
        <v>453</v>
      </c>
      <c r="C144" s="242"/>
    </row>
    <row r="145" spans="1:3" s="86" customFormat="1" ht="12" customHeight="1" thickBot="1">
      <c r="A145" s="397" t="s">
        <v>277</v>
      </c>
      <c r="B145" s="5" t="s">
        <v>381</v>
      </c>
      <c r="C145" s="242"/>
    </row>
    <row r="146" spans="1:3" s="86" customFormat="1" ht="12" customHeight="1" thickBot="1">
      <c r="A146" s="29" t="s">
        <v>23</v>
      </c>
      <c r="B146" s="92" t="s">
        <v>454</v>
      </c>
      <c r="C146" s="266">
        <f>+C147+C148+C149+C150+C151</f>
        <v>0</v>
      </c>
    </row>
    <row r="147" spans="1:3" s="86" customFormat="1" ht="12" customHeight="1">
      <c r="A147" s="388" t="s">
        <v>84</v>
      </c>
      <c r="B147" s="7" t="s">
        <v>449</v>
      </c>
      <c r="C147" s="242"/>
    </row>
    <row r="148" spans="1:3" s="86" customFormat="1" ht="12" customHeight="1">
      <c r="A148" s="388" t="s">
        <v>85</v>
      </c>
      <c r="B148" s="7" t="s">
        <v>456</v>
      </c>
      <c r="C148" s="242"/>
    </row>
    <row r="149" spans="1:3" s="86" customFormat="1" ht="12" customHeight="1">
      <c r="A149" s="388" t="s">
        <v>287</v>
      </c>
      <c r="B149" s="7" t="s">
        <v>451</v>
      </c>
      <c r="C149" s="242"/>
    </row>
    <row r="150" spans="1:3" ht="12.75" customHeight="1">
      <c r="A150" s="388" t="s">
        <v>288</v>
      </c>
      <c r="B150" s="7" t="s">
        <v>507</v>
      </c>
      <c r="C150" s="242"/>
    </row>
    <row r="151" spans="1:3" ht="12.75" customHeight="1" thickBot="1">
      <c r="A151" s="397" t="s">
        <v>455</v>
      </c>
      <c r="B151" s="5" t="s">
        <v>458</v>
      </c>
      <c r="C151" s="243"/>
    </row>
    <row r="152" spans="1:3" ht="12.75" customHeight="1" thickBot="1">
      <c r="A152" s="444" t="s">
        <v>24</v>
      </c>
      <c r="B152" s="92" t="s">
        <v>459</v>
      </c>
      <c r="C152" s="266"/>
    </row>
    <row r="153" spans="1:3" ht="12" customHeight="1" thickBot="1">
      <c r="A153" s="444" t="s">
        <v>25</v>
      </c>
      <c r="B153" s="92" t="s">
        <v>460</v>
      </c>
      <c r="C153" s="266"/>
    </row>
    <row r="154" spans="1:3" ht="15" customHeight="1" thickBot="1">
      <c r="A154" s="29" t="s">
        <v>26</v>
      </c>
      <c r="B154" s="92" t="s">
        <v>462</v>
      </c>
      <c r="C154" s="379">
        <f>+C129+C133+C140+C146+C152+C153</f>
        <v>0</v>
      </c>
    </row>
    <row r="155" spans="1:3" ht="13.5" thickBot="1">
      <c r="A155" s="399" t="s">
        <v>27</v>
      </c>
      <c r="B155" s="343" t="s">
        <v>461</v>
      </c>
      <c r="C155" s="379">
        <f>+C128+C154</f>
        <v>0</v>
      </c>
    </row>
    <row r="156" spans="1:3" ht="15" customHeight="1" thickBot="1">
      <c r="A156" s="349"/>
      <c r="B156" s="350"/>
      <c r="C156" s="351"/>
    </row>
    <row r="157" spans="1:3" ht="14.25" customHeight="1" thickBot="1">
      <c r="A157" s="222" t="s">
        <v>508</v>
      </c>
      <c r="B157" s="223"/>
      <c r="C157" s="89"/>
    </row>
    <row r="158" spans="1:3" ht="13.5" thickBot="1">
      <c r="A158" s="222" t="s">
        <v>188</v>
      </c>
      <c r="B158" s="223"/>
      <c r="C158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view="pageBreakPreview" topLeftCell="A34" zoomScale="60" zoomScaleNormal="130" workbookViewId="0">
      <selection activeCell="C61" sqref="C61"/>
    </sheetView>
  </sheetViews>
  <sheetFormatPr defaultRowHeight="12.75"/>
  <cols>
    <col min="1" max="1" width="13.83203125" style="220" customWidth="1"/>
    <col min="2" max="2" width="79.1640625" style="221" customWidth="1"/>
    <col min="3" max="3" width="25" style="221" customWidth="1"/>
    <col min="4" max="16384" width="9.33203125" style="221"/>
  </cols>
  <sheetData>
    <row r="1" spans="1:3" s="200" customFormat="1" ht="21" customHeight="1" thickBot="1">
      <c r="A1" s="199"/>
      <c r="B1" s="201"/>
      <c r="C1" s="406" t="str">
        <f>+CONCATENATE("9.2. melléklet a ……/",LEFT(ÖSSZEFÜGGÉSEK!A5,4),". (….) önkormányzati rendelethez")</f>
        <v>9.2. melléklet a ……/2016. (….) önkormányzati rendelethez</v>
      </c>
    </row>
    <row r="2" spans="1:3" s="407" customFormat="1" ht="25.5" customHeight="1">
      <c r="A2" s="359" t="s">
        <v>186</v>
      </c>
      <c r="B2" s="318" t="s">
        <v>570</v>
      </c>
      <c r="C2" s="332" t="s">
        <v>58</v>
      </c>
    </row>
    <row r="3" spans="1:3" s="407" customFormat="1" ht="24.75" thickBot="1">
      <c r="A3" s="400" t="s">
        <v>185</v>
      </c>
      <c r="B3" s="319" t="s">
        <v>389</v>
      </c>
      <c r="C3" s="333"/>
    </row>
    <row r="4" spans="1:3" s="408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206" t="s">
        <v>54</v>
      </c>
    </row>
    <row r="6" spans="1:3" s="409" customFormat="1" ht="12.95" customHeight="1" thickBot="1">
      <c r="A6" s="169"/>
      <c r="B6" s="170" t="s">
        <v>482</v>
      </c>
      <c r="C6" s="171" t="s">
        <v>483</v>
      </c>
    </row>
    <row r="7" spans="1:3" s="409" customFormat="1" ht="15.95" customHeight="1" thickBot="1">
      <c r="A7" s="207"/>
      <c r="B7" s="208" t="s">
        <v>55</v>
      </c>
      <c r="C7" s="209"/>
    </row>
    <row r="8" spans="1:3" s="334" customFormat="1" ht="12" customHeight="1" thickBot="1">
      <c r="A8" s="169" t="s">
        <v>17</v>
      </c>
      <c r="B8" s="210" t="s">
        <v>509</v>
      </c>
      <c r="C8" s="277">
        <f>SUM(C9:C19)</f>
        <v>1200</v>
      </c>
    </row>
    <row r="9" spans="1:3" s="334" customFormat="1" ht="12" customHeight="1">
      <c r="A9" s="401" t="s">
        <v>86</v>
      </c>
      <c r="B9" s="8" t="s">
        <v>264</v>
      </c>
      <c r="C9" s="323"/>
    </row>
    <row r="10" spans="1:3" s="334" customFormat="1" ht="12" customHeight="1">
      <c r="A10" s="402" t="s">
        <v>87</v>
      </c>
      <c r="B10" s="6" t="s">
        <v>265</v>
      </c>
      <c r="C10" s="275">
        <v>1200</v>
      </c>
    </row>
    <row r="11" spans="1:3" s="334" customFormat="1" ht="12" customHeight="1">
      <c r="A11" s="402" t="s">
        <v>88</v>
      </c>
      <c r="B11" s="6" t="s">
        <v>266</v>
      </c>
      <c r="C11" s="275"/>
    </row>
    <row r="12" spans="1:3" s="334" customFormat="1" ht="12" customHeight="1">
      <c r="A12" s="402" t="s">
        <v>89</v>
      </c>
      <c r="B12" s="6" t="s">
        <v>267</v>
      </c>
      <c r="C12" s="275"/>
    </row>
    <row r="13" spans="1:3" s="334" customFormat="1" ht="12" customHeight="1">
      <c r="A13" s="402" t="s">
        <v>130</v>
      </c>
      <c r="B13" s="6" t="s">
        <v>268</v>
      </c>
      <c r="C13" s="275"/>
    </row>
    <row r="14" spans="1:3" s="334" customFormat="1" ht="12" customHeight="1">
      <c r="A14" s="402" t="s">
        <v>90</v>
      </c>
      <c r="B14" s="6" t="s">
        <v>390</v>
      </c>
      <c r="C14" s="275"/>
    </row>
    <row r="15" spans="1:3" s="334" customFormat="1" ht="12" customHeight="1">
      <c r="A15" s="402" t="s">
        <v>91</v>
      </c>
      <c r="B15" s="5" t="s">
        <v>391</v>
      </c>
      <c r="C15" s="275"/>
    </row>
    <row r="16" spans="1:3" s="334" customFormat="1" ht="12" customHeight="1">
      <c r="A16" s="402" t="s">
        <v>98</v>
      </c>
      <c r="B16" s="6" t="s">
        <v>271</v>
      </c>
      <c r="C16" s="324"/>
    </row>
    <row r="17" spans="1:3" s="410" customFormat="1" ht="12" customHeight="1">
      <c r="A17" s="402" t="s">
        <v>99</v>
      </c>
      <c r="B17" s="6" t="s">
        <v>272</v>
      </c>
      <c r="C17" s="275"/>
    </row>
    <row r="18" spans="1:3" s="410" customFormat="1" ht="12" customHeight="1">
      <c r="A18" s="402" t="s">
        <v>100</v>
      </c>
      <c r="B18" s="6" t="s">
        <v>425</v>
      </c>
      <c r="C18" s="276"/>
    </row>
    <row r="19" spans="1:3" s="410" customFormat="1" ht="12" customHeight="1" thickBot="1">
      <c r="A19" s="402" t="s">
        <v>101</v>
      </c>
      <c r="B19" s="5" t="s">
        <v>273</v>
      </c>
      <c r="C19" s="276"/>
    </row>
    <row r="20" spans="1:3" s="334" customFormat="1" ht="12" customHeight="1" thickBot="1">
      <c r="A20" s="169" t="s">
        <v>18</v>
      </c>
      <c r="B20" s="210" t="s">
        <v>392</v>
      </c>
      <c r="C20" s="277">
        <f>SUM(C21:C23)</f>
        <v>1080</v>
      </c>
    </row>
    <row r="21" spans="1:3" s="410" customFormat="1" ht="12" customHeight="1">
      <c r="A21" s="402" t="s">
        <v>92</v>
      </c>
      <c r="B21" s="7" t="s">
        <v>245</v>
      </c>
      <c r="C21" s="275"/>
    </row>
    <row r="22" spans="1:3" s="410" customFormat="1" ht="12" customHeight="1">
      <c r="A22" s="402" t="s">
        <v>93</v>
      </c>
      <c r="B22" s="6" t="s">
        <v>393</v>
      </c>
      <c r="C22" s="275"/>
    </row>
    <row r="23" spans="1:3" s="410" customFormat="1" ht="12" customHeight="1">
      <c r="A23" s="402" t="s">
        <v>94</v>
      </c>
      <c r="B23" s="6" t="s">
        <v>394</v>
      </c>
      <c r="C23" s="275">
        <v>1080</v>
      </c>
    </row>
    <row r="24" spans="1:3" s="410" customFormat="1" ht="12" customHeight="1" thickBot="1">
      <c r="A24" s="402" t="s">
        <v>95</v>
      </c>
      <c r="B24" s="6" t="s">
        <v>510</v>
      </c>
      <c r="C24" s="275"/>
    </row>
    <row r="25" spans="1:3" s="410" customFormat="1" ht="12" customHeight="1" thickBot="1">
      <c r="A25" s="177" t="s">
        <v>19</v>
      </c>
      <c r="B25" s="92" t="s">
        <v>156</v>
      </c>
      <c r="C25" s="304"/>
    </row>
    <row r="26" spans="1:3" s="410" customFormat="1" ht="12" customHeight="1" thickBot="1">
      <c r="A26" s="177" t="s">
        <v>20</v>
      </c>
      <c r="B26" s="92" t="s">
        <v>511</v>
      </c>
      <c r="C26" s="277">
        <f>+C27+C28+C29</f>
        <v>0</v>
      </c>
    </row>
    <row r="27" spans="1:3" s="410" customFormat="1" ht="12" customHeight="1">
      <c r="A27" s="403" t="s">
        <v>255</v>
      </c>
      <c r="B27" s="404" t="s">
        <v>250</v>
      </c>
      <c r="C27" s="65"/>
    </row>
    <row r="28" spans="1:3" s="410" customFormat="1" ht="12" customHeight="1">
      <c r="A28" s="403" t="s">
        <v>256</v>
      </c>
      <c r="B28" s="404" t="s">
        <v>393</v>
      </c>
      <c r="C28" s="275"/>
    </row>
    <row r="29" spans="1:3" s="410" customFormat="1" ht="12" customHeight="1">
      <c r="A29" s="403" t="s">
        <v>257</v>
      </c>
      <c r="B29" s="405" t="s">
        <v>396</v>
      </c>
      <c r="C29" s="275"/>
    </row>
    <row r="30" spans="1:3" s="410" customFormat="1" ht="12" customHeight="1" thickBot="1">
      <c r="A30" s="402" t="s">
        <v>258</v>
      </c>
      <c r="B30" s="108" t="s">
        <v>512</v>
      </c>
      <c r="C30" s="72"/>
    </row>
    <row r="31" spans="1:3" s="410" customFormat="1" ht="12" customHeight="1" thickBot="1">
      <c r="A31" s="177" t="s">
        <v>21</v>
      </c>
      <c r="B31" s="92" t="s">
        <v>397</v>
      </c>
      <c r="C31" s="277">
        <f>+C32+C33+C34</f>
        <v>0</v>
      </c>
    </row>
    <row r="32" spans="1:3" s="410" customFormat="1" ht="12" customHeight="1">
      <c r="A32" s="403" t="s">
        <v>79</v>
      </c>
      <c r="B32" s="404" t="s">
        <v>278</v>
      </c>
      <c r="C32" s="65"/>
    </row>
    <row r="33" spans="1:3" s="410" customFormat="1" ht="12" customHeight="1">
      <c r="A33" s="403" t="s">
        <v>80</v>
      </c>
      <c r="B33" s="405" t="s">
        <v>279</v>
      </c>
      <c r="C33" s="278"/>
    </row>
    <row r="34" spans="1:3" s="410" customFormat="1" ht="12" customHeight="1" thickBot="1">
      <c r="A34" s="402" t="s">
        <v>81</v>
      </c>
      <c r="B34" s="108" t="s">
        <v>280</v>
      </c>
      <c r="C34" s="72"/>
    </row>
    <row r="35" spans="1:3" s="334" customFormat="1" ht="12" customHeight="1" thickBot="1">
      <c r="A35" s="177" t="s">
        <v>22</v>
      </c>
      <c r="B35" s="92" t="s">
        <v>366</v>
      </c>
      <c r="C35" s="304"/>
    </row>
    <row r="36" spans="1:3" s="334" customFormat="1" ht="12" customHeight="1" thickBot="1">
      <c r="A36" s="177" t="s">
        <v>23</v>
      </c>
      <c r="B36" s="92" t="s">
        <v>398</v>
      </c>
      <c r="C36" s="325"/>
    </row>
    <row r="37" spans="1:3" s="334" customFormat="1" ht="12" customHeight="1" thickBot="1">
      <c r="A37" s="169" t="s">
        <v>24</v>
      </c>
      <c r="B37" s="92" t="s">
        <v>399</v>
      </c>
      <c r="C37" s="326">
        <f>+C8+C20+C25+C26+C31+C35+C36</f>
        <v>2280</v>
      </c>
    </row>
    <row r="38" spans="1:3" s="334" customFormat="1" ht="12" customHeight="1" thickBot="1">
      <c r="A38" s="211" t="s">
        <v>25</v>
      </c>
      <c r="B38" s="92" t="s">
        <v>400</v>
      </c>
      <c r="C38" s="326">
        <f>+C39+C40+C41</f>
        <v>43607</v>
      </c>
    </row>
    <row r="39" spans="1:3" s="334" customFormat="1" ht="12" customHeight="1">
      <c r="A39" s="403" t="s">
        <v>401</v>
      </c>
      <c r="B39" s="404" t="s">
        <v>224</v>
      </c>
      <c r="C39" s="65">
        <v>1705</v>
      </c>
    </row>
    <row r="40" spans="1:3" s="334" customFormat="1" ht="12" customHeight="1">
      <c r="A40" s="403" t="s">
        <v>402</v>
      </c>
      <c r="B40" s="405" t="s">
        <v>2</v>
      </c>
      <c r="C40" s="278"/>
    </row>
    <row r="41" spans="1:3" s="410" customFormat="1" ht="12" customHeight="1" thickBot="1">
      <c r="A41" s="402" t="s">
        <v>403</v>
      </c>
      <c r="B41" s="108" t="s">
        <v>404</v>
      </c>
      <c r="C41" s="72">
        <v>41902</v>
      </c>
    </row>
    <row r="42" spans="1:3" s="410" customFormat="1" ht="15" customHeight="1" thickBot="1">
      <c r="A42" s="211" t="s">
        <v>26</v>
      </c>
      <c r="B42" s="212" t="s">
        <v>405</v>
      </c>
      <c r="C42" s="329">
        <f>+C37+C38</f>
        <v>45887</v>
      </c>
    </row>
    <row r="43" spans="1:3" s="410" customFormat="1" ht="15" customHeight="1">
      <c r="A43" s="213"/>
      <c r="B43" s="214"/>
      <c r="C43" s="327"/>
    </row>
    <row r="44" spans="1:3" ht="13.5" thickBot="1">
      <c r="A44" s="215"/>
      <c r="B44" s="216"/>
      <c r="C44" s="328"/>
    </row>
    <row r="45" spans="1:3" s="409" customFormat="1" ht="16.5" customHeight="1" thickBot="1">
      <c r="A45" s="217"/>
      <c r="B45" s="218" t="s">
        <v>56</v>
      </c>
      <c r="C45" s="329"/>
    </row>
    <row r="46" spans="1:3" s="411" customFormat="1" ht="12" customHeight="1" thickBot="1">
      <c r="A46" s="177" t="s">
        <v>17</v>
      </c>
      <c r="B46" s="92" t="s">
        <v>406</v>
      </c>
      <c r="C46" s="277">
        <f>SUM(C47:C51)</f>
        <v>45443</v>
      </c>
    </row>
    <row r="47" spans="1:3" ht="12" customHeight="1">
      <c r="A47" s="402" t="s">
        <v>86</v>
      </c>
      <c r="B47" s="7" t="s">
        <v>47</v>
      </c>
      <c r="C47" s="65">
        <v>27552</v>
      </c>
    </row>
    <row r="48" spans="1:3" ht="12" customHeight="1">
      <c r="A48" s="402" t="s">
        <v>87</v>
      </c>
      <c r="B48" s="6" t="s">
        <v>165</v>
      </c>
      <c r="C48" s="68">
        <v>7648</v>
      </c>
    </row>
    <row r="49" spans="1:3" ht="12" customHeight="1">
      <c r="A49" s="402" t="s">
        <v>88</v>
      </c>
      <c r="B49" s="6" t="s">
        <v>122</v>
      </c>
      <c r="C49" s="68">
        <v>6845</v>
      </c>
    </row>
    <row r="50" spans="1:3" ht="12" customHeight="1">
      <c r="A50" s="402" t="s">
        <v>89</v>
      </c>
      <c r="B50" s="6" t="s">
        <v>166</v>
      </c>
      <c r="C50" s="68">
        <v>3398</v>
      </c>
    </row>
    <row r="51" spans="1:3" ht="12" customHeight="1" thickBot="1">
      <c r="A51" s="402" t="s">
        <v>130</v>
      </c>
      <c r="B51" s="6" t="s">
        <v>167</v>
      </c>
      <c r="C51" s="68"/>
    </row>
    <row r="52" spans="1:3" ht="12" customHeight="1" thickBot="1">
      <c r="A52" s="177" t="s">
        <v>18</v>
      </c>
      <c r="B52" s="92" t="s">
        <v>407</v>
      </c>
      <c r="C52" s="277">
        <f>SUM(C53:C55)</f>
        <v>444</v>
      </c>
    </row>
    <row r="53" spans="1:3" s="411" customFormat="1" ht="12" customHeight="1">
      <c r="A53" s="402" t="s">
        <v>92</v>
      </c>
      <c r="B53" s="7" t="s">
        <v>214</v>
      </c>
      <c r="C53" s="65">
        <v>444</v>
      </c>
    </row>
    <row r="54" spans="1:3" ht="12" customHeight="1">
      <c r="A54" s="402" t="s">
        <v>93</v>
      </c>
      <c r="B54" s="6" t="s">
        <v>169</v>
      </c>
      <c r="C54" s="68"/>
    </row>
    <row r="55" spans="1:3" ht="12" customHeight="1">
      <c r="A55" s="402" t="s">
        <v>94</v>
      </c>
      <c r="B55" s="6" t="s">
        <v>57</v>
      </c>
      <c r="C55" s="68"/>
    </row>
    <row r="56" spans="1:3" ht="12" customHeight="1" thickBot="1">
      <c r="A56" s="402" t="s">
        <v>95</v>
      </c>
      <c r="B56" s="6" t="s">
        <v>513</v>
      </c>
      <c r="C56" s="68"/>
    </row>
    <row r="57" spans="1:3" ht="12" customHeight="1" thickBot="1">
      <c r="A57" s="177" t="s">
        <v>19</v>
      </c>
      <c r="B57" s="92" t="s">
        <v>11</v>
      </c>
      <c r="C57" s="304"/>
    </row>
    <row r="58" spans="1:3" ht="15" customHeight="1" thickBot="1">
      <c r="A58" s="177" t="s">
        <v>20</v>
      </c>
      <c r="B58" s="219" t="s">
        <v>519</v>
      </c>
      <c r="C58" s="330">
        <f>+C46+C52+C57</f>
        <v>45887</v>
      </c>
    </row>
    <row r="59" spans="1:3" ht="13.5" thickBot="1">
      <c r="C59" s="331"/>
    </row>
    <row r="60" spans="1:3" ht="15" customHeight="1" thickBot="1">
      <c r="A60" s="222" t="s">
        <v>508</v>
      </c>
      <c r="B60" s="223"/>
      <c r="C60" s="89">
        <v>10</v>
      </c>
    </row>
    <row r="61" spans="1:3" ht="14.25" customHeight="1" thickBot="1">
      <c r="A61" s="222" t="s">
        <v>188</v>
      </c>
      <c r="B61" s="223"/>
      <c r="C61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BreakPreview" topLeftCell="A136" zoomScaleNormal="130" zoomScaleSheetLayoutView="100" workbookViewId="0">
      <selection activeCell="C150" sqref="C150"/>
    </sheetView>
  </sheetViews>
  <sheetFormatPr defaultRowHeight="15.75"/>
  <cols>
    <col min="1" max="1" width="9.5" style="344" customWidth="1"/>
    <col min="2" max="2" width="91.6640625" style="344" customWidth="1"/>
    <col min="3" max="3" width="21.6640625" style="345" customWidth="1"/>
    <col min="4" max="4" width="9" style="366" customWidth="1"/>
    <col min="5" max="16384" width="9.33203125" style="366"/>
  </cols>
  <sheetData>
    <row r="1" spans="1:3" ht="15.95" customHeight="1">
      <c r="A1" s="556" t="s">
        <v>14</v>
      </c>
      <c r="B1" s="556"/>
      <c r="C1" s="556"/>
    </row>
    <row r="2" spans="1:3" ht="15.95" customHeight="1" thickBot="1">
      <c r="A2" s="555" t="s">
        <v>134</v>
      </c>
      <c r="B2" s="555"/>
      <c r="C2" s="267" t="s">
        <v>215</v>
      </c>
    </row>
    <row r="3" spans="1:3" ht="38.1" customHeight="1" thickBot="1">
      <c r="A3" s="21" t="s">
        <v>69</v>
      </c>
      <c r="B3" s="22" t="s">
        <v>16</v>
      </c>
      <c r="C3" s="34" t="str">
        <f>+CONCATENATE(LEFT(ÖSSZEFÜGGÉSEK!A5,4),". évi előirányzat")</f>
        <v>2016. évi előirányzat</v>
      </c>
    </row>
    <row r="4" spans="1:3" s="367" customFormat="1" ht="12" customHeight="1" thickBot="1">
      <c r="A4" s="361"/>
      <c r="B4" s="362" t="s">
        <v>482</v>
      </c>
      <c r="C4" s="363" t="s">
        <v>483</v>
      </c>
    </row>
    <row r="5" spans="1:3" s="368" customFormat="1" ht="12" customHeight="1" thickBot="1">
      <c r="A5" s="18" t="s">
        <v>17</v>
      </c>
      <c r="B5" s="19" t="s">
        <v>240</v>
      </c>
      <c r="C5" s="257">
        <f>+C6+C7+C8+C9+C10+C11</f>
        <v>209180</v>
      </c>
    </row>
    <row r="6" spans="1:3" s="368" customFormat="1" ht="12" customHeight="1">
      <c r="A6" s="13" t="s">
        <v>86</v>
      </c>
      <c r="B6" s="369" t="s">
        <v>241</v>
      </c>
      <c r="C6" s="260">
        <v>65990</v>
      </c>
    </row>
    <row r="7" spans="1:3" s="368" customFormat="1" ht="12" customHeight="1">
      <c r="A7" s="12" t="s">
        <v>87</v>
      </c>
      <c r="B7" s="370" t="s">
        <v>242</v>
      </c>
      <c r="C7" s="259">
        <v>48371</v>
      </c>
    </row>
    <row r="8" spans="1:3" s="368" customFormat="1" ht="12" customHeight="1">
      <c r="A8" s="12" t="s">
        <v>88</v>
      </c>
      <c r="B8" s="370" t="s">
        <v>529</v>
      </c>
      <c r="C8" s="259">
        <v>92180</v>
      </c>
    </row>
    <row r="9" spans="1:3" s="368" customFormat="1" ht="12" customHeight="1">
      <c r="A9" s="12" t="s">
        <v>89</v>
      </c>
      <c r="B9" s="370" t="s">
        <v>243</v>
      </c>
      <c r="C9" s="259">
        <v>2639</v>
      </c>
    </row>
    <row r="10" spans="1:3" s="368" customFormat="1" ht="12" customHeight="1">
      <c r="A10" s="12" t="s">
        <v>130</v>
      </c>
      <c r="B10" s="253" t="s">
        <v>421</v>
      </c>
      <c r="C10" s="259"/>
    </row>
    <row r="11" spans="1:3" s="368" customFormat="1" ht="12" customHeight="1" thickBot="1">
      <c r="A11" s="14" t="s">
        <v>90</v>
      </c>
      <c r="B11" s="254" t="s">
        <v>422</v>
      </c>
      <c r="C11" s="259"/>
    </row>
    <row r="12" spans="1:3" s="368" customFormat="1" ht="12" customHeight="1" thickBot="1">
      <c r="A12" s="18" t="s">
        <v>18</v>
      </c>
      <c r="B12" s="252" t="s">
        <v>244</v>
      </c>
      <c r="C12" s="257">
        <f>+C13+C14+C15+C16+C17</f>
        <v>181071</v>
      </c>
    </row>
    <row r="13" spans="1:3" s="368" customFormat="1" ht="12" customHeight="1">
      <c r="A13" s="13" t="s">
        <v>92</v>
      </c>
      <c r="B13" s="369" t="s">
        <v>245</v>
      </c>
      <c r="C13" s="260"/>
    </row>
    <row r="14" spans="1:3" s="368" customFormat="1" ht="12" customHeight="1">
      <c r="A14" s="12" t="s">
        <v>93</v>
      </c>
      <c r="B14" s="370" t="s">
        <v>246</v>
      </c>
      <c r="C14" s="259"/>
    </row>
    <row r="15" spans="1:3" s="368" customFormat="1" ht="12" customHeight="1">
      <c r="A15" s="12" t="s">
        <v>94</v>
      </c>
      <c r="B15" s="370" t="s">
        <v>411</v>
      </c>
      <c r="C15" s="259"/>
    </row>
    <row r="16" spans="1:3" s="368" customFormat="1" ht="12" customHeight="1">
      <c r="A16" s="12" t="s">
        <v>95</v>
      </c>
      <c r="B16" s="370" t="s">
        <v>412</v>
      </c>
      <c r="C16" s="259"/>
    </row>
    <row r="17" spans="1:3" s="368" customFormat="1" ht="12" customHeight="1">
      <c r="A17" s="12" t="s">
        <v>96</v>
      </c>
      <c r="B17" s="370" t="s">
        <v>247</v>
      </c>
      <c r="C17" s="259">
        <v>181071</v>
      </c>
    </row>
    <row r="18" spans="1:3" s="368" customFormat="1" ht="12" customHeight="1" thickBot="1">
      <c r="A18" s="14" t="s">
        <v>102</v>
      </c>
      <c r="B18" s="254" t="s">
        <v>248</v>
      </c>
      <c r="C18" s="261"/>
    </row>
    <row r="19" spans="1:3" s="368" customFormat="1" ht="12" customHeight="1" thickBot="1">
      <c r="A19" s="18" t="s">
        <v>19</v>
      </c>
      <c r="B19" s="19" t="s">
        <v>249</v>
      </c>
      <c r="C19" s="257">
        <f>+C20+C21+C22+C23+C24</f>
        <v>13970</v>
      </c>
    </row>
    <row r="20" spans="1:3" s="368" customFormat="1" ht="12" customHeight="1">
      <c r="A20" s="13" t="s">
        <v>75</v>
      </c>
      <c r="B20" s="369" t="s">
        <v>250</v>
      </c>
      <c r="C20" s="260"/>
    </row>
    <row r="21" spans="1:3" s="368" customFormat="1" ht="12" customHeight="1">
      <c r="A21" s="12" t="s">
        <v>76</v>
      </c>
      <c r="B21" s="370" t="s">
        <v>251</v>
      </c>
      <c r="C21" s="259"/>
    </row>
    <row r="22" spans="1:3" s="368" customFormat="1" ht="12" customHeight="1">
      <c r="A22" s="12" t="s">
        <v>77</v>
      </c>
      <c r="B22" s="370" t="s">
        <v>413</v>
      </c>
      <c r="C22" s="259"/>
    </row>
    <row r="23" spans="1:3" s="368" customFormat="1" ht="12" customHeight="1">
      <c r="A23" s="12" t="s">
        <v>78</v>
      </c>
      <c r="B23" s="370" t="s">
        <v>414</v>
      </c>
      <c r="C23" s="259"/>
    </row>
    <row r="24" spans="1:3" s="368" customFormat="1" ht="12" customHeight="1">
      <c r="A24" s="12" t="s">
        <v>153</v>
      </c>
      <c r="B24" s="370" t="s">
        <v>252</v>
      </c>
      <c r="C24" s="259">
        <v>13970</v>
      </c>
    </row>
    <row r="25" spans="1:3" s="368" customFormat="1" ht="12" customHeight="1" thickBot="1">
      <c r="A25" s="14" t="s">
        <v>154</v>
      </c>
      <c r="B25" s="371" t="s">
        <v>253</v>
      </c>
      <c r="C25" s="261"/>
    </row>
    <row r="26" spans="1:3" s="368" customFormat="1" ht="12" customHeight="1" thickBot="1">
      <c r="A26" s="18" t="s">
        <v>155</v>
      </c>
      <c r="B26" s="19" t="s">
        <v>530</v>
      </c>
      <c r="C26" s="263">
        <f>SUM(C27:C33)</f>
        <v>18600</v>
      </c>
    </row>
    <row r="27" spans="1:3" s="368" customFormat="1" ht="12" customHeight="1">
      <c r="A27" s="13" t="s">
        <v>255</v>
      </c>
      <c r="B27" s="369" t="s">
        <v>569</v>
      </c>
      <c r="C27" s="260">
        <v>6800</v>
      </c>
    </row>
    <row r="28" spans="1:3" s="368" customFormat="1" ht="12" customHeight="1">
      <c r="A28" s="12" t="s">
        <v>256</v>
      </c>
      <c r="B28" s="370" t="s">
        <v>535</v>
      </c>
      <c r="C28" s="259"/>
    </row>
    <row r="29" spans="1:3" s="368" customFormat="1" ht="12" customHeight="1">
      <c r="A29" s="12" t="s">
        <v>257</v>
      </c>
      <c r="B29" s="370" t="s">
        <v>536</v>
      </c>
      <c r="C29" s="259">
        <v>8200</v>
      </c>
    </row>
    <row r="30" spans="1:3" s="368" customFormat="1" ht="12" customHeight="1">
      <c r="A30" s="12" t="s">
        <v>258</v>
      </c>
      <c r="B30" s="370" t="s">
        <v>537</v>
      </c>
      <c r="C30" s="259">
        <v>300</v>
      </c>
    </row>
    <row r="31" spans="1:3" s="368" customFormat="1" ht="12" customHeight="1">
      <c r="A31" s="12" t="s">
        <v>531</v>
      </c>
      <c r="B31" s="370" t="s">
        <v>259</v>
      </c>
      <c r="C31" s="259">
        <v>2900</v>
      </c>
    </row>
    <row r="32" spans="1:3" s="368" customFormat="1" ht="12" customHeight="1">
      <c r="A32" s="12" t="s">
        <v>532</v>
      </c>
      <c r="B32" s="370" t="s">
        <v>260</v>
      </c>
      <c r="C32" s="259"/>
    </row>
    <row r="33" spans="1:3" s="368" customFormat="1" ht="12" customHeight="1" thickBot="1">
      <c r="A33" s="14" t="s">
        <v>533</v>
      </c>
      <c r="B33" s="445" t="s">
        <v>261</v>
      </c>
      <c r="C33" s="261">
        <v>400</v>
      </c>
    </row>
    <row r="34" spans="1:3" s="368" customFormat="1" ht="12" customHeight="1" thickBot="1">
      <c r="A34" s="18" t="s">
        <v>21</v>
      </c>
      <c r="B34" s="19" t="s">
        <v>423</v>
      </c>
      <c r="C34" s="257">
        <f>SUM(C35:C45)</f>
        <v>35438</v>
      </c>
    </row>
    <row r="35" spans="1:3" s="368" customFormat="1" ht="12" customHeight="1">
      <c r="A35" s="13" t="s">
        <v>79</v>
      </c>
      <c r="B35" s="369" t="s">
        <v>264</v>
      </c>
      <c r="C35" s="260">
        <v>5000</v>
      </c>
    </row>
    <row r="36" spans="1:3" s="368" customFormat="1" ht="12" customHeight="1">
      <c r="A36" s="12" t="s">
        <v>80</v>
      </c>
      <c r="B36" s="370" t="s">
        <v>265</v>
      </c>
      <c r="C36" s="259">
        <f>6769+9154</f>
        <v>15923</v>
      </c>
    </row>
    <row r="37" spans="1:3" s="368" customFormat="1" ht="12" customHeight="1">
      <c r="A37" s="12" t="s">
        <v>81</v>
      </c>
      <c r="B37" s="370" t="s">
        <v>266</v>
      </c>
      <c r="C37" s="259">
        <v>4000</v>
      </c>
    </row>
    <row r="38" spans="1:3" s="368" customFormat="1" ht="12" customHeight="1">
      <c r="A38" s="12" t="s">
        <v>157</v>
      </c>
      <c r="B38" s="370" t="s">
        <v>267</v>
      </c>
      <c r="C38" s="259"/>
    </row>
    <row r="39" spans="1:3" s="368" customFormat="1" ht="12" customHeight="1">
      <c r="A39" s="12" t="s">
        <v>158</v>
      </c>
      <c r="B39" s="370" t="s">
        <v>268</v>
      </c>
      <c r="C39" s="259">
        <v>4074</v>
      </c>
    </row>
    <row r="40" spans="1:3" s="368" customFormat="1" ht="12" customHeight="1">
      <c r="A40" s="12" t="s">
        <v>159</v>
      </c>
      <c r="B40" s="370" t="s">
        <v>269</v>
      </c>
      <c r="C40" s="259">
        <v>4941</v>
      </c>
    </row>
    <row r="41" spans="1:3" s="368" customFormat="1" ht="12" customHeight="1">
      <c r="A41" s="12" t="s">
        <v>160</v>
      </c>
      <c r="B41" s="370" t="s">
        <v>270</v>
      </c>
      <c r="C41" s="259">
        <v>1500</v>
      </c>
    </row>
    <row r="42" spans="1:3" s="368" customFormat="1" ht="12" customHeight="1">
      <c r="A42" s="12" t="s">
        <v>161</v>
      </c>
      <c r="B42" s="370" t="s">
        <v>539</v>
      </c>
      <c r="C42" s="259"/>
    </row>
    <row r="43" spans="1:3" s="368" customFormat="1" ht="12" customHeight="1">
      <c r="A43" s="12" t="s">
        <v>262</v>
      </c>
      <c r="B43" s="370" t="s">
        <v>272</v>
      </c>
      <c r="C43" s="262"/>
    </row>
    <row r="44" spans="1:3" s="368" customFormat="1" ht="12" customHeight="1">
      <c r="A44" s="14" t="s">
        <v>263</v>
      </c>
      <c r="B44" s="371" t="s">
        <v>425</v>
      </c>
      <c r="C44" s="358"/>
    </row>
    <row r="45" spans="1:3" s="368" customFormat="1" ht="12" customHeight="1" thickBot="1">
      <c r="A45" s="14" t="s">
        <v>424</v>
      </c>
      <c r="B45" s="254" t="s">
        <v>273</v>
      </c>
      <c r="C45" s="358"/>
    </row>
    <row r="46" spans="1:3" s="368" customFormat="1" ht="12" customHeight="1" thickBot="1">
      <c r="A46" s="18" t="s">
        <v>22</v>
      </c>
      <c r="B46" s="19" t="s">
        <v>274</v>
      </c>
      <c r="C46" s="257">
        <f>SUM(C47:C51)</f>
        <v>0</v>
      </c>
    </row>
    <row r="47" spans="1:3" s="368" customFormat="1" ht="12" customHeight="1">
      <c r="A47" s="13" t="s">
        <v>82</v>
      </c>
      <c r="B47" s="369" t="s">
        <v>278</v>
      </c>
      <c r="C47" s="412"/>
    </row>
    <row r="48" spans="1:3" s="368" customFormat="1" ht="12" customHeight="1">
      <c r="A48" s="12" t="s">
        <v>83</v>
      </c>
      <c r="B48" s="370" t="s">
        <v>279</v>
      </c>
      <c r="C48" s="262"/>
    </row>
    <row r="49" spans="1:3" s="368" customFormat="1" ht="12" customHeight="1">
      <c r="A49" s="12" t="s">
        <v>275</v>
      </c>
      <c r="B49" s="370" t="s">
        <v>280</v>
      </c>
      <c r="C49" s="262"/>
    </row>
    <row r="50" spans="1:3" s="368" customFormat="1" ht="12" customHeight="1">
      <c r="A50" s="12" t="s">
        <v>276</v>
      </c>
      <c r="B50" s="370" t="s">
        <v>281</v>
      </c>
      <c r="C50" s="262"/>
    </row>
    <row r="51" spans="1:3" s="368" customFormat="1" ht="12" customHeight="1" thickBot="1">
      <c r="A51" s="14" t="s">
        <v>277</v>
      </c>
      <c r="B51" s="254" t="s">
        <v>282</v>
      </c>
      <c r="C51" s="358"/>
    </row>
    <row r="52" spans="1:3" s="368" customFormat="1" ht="12" customHeight="1" thickBot="1">
      <c r="A52" s="18" t="s">
        <v>162</v>
      </c>
      <c r="B52" s="19" t="s">
        <v>283</v>
      </c>
      <c r="C52" s="257">
        <f>SUM(C53:C55)</f>
        <v>730</v>
      </c>
    </row>
    <row r="53" spans="1:3" s="368" customFormat="1" ht="12" customHeight="1">
      <c r="A53" s="13" t="s">
        <v>84</v>
      </c>
      <c r="B53" s="369" t="s">
        <v>284</v>
      </c>
      <c r="C53" s="260"/>
    </row>
    <row r="54" spans="1:3" s="368" customFormat="1" ht="12" customHeight="1">
      <c r="A54" s="12" t="s">
        <v>85</v>
      </c>
      <c r="B54" s="370" t="s">
        <v>415</v>
      </c>
      <c r="C54" s="259"/>
    </row>
    <row r="55" spans="1:3" s="368" customFormat="1" ht="12" customHeight="1">
      <c r="A55" s="12" t="s">
        <v>287</v>
      </c>
      <c r="B55" s="370" t="s">
        <v>285</v>
      </c>
      <c r="C55" s="259">
        <v>730</v>
      </c>
    </row>
    <row r="56" spans="1:3" s="368" customFormat="1" ht="12" customHeight="1" thickBot="1">
      <c r="A56" s="14" t="s">
        <v>288</v>
      </c>
      <c r="B56" s="254" t="s">
        <v>286</v>
      </c>
      <c r="C56" s="261"/>
    </row>
    <row r="57" spans="1:3" s="368" customFormat="1" ht="12" customHeight="1" thickBot="1">
      <c r="A57" s="18" t="s">
        <v>24</v>
      </c>
      <c r="B57" s="252" t="s">
        <v>289</v>
      </c>
      <c r="C57" s="257">
        <f>SUM(C58:C60)</f>
        <v>0</v>
      </c>
    </row>
    <row r="58" spans="1:3" s="368" customFormat="1" ht="12" customHeight="1">
      <c r="A58" s="13" t="s">
        <v>163</v>
      </c>
      <c r="B58" s="369" t="s">
        <v>291</v>
      </c>
      <c r="C58" s="262"/>
    </row>
    <row r="59" spans="1:3" s="368" customFormat="1" ht="12" customHeight="1">
      <c r="A59" s="12" t="s">
        <v>164</v>
      </c>
      <c r="B59" s="370" t="s">
        <v>416</v>
      </c>
      <c r="C59" s="262"/>
    </row>
    <row r="60" spans="1:3" s="368" customFormat="1" ht="12" customHeight="1">
      <c r="A60" s="12" t="s">
        <v>216</v>
      </c>
      <c r="B60" s="370" t="s">
        <v>292</v>
      </c>
      <c r="C60" s="262"/>
    </row>
    <row r="61" spans="1:3" s="368" customFormat="1" ht="12" customHeight="1" thickBot="1">
      <c r="A61" s="14" t="s">
        <v>290</v>
      </c>
      <c r="B61" s="254" t="s">
        <v>293</v>
      </c>
      <c r="C61" s="262"/>
    </row>
    <row r="62" spans="1:3" s="368" customFormat="1" ht="12" customHeight="1" thickBot="1">
      <c r="A62" s="441" t="s">
        <v>465</v>
      </c>
      <c r="B62" s="19" t="s">
        <v>294</v>
      </c>
      <c r="C62" s="263">
        <f>+C5+C12+C19+C26+C34+C46+C52+C57</f>
        <v>458989</v>
      </c>
    </row>
    <row r="63" spans="1:3" s="368" customFormat="1" ht="12" customHeight="1" thickBot="1">
      <c r="A63" s="414" t="s">
        <v>295</v>
      </c>
      <c r="B63" s="252" t="s">
        <v>296</v>
      </c>
      <c r="C63" s="257">
        <f>SUM(C64:C66)</f>
        <v>0</v>
      </c>
    </row>
    <row r="64" spans="1:3" s="368" customFormat="1" ht="12" customHeight="1">
      <c r="A64" s="13" t="s">
        <v>327</v>
      </c>
      <c r="B64" s="369" t="s">
        <v>297</v>
      </c>
      <c r="C64" s="262"/>
    </row>
    <row r="65" spans="1:3" s="368" customFormat="1" ht="12" customHeight="1">
      <c r="A65" s="12" t="s">
        <v>336</v>
      </c>
      <c r="B65" s="370" t="s">
        <v>298</v>
      </c>
      <c r="C65" s="262"/>
    </row>
    <row r="66" spans="1:3" s="368" customFormat="1" ht="12" customHeight="1" thickBot="1">
      <c r="A66" s="14" t="s">
        <v>337</v>
      </c>
      <c r="B66" s="435" t="s">
        <v>450</v>
      </c>
      <c r="C66" s="262"/>
    </row>
    <row r="67" spans="1:3" s="368" customFormat="1" ht="12" customHeight="1" thickBot="1">
      <c r="A67" s="414" t="s">
        <v>300</v>
      </c>
      <c r="B67" s="252" t="s">
        <v>301</v>
      </c>
      <c r="C67" s="257">
        <f>SUM(C68:C71)</f>
        <v>0</v>
      </c>
    </row>
    <row r="68" spans="1:3" s="368" customFormat="1" ht="12" customHeight="1">
      <c r="A68" s="13" t="s">
        <v>131</v>
      </c>
      <c r="B68" s="369" t="s">
        <v>302</v>
      </c>
      <c r="C68" s="262"/>
    </row>
    <row r="69" spans="1:3" s="368" customFormat="1" ht="12" customHeight="1">
      <c r="A69" s="12" t="s">
        <v>132</v>
      </c>
      <c r="B69" s="370" t="s">
        <v>303</v>
      </c>
      <c r="C69" s="262"/>
    </row>
    <row r="70" spans="1:3" s="368" customFormat="1" ht="12" customHeight="1">
      <c r="A70" s="12" t="s">
        <v>328</v>
      </c>
      <c r="B70" s="370" t="s">
        <v>304</v>
      </c>
      <c r="C70" s="262"/>
    </row>
    <row r="71" spans="1:3" s="368" customFormat="1" ht="12" customHeight="1" thickBot="1">
      <c r="A71" s="14" t="s">
        <v>329</v>
      </c>
      <c r="B71" s="254" t="s">
        <v>305</v>
      </c>
      <c r="C71" s="262"/>
    </row>
    <row r="72" spans="1:3" s="368" customFormat="1" ht="12" customHeight="1" thickBot="1">
      <c r="A72" s="414" t="s">
        <v>306</v>
      </c>
      <c r="B72" s="252" t="s">
        <v>307</v>
      </c>
      <c r="C72" s="257">
        <f>SUM(C73:C74)</f>
        <v>35441</v>
      </c>
    </row>
    <row r="73" spans="1:3" s="368" customFormat="1" ht="12" customHeight="1">
      <c r="A73" s="13" t="s">
        <v>330</v>
      </c>
      <c r="B73" s="369" t="s">
        <v>308</v>
      </c>
      <c r="C73" s="262">
        <f>29391+2050+4000</f>
        <v>35441</v>
      </c>
    </row>
    <row r="74" spans="1:3" s="368" customFormat="1" ht="12" customHeight="1" thickBot="1">
      <c r="A74" s="14" t="s">
        <v>331</v>
      </c>
      <c r="B74" s="254" t="s">
        <v>309</v>
      </c>
      <c r="C74" s="262"/>
    </row>
    <row r="75" spans="1:3" s="368" customFormat="1" ht="12" customHeight="1" thickBot="1">
      <c r="A75" s="414" t="s">
        <v>310</v>
      </c>
      <c r="B75" s="252" t="s">
        <v>311</v>
      </c>
      <c r="C75" s="257">
        <f>SUM(C76:C78)</f>
        <v>0</v>
      </c>
    </row>
    <row r="76" spans="1:3" s="368" customFormat="1" ht="12" customHeight="1">
      <c r="A76" s="13" t="s">
        <v>332</v>
      </c>
      <c r="B76" s="369" t="s">
        <v>312</v>
      </c>
      <c r="C76" s="262"/>
    </row>
    <row r="77" spans="1:3" s="368" customFormat="1" ht="12" customHeight="1">
      <c r="A77" s="12" t="s">
        <v>333</v>
      </c>
      <c r="B77" s="370" t="s">
        <v>313</v>
      </c>
      <c r="C77" s="262"/>
    </row>
    <row r="78" spans="1:3" s="368" customFormat="1" ht="12" customHeight="1" thickBot="1">
      <c r="A78" s="14" t="s">
        <v>334</v>
      </c>
      <c r="B78" s="254" t="s">
        <v>314</v>
      </c>
      <c r="C78" s="262"/>
    </row>
    <row r="79" spans="1:3" s="368" customFormat="1" ht="12" customHeight="1" thickBot="1">
      <c r="A79" s="414" t="s">
        <v>315</v>
      </c>
      <c r="B79" s="252" t="s">
        <v>335</v>
      </c>
      <c r="C79" s="257">
        <f>SUM(C80:C83)</f>
        <v>0</v>
      </c>
    </row>
    <row r="80" spans="1:3" s="368" customFormat="1" ht="12" customHeight="1">
      <c r="A80" s="373" t="s">
        <v>316</v>
      </c>
      <c r="B80" s="369" t="s">
        <v>317</v>
      </c>
      <c r="C80" s="262"/>
    </row>
    <row r="81" spans="1:3" s="368" customFormat="1" ht="12" customHeight="1">
      <c r="A81" s="374" t="s">
        <v>318</v>
      </c>
      <c r="B81" s="370" t="s">
        <v>319</v>
      </c>
      <c r="C81" s="262"/>
    </row>
    <row r="82" spans="1:3" s="368" customFormat="1" ht="12" customHeight="1">
      <c r="A82" s="374" t="s">
        <v>320</v>
      </c>
      <c r="B82" s="370" t="s">
        <v>321</v>
      </c>
      <c r="C82" s="262"/>
    </row>
    <row r="83" spans="1:3" s="368" customFormat="1" ht="12" customHeight="1" thickBot="1">
      <c r="A83" s="375" t="s">
        <v>322</v>
      </c>
      <c r="B83" s="254" t="s">
        <v>323</v>
      </c>
      <c r="C83" s="262"/>
    </row>
    <row r="84" spans="1:3" s="368" customFormat="1" ht="12" customHeight="1" thickBot="1">
      <c r="A84" s="414" t="s">
        <v>324</v>
      </c>
      <c r="B84" s="252" t="s">
        <v>464</v>
      </c>
      <c r="C84" s="413"/>
    </row>
    <row r="85" spans="1:3" s="368" customFormat="1" ht="13.5" customHeight="1" thickBot="1">
      <c r="A85" s="414" t="s">
        <v>326</v>
      </c>
      <c r="B85" s="252" t="s">
        <v>325</v>
      </c>
      <c r="C85" s="413"/>
    </row>
    <row r="86" spans="1:3" s="368" customFormat="1" ht="15.75" customHeight="1" thickBot="1">
      <c r="A86" s="414" t="s">
        <v>338</v>
      </c>
      <c r="B86" s="376" t="s">
        <v>467</v>
      </c>
      <c r="C86" s="263">
        <f>+C63+C67+C72+C75+C79+C85+C84</f>
        <v>35441</v>
      </c>
    </row>
    <row r="87" spans="1:3" s="368" customFormat="1" ht="16.5" customHeight="1" thickBot="1">
      <c r="A87" s="415" t="s">
        <v>466</v>
      </c>
      <c r="B87" s="377" t="s">
        <v>468</v>
      </c>
      <c r="C87" s="263">
        <f>+C62+C86</f>
        <v>494430</v>
      </c>
    </row>
    <row r="88" spans="1:3" s="368" customFormat="1" ht="83.25" customHeight="1">
      <c r="A88" s="3"/>
      <c r="B88" s="4"/>
      <c r="C88" s="264"/>
    </row>
    <row r="89" spans="1:3" ht="16.5" customHeight="1">
      <c r="A89" s="556" t="s">
        <v>45</v>
      </c>
      <c r="B89" s="556"/>
      <c r="C89" s="556"/>
    </row>
    <row r="90" spans="1:3" s="378" customFormat="1" ht="16.5" customHeight="1" thickBot="1">
      <c r="A90" s="557" t="s">
        <v>135</v>
      </c>
      <c r="B90" s="557"/>
      <c r="C90" s="107" t="s">
        <v>215</v>
      </c>
    </row>
    <row r="91" spans="1:3" ht="38.1" customHeight="1" thickBot="1">
      <c r="A91" s="21" t="s">
        <v>69</v>
      </c>
      <c r="B91" s="22" t="s">
        <v>46</v>
      </c>
      <c r="C91" s="34" t="str">
        <f>+C3</f>
        <v>2016. évi előirányzat</v>
      </c>
    </row>
    <row r="92" spans="1:3" s="367" customFormat="1" ht="12" customHeight="1" thickBot="1">
      <c r="A92" s="29"/>
      <c r="B92" s="30" t="s">
        <v>482</v>
      </c>
      <c r="C92" s="31" t="s">
        <v>483</v>
      </c>
    </row>
    <row r="93" spans="1:3" ht="12" customHeight="1" thickBot="1">
      <c r="A93" s="20" t="s">
        <v>17</v>
      </c>
      <c r="B93" s="26" t="s">
        <v>426</v>
      </c>
      <c r="C93" s="256">
        <f>C94+C95+C96+C97+C98+C111</f>
        <v>450682</v>
      </c>
    </row>
    <row r="94" spans="1:3" ht="12" customHeight="1">
      <c r="A94" s="15" t="s">
        <v>86</v>
      </c>
      <c r="B94" s="8" t="s">
        <v>47</v>
      </c>
      <c r="C94" s="258">
        <f>164604+27552+46025</f>
        <v>238181</v>
      </c>
    </row>
    <row r="95" spans="1:3" ht="12" customHeight="1">
      <c r="A95" s="12" t="s">
        <v>87</v>
      </c>
      <c r="B95" s="6" t="s">
        <v>165</v>
      </c>
      <c r="C95" s="259">
        <f>25168+7648+12427</f>
        <v>45243</v>
      </c>
    </row>
    <row r="96" spans="1:3" ht="12" customHeight="1">
      <c r="A96" s="12" t="s">
        <v>88</v>
      </c>
      <c r="B96" s="6" t="s">
        <v>122</v>
      </c>
      <c r="C96" s="261">
        <f>62689+6845+43073</f>
        <v>112607</v>
      </c>
    </row>
    <row r="97" spans="1:3" ht="12" customHeight="1">
      <c r="A97" s="12" t="s">
        <v>89</v>
      </c>
      <c r="B97" s="9" t="s">
        <v>166</v>
      </c>
      <c r="C97" s="261">
        <f>9200+3398</f>
        <v>12598</v>
      </c>
    </row>
    <row r="98" spans="1:3" ht="12" customHeight="1">
      <c r="A98" s="12" t="s">
        <v>97</v>
      </c>
      <c r="B98" s="17" t="s">
        <v>167</v>
      </c>
      <c r="C98" s="261">
        <v>38053</v>
      </c>
    </row>
    <row r="99" spans="1:3" ht="12" customHeight="1">
      <c r="A99" s="12" t="s">
        <v>90</v>
      </c>
      <c r="B99" s="6" t="s">
        <v>431</v>
      </c>
      <c r="C99" s="261"/>
    </row>
    <row r="100" spans="1:3" ht="12" customHeight="1">
      <c r="A100" s="12" t="s">
        <v>91</v>
      </c>
      <c r="B100" s="111" t="s">
        <v>430</v>
      </c>
      <c r="C100" s="261"/>
    </row>
    <row r="101" spans="1:3" ht="12" customHeight="1">
      <c r="A101" s="12" t="s">
        <v>98</v>
      </c>
      <c r="B101" s="111" t="s">
        <v>429</v>
      </c>
      <c r="C101" s="261"/>
    </row>
    <row r="102" spans="1:3" ht="12" customHeight="1">
      <c r="A102" s="12" t="s">
        <v>99</v>
      </c>
      <c r="B102" s="109" t="s">
        <v>341</v>
      </c>
      <c r="C102" s="261"/>
    </row>
    <row r="103" spans="1:3" ht="12" customHeight="1">
      <c r="A103" s="12" t="s">
        <v>100</v>
      </c>
      <c r="B103" s="110" t="s">
        <v>342</v>
      </c>
      <c r="C103" s="261"/>
    </row>
    <row r="104" spans="1:3" ht="12" customHeight="1">
      <c r="A104" s="12" t="s">
        <v>101</v>
      </c>
      <c r="B104" s="110" t="s">
        <v>343</v>
      </c>
      <c r="C104" s="261"/>
    </row>
    <row r="105" spans="1:3" ht="12" customHeight="1">
      <c r="A105" s="12" t="s">
        <v>103</v>
      </c>
      <c r="B105" s="109" t="s">
        <v>344</v>
      </c>
      <c r="C105" s="261"/>
    </row>
    <row r="106" spans="1:3" ht="12" customHeight="1">
      <c r="A106" s="12" t="s">
        <v>168</v>
      </c>
      <c r="B106" s="109" t="s">
        <v>345</v>
      </c>
      <c r="C106" s="261"/>
    </row>
    <row r="107" spans="1:3" ht="12" customHeight="1">
      <c r="A107" s="12" t="s">
        <v>339</v>
      </c>
      <c r="B107" s="110" t="s">
        <v>346</v>
      </c>
      <c r="C107" s="261"/>
    </row>
    <row r="108" spans="1:3" ht="12" customHeight="1">
      <c r="A108" s="11" t="s">
        <v>340</v>
      </c>
      <c r="B108" s="111" t="s">
        <v>347</v>
      </c>
      <c r="C108" s="261"/>
    </row>
    <row r="109" spans="1:3" ht="12" customHeight="1">
      <c r="A109" s="12" t="s">
        <v>427</v>
      </c>
      <c r="B109" s="111" t="s">
        <v>348</v>
      </c>
      <c r="C109" s="261"/>
    </row>
    <row r="110" spans="1:3" ht="12" customHeight="1">
      <c r="A110" s="14" t="s">
        <v>428</v>
      </c>
      <c r="B110" s="111" t="s">
        <v>349</v>
      </c>
      <c r="C110" s="261"/>
    </row>
    <row r="111" spans="1:3" ht="12" customHeight="1">
      <c r="A111" s="12" t="s">
        <v>432</v>
      </c>
      <c r="B111" s="9" t="s">
        <v>48</v>
      </c>
      <c r="C111" s="259">
        <v>4000</v>
      </c>
    </row>
    <row r="112" spans="1:3" ht="12" customHeight="1">
      <c r="A112" s="12" t="s">
        <v>433</v>
      </c>
      <c r="B112" s="6" t="s">
        <v>435</v>
      </c>
      <c r="C112" s="259">
        <v>2000</v>
      </c>
    </row>
    <row r="113" spans="1:3" ht="12" customHeight="1" thickBot="1">
      <c r="A113" s="16" t="s">
        <v>434</v>
      </c>
      <c r="B113" s="439" t="s">
        <v>436</v>
      </c>
      <c r="C113" s="265">
        <v>2000</v>
      </c>
    </row>
    <row r="114" spans="1:3" ht="12" customHeight="1" thickBot="1">
      <c r="A114" s="436" t="s">
        <v>18</v>
      </c>
      <c r="B114" s="437" t="s">
        <v>350</v>
      </c>
      <c r="C114" s="438">
        <f>+C115+C117+C119</f>
        <v>33766</v>
      </c>
    </row>
    <row r="115" spans="1:3" ht="12" customHeight="1">
      <c r="A115" s="13" t="s">
        <v>92</v>
      </c>
      <c r="B115" s="6" t="s">
        <v>214</v>
      </c>
      <c r="C115" s="260">
        <f>30193+444+572</f>
        <v>31209</v>
      </c>
    </row>
    <row r="116" spans="1:3" ht="12" customHeight="1">
      <c r="A116" s="13" t="s">
        <v>93</v>
      </c>
      <c r="B116" s="10" t="s">
        <v>354</v>
      </c>
      <c r="C116" s="260"/>
    </row>
    <row r="117" spans="1:3" ht="12" customHeight="1">
      <c r="A117" s="13" t="s">
        <v>94</v>
      </c>
      <c r="B117" s="10" t="s">
        <v>169</v>
      </c>
      <c r="C117" s="259"/>
    </row>
    <row r="118" spans="1:3" ht="12" customHeight="1">
      <c r="A118" s="13" t="s">
        <v>95</v>
      </c>
      <c r="B118" s="10" t="s">
        <v>355</v>
      </c>
      <c r="C118" s="242"/>
    </row>
    <row r="119" spans="1:3" ht="12" customHeight="1">
      <c r="A119" s="13" t="s">
        <v>96</v>
      </c>
      <c r="B119" s="254" t="s">
        <v>217</v>
      </c>
      <c r="C119" s="242">
        <v>2557</v>
      </c>
    </row>
    <row r="120" spans="1:3" ht="12" customHeight="1">
      <c r="A120" s="13" t="s">
        <v>102</v>
      </c>
      <c r="B120" s="253" t="s">
        <v>417</v>
      </c>
      <c r="C120" s="242"/>
    </row>
    <row r="121" spans="1:3" ht="12" customHeight="1">
      <c r="A121" s="13" t="s">
        <v>104</v>
      </c>
      <c r="B121" s="365" t="s">
        <v>360</v>
      </c>
      <c r="C121" s="242"/>
    </row>
    <row r="122" spans="1:3">
      <c r="A122" s="13" t="s">
        <v>170</v>
      </c>
      <c r="B122" s="110" t="s">
        <v>343</v>
      </c>
      <c r="C122" s="242"/>
    </row>
    <row r="123" spans="1:3" ht="12" customHeight="1">
      <c r="A123" s="13" t="s">
        <v>171</v>
      </c>
      <c r="B123" s="110" t="s">
        <v>359</v>
      </c>
      <c r="C123" s="242">
        <v>2557</v>
      </c>
    </row>
    <row r="124" spans="1:3" ht="12" customHeight="1">
      <c r="A124" s="13" t="s">
        <v>172</v>
      </c>
      <c r="B124" s="110" t="s">
        <v>358</v>
      </c>
      <c r="C124" s="242"/>
    </row>
    <row r="125" spans="1:3" ht="12" customHeight="1">
      <c r="A125" s="13" t="s">
        <v>351</v>
      </c>
      <c r="B125" s="110" t="s">
        <v>346</v>
      </c>
      <c r="C125" s="242"/>
    </row>
    <row r="126" spans="1:3" ht="12" customHeight="1">
      <c r="A126" s="13" t="s">
        <v>352</v>
      </c>
      <c r="B126" s="110" t="s">
        <v>357</v>
      </c>
      <c r="C126" s="242"/>
    </row>
    <row r="127" spans="1:3" ht="16.5" thickBot="1">
      <c r="A127" s="11" t="s">
        <v>353</v>
      </c>
      <c r="B127" s="110" t="s">
        <v>356</v>
      </c>
      <c r="C127" s="243"/>
    </row>
    <row r="128" spans="1:3" ht="12" customHeight="1" thickBot="1">
      <c r="A128" s="18" t="s">
        <v>19</v>
      </c>
      <c r="B128" s="92" t="s">
        <v>437</v>
      </c>
      <c r="C128" s="257">
        <f>+C93+C114</f>
        <v>484448</v>
      </c>
    </row>
    <row r="129" spans="1:3" ht="12" customHeight="1" thickBot="1">
      <c r="A129" s="18" t="s">
        <v>20</v>
      </c>
      <c r="B129" s="92" t="s">
        <v>438</v>
      </c>
      <c r="C129" s="257">
        <f>+C130+C131+C132</f>
        <v>1671</v>
      </c>
    </row>
    <row r="130" spans="1:3" ht="12" customHeight="1">
      <c r="A130" s="13" t="s">
        <v>255</v>
      </c>
      <c r="B130" s="10" t="s">
        <v>445</v>
      </c>
      <c r="C130" s="242">
        <v>1671</v>
      </c>
    </row>
    <row r="131" spans="1:3" ht="12" customHeight="1">
      <c r="A131" s="13" t="s">
        <v>256</v>
      </c>
      <c r="B131" s="10" t="s">
        <v>446</v>
      </c>
      <c r="C131" s="242"/>
    </row>
    <row r="132" spans="1:3" ht="12" customHeight="1" thickBot="1">
      <c r="A132" s="11" t="s">
        <v>257</v>
      </c>
      <c r="B132" s="10" t="s">
        <v>447</v>
      </c>
      <c r="C132" s="242"/>
    </row>
    <row r="133" spans="1:3" ht="12" customHeight="1" thickBot="1">
      <c r="A133" s="18" t="s">
        <v>21</v>
      </c>
      <c r="B133" s="92" t="s">
        <v>439</v>
      </c>
      <c r="C133" s="257">
        <f>SUM(C134:C139)</f>
        <v>0</v>
      </c>
    </row>
    <row r="134" spans="1:3" ht="12" customHeight="1">
      <c r="A134" s="13" t="s">
        <v>79</v>
      </c>
      <c r="B134" s="7" t="s">
        <v>448</v>
      </c>
      <c r="C134" s="242"/>
    </row>
    <row r="135" spans="1:3" ht="12" customHeight="1">
      <c r="A135" s="13" t="s">
        <v>80</v>
      </c>
      <c r="B135" s="7" t="s">
        <v>440</v>
      </c>
      <c r="C135" s="242"/>
    </row>
    <row r="136" spans="1:3" ht="12" customHeight="1">
      <c r="A136" s="13" t="s">
        <v>81</v>
      </c>
      <c r="B136" s="7" t="s">
        <v>441</v>
      </c>
      <c r="C136" s="242"/>
    </row>
    <row r="137" spans="1:3" ht="12" customHeight="1">
      <c r="A137" s="13" t="s">
        <v>157</v>
      </c>
      <c r="B137" s="7" t="s">
        <v>442</v>
      </c>
      <c r="C137" s="242"/>
    </row>
    <row r="138" spans="1:3" ht="12" customHeight="1">
      <c r="A138" s="13" t="s">
        <v>158</v>
      </c>
      <c r="B138" s="7" t="s">
        <v>443</v>
      </c>
      <c r="C138" s="242"/>
    </row>
    <row r="139" spans="1:3" ht="12" customHeight="1" thickBot="1">
      <c r="A139" s="11" t="s">
        <v>159</v>
      </c>
      <c r="B139" s="7" t="s">
        <v>444</v>
      </c>
      <c r="C139" s="242"/>
    </row>
    <row r="140" spans="1:3" ht="12" customHeight="1" thickBot="1">
      <c r="A140" s="18" t="s">
        <v>22</v>
      </c>
      <c r="B140" s="92" t="s">
        <v>452</v>
      </c>
      <c r="C140" s="263">
        <f>+C141+C142+C143+C144</f>
        <v>8311</v>
      </c>
    </row>
    <row r="141" spans="1:3" ht="12" customHeight="1">
      <c r="A141" s="13" t="s">
        <v>82</v>
      </c>
      <c r="B141" s="7" t="s">
        <v>361</v>
      </c>
      <c r="C141" s="242"/>
    </row>
    <row r="142" spans="1:3" ht="12" customHeight="1">
      <c r="A142" s="13" t="s">
        <v>83</v>
      </c>
      <c r="B142" s="7" t="s">
        <v>362</v>
      </c>
      <c r="C142" s="242">
        <v>7516</v>
      </c>
    </row>
    <row r="143" spans="1:3" ht="12" customHeight="1">
      <c r="A143" s="13" t="s">
        <v>275</v>
      </c>
      <c r="B143" s="7" t="s">
        <v>453</v>
      </c>
      <c r="C143" s="242"/>
    </row>
    <row r="144" spans="1:3" ht="12" customHeight="1" thickBot="1">
      <c r="A144" s="11" t="s">
        <v>276</v>
      </c>
      <c r="B144" s="5" t="s">
        <v>381</v>
      </c>
      <c r="C144" s="242">
        <v>795</v>
      </c>
    </row>
    <row r="145" spans="1:9" ht="12" customHeight="1" thickBot="1">
      <c r="A145" s="18" t="s">
        <v>23</v>
      </c>
      <c r="B145" s="92" t="s">
        <v>454</v>
      </c>
      <c r="C145" s="266">
        <f>SUM(C146:C150)</f>
        <v>0</v>
      </c>
    </row>
    <row r="146" spans="1:9" ht="12" customHeight="1">
      <c r="A146" s="13" t="s">
        <v>84</v>
      </c>
      <c r="B146" s="7" t="s">
        <v>449</v>
      </c>
      <c r="C146" s="242"/>
    </row>
    <row r="147" spans="1:9" ht="12" customHeight="1">
      <c r="A147" s="13" t="s">
        <v>85</v>
      </c>
      <c r="B147" s="7" t="s">
        <v>456</v>
      </c>
      <c r="C147" s="242"/>
    </row>
    <row r="148" spans="1:9" ht="12" customHeight="1">
      <c r="A148" s="13" t="s">
        <v>287</v>
      </c>
      <c r="B148" s="7" t="s">
        <v>451</v>
      </c>
      <c r="C148" s="242"/>
    </row>
    <row r="149" spans="1:9" ht="12" customHeight="1">
      <c r="A149" s="13" t="s">
        <v>288</v>
      </c>
      <c r="B149" s="7" t="s">
        <v>457</v>
      </c>
      <c r="C149" s="242"/>
    </row>
    <row r="150" spans="1:9" ht="12" customHeight="1" thickBot="1">
      <c r="A150" s="13" t="s">
        <v>455</v>
      </c>
      <c r="B150" s="7" t="s">
        <v>458</v>
      </c>
      <c r="C150" s="242"/>
    </row>
    <row r="151" spans="1:9" ht="12" customHeight="1" thickBot="1">
      <c r="A151" s="18" t="s">
        <v>24</v>
      </c>
      <c r="B151" s="92" t="s">
        <v>459</v>
      </c>
      <c r="C151" s="440"/>
    </row>
    <row r="152" spans="1:9" ht="12" customHeight="1" thickBot="1">
      <c r="A152" s="18" t="s">
        <v>25</v>
      </c>
      <c r="B152" s="92" t="s">
        <v>460</v>
      </c>
      <c r="C152" s="440"/>
    </row>
    <row r="153" spans="1:9" ht="15" customHeight="1" thickBot="1">
      <c r="A153" s="18" t="s">
        <v>26</v>
      </c>
      <c r="B153" s="92" t="s">
        <v>462</v>
      </c>
      <c r="C153" s="379">
        <f>+C129+C133+C140+C145+C151+C152</f>
        <v>9982</v>
      </c>
      <c r="F153" s="380"/>
      <c r="G153" s="381"/>
      <c r="H153" s="381"/>
      <c r="I153" s="381"/>
    </row>
    <row r="154" spans="1:9" s="368" customFormat="1" ht="12.95" customHeight="1" thickBot="1">
      <c r="A154" s="255" t="s">
        <v>27</v>
      </c>
      <c r="B154" s="343" t="s">
        <v>461</v>
      </c>
      <c r="C154" s="379">
        <f>+C128+C153</f>
        <v>494430</v>
      </c>
    </row>
    <row r="155" spans="1:9" ht="7.5" customHeight="1"/>
    <row r="156" spans="1:9">
      <c r="A156" s="558" t="s">
        <v>363</v>
      </c>
      <c r="B156" s="558"/>
      <c r="C156" s="558"/>
    </row>
    <row r="157" spans="1:9" ht="15" customHeight="1" thickBot="1">
      <c r="A157" s="555" t="s">
        <v>136</v>
      </c>
      <c r="B157" s="555"/>
      <c r="C157" s="267" t="s">
        <v>215</v>
      </c>
    </row>
    <row r="158" spans="1:9" ht="13.5" customHeight="1" thickBot="1">
      <c r="A158" s="18">
        <v>1</v>
      </c>
      <c r="B158" s="25" t="s">
        <v>463</v>
      </c>
      <c r="C158" s="257">
        <f>+C62-C128</f>
        <v>-25459</v>
      </c>
      <c r="D158" s="382"/>
    </row>
    <row r="159" spans="1:9" ht="27.75" customHeight="1" thickBot="1">
      <c r="A159" s="18" t="s">
        <v>18</v>
      </c>
      <c r="B159" s="25" t="s">
        <v>469</v>
      </c>
      <c r="C159" s="257">
        <f>+C86-C153</f>
        <v>25459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BUJ KÖZSÉG Önkormányzat
2016. ÉVI KÖLTSÉGVETÉSÉNEK ÖSSZEVONT MÉRLEGE&amp;10
&amp;R&amp;"Times New Roman CE,Félkövér dőlt"&amp;11 1.1. melléklet a ........./2016.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view="pageBreakPreview" zoomScale="60" zoomScaleNormal="130" workbookViewId="0">
      <selection activeCell="C61" sqref="C61"/>
    </sheetView>
  </sheetViews>
  <sheetFormatPr defaultRowHeight="12.75"/>
  <cols>
    <col min="1" max="1" width="13.83203125" style="220" customWidth="1"/>
    <col min="2" max="2" width="79.1640625" style="221" customWidth="1"/>
    <col min="3" max="3" width="25" style="221" customWidth="1"/>
    <col min="4" max="16384" width="9.33203125" style="221"/>
  </cols>
  <sheetData>
    <row r="1" spans="1:3" s="200" customFormat="1" ht="21" customHeight="1" thickBot="1">
      <c r="A1" s="199"/>
      <c r="B1" s="201"/>
      <c r="C1" s="406" t="str">
        <f>+CONCATENATE("9.2.1. melléklet a ……/",LEFT(ÖSSZEFÜGGÉSEK!A5,4),". (….) önkormányzati rendelethez")</f>
        <v>9.2.1. melléklet a ……/2016. (….) önkormányzati rendelethez</v>
      </c>
    </row>
    <row r="2" spans="1:3" s="407" customFormat="1" ht="36">
      <c r="A2" s="359" t="s">
        <v>186</v>
      </c>
      <c r="B2" s="318" t="s">
        <v>570</v>
      </c>
      <c r="C2" s="332" t="s">
        <v>58</v>
      </c>
    </row>
    <row r="3" spans="1:3" s="407" customFormat="1" ht="24.75" thickBot="1">
      <c r="A3" s="400" t="s">
        <v>185</v>
      </c>
      <c r="B3" s="319" t="s">
        <v>408</v>
      </c>
      <c r="C3" s="333" t="s">
        <v>52</v>
      </c>
    </row>
    <row r="4" spans="1:3" s="408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206" t="s">
        <v>54</v>
      </c>
    </row>
    <row r="6" spans="1:3" s="409" customFormat="1" ht="12.95" customHeight="1" thickBot="1">
      <c r="A6" s="169"/>
      <c r="B6" s="170" t="s">
        <v>482</v>
      </c>
      <c r="C6" s="171" t="s">
        <v>483</v>
      </c>
    </row>
    <row r="7" spans="1:3" s="409" customFormat="1" ht="15.95" customHeight="1" thickBot="1">
      <c r="A7" s="207"/>
      <c r="B7" s="208" t="s">
        <v>55</v>
      </c>
      <c r="C7" s="209"/>
    </row>
    <row r="8" spans="1:3" s="334" customFormat="1" ht="12" customHeight="1" thickBot="1">
      <c r="A8" s="169" t="s">
        <v>17</v>
      </c>
      <c r="B8" s="210" t="s">
        <v>509</v>
      </c>
      <c r="C8" s="277">
        <f>SUM(C9:C19)</f>
        <v>0</v>
      </c>
    </row>
    <row r="9" spans="1:3" s="334" customFormat="1" ht="12" customHeight="1">
      <c r="A9" s="401" t="s">
        <v>86</v>
      </c>
      <c r="B9" s="8" t="s">
        <v>264</v>
      </c>
      <c r="C9" s="323"/>
    </row>
    <row r="10" spans="1:3" s="334" customFormat="1" ht="12" customHeight="1">
      <c r="A10" s="402" t="s">
        <v>87</v>
      </c>
      <c r="B10" s="6" t="s">
        <v>265</v>
      </c>
      <c r="C10" s="275"/>
    </row>
    <row r="11" spans="1:3" s="334" customFormat="1" ht="12" customHeight="1">
      <c r="A11" s="402" t="s">
        <v>88</v>
      </c>
      <c r="B11" s="6" t="s">
        <v>266</v>
      </c>
      <c r="C11" s="275"/>
    </row>
    <row r="12" spans="1:3" s="334" customFormat="1" ht="12" customHeight="1">
      <c r="A12" s="402" t="s">
        <v>89</v>
      </c>
      <c r="B12" s="6" t="s">
        <v>267</v>
      </c>
      <c r="C12" s="275"/>
    </row>
    <row r="13" spans="1:3" s="334" customFormat="1" ht="12" customHeight="1">
      <c r="A13" s="402" t="s">
        <v>130</v>
      </c>
      <c r="B13" s="6" t="s">
        <v>268</v>
      </c>
      <c r="C13" s="275"/>
    </row>
    <row r="14" spans="1:3" s="334" customFormat="1" ht="12" customHeight="1">
      <c r="A14" s="402" t="s">
        <v>90</v>
      </c>
      <c r="B14" s="6" t="s">
        <v>390</v>
      </c>
      <c r="C14" s="275"/>
    </row>
    <row r="15" spans="1:3" s="334" customFormat="1" ht="12" customHeight="1">
      <c r="A15" s="402" t="s">
        <v>91</v>
      </c>
      <c r="B15" s="5" t="s">
        <v>391</v>
      </c>
      <c r="C15" s="275"/>
    </row>
    <row r="16" spans="1:3" s="334" customFormat="1" ht="12" customHeight="1">
      <c r="A16" s="402" t="s">
        <v>98</v>
      </c>
      <c r="B16" s="6" t="s">
        <v>271</v>
      </c>
      <c r="C16" s="324"/>
    </row>
    <row r="17" spans="1:3" s="410" customFormat="1" ht="12" customHeight="1">
      <c r="A17" s="402" t="s">
        <v>99</v>
      </c>
      <c r="B17" s="6" t="s">
        <v>272</v>
      </c>
      <c r="C17" s="275"/>
    </row>
    <row r="18" spans="1:3" s="410" customFormat="1" ht="12" customHeight="1">
      <c r="A18" s="402" t="s">
        <v>100</v>
      </c>
      <c r="B18" s="6" t="s">
        <v>425</v>
      </c>
      <c r="C18" s="276"/>
    </row>
    <row r="19" spans="1:3" s="410" customFormat="1" ht="12" customHeight="1" thickBot="1">
      <c r="A19" s="402" t="s">
        <v>101</v>
      </c>
      <c r="B19" s="5" t="s">
        <v>273</v>
      </c>
      <c r="C19" s="276"/>
    </row>
    <row r="20" spans="1:3" s="334" customFormat="1" ht="12" customHeight="1" thickBot="1">
      <c r="A20" s="169" t="s">
        <v>18</v>
      </c>
      <c r="B20" s="210" t="s">
        <v>392</v>
      </c>
      <c r="C20" s="277">
        <f>SUM(C21:C23)</f>
        <v>0</v>
      </c>
    </row>
    <row r="21" spans="1:3" s="410" customFormat="1" ht="12" customHeight="1">
      <c r="A21" s="402" t="s">
        <v>92</v>
      </c>
      <c r="B21" s="7" t="s">
        <v>245</v>
      </c>
      <c r="C21" s="275"/>
    </row>
    <row r="22" spans="1:3" s="410" customFormat="1" ht="12" customHeight="1">
      <c r="A22" s="402" t="s">
        <v>93</v>
      </c>
      <c r="B22" s="6" t="s">
        <v>393</v>
      </c>
      <c r="C22" s="275"/>
    </row>
    <row r="23" spans="1:3" s="410" customFormat="1" ht="12" customHeight="1">
      <c r="A23" s="402" t="s">
        <v>94</v>
      </c>
      <c r="B23" s="6" t="s">
        <v>394</v>
      </c>
      <c r="C23" s="275"/>
    </row>
    <row r="24" spans="1:3" s="410" customFormat="1" ht="12" customHeight="1" thickBot="1">
      <c r="A24" s="402" t="s">
        <v>95</v>
      </c>
      <c r="B24" s="6" t="s">
        <v>510</v>
      </c>
      <c r="C24" s="275"/>
    </row>
    <row r="25" spans="1:3" s="410" customFormat="1" ht="12" customHeight="1" thickBot="1">
      <c r="A25" s="177" t="s">
        <v>19</v>
      </c>
      <c r="B25" s="92" t="s">
        <v>156</v>
      </c>
      <c r="C25" s="304"/>
    </row>
    <row r="26" spans="1:3" s="410" customFormat="1" ht="12" customHeight="1" thickBot="1">
      <c r="A26" s="177" t="s">
        <v>20</v>
      </c>
      <c r="B26" s="92" t="s">
        <v>511</v>
      </c>
      <c r="C26" s="277">
        <f>+C27+C28+C29</f>
        <v>0</v>
      </c>
    </row>
    <row r="27" spans="1:3" s="410" customFormat="1" ht="12" customHeight="1">
      <c r="A27" s="403" t="s">
        <v>255</v>
      </c>
      <c r="B27" s="404" t="s">
        <v>250</v>
      </c>
      <c r="C27" s="65"/>
    </row>
    <row r="28" spans="1:3" s="410" customFormat="1" ht="12" customHeight="1">
      <c r="A28" s="403" t="s">
        <v>256</v>
      </c>
      <c r="B28" s="404" t="s">
        <v>393</v>
      </c>
      <c r="C28" s="275"/>
    </row>
    <row r="29" spans="1:3" s="410" customFormat="1" ht="12" customHeight="1">
      <c r="A29" s="403" t="s">
        <v>257</v>
      </c>
      <c r="B29" s="405" t="s">
        <v>396</v>
      </c>
      <c r="C29" s="275"/>
    </row>
    <row r="30" spans="1:3" s="410" customFormat="1" ht="12" customHeight="1" thickBot="1">
      <c r="A30" s="402" t="s">
        <v>258</v>
      </c>
      <c r="B30" s="108" t="s">
        <v>512</v>
      </c>
      <c r="C30" s="72"/>
    </row>
    <row r="31" spans="1:3" s="410" customFormat="1" ht="12" customHeight="1" thickBot="1">
      <c r="A31" s="177" t="s">
        <v>21</v>
      </c>
      <c r="B31" s="92" t="s">
        <v>397</v>
      </c>
      <c r="C31" s="277">
        <f>+C32+C33+C34</f>
        <v>0</v>
      </c>
    </row>
    <row r="32" spans="1:3" s="410" customFormat="1" ht="12" customHeight="1">
      <c r="A32" s="403" t="s">
        <v>79</v>
      </c>
      <c r="B32" s="404" t="s">
        <v>278</v>
      </c>
      <c r="C32" s="65"/>
    </row>
    <row r="33" spans="1:3" s="410" customFormat="1" ht="12" customHeight="1">
      <c r="A33" s="403" t="s">
        <v>80</v>
      </c>
      <c r="B33" s="405" t="s">
        <v>279</v>
      </c>
      <c r="C33" s="278"/>
    </row>
    <row r="34" spans="1:3" s="410" customFormat="1" ht="12" customHeight="1" thickBot="1">
      <c r="A34" s="402" t="s">
        <v>81</v>
      </c>
      <c r="B34" s="108" t="s">
        <v>280</v>
      </c>
      <c r="C34" s="72"/>
    </row>
    <row r="35" spans="1:3" s="334" customFormat="1" ht="12" customHeight="1" thickBot="1">
      <c r="A35" s="177" t="s">
        <v>22</v>
      </c>
      <c r="B35" s="92" t="s">
        <v>366</v>
      </c>
      <c r="C35" s="304"/>
    </row>
    <row r="36" spans="1:3" s="334" customFormat="1" ht="12" customHeight="1" thickBot="1">
      <c r="A36" s="177" t="s">
        <v>23</v>
      </c>
      <c r="B36" s="92" t="s">
        <v>398</v>
      </c>
      <c r="C36" s="325"/>
    </row>
    <row r="37" spans="1:3" s="334" customFormat="1" ht="12" customHeight="1" thickBot="1">
      <c r="A37" s="169" t="s">
        <v>24</v>
      </c>
      <c r="B37" s="92" t="s">
        <v>399</v>
      </c>
      <c r="C37" s="326">
        <f>+C8+C20+C25+C26+C31+C35+C36</f>
        <v>0</v>
      </c>
    </row>
    <row r="38" spans="1:3" s="334" customFormat="1" ht="12" customHeight="1" thickBot="1">
      <c r="A38" s="211" t="s">
        <v>25</v>
      </c>
      <c r="B38" s="92" t="s">
        <v>400</v>
      </c>
      <c r="C38" s="326">
        <f>+C39+C40+C41</f>
        <v>43367</v>
      </c>
    </row>
    <row r="39" spans="1:3" s="334" customFormat="1" ht="12" customHeight="1">
      <c r="A39" s="403" t="s">
        <v>401</v>
      </c>
      <c r="B39" s="404" t="s">
        <v>224</v>
      </c>
      <c r="C39" s="65">
        <v>1705</v>
      </c>
    </row>
    <row r="40" spans="1:3" s="334" customFormat="1" ht="12" customHeight="1">
      <c r="A40" s="403" t="s">
        <v>402</v>
      </c>
      <c r="B40" s="405" t="s">
        <v>2</v>
      </c>
      <c r="C40" s="278"/>
    </row>
    <row r="41" spans="1:3" s="410" customFormat="1" ht="12" customHeight="1" thickBot="1">
      <c r="A41" s="402" t="s">
        <v>403</v>
      </c>
      <c r="B41" s="108" t="s">
        <v>404</v>
      </c>
      <c r="C41" s="72">
        <v>41662</v>
      </c>
    </row>
    <row r="42" spans="1:3" s="410" customFormat="1" ht="15" customHeight="1" thickBot="1">
      <c r="A42" s="211" t="s">
        <v>26</v>
      </c>
      <c r="B42" s="212" t="s">
        <v>405</v>
      </c>
      <c r="C42" s="329">
        <f>+C37+C38</f>
        <v>43367</v>
      </c>
    </row>
    <row r="43" spans="1:3" s="410" customFormat="1" ht="15" customHeight="1">
      <c r="A43" s="213"/>
      <c r="B43" s="214"/>
      <c r="C43" s="327"/>
    </row>
    <row r="44" spans="1:3" ht="13.5" thickBot="1">
      <c r="A44" s="215"/>
      <c r="B44" s="216"/>
      <c r="C44" s="328"/>
    </row>
    <row r="45" spans="1:3" s="409" customFormat="1" ht="16.5" customHeight="1" thickBot="1">
      <c r="A45" s="217"/>
      <c r="B45" s="218" t="s">
        <v>56</v>
      </c>
      <c r="C45" s="329"/>
    </row>
    <row r="46" spans="1:3" s="411" customFormat="1" ht="12" customHeight="1" thickBot="1">
      <c r="A46" s="177" t="s">
        <v>17</v>
      </c>
      <c r="B46" s="92" t="s">
        <v>406</v>
      </c>
      <c r="C46" s="277">
        <f>SUM(C47:C51)</f>
        <v>42923</v>
      </c>
    </row>
    <row r="47" spans="1:3" ht="12" customHeight="1">
      <c r="A47" s="402" t="s">
        <v>86</v>
      </c>
      <c r="B47" s="7" t="s">
        <v>47</v>
      </c>
      <c r="C47" s="65">
        <v>25824</v>
      </c>
    </row>
    <row r="48" spans="1:3" ht="12" customHeight="1">
      <c r="A48" s="402" t="s">
        <v>87</v>
      </c>
      <c r="B48" s="6" t="s">
        <v>165</v>
      </c>
      <c r="C48" s="68">
        <v>7181</v>
      </c>
    </row>
    <row r="49" spans="1:3" ht="12" customHeight="1">
      <c r="A49" s="402" t="s">
        <v>88</v>
      </c>
      <c r="B49" s="6" t="s">
        <v>122</v>
      </c>
      <c r="C49" s="68">
        <v>6520</v>
      </c>
    </row>
    <row r="50" spans="1:3" ht="12" customHeight="1">
      <c r="A50" s="402" t="s">
        <v>89</v>
      </c>
      <c r="B50" s="6" t="s">
        <v>166</v>
      </c>
      <c r="C50" s="68">
        <v>3398</v>
      </c>
    </row>
    <row r="51" spans="1:3" ht="12" customHeight="1" thickBot="1">
      <c r="A51" s="402" t="s">
        <v>130</v>
      </c>
      <c r="B51" s="6" t="s">
        <v>167</v>
      </c>
      <c r="C51" s="68"/>
    </row>
    <row r="52" spans="1:3" ht="12" customHeight="1" thickBot="1">
      <c r="A52" s="177" t="s">
        <v>18</v>
      </c>
      <c r="B52" s="92" t="s">
        <v>407</v>
      </c>
      <c r="C52" s="277">
        <f>SUM(C53:C55)</f>
        <v>444</v>
      </c>
    </row>
    <row r="53" spans="1:3" s="411" customFormat="1" ht="12" customHeight="1">
      <c r="A53" s="402" t="s">
        <v>92</v>
      </c>
      <c r="B53" s="7" t="s">
        <v>214</v>
      </c>
      <c r="C53" s="65">
        <v>444</v>
      </c>
    </row>
    <row r="54" spans="1:3" ht="12" customHeight="1">
      <c r="A54" s="402" t="s">
        <v>93</v>
      </c>
      <c r="B54" s="6" t="s">
        <v>169</v>
      </c>
      <c r="C54" s="68"/>
    </row>
    <row r="55" spans="1:3" ht="12" customHeight="1">
      <c r="A55" s="402" t="s">
        <v>94</v>
      </c>
      <c r="B55" s="6" t="s">
        <v>57</v>
      </c>
      <c r="C55" s="68"/>
    </row>
    <row r="56" spans="1:3" ht="12" customHeight="1" thickBot="1">
      <c r="A56" s="402" t="s">
        <v>95</v>
      </c>
      <c r="B56" s="6" t="s">
        <v>513</v>
      </c>
      <c r="C56" s="68"/>
    </row>
    <row r="57" spans="1:3" ht="15" customHeight="1" thickBot="1">
      <c r="A57" s="177" t="s">
        <v>19</v>
      </c>
      <c r="B57" s="92" t="s">
        <v>11</v>
      </c>
      <c r="C57" s="304"/>
    </row>
    <row r="58" spans="1:3" ht="13.5" thickBot="1">
      <c r="A58" s="177" t="s">
        <v>20</v>
      </c>
      <c r="B58" s="219" t="s">
        <v>519</v>
      </c>
      <c r="C58" s="330">
        <f>+C46+C52+C57</f>
        <v>43367</v>
      </c>
    </row>
    <row r="59" spans="1:3" ht="15" customHeight="1" thickBot="1">
      <c r="C59" s="331"/>
    </row>
    <row r="60" spans="1:3" ht="14.25" customHeight="1" thickBot="1">
      <c r="A60" s="222" t="s">
        <v>508</v>
      </c>
      <c r="B60" s="223"/>
      <c r="C60" s="89">
        <v>9</v>
      </c>
    </row>
    <row r="61" spans="1:3" ht="13.5" thickBot="1">
      <c r="A61" s="222" t="s">
        <v>188</v>
      </c>
      <c r="B61" s="223"/>
      <c r="C61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view="pageBreakPreview" topLeftCell="A42" zoomScale="60" zoomScaleNormal="130" workbookViewId="0">
      <selection activeCell="C42" sqref="C42"/>
    </sheetView>
  </sheetViews>
  <sheetFormatPr defaultRowHeight="12.75"/>
  <cols>
    <col min="1" max="1" width="13.83203125" style="220" customWidth="1"/>
    <col min="2" max="2" width="79.1640625" style="221" customWidth="1"/>
    <col min="3" max="3" width="25" style="221" customWidth="1"/>
    <col min="4" max="16384" width="9.33203125" style="221"/>
  </cols>
  <sheetData>
    <row r="1" spans="1:3" s="200" customFormat="1" ht="21" customHeight="1" thickBot="1">
      <c r="A1" s="199"/>
      <c r="B1" s="201"/>
      <c r="C1" s="406" t="str">
        <f>+CONCATENATE("9.2.2. melléklet a ……/",LEFT(ÖSSZEFÜGGÉSEK!A5,4),". (….) önkormányzati rendelethez")</f>
        <v>9.2.2. melléklet a ……/2016. (….) önkormányzati rendelethez</v>
      </c>
    </row>
    <row r="2" spans="1:3" s="407" customFormat="1" ht="36">
      <c r="A2" s="359" t="s">
        <v>186</v>
      </c>
      <c r="B2" s="318" t="s">
        <v>570</v>
      </c>
      <c r="C2" s="332" t="s">
        <v>58</v>
      </c>
    </row>
    <row r="3" spans="1:3" s="407" customFormat="1" ht="24.75" thickBot="1">
      <c r="A3" s="400" t="s">
        <v>185</v>
      </c>
      <c r="B3" s="319" t="s">
        <v>409</v>
      </c>
      <c r="C3" s="333" t="s">
        <v>58</v>
      </c>
    </row>
    <row r="4" spans="1:3" s="408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206" t="s">
        <v>54</v>
      </c>
    </row>
    <row r="6" spans="1:3" s="409" customFormat="1" ht="12.95" customHeight="1" thickBot="1">
      <c r="A6" s="169"/>
      <c r="B6" s="170" t="s">
        <v>482</v>
      </c>
      <c r="C6" s="171" t="s">
        <v>483</v>
      </c>
    </row>
    <row r="7" spans="1:3" s="409" customFormat="1" ht="15.95" customHeight="1" thickBot="1">
      <c r="A7" s="207"/>
      <c r="B7" s="208" t="s">
        <v>55</v>
      </c>
      <c r="C7" s="209"/>
    </row>
    <row r="8" spans="1:3" s="334" customFormat="1" ht="12" customHeight="1" thickBot="1">
      <c r="A8" s="169" t="s">
        <v>17</v>
      </c>
      <c r="B8" s="210" t="s">
        <v>509</v>
      </c>
      <c r="C8" s="277">
        <f>SUM(C9:C19)</f>
        <v>1200</v>
      </c>
    </row>
    <row r="9" spans="1:3" s="334" customFormat="1" ht="12" customHeight="1">
      <c r="A9" s="401" t="s">
        <v>86</v>
      </c>
      <c r="B9" s="8" t="s">
        <v>264</v>
      </c>
      <c r="C9" s="323"/>
    </row>
    <row r="10" spans="1:3" s="334" customFormat="1" ht="12" customHeight="1">
      <c r="A10" s="402" t="s">
        <v>87</v>
      </c>
      <c r="B10" s="6" t="s">
        <v>265</v>
      </c>
      <c r="C10" s="275">
        <v>1200</v>
      </c>
    </row>
    <row r="11" spans="1:3" s="334" customFormat="1" ht="12" customHeight="1">
      <c r="A11" s="402" t="s">
        <v>88</v>
      </c>
      <c r="B11" s="6" t="s">
        <v>266</v>
      </c>
      <c r="C11" s="275"/>
    </row>
    <row r="12" spans="1:3" s="334" customFormat="1" ht="12" customHeight="1">
      <c r="A12" s="402" t="s">
        <v>89</v>
      </c>
      <c r="B12" s="6" t="s">
        <v>267</v>
      </c>
      <c r="C12" s="275"/>
    </row>
    <row r="13" spans="1:3" s="334" customFormat="1" ht="12" customHeight="1">
      <c r="A13" s="402" t="s">
        <v>130</v>
      </c>
      <c r="B13" s="6" t="s">
        <v>268</v>
      </c>
      <c r="C13" s="275"/>
    </row>
    <row r="14" spans="1:3" s="334" customFormat="1" ht="12" customHeight="1">
      <c r="A14" s="402" t="s">
        <v>90</v>
      </c>
      <c r="B14" s="6" t="s">
        <v>390</v>
      </c>
      <c r="C14" s="275"/>
    </row>
    <row r="15" spans="1:3" s="334" customFormat="1" ht="12" customHeight="1">
      <c r="A15" s="402" t="s">
        <v>91</v>
      </c>
      <c r="B15" s="5" t="s">
        <v>391</v>
      </c>
      <c r="C15" s="275"/>
    </row>
    <row r="16" spans="1:3" s="334" customFormat="1" ht="12" customHeight="1">
      <c r="A16" s="402" t="s">
        <v>98</v>
      </c>
      <c r="B16" s="6" t="s">
        <v>271</v>
      </c>
      <c r="C16" s="324"/>
    </row>
    <row r="17" spans="1:3" s="410" customFormat="1" ht="12" customHeight="1">
      <c r="A17" s="402" t="s">
        <v>99</v>
      </c>
      <c r="B17" s="6" t="s">
        <v>272</v>
      </c>
      <c r="C17" s="275"/>
    </row>
    <row r="18" spans="1:3" s="410" customFormat="1" ht="12" customHeight="1">
      <c r="A18" s="402" t="s">
        <v>100</v>
      </c>
      <c r="B18" s="6" t="s">
        <v>425</v>
      </c>
      <c r="C18" s="276"/>
    </row>
    <row r="19" spans="1:3" s="410" customFormat="1" ht="12" customHeight="1" thickBot="1">
      <c r="A19" s="402" t="s">
        <v>101</v>
      </c>
      <c r="B19" s="5" t="s">
        <v>273</v>
      </c>
      <c r="C19" s="276"/>
    </row>
    <row r="20" spans="1:3" s="334" customFormat="1" ht="12" customHeight="1" thickBot="1">
      <c r="A20" s="169" t="s">
        <v>18</v>
      </c>
      <c r="B20" s="210" t="s">
        <v>392</v>
      </c>
      <c r="C20" s="277">
        <f>SUM(C21:C23)</f>
        <v>1080</v>
      </c>
    </row>
    <row r="21" spans="1:3" s="410" customFormat="1" ht="12" customHeight="1">
      <c r="A21" s="402" t="s">
        <v>92</v>
      </c>
      <c r="B21" s="7" t="s">
        <v>245</v>
      </c>
      <c r="C21" s="275"/>
    </row>
    <row r="22" spans="1:3" s="410" customFormat="1" ht="12" customHeight="1">
      <c r="A22" s="402" t="s">
        <v>93</v>
      </c>
      <c r="B22" s="6" t="s">
        <v>393</v>
      </c>
      <c r="C22" s="275"/>
    </row>
    <row r="23" spans="1:3" s="410" customFormat="1" ht="12" customHeight="1">
      <c r="A23" s="402" t="s">
        <v>94</v>
      </c>
      <c r="B23" s="6" t="s">
        <v>394</v>
      </c>
      <c r="C23" s="275">
        <v>1080</v>
      </c>
    </row>
    <row r="24" spans="1:3" s="410" customFormat="1" ht="12" customHeight="1" thickBot="1">
      <c r="A24" s="402" t="s">
        <v>95</v>
      </c>
      <c r="B24" s="6" t="s">
        <v>510</v>
      </c>
      <c r="C24" s="275"/>
    </row>
    <row r="25" spans="1:3" s="410" customFormat="1" ht="12" customHeight="1" thickBot="1">
      <c r="A25" s="177" t="s">
        <v>19</v>
      </c>
      <c r="B25" s="92" t="s">
        <v>156</v>
      </c>
      <c r="C25" s="304"/>
    </row>
    <row r="26" spans="1:3" s="410" customFormat="1" ht="12" customHeight="1" thickBot="1">
      <c r="A26" s="177" t="s">
        <v>20</v>
      </c>
      <c r="B26" s="92" t="s">
        <v>511</v>
      </c>
      <c r="C26" s="277">
        <f>+C27+C28+C29</f>
        <v>0</v>
      </c>
    </row>
    <row r="27" spans="1:3" s="410" customFormat="1" ht="12" customHeight="1">
      <c r="A27" s="403" t="s">
        <v>255</v>
      </c>
      <c r="B27" s="404" t="s">
        <v>250</v>
      </c>
      <c r="C27" s="65"/>
    </row>
    <row r="28" spans="1:3" s="410" customFormat="1" ht="12" customHeight="1">
      <c r="A28" s="403" t="s">
        <v>256</v>
      </c>
      <c r="B28" s="404" t="s">
        <v>393</v>
      </c>
      <c r="C28" s="275"/>
    </row>
    <row r="29" spans="1:3" s="410" customFormat="1" ht="12" customHeight="1">
      <c r="A29" s="403" t="s">
        <v>257</v>
      </c>
      <c r="B29" s="405" t="s">
        <v>396</v>
      </c>
      <c r="C29" s="275"/>
    </row>
    <row r="30" spans="1:3" s="410" customFormat="1" ht="12" customHeight="1" thickBot="1">
      <c r="A30" s="402" t="s">
        <v>258</v>
      </c>
      <c r="B30" s="108" t="s">
        <v>512</v>
      </c>
      <c r="C30" s="72"/>
    </row>
    <row r="31" spans="1:3" s="410" customFormat="1" ht="12" customHeight="1" thickBot="1">
      <c r="A31" s="177" t="s">
        <v>21</v>
      </c>
      <c r="B31" s="92" t="s">
        <v>397</v>
      </c>
      <c r="C31" s="277">
        <f>+C32+C33+C34</f>
        <v>0</v>
      </c>
    </row>
    <row r="32" spans="1:3" s="410" customFormat="1" ht="12" customHeight="1">
      <c r="A32" s="403" t="s">
        <v>79</v>
      </c>
      <c r="B32" s="404" t="s">
        <v>278</v>
      </c>
      <c r="C32" s="65"/>
    </row>
    <row r="33" spans="1:3" s="410" customFormat="1" ht="12" customHeight="1">
      <c r="A33" s="403" t="s">
        <v>80</v>
      </c>
      <c r="B33" s="405" t="s">
        <v>279</v>
      </c>
      <c r="C33" s="278"/>
    </row>
    <row r="34" spans="1:3" s="410" customFormat="1" ht="12" customHeight="1" thickBot="1">
      <c r="A34" s="402" t="s">
        <v>81</v>
      </c>
      <c r="B34" s="108" t="s">
        <v>280</v>
      </c>
      <c r="C34" s="72"/>
    </row>
    <row r="35" spans="1:3" s="334" customFormat="1" ht="12" customHeight="1" thickBot="1">
      <c r="A35" s="177" t="s">
        <v>22</v>
      </c>
      <c r="B35" s="92" t="s">
        <v>366</v>
      </c>
      <c r="C35" s="304"/>
    </row>
    <row r="36" spans="1:3" s="334" customFormat="1" ht="12" customHeight="1" thickBot="1">
      <c r="A36" s="177" t="s">
        <v>23</v>
      </c>
      <c r="B36" s="92" t="s">
        <v>398</v>
      </c>
      <c r="C36" s="325"/>
    </row>
    <row r="37" spans="1:3" s="334" customFormat="1" ht="12" customHeight="1" thickBot="1">
      <c r="A37" s="169" t="s">
        <v>24</v>
      </c>
      <c r="B37" s="92" t="s">
        <v>399</v>
      </c>
      <c r="C37" s="326">
        <f>+C8+C20+C25+C26+C31+C35+C36</f>
        <v>2280</v>
      </c>
    </row>
    <row r="38" spans="1:3" s="334" customFormat="1" ht="12" customHeight="1" thickBot="1">
      <c r="A38" s="211" t="s">
        <v>25</v>
      </c>
      <c r="B38" s="92" t="s">
        <v>400</v>
      </c>
      <c r="C38" s="326">
        <f>+C39+C40+C41</f>
        <v>240</v>
      </c>
    </row>
    <row r="39" spans="1:3" s="334" customFormat="1" ht="12" customHeight="1">
      <c r="A39" s="403" t="s">
        <v>401</v>
      </c>
      <c r="B39" s="404" t="s">
        <v>224</v>
      </c>
      <c r="C39" s="65"/>
    </row>
    <row r="40" spans="1:3" s="334" customFormat="1" ht="12" customHeight="1">
      <c r="A40" s="403" t="s">
        <v>402</v>
      </c>
      <c r="B40" s="405" t="s">
        <v>2</v>
      </c>
      <c r="C40" s="278"/>
    </row>
    <row r="41" spans="1:3" s="410" customFormat="1" ht="12" customHeight="1" thickBot="1">
      <c r="A41" s="402" t="s">
        <v>403</v>
      </c>
      <c r="B41" s="108" t="s">
        <v>404</v>
      </c>
      <c r="C41" s="72">
        <v>240</v>
      </c>
    </row>
    <row r="42" spans="1:3" s="410" customFormat="1" ht="15" customHeight="1" thickBot="1">
      <c r="A42" s="211" t="s">
        <v>26</v>
      </c>
      <c r="B42" s="212" t="s">
        <v>405</v>
      </c>
      <c r="C42" s="329">
        <f>+C37+C38</f>
        <v>2520</v>
      </c>
    </row>
    <row r="43" spans="1:3" s="410" customFormat="1" ht="15" customHeight="1">
      <c r="A43" s="213"/>
      <c r="B43" s="214"/>
      <c r="C43" s="327"/>
    </row>
    <row r="44" spans="1:3" ht="13.5" thickBot="1">
      <c r="A44" s="215"/>
      <c r="B44" s="216"/>
      <c r="C44" s="328"/>
    </row>
    <row r="45" spans="1:3" s="409" customFormat="1" ht="16.5" customHeight="1" thickBot="1">
      <c r="A45" s="217"/>
      <c r="B45" s="218" t="s">
        <v>56</v>
      </c>
      <c r="C45" s="329"/>
    </row>
    <row r="46" spans="1:3" s="411" customFormat="1" ht="12" customHeight="1" thickBot="1">
      <c r="A46" s="177" t="s">
        <v>17</v>
      </c>
      <c r="B46" s="92" t="s">
        <v>406</v>
      </c>
      <c r="C46" s="277">
        <f>SUM(C47:C51)</f>
        <v>2520</v>
      </c>
    </row>
    <row r="47" spans="1:3" ht="12" customHeight="1">
      <c r="A47" s="402" t="s">
        <v>86</v>
      </c>
      <c r="B47" s="7" t="s">
        <v>47</v>
      </c>
      <c r="C47" s="65">
        <v>1728</v>
      </c>
    </row>
    <row r="48" spans="1:3" ht="12" customHeight="1">
      <c r="A48" s="402" t="s">
        <v>87</v>
      </c>
      <c r="B48" s="6" t="s">
        <v>165</v>
      </c>
      <c r="C48" s="68">
        <v>467</v>
      </c>
    </row>
    <row r="49" spans="1:3" ht="12" customHeight="1">
      <c r="A49" s="402" t="s">
        <v>88</v>
      </c>
      <c r="B49" s="6" t="s">
        <v>122</v>
      </c>
      <c r="C49" s="68">
        <v>325</v>
      </c>
    </row>
    <row r="50" spans="1:3" ht="12" customHeight="1">
      <c r="A50" s="402" t="s">
        <v>89</v>
      </c>
      <c r="B50" s="6" t="s">
        <v>166</v>
      </c>
      <c r="C50" s="68"/>
    </row>
    <row r="51" spans="1:3" ht="12" customHeight="1" thickBot="1">
      <c r="A51" s="402" t="s">
        <v>130</v>
      </c>
      <c r="B51" s="6" t="s">
        <v>167</v>
      </c>
      <c r="C51" s="68"/>
    </row>
    <row r="52" spans="1:3" ht="12" customHeight="1" thickBot="1">
      <c r="A52" s="177" t="s">
        <v>18</v>
      </c>
      <c r="B52" s="92" t="s">
        <v>407</v>
      </c>
      <c r="C52" s="277">
        <f>SUM(C53:C55)</f>
        <v>0</v>
      </c>
    </row>
    <row r="53" spans="1:3" s="411" customFormat="1" ht="12" customHeight="1">
      <c r="A53" s="402" t="s">
        <v>92</v>
      </c>
      <c r="B53" s="7" t="s">
        <v>214</v>
      </c>
      <c r="C53" s="65"/>
    </row>
    <row r="54" spans="1:3" ht="12" customHeight="1">
      <c r="A54" s="402" t="s">
        <v>93</v>
      </c>
      <c r="B54" s="6" t="s">
        <v>169</v>
      </c>
      <c r="C54" s="68"/>
    </row>
    <row r="55" spans="1:3" ht="12" customHeight="1">
      <c r="A55" s="402" t="s">
        <v>94</v>
      </c>
      <c r="B55" s="6" t="s">
        <v>57</v>
      </c>
      <c r="C55" s="68"/>
    </row>
    <row r="56" spans="1:3" ht="12" customHeight="1" thickBot="1">
      <c r="A56" s="402" t="s">
        <v>95</v>
      </c>
      <c r="B56" s="6" t="s">
        <v>513</v>
      </c>
      <c r="C56" s="68"/>
    </row>
    <row r="57" spans="1:3" ht="15" customHeight="1" thickBot="1">
      <c r="A57" s="177" t="s">
        <v>19</v>
      </c>
      <c r="B57" s="92" t="s">
        <v>11</v>
      </c>
      <c r="C57" s="304"/>
    </row>
    <row r="58" spans="1:3" ht="13.5" thickBot="1">
      <c r="A58" s="177" t="s">
        <v>20</v>
      </c>
      <c r="B58" s="219" t="s">
        <v>519</v>
      </c>
      <c r="C58" s="330">
        <f>+C46+C52+C57</f>
        <v>2520</v>
      </c>
    </row>
    <row r="59" spans="1:3" ht="15" customHeight="1" thickBot="1">
      <c r="C59" s="331"/>
    </row>
    <row r="60" spans="1:3" ht="14.25" customHeight="1" thickBot="1">
      <c r="A60" s="222" t="s">
        <v>508</v>
      </c>
      <c r="B60" s="223"/>
      <c r="C60" s="89">
        <v>1</v>
      </c>
    </row>
    <row r="61" spans="1:3" ht="13.5" thickBot="1">
      <c r="A61" s="222" t="s">
        <v>188</v>
      </c>
      <c r="B61" s="223"/>
      <c r="C61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view="pageBreakPreview" topLeftCell="A25" zoomScale="60" zoomScaleNormal="130" workbookViewId="0">
      <selection activeCell="C42" sqref="C42"/>
    </sheetView>
  </sheetViews>
  <sheetFormatPr defaultRowHeight="12.75"/>
  <cols>
    <col min="1" max="1" width="13.83203125" style="220" customWidth="1"/>
    <col min="2" max="2" width="79.1640625" style="221" customWidth="1"/>
    <col min="3" max="3" width="25" style="221" customWidth="1"/>
    <col min="4" max="16384" width="9.33203125" style="221"/>
  </cols>
  <sheetData>
    <row r="1" spans="1:3" s="200" customFormat="1" ht="21" customHeight="1" thickBot="1">
      <c r="A1" s="199"/>
      <c r="B1" s="201"/>
      <c r="C1" s="406" t="str">
        <f>+CONCATENATE("9.2.3. melléklet a ……/",LEFT(ÖSSZEFÜGGÉSEK!A5,4),". (….) önkormányzati rendelethez")</f>
        <v>9.2.3. melléklet a ……/2016. (….) önkormányzati rendelethez</v>
      </c>
    </row>
    <row r="2" spans="1:3" s="407" customFormat="1" ht="36">
      <c r="A2" s="359" t="s">
        <v>186</v>
      </c>
      <c r="B2" s="318" t="s">
        <v>570</v>
      </c>
      <c r="C2" s="332" t="s">
        <v>58</v>
      </c>
    </row>
    <row r="3" spans="1:3" s="407" customFormat="1" ht="24.75" thickBot="1">
      <c r="A3" s="400" t="s">
        <v>185</v>
      </c>
      <c r="B3" s="319" t="s">
        <v>520</v>
      </c>
      <c r="C3" s="333" t="s">
        <v>59</v>
      </c>
    </row>
    <row r="4" spans="1:3" s="408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206" t="s">
        <v>54</v>
      </c>
    </row>
    <row r="6" spans="1:3" s="409" customFormat="1" ht="12.95" customHeight="1" thickBot="1">
      <c r="A6" s="169"/>
      <c r="B6" s="170" t="s">
        <v>482</v>
      </c>
      <c r="C6" s="171" t="s">
        <v>483</v>
      </c>
    </row>
    <row r="7" spans="1:3" s="409" customFormat="1" ht="15.95" customHeight="1" thickBot="1">
      <c r="A7" s="207"/>
      <c r="B7" s="208" t="s">
        <v>55</v>
      </c>
      <c r="C7" s="209"/>
    </row>
    <row r="8" spans="1:3" s="334" customFormat="1" ht="12" customHeight="1" thickBot="1">
      <c r="A8" s="169" t="s">
        <v>17</v>
      </c>
      <c r="B8" s="210" t="s">
        <v>509</v>
      </c>
      <c r="C8" s="277">
        <f>SUM(C9:C19)</f>
        <v>0</v>
      </c>
    </row>
    <row r="9" spans="1:3" s="334" customFormat="1" ht="12" customHeight="1">
      <c r="A9" s="401" t="s">
        <v>86</v>
      </c>
      <c r="B9" s="8" t="s">
        <v>264</v>
      </c>
      <c r="C9" s="323"/>
    </row>
    <row r="10" spans="1:3" s="334" customFormat="1" ht="12" customHeight="1">
      <c r="A10" s="402" t="s">
        <v>87</v>
      </c>
      <c r="B10" s="6" t="s">
        <v>265</v>
      </c>
      <c r="C10" s="275"/>
    </row>
    <row r="11" spans="1:3" s="334" customFormat="1" ht="12" customHeight="1">
      <c r="A11" s="402" t="s">
        <v>88</v>
      </c>
      <c r="B11" s="6" t="s">
        <v>266</v>
      </c>
      <c r="C11" s="275"/>
    </row>
    <row r="12" spans="1:3" s="334" customFormat="1" ht="12" customHeight="1">
      <c r="A12" s="402" t="s">
        <v>89</v>
      </c>
      <c r="B12" s="6" t="s">
        <v>267</v>
      </c>
      <c r="C12" s="275"/>
    </row>
    <row r="13" spans="1:3" s="334" customFormat="1" ht="12" customHeight="1">
      <c r="A13" s="402" t="s">
        <v>130</v>
      </c>
      <c r="B13" s="6" t="s">
        <v>268</v>
      </c>
      <c r="C13" s="275"/>
    </row>
    <row r="14" spans="1:3" s="334" customFormat="1" ht="12" customHeight="1">
      <c r="A14" s="402" t="s">
        <v>90</v>
      </c>
      <c r="B14" s="6" t="s">
        <v>390</v>
      </c>
      <c r="C14" s="275"/>
    </row>
    <row r="15" spans="1:3" s="334" customFormat="1" ht="12" customHeight="1">
      <c r="A15" s="402" t="s">
        <v>91</v>
      </c>
      <c r="B15" s="5" t="s">
        <v>391</v>
      </c>
      <c r="C15" s="275"/>
    </row>
    <row r="16" spans="1:3" s="334" customFormat="1" ht="12" customHeight="1">
      <c r="A16" s="402" t="s">
        <v>98</v>
      </c>
      <c r="B16" s="6" t="s">
        <v>271</v>
      </c>
      <c r="C16" s="324"/>
    </row>
    <row r="17" spans="1:3" s="410" customFormat="1" ht="12" customHeight="1">
      <c r="A17" s="402" t="s">
        <v>99</v>
      </c>
      <c r="B17" s="6" t="s">
        <v>272</v>
      </c>
      <c r="C17" s="275"/>
    </row>
    <row r="18" spans="1:3" s="410" customFormat="1" ht="12" customHeight="1">
      <c r="A18" s="402" t="s">
        <v>100</v>
      </c>
      <c r="B18" s="6" t="s">
        <v>425</v>
      </c>
      <c r="C18" s="276"/>
    </row>
    <row r="19" spans="1:3" s="410" customFormat="1" ht="12" customHeight="1" thickBot="1">
      <c r="A19" s="402" t="s">
        <v>101</v>
      </c>
      <c r="B19" s="5" t="s">
        <v>273</v>
      </c>
      <c r="C19" s="276"/>
    </row>
    <row r="20" spans="1:3" s="334" customFormat="1" ht="12" customHeight="1" thickBot="1">
      <c r="A20" s="169" t="s">
        <v>18</v>
      </c>
      <c r="B20" s="210" t="s">
        <v>392</v>
      </c>
      <c r="C20" s="277">
        <f>SUM(C21:C23)</f>
        <v>0</v>
      </c>
    </row>
    <row r="21" spans="1:3" s="410" customFormat="1" ht="12" customHeight="1">
      <c r="A21" s="402" t="s">
        <v>92</v>
      </c>
      <c r="B21" s="7" t="s">
        <v>245</v>
      </c>
      <c r="C21" s="275"/>
    </row>
    <row r="22" spans="1:3" s="410" customFormat="1" ht="12" customHeight="1">
      <c r="A22" s="402" t="s">
        <v>93</v>
      </c>
      <c r="B22" s="6" t="s">
        <v>393</v>
      </c>
      <c r="C22" s="275"/>
    </row>
    <row r="23" spans="1:3" s="410" customFormat="1" ht="12" customHeight="1">
      <c r="A23" s="402" t="s">
        <v>94</v>
      </c>
      <c r="B23" s="6" t="s">
        <v>394</v>
      </c>
      <c r="C23" s="275"/>
    </row>
    <row r="24" spans="1:3" s="410" customFormat="1" ht="12" customHeight="1" thickBot="1">
      <c r="A24" s="402" t="s">
        <v>95</v>
      </c>
      <c r="B24" s="6" t="s">
        <v>510</v>
      </c>
      <c r="C24" s="275"/>
    </row>
    <row r="25" spans="1:3" s="410" customFormat="1" ht="12" customHeight="1" thickBot="1">
      <c r="A25" s="177" t="s">
        <v>19</v>
      </c>
      <c r="B25" s="92" t="s">
        <v>156</v>
      </c>
      <c r="C25" s="304"/>
    </row>
    <row r="26" spans="1:3" s="410" customFormat="1" ht="12" customHeight="1" thickBot="1">
      <c r="A26" s="177" t="s">
        <v>20</v>
      </c>
      <c r="B26" s="92" t="s">
        <v>511</v>
      </c>
      <c r="C26" s="277">
        <f>+C27+C28+C29</f>
        <v>0</v>
      </c>
    </row>
    <row r="27" spans="1:3" s="410" customFormat="1" ht="12" customHeight="1">
      <c r="A27" s="403" t="s">
        <v>255</v>
      </c>
      <c r="B27" s="404" t="s">
        <v>250</v>
      </c>
      <c r="C27" s="65"/>
    </row>
    <row r="28" spans="1:3" s="410" customFormat="1" ht="12" customHeight="1">
      <c r="A28" s="403" t="s">
        <v>256</v>
      </c>
      <c r="B28" s="404" t="s">
        <v>393</v>
      </c>
      <c r="C28" s="275"/>
    </row>
    <row r="29" spans="1:3" s="410" customFormat="1" ht="12" customHeight="1">
      <c r="A29" s="403" t="s">
        <v>257</v>
      </c>
      <c r="B29" s="405" t="s">
        <v>396</v>
      </c>
      <c r="C29" s="275"/>
    </row>
    <row r="30" spans="1:3" s="410" customFormat="1" ht="12" customHeight="1" thickBot="1">
      <c r="A30" s="402" t="s">
        <v>258</v>
      </c>
      <c r="B30" s="108" t="s">
        <v>512</v>
      </c>
      <c r="C30" s="72"/>
    </row>
    <row r="31" spans="1:3" s="410" customFormat="1" ht="12" customHeight="1" thickBot="1">
      <c r="A31" s="177" t="s">
        <v>21</v>
      </c>
      <c r="B31" s="92" t="s">
        <v>397</v>
      </c>
      <c r="C31" s="277">
        <f>+C32+C33+C34</f>
        <v>0</v>
      </c>
    </row>
    <row r="32" spans="1:3" s="410" customFormat="1" ht="12" customHeight="1">
      <c r="A32" s="403" t="s">
        <v>79</v>
      </c>
      <c r="B32" s="404" t="s">
        <v>278</v>
      </c>
      <c r="C32" s="65"/>
    </row>
    <row r="33" spans="1:3" s="410" customFormat="1" ht="12" customHeight="1">
      <c r="A33" s="403" t="s">
        <v>80</v>
      </c>
      <c r="B33" s="405" t="s">
        <v>279</v>
      </c>
      <c r="C33" s="278"/>
    </row>
    <row r="34" spans="1:3" s="410" customFormat="1" ht="12" customHeight="1" thickBot="1">
      <c r="A34" s="402" t="s">
        <v>81</v>
      </c>
      <c r="B34" s="108" t="s">
        <v>280</v>
      </c>
      <c r="C34" s="72"/>
    </row>
    <row r="35" spans="1:3" s="334" customFormat="1" ht="12" customHeight="1" thickBot="1">
      <c r="A35" s="177" t="s">
        <v>22</v>
      </c>
      <c r="B35" s="92" t="s">
        <v>366</v>
      </c>
      <c r="C35" s="304"/>
    </row>
    <row r="36" spans="1:3" s="334" customFormat="1" ht="12" customHeight="1" thickBot="1">
      <c r="A36" s="177" t="s">
        <v>23</v>
      </c>
      <c r="B36" s="92" t="s">
        <v>398</v>
      </c>
      <c r="C36" s="325"/>
    </row>
    <row r="37" spans="1:3" s="334" customFormat="1" ht="12" customHeight="1" thickBot="1">
      <c r="A37" s="169" t="s">
        <v>24</v>
      </c>
      <c r="B37" s="92" t="s">
        <v>399</v>
      </c>
      <c r="C37" s="326">
        <f>+C8+C20+C25+C26+C31+C35+C36</f>
        <v>0</v>
      </c>
    </row>
    <row r="38" spans="1:3" s="334" customFormat="1" ht="12" customHeight="1" thickBot="1">
      <c r="A38" s="211" t="s">
        <v>25</v>
      </c>
      <c r="B38" s="92" t="s">
        <v>400</v>
      </c>
      <c r="C38" s="326">
        <f>+C39+C40+C41</f>
        <v>4000</v>
      </c>
    </row>
    <row r="39" spans="1:3" s="334" customFormat="1" ht="12" customHeight="1">
      <c r="A39" s="403" t="s">
        <v>401</v>
      </c>
      <c r="B39" s="404" t="s">
        <v>224</v>
      </c>
      <c r="C39" s="65"/>
    </row>
    <row r="40" spans="1:3" s="334" customFormat="1" ht="12" customHeight="1">
      <c r="A40" s="403" t="s">
        <v>402</v>
      </c>
      <c r="B40" s="405" t="s">
        <v>2</v>
      </c>
      <c r="C40" s="278"/>
    </row>
    <row r="41" spans="1:3" s="410" customFormat="1" ht="12" customHeight="1" thickBot="1">
      <c r="A41" s="402" t="s">
        <v>403</v>
      </c>
      <c r="B41" s="108" t="s">
        <v>404</v>
      </c>
      <c r="C41" s="72">
        <v>4000</v>
      </c>
    </row>
    <row r="42" spans="1:3" s="410" customFormat="1" ht="15" customHeight="1" thickBot="1">
      <c r="A42" s="211" t="s">
        <v>26</v>
      </c>
      <c r="B42" s="212" t="s">
        <v>405</v>
      </c>
      <c r="C42" s="329">
        <f>+C37+C38</f>
        <v>4000</v>
      </c>
    </row>
    <row r="43" spans="1:3" s="410" customFormat="1" ht="15" customHeight="1">
      <c r="A43" s="213"/>
      <c r="B43" s="214"/>
      <c r="C43" s="327"/>
    </row>
    <row r="44" spans="1:3" ht="13.5" thickBot="1">
      <c r="A44" s="215"/>
      <c r="B44" s="216"/>
      <c r="C44" s="328"/>
    </row>
    <row r="45" spans="1:3" s="409" customFormat="1" ht="16.5" customHeight="1" thickBot="1">
      <c r="A45" s="217"/>
      <c r="B45" s="218" t="s">
        <v>56</v>
      </c>
      <c r="C45" s="329"/>
    </row>
    <row r="46" spans="1:3" s="411" customFormat="1" ht="12" customHeight="1" thickBot="1">
      <c r="A46" s="177" t="s">
        <v>17</v>
      </c>
      <c r="B46" s="92" t="s">
        <v>406</v>
      </c>
      <c r="C46" s="277">
        <f>SUM(C47:C51)</f>
        <v>4000</v>
      </c>
    </row>
    <row r="47" spans="1:3" ht="12" customHeight="1">
      <c r="A47" s="402" t="s">
        <v>86</v>
      </c>
      <c r="B47" s="7" t="s">
        <v>47</v>
      </c>
      <c r="C47" s="65">
        <v>2960</v>
      </c>
    </row>
    <row r="48" spans="1:3" ht="12" customHeight="1">
      <c r="A48" s="402" t="s">
        <v>87</v>
      </c>
      <c r="B48" s="6" t="s">
        <v>165</v>
      </c>
      <c r="C48" s="68">
        <v>800</v>
      </c>
    </row>
    <row r="49" spans="1:3" ht="12" customHeight="1">
      <c r="A49" s="402" t="s">
        <v>88</v>
      </c>
      <c r="B49" s="6" t="s">
        <v>122</v>
      </c>
      <c r="C49" s="68">
        <v>240</v>
      </c>
    </row>
    <row r="50" spans="1:3" ht="12" customHeight="1">
      <c r="A50" s="402" t="s">
        <v>89</v>
      </c>
      <c r="B50" s="6" t="s">
        <v>166</v>
      </c>
      <c r="C50" s="68"/>
    </row>
    <row r="51" spans="1:3" ht="12" customHeight="1" thickBot="1">
      <c r="A51" s="402" t="s">
        <v>130</v>
      </c>
      <c r="B51" s="6" t="s">
        <v>167</v>
      </c>
      <c r="C51" s="68"/>
    </row>
    <row r="52" spans="1:3" ht="12" customHeight="1" thickBot="1">
      <c r="A52" s="177" t="s">
        <v>18</v>
      </c>
      <c r="B52" s="92" t="s">
        <v>407</v>
      </c>
      <c r="C52" s="277">
        <f>SUM(C53:C55)</f>
        <v>0</v>
      </c>
    </row>
    <row r="53" spans="1:3" s="411" customFormat="1" ht="12" customHeight="1">
      <c r="A53" s="402" t="s">
        <v>92</v>
      </c>
      <c r="B53" s="7" t="s">
        <v>214</v>
      </c>
      <c r="C53" s="65"/>
    </row>
    <row r="54" spans="1:3" ht="12" customHeight="1">
      <c r="A54" s="402" t="s">
        <v>93</v>
      </c>
      <c r="B54" s="6" t="s">
        <v>169</v>
      </c>
      <c r="C54" s="68"/>
    </row>
    <row r="55" spans="1:3" ht="12" customHeight="1">
      <c r="A55" s="402" t="s">
        <v>94</v>
      </c>
      <c r="B55" s="6" t="s">
        <v>57</v>
      </c>
      <c r="C55" s="68"/>
    </row>
    <row r="56" spans="1:3" ht="12" customHeight="1" thickBot="1">
      <c r="A56" s="402" t="s">
        <v>95</v>
      </c>
      <c r="B56" s="6" t="s">
        <v>513</v>
      </c>
      <c r="C56" s="68"/>
    </row>
    <row r="57" spans="1:3" ht="15" customHeight="1" thickBot="1">
      <c r="A57" s="177" t="s">
        <v>19</v>
      </c>
      <c r="B57" s="92" t="s">
        <v>11</v>
      </c>
      <c r="C57" s="304"/>
    </row>
    <row r="58" spans="1:3" ht="13.5" thickBot="1">
      <c r="A58" s="177" t="s">
        <v>20</v>
      </c>
      <c r="B58" s="219" t="s">
        <v>519</v>
      </c>
      <c r="C58" s="330">
        <f>+C46+C52+C57</f>
        <v>4000</v>
      </c>
    </row>
    <row r="59" spans="1:3" ht="15" customHeight="1" thickBot="1">
      <c r="C59" s="331"/>
    </row>
    <row r="60" spans="1:3" ht="14.25" customHeight="1" thickBot="1">
      <c r="A60" s="222" t="s">
        <v>508</v>
      </c>
      <c r="B60" s="223"/>
      <c r="C60" s="89">
        <v>1</v>
      </c>
    </row>
    <row r="61" spans="1:3" ht="13.5" thickBot="1">
      <c r="A61" s="222" t="s">
        <v>188</v>
      </c>
      <c r="B61" s="223"/>
      <c r="C61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BreakPreview" zoomScale="60" zoomScaleNormal="145" workbookViewId="0">
      <selection activeCell="C60" sqref="C60"/>
    </sheetView>
  </sheetViews>
  <sheetFormatPr defaultRowHeight="12.75"/>
  <cols>
    <col min="1" max="1" width="13.83203125" style="220" customWidth="1"/>
    <col min="2" max="2" width="79.1640625" style="221" customWidth="1"/>
    <col min="3" max="3" width="25" style="221" customWidth="1"/>
    <col min="4" max="16384" width="9.33203125" style="221"/>
  </cols>
  <sheetData>
    <row r="1" spans="1:3" s="200" customFormat="1" ht="21" customHeight="1" thickBot="1">
      <c r="A1" s="199"/>
      <c r="B1" s="201"/>
      <c r="C1" s="406" t="str">
        <f>+CONCATENATE("9.3. melléklet a ……/",LEFT(ÖSSZEFÜGGÉSEK!A5,4),". (….) önkormányzati rendelethez")</f>
        <v>9.3. melléklet a ……/2016. (….) önkormányzati rendelethez</v>
      </c>
    </row>
    <row r="2" spans="1:3" s="407" customFormat="1" ht="36">
      <c r="A2" s="359" t="s">
        <v>186</v>
      </c>
      <c r="B2" s="318" t="s">
        <v>571</v>
      </c>
      <c r="C2" s="332" t="s">
        <v>59</v>
      </c>
    </row>
    <row r="3" spans="1:3" s="407" customFormat="1" ht="24.75" thickBot="1">
      <c r="A3" s="400" t="s">
        <v>185</v>
      </c>
      <c r="B3" s="319" t="s">
        <v>389</v>
      </c>
      <c r="C3" s="333"/>
    </row>
    <row r="4" spans="1:3" s="408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206" t="s">
        <v>54</v>
      </c>
    </row>
    <row r="6" spans="1:3" s="409" customFormat="1" ht="12.95" customHeight="1" thickBot="1">
      <c r="A6" s="169"/>
      <c r="B6" s="170" t="s">
        <v>482</v>
      </c>
      <c r="C6" s="171" t="s">
        <v>483</v>
      </c>
    </row>
    <row r="7" spans="1:3" s="409" customFormat="1" ht="15.95" customHeight="1" thickBot="1">
      <c r="A7" s="207"/>
      <c r="B7" s="208" t="s">
        <v>55</v>
      </c>
      <c r="C7" s="209"/>
    </row>
    <row r="8" spans="1:3" s="334" customFormat="1" ht="12" customHeight="1" thickBot="1">
      <c r="A8" s="169" t="s">
        <v>17</v>
      </c>
      <c r="B8" s="210" t="s">
        <v>509</v>
      </c>
      <c r="C8" s="277">
        <f>SUM(C9:C19)</f>
        <v>18300</v>
      </c>
    </row>
    <row r="9" spans="1:3" s="334" customFormat="1" ht="12" customHeight="1">
      <c r="A9" s="401" t="s">
        <v>86</v>
      </c>
      <c r="B9" s="8" t="s">
        <v>264</v>
      </c>
      <c r="C9" s="323"/>
    </row>
    <row r="10" spans="1:3" s="334" customFormat="1" ht="12" customHeight="1">
      <c r="A10" s="402" t="s">
        <v>87</v>
      </c>
      <c r="B10" s="6" t="s">
        <v>265</v>
      </c>
      <c r="C10" s="275">
        <v>9154</v>
      </c>
    </row>
    <row r="11" spans="1:3" s="334" customFormat="1" ht="12" customHeight="1">
      <c r="A11" s="402" t="s">
        <v>88</v>
      </c>
      <c r="B11" s="6" t="s">
        <v>266</v>
      </c>
      <c r="C11" s="275"/>
    </row>
    <row r="12" spans="1:3" s="334" customFormat="1" ht="12" customHeight="1">
      <c r="A12" s="402" t="s">
        <v>89</v>
      </c>
      <c r="B12" s="6" t="s">
        <v>267</v>
      </c>
      <c r="C12" s="275"/>
    </row>
    <row r="13" spans="1:3" s="334" customFormat="1" ht="12" customHeight="1">
      <c r="A13" s="402" t="s">
        <v>130</v>
      </c>
      <c r="B13" s="6" t="s">
        <v>268</v>
      </c>
      <c r="C13" s="275">
        <v>4074</v>
      </c>
    </row>
    <row r="14" spans="1:3" s="334" customFormat="1" ht="12" customHeight="1">
      <c r="A14" s="402" t="s">
        <v>90</v>
      </c>
      <c r="B14" s="6" t="s">
        <v>390</v>
      </c>
      <c r="C14" s="275">
        <v>3572</v>
      </c>
    </row>
    <row r="15" spans="1:3" s="334" customFormat="1" ht="12" customHeight="1">
      <c r="A15" s="402" t="s">
        <v>91</v>
      </c>
      <c r="B15" s="5" t="s">
        <v>391</v>
      </c>
      <c r="C15" s="275">
        <v>1500</v>
      </c>
    </row>
    <row r="16" spans="1:3" s="334" customFormat="1" ht="12" customHeight="1">
      <c r="A16" s="402" t="s">
        <v>98</v>
      </c>
      <c r="B16" s="6" t="s">
        <v>271</v>
      </c>
      <c r="C16" s="324"/>
    </row>
    <row r="17" spans="1:3" s="410" customFormat="1" ht="12" customHeight="1">
      <c r="A17" s="402" t="s">
        <v>99</v>
      </c>
      <c r="B17" s="6" t="s">
        <v>272</v>
      </c>
      <c r="C17" s="275"/>
    </row>
    <row r="18" spans="1:3" s="410" customFormat="1" ht="12" customHeight="1">
      <c r="A18" s="402" t="s">
        <v>100</v>
      </c>
      <c r="B18" s="6" t="s">
        <v>425</v>
      </c>
      <c r="C18" s="276"/>
    </row>
    <row r="19" spans="1:3" s="410" customFormat="1" ht="12" customHeight="1" thickBot="1">
      <c r="A19" s="402" t="s">
        <v>101</v>
      </c>
      <c r="B19" s="5" t="s">
        <v>273</v>
      </c>
      <c r="C19" s="276"/>
    </row>
    <row r="20" spans="1:3" s="334" customFormat="1" ht="12" customHeight="1" thickBot="1">
      <c r="A20" s="169" t="s">
        <v>18</v>
      </c>
      <c r="B20" s="210" t="s">
        <v>392</v>
      </c>
      <c r="C20" s="277">
        <f>SUM(C21:C23)</f>
        <v>0</v>
      </c>
    </row>
    <row r="21" spans="1:3" s="410" customFormat="1" ht="12" customHeight="1">
      <c r="A21" s="402" t="s">
        <v>92</v>
      </c>
      <c r="B21" s="7" t="s">
        <v>245</v>
      </c>
      <c r="C21" s="275"/>
    </row>
    <row r="22" spans="1:3" s="410" customFormat="1" ht="12" customHeight="1">
      <c r="A22" s="402" t="s">
        <v>93</v>
      </c>
      <c r="B22" s="6" t="s">
        <v>393</v>
      </c>
      <c r="C22" s="275"/>
    </row>
    <row r="23" spans="1:3" s="410" customFormat="1" ht="12" customHeight="1">
      <c r="A23" s="402" t="s">
        <v>94</v>
      </c>
      <c r="B23" s="6" t="s">
        <v>394</v>
      </c>
      <c r="C23" s="275"/>
    </row>
    <row r="24" spans="1:3" s="410" customFormat="1" ht="12" customHeight="1" thickBot="1">
      <c r="A24" s="402" t="s">
        <v>95</v>
      </c>
      <c r="B24" s="6" t="s">
        <v>514</v>
      </c>
      <c r="C24" s="275"/>
    </row>
    <row r="25" spans="1:3" s="410" customFormat="1" ht="12" customHeight="1" thickBot="1">
      <c r="A25" s="177" t="s">
        <v>19</v>
      </c>
      <c r="B25" s="92" t="s">
        <v>156</v>
      </c>
      <c r="C25" s="304"/>
    </row>
    <row r="26" spans="1:3" s="410" customFormat="1" ht="12" customHeight="1" thickBot="1">
      <c r="A26" s="177" t="s">
        <v>20</v>
      </c>
      <c r="B26" s="92" t="s">
        <v>395</v>
      </c>
      <c r="C26" s="277">
        <f>+C27+C28</f>
        <v>0</v>
      </c>
    </row>
    <row r="27" spans="1:3" s="410" customFormat="1" ht="12" customHeight="1">
      <c r="A27" s="403" t="s">
        <v>255</v>
      </c>
      <c r="B27" s="404" t="s">
        <v>393</v>
      </c>
      <c r="C27" s="65"/>
    </row>
    <row r="28" spans="1:3" s="410" customFormat="1" ht="12" customHeight="1">
      <c r="A28" s="403" t="s">
        <v>256</v>
      </c>
      <c r="B28" s="405" t="s">
        <v>396</v>
      </c>
      <c r="C28" s="278"/>
    </row>
    <row r="29" spans="1:3" s="410" customFormat="1" ht="12" customHeight="1" thickBot="1">
      <c r="A29" s="402" t="s">
        <v>257</v>
      </c>
      <c r="B29" s="108" t="s">
        <v>515</v>
      </c>
      <c r="C29" s="72"/>
    </row>
    <row r="30" spans="1:3" s="410" customFormat="1" ht="12" customHeight="1" thickBot="1">
      <c r="A30" s="177" t="s">
        <v>21</v>
      </c>
      <c r="B30" s="92" t="s">
        <v>397</v>
      </c>
      <c r="C30" s="277">
        <f>+C31+C32+C33</f>
        <v>0</v>
      </c>
    </row>
    <row r="31" spans="1:3" s="410" customFormat="1" ht="12" customHeight="1">
      <c r="A31" s="403" t="s">
        <v>79</v>
      </c>
      <c r="B31" s="404" t="s">
        <v>278</v>
      </c>
      <c r="C31" s="65"/>
    </row>
    <row r="32" spans="1:3" s="410" customFormat="1" ht="12" customHeight="1">
      <c r="A32" s="403" t="s">
        <v>80</v>
      </c>
      <c r="B32" s="405" t="s">
        <v>279</v>
      </c>
      <c r="C32" s="278"/>
    </row>
    <row r="33" spans="1:3" s="410" customFormat="1" ht="12" customHeight="1" thickBot="1">
      <c r="A33" s="402" t="s">
        <v>81</v>
      </c>
      <c r="B33" s="108" t="s">
        <v>280</v>
      </c>
      <c r="C33" s="72"/>
    </row>
    <row r="34" spans="1:3" s="334" customFormat="1" ht="12" customHeight="1" thickBot="1">
      <c r="A34" s="177" t="s">
        <v>22</v>
      </c>
      <c r="B34" s="92" t="s">
        <v>366</v>
      </c>
      <c r="C34" s="304"/>
    </row>
    <row r="35" spans="1:3" s="334" customFormat="1" ht="12" customHeight="1" thickBot="1">
      <c r="A35" s="177" t="s">
        <v>23</v>
      </c>
      <c r="B35" s="92" t="s">
        <v>398</v>
      </c>
      <c r="C35" s="325"/>
    </row>
    <row r="36" spans="1:3" s="334" customFormat="1" ht="12" customHeight="1" thickBot="1">
      <c r="A36" s="169" t="s">
        <v>24</v>
      </c>
      <c r="B36" s="92" t="s">
        <v>516</v>
      </c>
      <c r="C36" s="326">
        <f>+C8+C20+C25+C26+C30+C34+C35</f>
        <v>18300</v>
      </c>
    </row>
    <row r="37" spans="1:3" s="334" customFormat="1" ht="12" customHeight="1" thickBot="1">
      <c r="A37" s="211" t="s">
        <v>25</v>
      </c>
      <c r="B37" s="92" t="s">
        <v>400</v>
      </c>
      <c r="C37" s="326">
        <f>+C38+C39+C40</f>
        <v>83797</v>
      </c>
    </row>
    <row r="38" spans="1:3" s="334" customFormat="1" ht="12" customHeight="1">
      <c r="A38" s="403" t="s">
        <v>401</v>
      </c>
      <c r="B38" s="404" t="s">
        <v>224</v>
      </c>
      <c r="C38" s="65">
        <v>2050</v>
      </c>
    </row>
    <row r="39" spans="1:3" s="334" customFormat="1" ht="12" customHeight="1">
      <c r="A39" s="403" t="s">
        <v>402</v>
      </c>
      <c r="B39" s="405" t="s">
        <v>2</v>
      </c>
      <c r="C39" s="278"/>
    </row>
    <row r="40" spans="1:3" s="410" customFormat="1" ht="12" customHeight="1" thickBot="1">
      <c r="A40" s="402" t="s">
        <v>403</v>
      </c>
      <c r="B40" s="108" t="s">
        <v>404</v>
      </c>
      <c r="C40" s="72">
        <v>81747</v>
      </c>
    </row>
    <row r="41" spans="1:3" s="410" customFormat="1" ht="15" customHeight="1" thickBot="1">
      <c r="A41" s="211" t="s">
        <v>26</v>
      </c>
      <c r="B41" s="212" t="s">
        <v>405</v>
      </c>
      <c r="C41" s="329">
        <f>+C36+C37</f>
        <v>102097</v>
      </c>
    </row>
    <row r="42" spans="1:3" s="410" customFormat="1" ht="15" customHeight="1">
      <c r="A42" s="213"/>
      <c r="B42" s="214"/>
      <c r="C42" s="327"/>
    </row>
    <row r="43" spans="1:3" ht="13.5" thickBot="1">
      <c r="A43" s="215"/>
      <c r="B43" s="216"/>
      <c r="C43" s="328"/>
    </row>
    <row r="44" spans="1:3" s="409" customFormat="1" ht="16.5" customHeight="1" thickBot="1">
      <c r="A44" s="217"/>
      <c r="B44" s="218" t="s">
        <v>56</v>
      </c>
      <c r="C44" s="329"/>
    </row>
    <row r="45" spans="1:3" s="411" customFormat="1" ht="12" customHeight="1" thickBot="1">
      <c r="A45" s="177" t="s">
        <v>17</v>
      </c>
      <c r="B45" s="92" t="s">
        <v>406</v>
      </c>
      <c r="C45" s="277">
        <f>SUM(C46:C50)</f>
        <v>101525</v>
      </c>
    </row>
    <row r="46" spans="1:3" ht="12" customHeight="1">
      <c r="A46" s="402" t="s">
        <v>86</v>
      </c>
      <c r="B46" s="7" t="s">
        <v>47</v>
      </c>
      <c r="C46" s="65">
        <v>46025</v>
      </c>
    </row>
    <row r="47" spans="1:3" ht="12" customHeight="1">
      <c r="A47" s="402" t="s">
        <v>87</v>
      </c>
      <c r="B47" s="6" t="s">
        <v>165</v>
      </c>
      <c r="C47" s="68">
        <v>12427</v>
      </c>
    </row>
    <row r="48" spans="1:3" ht="12" customHeight="1">
      <c r="A48" s="402" t="s">
        <v>88</v>
      </c>
      <c r="B48" s="6" t="s">
        <v>122</v>
      </c>
      <c r="C48" s="68">
        <v>43073</v>
      </c>
    </row>
    <row r="49" spans="1:3" ht="12" customHeight="1">
      <c r="A49" s="402" t="s">
        <v>89</v>
      </c>
      <c r="B49" s="6" t="s">
        <v>166</v>
      </c>
      <c r="C49" s="68"/>
    </row>
    <row r="50" spans="1:3" ht="12" customHeight="1" thickBot="1">
      <c r="A50" s="402" t="s">
        <v>130</v>
      </c>
      <c r="B50" s="6" t="s">
        <v>167</v>
      </c>
      <c r="C50" s="68"/>
    </row>
    <row r="51" spans="1:3" ht="12" customHeight="1" thickBot="1">
      <c r="A51" s="177" t="s">
        <v>18</v>
      </c>
      <c r="B51" s="92" t="s">
        <v>407</v>
      </c>
      <c r="C51" s="277">
        <f>SUM(C52:C54)</f>
        <v>572</v>
      </c>
    </row>
    <row r="52" spans="1:3" s="411" customFormat="1" ht="12" customHeight="1">
      <c r="A52" s="402" t="s">
        <v>92</v>
      </c>
      <c r="B52" s="7" t="s">
        <v>214</v>
      </c>
      <c r="C52" s="65">
        <v>572</v>
      </c>
    </row>
    <row r="53" spans="1:3" ht="12" customHeight="1">
      <c r="A53" s="402" t="s">
        <v>93</v>
      </c>
      <c r="B53" s="6" t="s">
        <v>169</v>
      </c>
      <c r="C53" s="68"/>
    </row>
    <row r="54" spans="1:3" ht="12" customHeight="1">
      <c r="A54" s="402" t="s">
        <v>94</v>
      </c>
      <c r="B54" s="6" t="s">
        <v>57</v>
      </c>
      <c r="C54" s="68"/>
    </row>
    <row r="55" spans="1:3" ht="12" customHeight="1" thickBot="1">
      <c r="A55" s="402" t="s">
        <v>95</v>
      </c>
      <c r="B55" s="6" t="s">
        <v>513</v>
      </c>
      <c r="C55" s="68"/>
    </row>
    <row r="56" spans="1:3" ht="15" customHeight="1" thickBot="1">
      <c r="A56" s="177" t="s">
        <v>19</v>
      </c>
      <c r="B56" s="92" t="s">
        <v>11</v>
      </c>
      <c r="C56" s="304"/>
    </row>
    <row r="57" spans="1:3" ht="13.5" thickBot="1">
      <c r="A57" s="177" t="s">
        <v>20</v>
      </c>
      <c r="B57" s="219" t="s">
        <v>519</v>
      </c>
      <c r="C57" s="330">
        <f>+C45+C51+C56</f>
        <v>102097</v>
      </c>
    </row>
    <row r="58" spans="1:3" ht="15" customHeight="1" thickBot="1">
      <c r="C58" s="331"/>
    </row>
    <row r="59" spans="1:3" ht="14.25" customHeight="1" thickBot="1">
      <c r="A59" s="222" t="s">
        <v>508</v>
      </c>
      <c r="B59" s="223"/>
      <c r="C59" s="89">
        <v>21</v>
      </c>
    </row>
    <row r="60" spans="1:3" ht="13.5" thickBot="1">
      <c r="A60" s="222" t="s">
        <v>188</v>
      </c>
      <c r="B60" s="223"/>
      <c r="C60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BreakPreview" topLeftCell="A7" zoomScale="60" zoomScaleNormal="145" workbookViewId="0">
      <selection activeCell="C60" sqref="C60"/>
    </sheetView>
  </sheetViews>
  <sheetFormatPr defaultRowHeight="12.75"/>
  <cols>
    <col min="1" max="1" width="13.83203125" style="220" customWidth="1"/>
    <col min="2" max="2" width="79.1640625" style="221" customWidth="1"/>
    <col min="3" max="3" width="25" style="221" customWidth="1"/>
    <col min="4" max="16384" width="9.33203125" style="221"/>
  </cols>
  <sheetData>
    <row r="1" spans="1:3" s="200" customFormat="1" ht="21" customHeight="1" thickBot="1">
      <c r="A1" s="199"/>
      <c r="B1" s="201"/>
      <c r="C1" s="406" t="str">
        <f>+CONCATENATE("9.3.1. melléklet a ……/",LEFT(ÖSSZEFÜGGÉSEK!A5,4),". (….) önkormányzati rendelethez")</f>
        <v>9.3.1. melléklet a ……/2016. (….) önkormányzati rendelethez</v>
      </c>
    </row>
    <row r="2" spans="1:3" s="407" customFormat="1" ht="36">
      <c r="A2" s="359" t="s">
        <v>186</v>
      </c>
      <c r="B2" s="318" t="s">
        <v>571</v>
      </c>
      <c r="C2" s="332" t="s">
        <v>59</v>
      </c>
    </row>
    <row r="3" spans="1:3" s="407" customFormat="1" ht="24.75" thickBot="1">
      <c r="A3" s="400" t="s">
        <v>185</v>
      </c>
      <c r="B3" s="319" t="s">
        <v>408</v>
      </c>
      <c r="C3" s="333" t="s">
        <v>52</v>
      </c>
    </row>
    <row r="4" spans="1:3" s="408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206" t="s">
        <v>54</v>
      </c>
    </row>
    <row r="6" spans="1:3" s="409" customFormat="1" ht="12.95" customHeight="1" thickBot="1">
      <c r="A6" s="169"/>
      <c r="B6" s="170" t="s">
        <v>482</v>
      </c>
      <c r="C6" s="171" t="s">
        <v>483</v>
      </c>
    </row>
    <row r="7" spans="1:3" s="409" customFormat="1" ht="15.95" customHeight="1" thickBot="1">
      <c r="A7" s="207"/>
      <c r="B7" s="208" t="s">
        <v>55</v>
      </c>
      <c r="C7" s="209"/>
    </row>
    <row r="8" spans="1:3" s="334" customFormat="1" ht="12" customHeight="1" thickBot="1">
      <c r="A8" s="169" t="s">
        <v>17</v>
      </c>
      <c r="B8" s="210" t="s">
        <v>509</v>
      </c>
      <c r="C8" s="277">
        <f>SUM(C9:C19)</f>
        <v>6674</v>
      </c>
    </row>
    <row r="9" spans="1:3" s="334" customFormat="1" ht="12" customHeight="1">
      <c r="A9" s="401" t="s">
        <v>86</v>
      </c>
      <c r="B9" s="8" t="s">
        <v>264</v>
      </c>
      <c r="C9" s="323"/>
    </row>
    <row r="10" spans="1:3" s="334" customFormat="1" ht="12" customHeight="1">
      <c r="A10" s="402" t="s">
        <v>87</v>
      </c>
      <c r="B10" s="6" t="s">
        <v>265</v>
      </c>
      <c r="C10" s="275"/>
    </row>
    <row r="11" spans="1:3" s="334" customFormat="1" ht="12" customHeight="1">
      <c r="A11" s="402" t="s">
        <v>88</v>
      </c>
      <c r="B11" s="6" t="s">
        <v>266</v>
      </c>
      <c r="C11" s="275"/>
    </row>
    <row r="12" spans="1:3" s="334" customFormat="1" ht="12" customHeight="1">
      <c r="A12" s="402" t="s">
        <v>89</v>
      </c>
      <c r="B12" s="6" t="s">
        <v>267</v>
      </c>
      <c r="C12" s="275"/>
    </row>
    <row r="13" spans="1:3" s="334" customFormat="1" ht="12" customHeight="1">
      <c r="A13" s="402" t="s">
        <v>130</v>
      </c>
      <c r="B13" s="6" t="s">
        <v>268</v>
      </c>
      <c r="C13" s="275">
        <v>4074</v>
      </c>
    </row>
    <row r="14" spans="1:3" s="334" customFormat="1" ht="12" customHeight="1">
      <c r="A14" s="402" t="s">
        <v>90</v>
      </c>
      <c r="B14" s="6" t="s">
        <v>390</v>
      </c>
      <c r="C14" s="275">
        <v>1100</v>
      </c>
    </row>
    <row r="15" spans="1:3" s="334" customFormat="1" ht="12" customHeight="1">
      <c r="A15" s="402" t="s">
        <v>91</v>
      </c>
      <c r="B15" s="5" t="s">
        <v>391</v>
      </c>
      <c r="C15" s="275">
        <v>1500</v>
      </c>
    </row>
    <row r="16" spans="1:3" s="334" customFormat="1" ht="12" customHeight="1">
      <c r="A16" s="402" t="s">
        <v>98</v>
      </c>
      <c r="B16" s="6" t="s">
        <v>271</v>
      </c>
      <c r="C16" s="324"/>
    </row>
    <row r="17" spans="1:3" s="410" customFormat="1" ht="12" customHeight="1">
      <c r="A17" s="402" t="s">
        <v>99</v>
      </c>
      <c r="B17" s="6" t="s">
        <v>272</v>
      </c>
      <c r="C17" s="275"/>
    </row>
    <row r="18" spans="1:3" s="410" customFormat="1" ht="12" customHeight="1">
      <c r="A18" s="402" t="s">
        <v>100</v>
      </c>
      <c r="B18" s="6" t="s">
        <v>425</v>
      </c>
      <c r="C18" s="276"/>
    </row>
    <row r="19" spans="1:3" s="410" customFormat="1" ht="12" customHeight="1" thickBot="1">
      <c r="A19" s="402" t="s">
        <v>101</v>
      </c>
      <c r="B19" s="5" t="s">
        <v>273</v>
      </c>
      <c r="C19" s="276"/>
    </row>
    <row r="20" spans="1:3" s="334" customFormat="1" ht="12" customHeight="1" thickBot="1">
      <c r="A20" s="169" t="s">
        <v>18</v>
      </c>
      <c r="B20" s="210" t="s">
        <v>392</v>
      </c>
      <c r="C20" s="277">
        <f>SUM(C21:C23)</f>
        <v>0</v>
      </c>
    </row>
    <row r="21" spans="1:3" s="410" customFormat="1" ht="12" customHeight="1">
      <c r="A21" s="402" t="s">
        <v>92</v>
      </c>
      <c r="B21" s="7" t="s">
        <v>245</v>
      </c>
      <c r="C21" s="275"/>
    </row>
    <row r="22" spans="1:3" s="410" customFormat="1" ht="12" customHeight="1">
      <c r="A22" s="402" t="s">
        <v>93</v>
      </c>
      <c r="B22" s="6" t="s">
        <v>393</v>
      </c>
      <c r="C22" s="275"/>
    </row>
    <row r="23" spans="1:3" s="410" customFormat="1" ht="12" customHeight="1">
      <c r="A23" s="402" t="s">
        <v>94</v>
      </c>
      <c r="B23" s="6" t="s">
        <v>394</v>
      </c>
      <c r="C23" s="275"/>
    </row>
    <row r="24" spans="1:3" s="410" customFormat="1" ht="12" customHeight="1" thickBot="1">
      <c r="A24" s="402" t="s">
        <v>95</v>
      </c>
      <c r="B24" s="6" t="s">
        <v>514</v>
      </c>
      <c r="C24" s="275"/>
    </row>
    <row r="25" spans="1:3" s="410" customFormat="1" ht="12" customHeight="1" thickBot="1">
      <c r="A25" s="177" t="s">
        <v>19</v>
      </c>
      <c r="B25" s="92" t="s">
        <v>156</v>
      </c>
      <c r="C25" s="304"/>
    </row>
    <row r="26" spans="1:3" s="410" customFormat="1" ht="12" customHeight="1" thickBot="1">
      <c r="A26" s="177" t="s">
        <v>20</v>
      </c>
      <c r="B26" s="92" t="s">
        <v>395</v>
      </c>
      <c r="C26" s="277">
        <f>+C27+C28</f>
        <v>0</v>
      </c>
    </row>
    <row r="27" spans="1:3" s="410" customFormat="1" ht="12" customHeight="1">
      <c r="A27" s="403" t="s">
        <v>255</v>
      </c>
      <c r="B27" s="404" t="s">
        <v>393</v>
      </c>
      <c r="C27" s="65"/>
    </row>
    <row r="28" spans="1:3" s="410" customFormat="1" ht="12" customHeight="1">
      <c r="A28" s="403" t="s">
        <v>256</v>
      </c>
      <c r="B28" s="405" t="s">
        <v>396</v>
      </c>
      <c r="C28" s="278"/>
    </row>
    <row r="29" spans="1:3" s="410" customFormat="1" ht="12" customHeight="1" thickBot="1">
      <c r="A29" s="402" t="s">
        <v>257</v>
      </c>
      <c r="B29" s="108" t="s">
        <v>515</v>
      </c>
      <c r="C29" s="72"/>
    </row>
    <row r="30" spans="1:3" s="410" customFormat="1" ht="12" customHeight="1" thickBot="1">
      <c r="A30" s="177" t="s">
        <v>21</v>
      </c>
      <c r="B30" s="92" t="s">
        <v>397</v>
      </c>
      <c r="C30" s="277">
        <f>+C31+C32+C33</f>
        <v>0</v>
      </c>
    </row>
    <row r="31" spans="1:3" s="410" customFormat="1" ht="12" customHeight="1">
      <c r="A31" s="403" t="s">
        <v>79</v>
      </c>
      <c r="B31" s="404" t="s">
        <v>278</v>
      </c>
      <c r="C31" s="65"/>
    </row>
    <row r="32" spans="1:3" s="410" customFormat="1" ht="12" customHeight="1">
      <c r="A32" s="403" t="s">
        <v>80</v>
      </c>
      <c r="B32" s="405" t="s">
        <v>279</v>
      </c>
      <c r="C32" s="278"/>
    </row>
    <row r="33" spans="1:3" s="410" customFormat="1" ht="12" customHeight="1" thickBot="1">
      <c r="A33" s="402" t="s">
        <v>81</v>
      </c>
      <c r="B33" s="108" t="s">
        <v>280</v>
      </c>
      <c r="C33" s="72"/>
    </row>
    <row r="34" spans="1:3" s="334" customFormat="1" ht="12" customHeight="1" thickBot="1">
      <c r="A34" s="177" t="s">
        <v>22</v>
      </c>
      <c r="B34" s="92" t="s">
        <v>366</v>
      </c>
      <c r="C34" s="304"/>
    </row>
    <row r="35" spans="1:3" s="334" customFormat="1" ht="12" customHeight="1" thickBot="1">
      <c r="A35" s="177" t="s">
        <v>23</v>
      </c>
      <c r="B35" s="92" t="s">
        <v>398</v>
      </c>
      <c r="C35" s="325"/>
    </row>
    <row r="36" spans="1:3" s="334" customFormat="1" ht="12" customHeight="1" thickBot="1">
      <c r="A36" s="169" t="s">
        <v>24</v>
      </c>
      <c r="B36" s="92" t="s">
        <v>516</v>
      </c>
      <c r="C36" s="326">
        <f>+C8+C20+C25+C26+C30+C34+C35</f>
        <v>6674</v>
      </c>
    </row>
    <row r="37" spans="1:3" s="334" customFormat="1" ht="12" customHeight="1" thickBot="1">
      <c r="A37" s="211" t="s">
        <v>25</v>
      </c>
      <c r="B37" s="92" t="s">
        <v>400</v>
      </c>
      <c r="C37" s="326">
        <f>+C38+C39+C40</f>
        <v>83797</v>
      </c>
    </row>
    <row r="38" spans="1:3" s="334" customFormat="1" ht="12" customHeight="1">
      <c r="A38" s="403" t="s">
        <v>401</v>
      </c>
      <c r="B38" s="404" t="s">
        <v>224</v>
      </c>
      <c r="C38" s="65">
        <v>2050</v>
      </c>
    </row>
    <row r="39" spans="1:3" s="334" customFormat="1" ht="12" customHeight="1">
      <c r="A39" s="403" t="s">
        <v>402</v>
      </c>
      <c r="B39" s="405" t="s">
        <v>2</v>
      </c>
      <c r="C39" s="278"/>
    </row>
    <row r="40" spans="1:3" s="410" customFormat="1" ht="12" customHeight="1" thickBot="1">
      <c r="A40" s="402" t="s">
        <v>403</v>
      </c>
      <c r="B40" s="108" t="s">
        <v>404</v>
      </c>
      <c r="C40" s="72">
        <v>81747</v>
      </c>
    </row>
    <row r="41" spans="1:3" s="410" customFormat="1" ht="15" customHeight="1" thickBot="1">
      <c r="A41" s="211" t="s">
        <v>26</v>
      </c>
      <c r="B41" s="212" t="s">
        <v>405</v>
      </c>
      <c r="C41" s="329">
        <f>+C36+C37</f>
        <v>90471</v>
      </c>
    </row>
    <row r="42" spans="1:3" s="410" customFormat="1" ht="15" customHeight="1">
      <c r="A42" s="213"/>
      <c r="B42" s="214"/>
      <c r="C42" s="327"/>
    </row>
    <row r="43" spans="1:3" ht="13.5" thickBot="1">
      <c r="A43" s="215"/>
      <c r="B43" s="216"/>
      <c r="C43" s="328"/>
    </row>
    <row r="44" spans="1:3" s="409" customFormat="1" ht="16.5" customHeight="1" thickBot="1">
      <c r="A44" s="217"/>
      <c r="B44" s="218" t="s">
        <v>56</v>
      </c>
      <c r="C44" s="329"/>
    </row>
    <row r="45" spans="1:3" s="411" customFormat="1" ht="12" customHeight="1" thickBot="1">
      <c r="A45" s="177" t="s">
        <v>17</v>
      </c>
      <c r="B45" s="92" t="s">
        <v>406</v>
      </c>
      <c r="C45" s="277">
        <f>SUM(C46:C50)</f>
        <v>89899</v>
      </c>
    </row>
    <row r="46" spans="1:3" ht="12" customHeight="1">
      <c r="A46" s="402" t="s">
        <v>86</v>
      </c>
      <c r="B46" s="7" t="s">
        <v>47</v>
      </c>
      <c r="C46" s="65">
        <v>44498</v>
      </c>
    </row>
    <row r="47" spans="1:3" ht="12" customHeight="1">
      <c r="A47" s="402" t="s">
        <v>87</v>
      </c>
      <c r="B47" s="6" t="s">
        <v>165</v>
      </c>
      <c r="C47" s="68">
        <v>12015</v>
      </c>
    </row>
    <row r="48" spans="1:3" ht="12" customHeight="1">
      <c r="A48" s="402" t="s">
        <v>88</v>
      </c>
      <c r="B48" s="6" t="s">
        <v>122</v>
      </c>
      <c r="C48" s="68">
        <v>33386</v>
      </c>
    </row>
    <row r="49" spans="1:3" ht="12" customHeight="1">
      <c r="A49" s="402" t="s">
        <v>89</v>
      </c>
      <c r="B49" s="6" t="s">
        <v>166</v>
      </c>
      <c r="C49" s="68"/>
    </row>
    <row r="50" spans="1:3" ht="12" customHeight="1" thickBot="1">
      <c r="A50" s="402" t="s">
        <v>130</v>
      </c>
      <c r="B50" s="6" t="s">
        <v>167</v>
      </c>
      <c r="C50" s="68"/>
    </row>
    <row r="51" spans="1:3" ht="12" customHeight="1" thickBot="1">
      <c r="A51" s="177" t="s">
        <v>18</v>
      </c>
      <c r="B51" s="92" t="s">
        <v>407</v>
      </c>
      <c r="C51" s="277">
        <f>SUM(C52:C54)</f>
        <v>572</v>
      </c>
    </row>
    <row r="52" spans="1:3" s="411" customFormat="1" ht="12" customHeight="1">
      <c r="A52" s="402" t="s">
        <v>92</v>
      </c>
      <c r="B52" s="7" t="s">
        <v>214</v>
      </c>
      <c r="C52" s="65">
        <v>572</v>
      </c>
    </row>
    <row r="53" spans="1:3" ht="12" customHeight="1">
      <c r="A53" s="402" t="s">
        <v>93</v>
      </c>
      <c r="B53" s="6" t="s">
        <v>169</v>
      </c>
      <c r="C53" s="68"/>
    </row>
    <row r="54" spans="1:3" ht="12" customHeight="1">
      <c r="A54" s="402" t="s">
        <v>94</v>
      </c>
      <c r="B54" s="6" t="s">
        <v>57</v>
      </c>
      <c r="C54" s="68"/>
    </row>
    <row r="55" spans="1:3" ht="12" customHeight="1" thickBot="1">
      <c r="A55" s="402" t="s">
        <v>95</v>
      </c>
      <c r="B55" s="6" t="s">
        <v>513</v>
      </c>
      <c r="C55" s="68"/>
    </row>
    <row r="56" spans="1:3" ht="15" customHeight="1" thickBot="1">
      <c r="A56" s="177" t="s">
        <v>19</v>
      </c>
      <c r="B56" s="92" t="s">
        <v>11</v>
      </c>
      <c r="C56" s="304"/>
    </row>
    <row r="57" spans="1:3" ht="13.5" thickBot="1">
      <c r="A57" s="177" t="s">
        <v>20</v>
      </c>
      <c r="B57" s="219" t="s">
        <v>519</v>
      </c>
      <c r="C57" s="330">
        <f>+C45+C51+C56</f>
        <v>90471</v>
      </c>
    </row>
    <row r="58" spans="1:3" ht="15" customHeight="1" thickBot="1">
      <c r="C58" s="331"/>
    </row>
    <row r="59" spans="1:3" ht="14.25" customHeight="1" thickBot="1">
      <c r="A59" s="222" t="s">
        <v>508</v>
      </c>
      <c r="B59" s="223"/>
      <c r="C59" s="89">
        <v>20</v>
      </c>
    </row>
    <row r="60" spans="1:3" ht="13.5" thickBot="1">
      <c r="A60" s="222" t="s">
        <v>188</v>
      </c>
      <c r="B60" s="223"/>
      <c r="C60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BreakPreview" topLeftCell="A49" zoomScale="60" zoomScaleNormal="145" workbookViewId="0">
      <selection activeCell="C60" sqref="C60"/>
    </sheetView>
  </sheetViews>
  <sheetFormatPr defaultRowHeight="12.75"/>
  <cols>
    <col min="1" max="1" width="13.83203125" style="220" customWidth="1"/>
    <col min="2" max="2" width="79.1640625" style="221" customWidth="1"/>
    <col min="3" max="3" width="25" style="221" customWidth="1"/>
    <col min="4" max="16384" width="9.33203125" style="221"/>
  </cols>
  <sheetData>
    <row r="1" spans="1:3" s="200" customFormat="1" ht="21" customHeight="1" thickBot="1">
      <c r="A1" s="199"/>
      <c r="B1" s="201"/>
      <c r="C1" s="406" t="str">
        <f>+CONCATENATE("9.3.2. melléklet a ……/",LEFT(ÖSSZEFÜGGÉSEK!A5,4),". (….) önkormányzati rendelethez")</f>
        <v>9.3.2. melléklet a ……/2016. (….) önkormányzati rendelethez</v>
      </c>
    </row>
    <row r="2" spans="1:3" s="407" customFormat="1" ht="36">
      <c r="A2" s="359" t="s">
        <v>186</v>
      </c>
      <c r="B2" s="318" t="s">
        <v>571</v>
      </c>
      <c r="C2" s="332" t="s">
        <v>59</v>
      </c>
    </row>
    <row r="3" spans="1:3" s="407" customFormat="1" ht="24.75" thickBot="1">
      <c r="A3" s="400" t="s">
        <v>185</v>
      </c>
      <c r="B3" s="319" t="s">
        <v>409</v>
      </c>
      <c r="C3" s="333" t="s">
        <v>58</v>
      </c>
    </row>
    <row r="4" spans="1:3" s="408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206" t="s">
        <v>54</v>
      </c>
    </row>
    <row r="6" spans="1:3" s="409" customFormat="1" ht="12.95" customHeight="1" thickBot="1">
      <c r="A6" s="169"/>
      <c r="B6" s="170" t="s">
        <v>482</v>
      </c>
      <c r="C6" s="171" t="s">
        <v>483</v>
      </c>
    </row>
    <row r="7" spans="1:3" s="409" customFormat="1" ht="15.95" customHeight="1" thickBot="1">
      <c r="A7" s="207"/>
      <c r="B7" s="208" t="s">
        <v>55</v>
      </c>
      <c r="C7" s="209"/>
    </row>
    <row r="8" spans="1:3" s="334" customFormat="1" ht="12" customHeight="1" thickBot="1">
      <c r="A8" s="169" t="s">
        <v>17</v>
      </c>
      <c r="B8" s="210" t="s">
        <v>509</v>
      </c>
      <c r="C8" s="277">
        <f>SUM(C9:C19)</f>
        <v>11626</v>
      </c>
    </row>
    <row r="9" spans="1:3" s="334" customFormat="1" ht="12" customHeight="1">
      <c r="A9" s="401" t="s">
        <v>86</v>
      </c>
      <c r="B9" s="8" t="s">
        <v>264</v>
      </c>
      <c r="C9" s="323"/>
    </row>
    <row r="10" spans="1:3" s="334" customFormat="1" ht="12" customHeight="1">
      <c r="A10" s="402" t="s">
        <v>87</v>
      </c>
      <c r="B10" s="6" t="s">
        <v>265</v>
      </c>
      <c r="C10" s="275">
        <v>9154</v>
      </c>
    </row>
    <row r="11" spans="1:3" s="334" customFormat="1" ht="12" customHeight="1">
      <c r="A11" s="402" t="s">
        <v>88</v>
      </c>
      <c r="B11" s="6" t="s">
        <v>266</v>
      </c>
      <c r="C11" s="275"/>
    </row>
    <row r="12" spans="1:3" s="334" customFormat="1" ht="12" customHeight="1">
      <c r="A12" s="402" t="s">
        <v>89</v>
      </c>
      <c r="B12" s="6" t="s">
        <v>267</v>
      </c>
      <c r="C12" s="275"/>
    </row>
    <row r="13" spans="1:3" s="334" customFormat="1" ht="12" customHeight="1">
      <c r="A13" s="402" t="s">
        <v>130</v>
      </c>
      <c r="B13" s="6" t="s">
        <v>268</v>
      </c>
      <c r="C13" s="275"/>
    </row>
    <row r="14" spans="1:3" s="334" customFormat="1" ht="12" customHeight="1">
      <c r="A14" s="402" t="s">
        <v>90</v>
      </c>
      <c r="B14" s="6" t="s">
        <v>390</v>
      </c>
      <c r="C14" s="275">
        <v>2472</v>
      </c>
    </row>
    <row r="15" spans="1:3" s="334" customFormat="1" ht="12" customHeight="1">
      <c r="A15" s="402" t="s">
        <v>91</v>
      </c>
      <c r="B15" s="5" t="s">
        <v>391</v>
      </c>
      <c r="C15" s="275"/>
    </row>
    <row r="16" spans="1:3" s="334" customFormat="1" ht="12" customHeight="1">
      <c r="A16" s="402" t="s">
        <v>98</v>
      </c>
      <c r="B16" s="6" t="s">
        <v>271</v>
      </c>
      <c r="C16" s="324"/>
    </row>
    <row r="17" spans="1:3" s="410" customFormat="1" ht="12" customHeight="1">
      <c r="A17" s="402" t="s">
        <v>99</v>
      </c>
      <c r="B17" s="6" t="s">
        <v>272</v>
      </c>
      <c r="C17" s="275"/>
    </row>
    <row r="18" spans="1:3" s="410" customFormat="1" ht="12" customHeight="1">
      <c r="A18" s="402" t="s">
        <v>100</v>
      </c>
      <c r="B18" s="6" t="s">
        <v>425</v>
      </c>
      <c r="C18" s="276"/>
    </row>
    <row r="19" spans="1:3" s="410" customFormat="1" ht="12" customHeight="1" thickBot="1">
      <c r="A19" s="402" t="s">
        <v>101</v>
      </c>
      <c r="B19" s="5" t="s">
        <v>273</v>
      </c>
      <c r="C19" s="276"/>
    </row>
    <row r="20" spans="1:3" s="334" customFormat="1" ht="12" customHeight="1" thickBot="1">
      <c r="A20" s="169" t="s">
        <v>18</v>
      </c>
      <c r="B20" s="210" t="s">
        <v>392</v>
      </c>
      <c r="C20" s="277">
        <f>SUM(C21:C23)</f>
        <v>0</v>
      </c>
    </row>
    <row r="21" spans="1:3" s="410" customFormat="1" ht="12" customHeight="1">
      <c r="A21" s="402" t="s">
        <v>92</v>
      </c>
      <c r="B21" s="7" t="s">
        <v>245</v>
      </c>
      <c r="C21" s="275"/>
    </row>
    <row r="22" spans="1:3" s="410" customFormat="1" ht="12" customHeight="1">
      <c r="A22" s="402" t="s">
        <v>93</v>
      </c>
      <c r="B22" s="6" t="s">
        <v>393</v>
      </c>
      <c r="C22" s="275"/>
    </row>
    <row r="23" spans="1:3" s="410" customFormat="1" ht="12" customHeight="1">
      <c r="A23" s="402" t="s">
        <v>94</v>
      </c>
      <c r="B23" s="6" t="s">
        <v>394</v>
      </c>
      <c r="C23" s="275"/>
    </row>
    <row r="24" spans="1:3" s="410" customFormat="1" ht="12" customHeight="1" thickBot="1">
      <c r="A24" s="402" t="s">
        <v>95</v>
      </c>
      <c r="B24" s="6" t="s">
        <v>514</v>
      </c>
      <c r="C24" s="275"/>
    </row>
    <row r="25" spans="1:3" s="410" customFormat="1" ht="12" customHeight="1" thickBot="1">
      <c r="A25" s="177" t="s">
        <v>19</v>
      </c>
      <c r="B25" s="92" t="s">
        <v>156</v>
      </c>
      <c r="C25" s="304"/>
    </row>
    <row r="26" spans="1:3" s="410" customFormat="1" ht="12" customHeight="1" thickBot="1">
      <c r="A26" s="177" t="s">
        <v>20</v>
      </c>
      <c r="B26" s="92" t="s">
        <v>395</v>
      </c>
      <c r="C26" s="277">
        <f>+C27+C28</f>
        <v>0</v>
      </c>
    </row>
    <row r="27" spans="1:3" s="410" customFormat="1" ht="12" customHeight="1">
      <c r="A27" s="403" t="s">
        <v>255</v>
      </c>
      <c r="B27" s="404" t="s">
        <v>393</v>
      </c>
      <c r="C27" s="65"/>
    </row>
    <row r="28" spans="1:3" s="410" customFormat="1" ht="12" customHeight="1">
      <c r="A28" s="403" t="s">
        <v>256</v>
      </c>
      <c r="B28" s="405" t="s">
        <v>396</v>
      </c>
      <c r="C28" s="278"/>
    </row>
    <row r="29" spans="1:3" s="410" customFormat="1" ht="12" customHeight="1" thickBot="1">
      <c r="A29" s="402" t="s">
        <v>257</v>
      </c>
      <c r="B29" s="108" t="s">
        <v>515</v>
      </c>
      <c r="C29" s="72"/>
    </row>
    <row r="30" spans="1:3" s="410" customFormat="1" ht="12" customHeight="1" thickBot="1">
      <c r="A30" s="177" t="s">
        <v>21</v>
      </c>
      <c r="B30" s="92" t="s">
        <v>397</v>
      </c>
      <c r="C30" s="277">
        <f>+C31+C32+C33</f>
        <v>0</v>
      </c>
    </row>
    <row r="31" spans="1:3" s="410" customFormat="1" ht="12" customHeight="1">
      <c r="A31" s="403" t="s">
        <v>79</v>
      </c>
      <c r="B31" s="404" t="s">
        <v>278</v>
      </c>
      <c r="C31" s="65"/>
    </row>
    <row r="32" spans="1:3" s="410" customFormat="1" ht="12" customHeight="1">
      <c r="A32" s="403" t="s">
        <v>80</v>
      </c>
      <c r="B32" s="405" t="s">
        <v>279</v>
      </c>
      <c r="C32" s="278"/>
    </row>
    <row r="33" spans="1:3" s="410" customFormat="1" ht="12" customHeight="1" thickBot="1">
      <c r="A33" s="402" t="s">
        <v>81</v>
      </c>
      <c r="B33" s="108" t="s">
        <v>280</v>
      </c>
      <c r="C33" s="72"/>
    </row>
    <row r="34" spans="1:3" s="334" customFormat="1" ht="12" customHeight="1" thickBot="1">
      <c r="A34" s="177" t="s">
        <v>22</v>
      </c>
      <c r="B34" s="92" t="s">
        <v>366</v>
      </c>
      <c r="C34" s="304"/>
    </row>
    <row r="35" spans="1:3" s="334" customFormat="1" ht="12" customHeight="1" thickBot="1">
      <c r="A35" s="177" t="s">
        <v>23</v>
      </c>
      <c r="B35" s="92" t="s">
        <v>398</v>
      </c>
      <c r="C35" s="325"/>
    </row>
    <row r="36" spans="1:3" s="334" customFormat="1" ht="12" customHeight="1" thickBot="1">
      <c r="A36" s="169" t="s">
        <v>24</v>
      </c>
      <c r="B36" s="92" t="s">
        <v>516</v>
      </c>
      <c r="C36" s="326">
        <f>+C8+C20+C25+C26+C30+C34+C35</f>
        <v>11626</v>
      </c>
    </row>
    <row r="37" spans="1:3" s="334" customFormat="1" ht="12" customHeight="1" thickBot="1">
      <c r="A37" s="211" t="s">
        <v>25</v>
      </c>
      <c r="B37" s="92" t="s">
        <v>400</v>
      </c>
      <c r="C37" s="326">
        <f>+C38+C39+C40</f>
        <v>0</v>
      </c>
    </row>
    <row r="38" spans="1:3" s="334" customFormat="1" ht="12" customHeight="1">
      <c r="A38" s="403" t="s">
        <v>401</v>
      </c>
      <c r="B38" s="404" t="s">
        <v>224</v>
      </c>
      <c r="C38" s="65"/>
    </row>
    <row r="39" spans="1:3" s="334" customFormat="1" ht="12" customHeight="1">
      <c r="A39" s="403" t="s">
        <v>402</v>
      </c>
      <c r="B39" s="405" t="s">
        <v>2</v>
      </c>
      <c r="C39" s="278"/>
    </row>
    <row r="40" spans="1:3" s="410" customFormat="1" ht="12" customHeight="1" thickBot="1">
      <c r="A40" s="402" t="s">
        <v>403</v>
      </c>
      <c r="B40" s="108" t="s">
        <v>404</v>
      </c>
      <c r="C40" s="72"/>
    </row>
    <row r="41" spans="1:3" s="410" customFormat="1" ht="15" customHeight="1" thickBot="1">
      <c r="A41" s="211" t="s">
        <v>26</v>
      </c>
      <c r="B41" s="212" t="s">
        <v>405</v>
      </c>
      <c r="C41" s="329">
        <f>+C36+C37</f>
        <v>11626</v>
      </c>
    </row>
    <row r="42" spans="1:3" s="410" customFormat="1" ht="15" customHeight="1">
      <c r="A42" s="213"/>
      <c r="B42" s="214"/>
      <c r="C42" s="327"/>
    </row>
    <row r="43" spans="1:3" ht="13.5" thickBot="1">
      <c r="A43" s="215"/>
      <c r="B43" s="216"/>
      <c r="C43" s="328"/>
    </row>
    <row r="44" spans="1:3" s="409" customFormat="1" ht="16.5" customHeight="1" thickBot="1">
      <c r="A44" s="217"/>
      <c r="B44" s="218" t="s">
        <v>56</v>
      </c>
      <c r="C44" s="329"/>
    </row>
    <row r="45" spans="1:3" s="411" customFormat="1" ht="12" customHeight="1" thickBot="1">
      <c r="A45" s="177" t="s">
        <v>17</v>
      </c>
      <c r="B45" s="92" t="s">
        <v>406</v>
      </c>
      <c r="C45" s="277">
        <f>SUM(C46:C50)</f>
        <v>11626</v>
      </c>
    </row>
    <row r="46" spans="1:3" ht="12" customHeight="1">
      <c r="A46" s="402" t="s">
        <v>86</v>
      </c>
      <c r="B46" s="7" t="s">
        <v>47</v>
      </c>
      <c r="C46" s="65">
        <v>1527</v>
      </c>
    </row>
    <row r="47" spans="1:3" ht="12" customHeight="1">
      <c r="A47" s="402" t="s">
        <v>87</v>
      </c>
      <c r="B47" s="6" t="s">
        <v>165</v>
      </c>
      <c r="C47" s="68">
        <v>412</v>
      </c>
    </row>
    <row r="48" spans="1:3" ht="12" customHeight="1">
      <c r="A48" s="402" t="s">
        <v>88</v>
      </c>
      <c r="B48" s="6" t="s">
        <v>122</v>
      </c>
      <c r="C48" s="68">
        <v>9687</v>
      </c>
    </row>
    <row r="49" spans="1:3" ht="12" customHeight="1">
      <c r="A49" s="402" t="s">
        <v>89</v>
      </c>
      <c r="B49" s="6" t="s">
        <v>166</v>
      </c>
      <c r="C49" s="68"/>
    </row>
    <row r="50" spans="1:3" ht="12" customHeight="1" thickBot="1">
      <c r="A50" s="402" t="s">
        <v>130</v>
      </c>
      <c r="B50" s="6" t="s">
        <v>167</v>
      </c>
      <c r="C50" s="68"/>
    </row>
    <row r="51" spans="1:3" ht="12" customHeight="1" thickBot="1">
      <c r="A51" s="177" t="s">
        <v>18</v>
      </c>
      <c r="B51" s="92" t="s">
        <v>407</v>
      </c>
      <c r="C51" s="277">
        <f>SUM(C52:C54)</f>
        <v>0</v>
      </c>
    </row>
    <row r="52" spans="1:3" s="411" customFormat="1" ht="12" customHeight="1">
      <c r="A52" s="402" t="s">
        <v>92</v>
      </c>
      <c r="B52" s="7" t="s">
        <v>214</v>
      </c>
      <c r="C52" s="65"/>
    </row>
    <row r="53" spans="1:3" ht="12" customHeight="1">
      <c r="A53" s="402" t="s">
        <v>93</v>
      </c>
      <c r="B53" s="6" t="s">
        <v>169</v>
      </c>
      <c r="C53" s="68"/>
    </row>
    <row r="54" spans="1:3" ht="12" customHeight="1">
      <c r="A54" s="402" t="s">
        <v>94</v>
      </c>
      <c r="B54" s="6" t="s">
        <v>57</v>
      </c>
      <c r="C54" s="68"/>
    </row>
    <row r="55" spans="1:3" ht="12" customHeight="1" thickBot="1">
      <c r="A55" s="402" t="s">
        <v>95</v>
      </c>
      <c r="B55" s="6" t="s">
        <v>513</v>
      </c>
      <c r="C55" s="68"/>
    </row>
    <row r="56" spans="1:3" ht="15" customHeight="1" thickBot="1">
      <c r="A56" s="177" t="s">
        <v>19</v>
      </c>
      <c r="B56" s="92" t="s">
        <v>11</v>
      </c>
      <c r="C56" s="304"/>
    </row>
    <row r="57" spans="1:3" ht="13.5" thickBot="1">
      <c r="A57" s="177" t="s">
        <v>20</v>
      </c>
      <c r="B57" s="219" t="s">
        <v>519</v>
      </c>
      <c r="C57" s="330">
        <f>+C45+C51+C56</f>
        <v>11626</v>
      </c>
    </row>
    <row r="58" spans="1:3" ht="15" customHeight="1" thickBot="1">
      <c r="C58" s="331"/>
    </row>
    <row r="59" spans="1:3" ht="14.25" customHeight="1" thickBot="1">
      <c r="A59" s="222" t="s">
        <v>508</v>
      </c>
      <c r="B59" s="223"/>
      <c r="C59" s="89">
        <v>1</v>
      </c>
    </row>
    <row r="60" spans="1:3" ht="13.5" thickBot="1">
      <c r="A60" s="222" t="s">
        <v>188</v>
      </c>
      <c r="B60" s="223"/>
      <c r="C60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BreakPreview" topLeftCell="A22" zoomScale="60" zoomScaleNormal="145" workbookViewId="0">
      <selection activeCell="C18" sqref="C18"/>
    </sheetView>
  </sheetViews>
  <sheetFormatPr defaultRowHeight="12.75"/>
  <cols>
    <col min="1" max="1" width="13.83203125" style="220" customWidth="1"/>
    <col min="2" max="2" width="79.1640625" style="221" customWidth="1"/>
    <col min="3" max="3" width="25" style="221" customWidth="1"/>
    <col min="4" max="16384" width="9.33203125" style="221"/>
  </cols>
  <sheetData>
    <row r="1" spans="1:3" s="200" customFormat="1" ht="21" customHeight="1" thickBot="1">
      <c r="A1" s="199"/>
      <c r="B1" s="201"/>
      <c r="C1" s="406" t="str">
        <f>+CONCATENATE("9.3.3. melléklet a ……/",LEFT(ÖSSZEFÜGGÉSEK!A5,4),". (….) önkormányzati rendelethez")</f>
        <v>9.3.3. melléklet a ……/2016. (….) önkormányzati rendelethez</v>
      </c>
    </row>
    <row r="2" spans="1:3" s="407" customFormat="1" ht="36">
      <c r="A2" s="359" t="s">
        <v>186</v>
      </c>
      <c r="B2" s="318" t="s">
        <v>571</v>
      </c>
      <c r="C2" s="332" t="s">
        <v>59</v>
      </c>
    </row>
    <row r="3" spans="1:3" s="407" customFormat="1" ht="24.75" thickBot="1">
      <c r="A3" s="400" t="s">
        <v>185</v>
      </c>
      <c r="B3" s="319" t="s">
        <v>520</v>
      </c>
      <c r="C3" s="333" t="s">
        <v>59</v>
      </c>
    </row>
    <row r="4" spans="1:3" s="408" customFormat="1" ht="15.95" customHeight="1" thickBot="1">
      <c r="A4" s="203"/>
      <c r="B4" s="203"/>
      <c r="C4" s="204" t="s">
        <v>53</v>
      </c>
    </row>
    <row r="5" spans="1:3" ht="13.5" thickBot="1">
      <c r="A5" s="360" t="s">
        <v>187</v>
      </c>
      <c r="B5" s="205" t="s">
        <v>543</v>
      </c>
      <c r="C5" s="206" t="s">
        <v>54</v>
      </c>
    </row>
    <row r="6" spans="1:3" s="409" customFormat="1" ht="12.95" customHeight="1" thickBot="1">
      <c r="A6" s="169"/>
      <c r="B6" s="170" t="s">
        <v>482</v>
      </c>
      <c r="C6" s="171" t="s">
        <v>483</v>
      </c>
    </row>
    <row r="7" spans="1:3" s="409" customFormat="1" ht="15.95" customHeight="1" thickBot="1">
      <c r="A7" s="207"/>
      <c r="B7" s="208" t="s">
        <v>55</v>
      </c>
      <c r="C7" s="209"/>
    </row>
    <row r="8" spans="1:3" s="334" customFormat="1" ht="12" customHeight="1" thickBot="1">
      <c r="A8" s="169" t="s">
        <v>17</v>
      </c>
      <c r="B8" s="210" t="s">
        <v>509</v>
      </c>
      <c r="C8" s="277">
        <f>SUM(C9:C19)</f>
        <v>0</v>
      </c>
    </row>
    <row r="9" spans="1:3" s="334" customFormat="1" ht="12" customHeight="1">
      <c r="A9" s="401" t="s">
        <v>86</v>
      </c>
      <c r="B9" s="8" t="s">
        <v>264</v>
      </c>
      <c r="C9" s="323"/>
    </row>
    <row r="10" spans="1:3" s="334" customFormat="1" ht="12" customHeight="1">
      <c r="A10" s="402" t="s">
        <v>87</v>
      </c>
      <c r="B10" s="6" t="s">
        <v>265</v>
      </c>
      <c r="C10" s="275"/>
    </row>
    <row r="11" spans="1:3" s="334" customFormat="1" ht="12" customHeight="1">
      <c r="A11" s="402" t="s">
        <v>88</v>
      </c>
      <c r="B11" s="6" t="s">
        <v>266</v>
      </c>
      <c r="C11" s="275"/>
    </row>
    <row r="12" spans="1:3" s="334" customFormat="1" ht="12" customHeight="1">
      <c r="A12" s="402" t="s">
        <v>89</v>
      </c>
      <c r="B12" s="6" t="s">
        <v>267</v>
      </c>
      <c r="C12" s="275"/>
    </row>
    <row r="13" spans="1:3" s="334" customFormat="1" ht="12" customHeight="1">
      <c r="A13" s="402" t="s">
        <v>130</v>
      </c>
      <c r="B13" s="6" t="s">
        <v>268</v>
      </c>
      <c r="C13" s="275"/>
    </row>
    <row r="14" spans="1:3" s="334" customFormat="1" ht="12" customHeight="1">
      <c r="A14" s="402" t="s">
        <v>90</v>
      </c>
      <c r="B14" s="6" t="s">
        <v>390</v>
      </c>
      <c r="C14" s="275"/>
    </row>
    <row r="15" spans="1:3" s="334" customFormat="1" ht="12" customHeight="1">
      <c r="A15" s="402" t="s">
        <v>91</v>
      </c>
      <c r="B15" s="5" t="s">
        <v>391</v>
      </c>
      <c r="C15" s="275"/>
    </row>
    <row r="16" spans="1:3" s="334" customFormat="1" ht="12" customHeight="1">
      <c r="A16" s="402" t="s">
        <v>98</v>
      </c>
      <c r="B16" s="6" t="s">
        <v>271</v>
      </c>
      <c r="C16" s="324"/>
    </row>
    <row r="17" spans="1:3" s="410" customFormat="1" ht="12" customHeight="1">
      <c r="A17" s="402" t="s">
        <v>99</v>
      </c>
      <c r="B17" s="6" t="s">
        <v>272</v>
      </c>
      <c r="C17" s="275"/>
    </row>
    <row r="18" spans="1:3" s="410" customFormat="1" ht="12" customHeight="1">
      <c r="A18" s="402" t="s">
        <v>100</v>
      </c>
      <c r="B18" s="6" t="s">
        <v>425</v>
      </c>
      <c r="C18" s="276"/>
    </row>
    <row r="19" spans="1:3" s="410" customFormat="1" ht="12" customHeight="1" thickBot="1">
      <c r="A19" s="402" t="s">
        <v>101</v>
      </c>
      <c r="B19" s="5" t="s">
        <v>273</v>
      </c>
      <c r="C19" s="276"/>
    </row>
    <row r="20" spans="1:3" s="334" customFormat="1" ht="12" customHeight="1" thickBot="1">
      <c r="A20" s="169" t="s">
        <v>18</v>
      </c>
      <c r="B20" s="210" t="s">
        <v>392</v>
      </c>
      <c r="C20" s="277">
        <f>SUM(C21:C23)</f>
        <v>0</v>
      </c>
    </row>
    <row r="21" spans="1:3" s="410" customFormat="1" ht="12" customHeight="1">
      <c r="A21" s="402" t="s">
        <v>92</v>
      </c>
      <c r="B21" s="7" t="s">
        <v>245</v>
      </c>
      <c r="C21" s="275"/>
    </row>
    <row r="22" spans="1:3" s="410" customFormat="1" ht="12" customHeight="1">
      <c r="A22" s="402" t="s">
        <v>93</v>
      </c>
      <c r="B22" s="6" t="s">
        <v>393</v>
      </c>
      <c r="C22" s="275"/>
    </row>
    <row r="23" spans="1:3" s="410" customFormat="1" ht="12" customHeight="1">
      <c r="A23" s="402" t="s">
        <v>94</v>
      </c>
      <c r="B23" s="6" t="s">
        <v>394</v>
      </c>
      <c r="C23" s="275"/>
    </row>
    <row r="24" spans="1:3" s="410" customFormat="1" ht="12" customHeight="1" thickBot="1">
      <c r="A24" s="402" t="s">
        <v>95</v>
      </c>
      <c r="B24" s="6" t="s">
        <v>514</v>
      </c>
      <c r="C24" s="275"/>
    </row>
    <row r="25" spans="1:3" s="410" customFormat="1" ht="12" customHeight="1" thickBot="1">
      <c r="A25" s="177" t="s">
        <v>19</v>
      </c>
      <c r="B25" s="92" t="s">
        <v>156</v>
      </c>
      <c r="C25" s="304"/>
    </row>
    <row r="26" spans="1:3" s="410" customFormat="1" ht="12" customHeight="1" thickBot="1">
      <c r="A26" s="177" t="s">
        <v>20</v>
      </c>
      <c r="B26" s="92" t="s">
        <v>395</v>
      </c>
      <c r="C26" s="277">
        <f>+C27+C28</f>
        <v>0</v>
      </c>
    </row>
    <row r="27" spans="1:3" s="410" customFormat="1" ht="12" customHeight="1">
      <c r="A27" s="403" t="s">
        <v>255</v>
      </c>
      <c r="B27" s="404" t="s">
        <v>393</v>
      </c>
      <c r="C27" s="65"/>
    </row>
    <row r="28" spans="1:3" s="410" customFormat="1" ht="12" customHeight="1">
      <c r="A28" s="403" t="s">
        <v>256</v>
      </c>
      <c r="B28" s="405" t="s">
        <v>396</v>
      </c>
      <c r="C28" s="278"/>
    </row>
    <row r="29" spans="1:3" s="410" customFormat="1" ht="12" customHeight="1" thickBot="1">
      <c r="A29" s="402" t="s">
        <v>257</v>
      </c>
      <c r="B29" s="108" t="s">
        <v>515</v>
      </c>
      <c r="C29" s="72"/>
    </row>
    <row r="30" spans="1:3" s="410" customFormat="1" ht="12" customHeight="1" thickBot="1">
      <c r="A30" s="177" t="s">
        <v>21</v>
      </c>
      <c r="B30" s="92" t="s">
        <v>397</v>
      </c>
      <c r="C30" s="277">
        <f>+C31+C32+C33</f>
        <v>0</v>
      </c>
    </row>
    <row r="31" spans="1:3" s="410" customFormat="1" ht="12" customHeight="1">
      <c r="A31" s="403" t="s">
        <v>79</v>
      </c>
      <c r="B31" s="404" t="s">
        <v>278</v>
      </c>
      <c r="C31" s="65"/>
    </row>
    <row r="32" spans="1:3" s="410" customFormat="1" ht="12" customHeight="1">
      <c r="A32" s="403" t="s">
        <v>80</v>
      </c>
      <c r="B32" s="405" t="s">
        <v>279</v>
      </c>
      <c r="C32" s="278"/>
    </row>
    <row r="33" spans="1:3" s="410" customFormat="1" ht="12" customHeight="1" thickBot="1">
      <c r="A33" s="402" t="s">
        <v>81</v>
      </c>
      <c r="B33" s="108" t="s">
        <v>280</v>
      </c>
      <c r="C33" s="72"/>
    </row>
    <row r="34" spans="1:3" s="334" customFormat="1" ht="12" customHeight="1" thickBot="1">
      <c r="A34" s="177" t="s">
        <v>22</v>
      </c>
      <c r="B34" s="92" t="s">
        <v>366</v>
      </c>
      <c r="C34" s="304"/>
    </row>
    <row r="35" spans="1:3" s="334" customFormat="1" ht="12" customHeight="1" thickBot="1">
      <c r="A35" s="177" t="s">
        <v>23</v>
      </c>
      <c r="B35" s="92" t="s">
        <v>398</v>
      </c>
      <c r="C35" s="325"/>
    </row>
    <row r="36" spans="1:3" s="334" customFormat="1" ht="12" customHeight="1" thickBot="1">
      <c r="A36" s="169" t="s">
        <v>24</v>
      </c>
      <c r="B36" s="92" t="s">
        <v>516</v>
      </c>
      <c r="C36" s="326">
        <f>+C8+C20+C25+C26+C30+C34+C35</f>
        <v>0</v>
      </c>
    </row>
    <row r="37" spans="1:3" s="334" customFormat="1" ht="12" customHeight="1" thickBot="1">
      <c r="A37" s="211" t="s">
        <v>25</v>
      </c>
      <c r="B37" s="92" t="s">
        <v>400</v>
      </c>
      <c r="C37" s="326">
        <f>+C38+C39+C40</f>
        <v>0</v>
      </c>
    </row>
    <row r="38" spans="1:3" s="334" customFormat="1" ht="12" customHeight="1">
      <c r="A38" s="403" t="s">
        <v>401</v>
      </c>
      <c r="B38" s="404" t="s">
        <v>224</v>
      </c>
      <c r="C38" s="65"/>
    </row>
    <row r="39" spans="1:3" s="334" customFormat="1" ht="12" customHeight="1">
      <c r="A39" s="403" t="s">
        <v>402</v>
      </c>
      <c r="B39" s="405" t="s">
        <v>2</v>
      </c>
      <c r="C39" s="278"/>
    </row>
    <row r="40" spans="1:3" s="410" customFormat="1" ht="12" customHeight="1" thickBot="1">
      <c r="A40" s="402" t="s">
        <v>403</v>
      </c>
      <c r="B40" s="108" t="s">
        <v>404</v>
      </c>
      <c r="C40" s="72"/>
    </row>
    <row r="41" spans="1:3" s="410" customFormat="1" ht="15" customHeight="1" thickBot="1">
      <c r="A41" s="211" t="s">
        <v>26</v>
      </c>
      <c r="B41" s="212" t="s">
        <v>405</v>
      </c>
      <c r="C41" s="329">
        <f>+C36+C37</f>
        <v>0</v>
      </c>
    </row>
    <row r="42" spans="1:3" s="410" customFormat="1" ht="15" customHeight="1">
      <c r="A42" s="213"/>
      <c r="B42" s="214"/>
      <c r="C42" s="327"/>
    </row>
    <row r="43" spans="1:3" ht="13.5" thickBot="1">
      <c r="A43" s="215"/>
      <c r="B43" s="216"/>
      <c r="C43" s="328"/>
    </row>
    <row r="44" spans="1:3" s="409" customFormat="1" ht="16.5" customHeight="1" thickBot="1">
      <c r="A44" s="217"/>
      <c r="B44" s="218" t="s">
        <v>56</v>
      </c>
      <c r="C44" s="329"/>
    </row>
    <row r="45" spans="1:3" s="411" customFormat="1" ht="12" customHeight="1" thickBot="1">
      <c r="A45" s="177" t="s">
        <v>17</v>
      </c>
      <c r="B45" s="92" t="s">
        <v>406</v>
      </c>
      <c r="C45" s="277">
        <f>SUM(C46:C50)</f>
        <v>0</v>
      </c>
    </row>
    <row r="46" spans="1:3" ht="12" customHeight="1">
      <c r="A46" s="402" t="s">
        <v>86</v>
      </c>
      <c r="B46" s="7" t="s">
        <v>47</v>
      </c>
      <c r="C46" s="65"/>
    </row>
    <row r="47" spans="1:3" ht="12" customHeight="1">
      <c r="A47" s="402" t="s">
        <v>87</v>
      </c>
      <c r="B47" s="6" t="s">
        <v>165</v>
      </c>
      <c r="C47" s="68"/>
    </row>
    <row r="48" spans="1:3" ht="12" customHeight="1">
      <c r="A48" s="402" t="s">
        <v>88</v>
      </c>
      <c r="B48" s="6" t="s">
        <v>122</v>
      </c>
      <c r="C48" s="68"/>
    </row>
    <row r="49" spans="1:3" ht="12" customHeight="1">
      <c r="A49" s="402" t="s">
        <v>89</v>
      </c>
      <c r="B49" s="6" t="s">
        <v>166</v>
      </c>
      <c r="C49" s="68"/>
    </row>
    <row r="50" spans="1:3" ht="12" customHeight="1" thickBot="1">
      <c r="A50" s="402" t="s">
        <v>130</v>
      </c>
      <c r="B50" s="6" t="s">
        <v>167</v>
      </c>
      <c r="C50" s="68"/>
    </row>
    <row r="51" spans="1:3" ht="12" customHeight="1" thickBot="1">
      <c r="A51" s="177" t="s">
        <v>18</v>
      </c>
      <c r="B51" s="92" t="s">
        <v>407</v>
      </c>
      <c r="C51" s="277">
        <f>SUM(C52:C54)</f>
        <v>0</v>
      </c>
    </row>
    <row r="52" spans="1:3" s="411" customFormat="1" ht="12" customHeight="1">
      <c r="A52" s="402" t="s">
        <v>92</v>
      </c>
      <c r="B52" s="7" t="s">
        <v>214</v>
      </c>
      <c r="C52" s="65"/>
    </row>
    <row r="53" spans="1:3" ht="12" customHeight="1">
      <c r="A53" s="402" t="s">
        <v>93</v>
      </c>
      <c r="B53" s="6" t="s">
        <v>169</v>
      </c>
      <c r="C53" s="68"/>
    </row>
    <row r="54" spans="1:3" ht="12" customHeight="1">
      <c r="A54" s="402" t="s">
        <v>94</v>
      </c>
      <c r="B54" s="6" t="s">
        <v>57</v>
      </c>
      <c r="C54" s="68"/>
    </row>
    <row r="55" spans="1:3" ht="12" customHeight="1" thickBot="1">
      <c r="A55" s="402" t="s">
        <v>95</v>
      </c>
      <c r="B55" s="6" t="s">
        <v>513</v>
      </c>
      <c r="C55" s="68"/>
    </row>
    <row r="56" spans="1:3" ht="15" customHeight="1" thickBot="1">
      <c r="A56" s="177" t="s">
        <v>19</v>
      </c>
      <c r="B56" s="92" t="s">
        <v>11</v>
      </c>
      <c r="C56" s="304"/>
    </row>
    <row r="57" spans="1:3" ht="13.5" thickBot="1">
      <c r="A57" s="177" t="s">
        <v>20</v>
      </c>
      <c r="B57" s="219" t="s">
        <v>519</v>
      </c>
      <c r="C57" s="330">
        <f>+C45+C51+C56</f>
        <v>0</v>
      </c>
    </row>
    <row r="58" spans="1:3" ht="15" customHeight="1" thickBot="1">
      <c r="C58" s="331"/>
    </row>
    <row r="59" spans="1:3" ht="14.25" customHeight="1" thickBot="1">
      <c r="A59" s="222" t="s">
        <v>508</v>
      </c>
      <c r="B59" s="223"/>
      <c r="C59" s="89"/>
    </row>
    <row r="60" spans="1:3" ht="13.5" thickBot="1">
      <c r="A60" s="222" t="s">
        <v>188</v>
      </c>
      <c r="B60" s="223"/>
      <c r="C60" s="89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BreakPreview" zoomScale="60" zoomScaleNormal="100" workbookViewId="0">
      <selection activeCell="E7" sqref="E7"/>
    </sheetView>
  </sheetViews>
  <sheetFormatPr defaultRowHeight="12.75"/>
  <cols>
    <col min="1" max="1" width="5.5" style="40" customWidth="1"/>
    <col min="2" max="2" width="33.1640625" style="40" customWidth="1"/>
    <col min="3" max="3" width="12.33203125" style="40" customWidth="1"/>
    <col min="4" max="4" width="11.5" style="40" customWidth="1"/>
    <col min="5" max="5" width="11.33203125" style="40" customWidth="1"/>
    <col min="6" max="6" width="11" style="40" customWidth="1"/>
    <col min="7" max="7" width="14.33203125" style="40" customWidth="1"/>
    <col min="8" max="16384" width="9.33203125" style="40"/>
  </cols>
  <sheetData>
    <row r="1" spans="1:7" ht="43.5" customHeight="1">
      <c r="A1" s="602" t="s">
        <v>3</v>
      </c>
      <c r="B1" s="602"/>
      <c r="C1" s="602"/>
      <c r="D1" s="602"/>
      <c r="E1" s="602"/>
      <c r="F1" s="602"/>
      <c r="G1" s="602"/>
    </row>
    <row r="3" spans="1:7" s="130" customFormat="1" ht="27" customHeight="1">
      <c r="A3" s="128" t="s">
        <v>192</v>
      </c>
      <c r="B3" s="129"/>
      <c r="C3" s="601" t="s">
        <v>193</v>
      </c>
      <c r="D3" s="601"/>
      <c r="E3" s="601"/>
      <c r="F3" s="601"/>
      <c r="G3" s="601"/>
    </row>
    <row r="4" spans="1:7" s="130" customFormat="1" ht="15.75">
      <c r="A4" s="129"/>
      <c r="B4" s="129"/>
      <c r="C4" s="129"/>
      <c r="D4" s="129"/>
      <c r="E4" s="129"/>
      <c r="F4" s="129"/>
      <c r="G4" s="129"/>
    </row>
    <row r="5" spans="1:7" s="130" customFormat="1" ht="24.75" customHeight="1">
      <c r="A5" s="128" t="s">
        <v>194</v>
      </c>
      <c r="B5" s="129"/>
      <c r="C5" s="601" t="s">
        <v>193</v>
      </c>
      <c r="D5" s="601"/>
      <c r="E5" s="601"/>
      <c r="F5" s="601"/>
      <c r="G5" s="129"/>
    </row>
    <row r="6" spans="1:7" s="131" customFormat="1">
      <c r="A6" s="184"/>
      <c r="B6" s="184"/>
      <c r="C6" s="184"/>
      <c r="D6" s="184"/>
      <c r="E6" s="184"/>
      <c r="F6" s="184"/>
      <c r="G6" s="184"/>
    </row>
    <row r="7" spans="1:7" s="132" customFormat="1" ht="15" customHeight="1">
      <c r="A7" s="241" t="s">
        <v>195</v>
      </c>
      <c r="B7" s="240"/>
      <c r="C7" s="240"/>
      <c r="D7" s="226"/>
      <c r="E7" s="226"/>
      <c r="F7" s="226"/>
      <c r="G7" s="226"/>
    </row>
    <row r="8" spans="1:7" s="132" customFormat="1" ht="15" customHeight="1" thickBot="1">
      <c r="A8" s="241" t="s">
        <v>196</v>
      </c>
      <c r="B8" s="226"/>
      <c r="C8" s="226"/>
      <c r="D8" s="226"/>
      <c r="E8" s="226"/>
      <c r="F8" s="226"/>
      <c r="G8" s="226"/>
    </row>
    <row r="9" spans="1:7" s="64" customFormat="1" ht="42" customHeight="1" thickBot="1">
      <c r="A9" s="166" t="s">
        <v>15</v>
      </c>
      <c r="B9" s="167" t="s">
        <v>197</v>
      </c>
      <c r="C9" s="167" t="s">
        <v>198</v>
      </c>
      <c r="D9" s="167" t="s">
        <v>199</v>
      </c>
      <c r="E9" s="167" t="s">
        <v>200</v>
      </c>
      <c r="F9" s="167" t="s">
        <v>201</v>
      </c>
      <c r="G9" s="168" t="s">
        <v>51</v>
      </c>
    </row>
    <row r="10" spans="1:7" ht="24" customHeight="1">
      <c r="A10" s="227" t="s">
        <v>17</v>
      </c>
      <c r="B10" s="175" t="s">
        <v>202</v>
      </c>
      <c r="C10" s="133"/>
      <c r="D10" s="133"/>
      <c r="E10" s="133"/>
      <c r="F10" s="133"/>
      <c r="G10" s="228">
        <f>SUM(C10:F10)</f>
        <v>0</v>
      </c>
    </row>
    <row r="11" spans="1:7" ht="24" customHeight="1">
      <c r="A11" s="229" t="s">
        <v>18</v>
      </c>
      <c r="B11" s="176" t="s">
        <v>203</v>
      </c>
      <c r="C11" s="134"/>
      <c r="D11" s="134"/>
      <c r="E11" s="134"/>
      <c r="F11" s="134"/>
      <c r="G11" s="230">
        <f t="shared" ref="G11:G16" si="0">SUM(C11:F11)</f>
        <v>0</v>
      </c>
    </row>
    <row r="12" spans="1:7" ht="24" customHeight="1">
      <c r="A12" s="229" t="s">
        <v>19</v>
      </c>
      <c r="B12" s="176" t="s">
        <v>204</v>
      </c>
      <c r="C12" s="134"/>
      <c r="D12" s="134"/>
      <c r="E12" s="134"/>
      <c r="F12" s="134"/>
      <c r="G12" s="230">
        <f t="shared" si="0"/>
        <v>0</v>
      </c>
    </row>
    <row r="13" spans="1:7" ht="24" customHeight="1">
      <c r="A13" s="229" t="s">
        <v>20</v>
      </c>
      <c r="B13" s="176" t="s">
        <v>205</v>
      </c>
      <c r="C13" s="134"/>
      <c r="D13" s="134"/>
      <c r="E13" s="134"/>
      <c r="F13" s="134"/>
      <c r="G13" s="230">
        <f t="shared" si="0"/>
        <v>0</v>
      </c>
    </row>
    <row r="14" spans="1:7" ht="24" customHeight="1">
      <c r="A14" s="229" t="s">
        <v>21</v>
      </c>
      <c r="B14" s="176" t="s">
        <v>206</v>
      </c>
      <c r="C14" s="134"/>
      <c r="D14" s="134"/>
      <c r="E14" s="134"/>
      <c r="F14" s="134"/>
      <c r="G14" s="230">
        <f t="shared" si="0"/>
        <v>0</v>
      </c>
    </row>
    <row r="15" spans="1:7" ht="24" customHeight="1" thickBot="1">
      <c r="A15" s="231" t="s">
        <v>22</v>
      </c>
      <c r="B15" s="232" t="s">
        <v>207</v>
      </c>
      <c r="C15" s="135"/>
      <c r="D15" s="135"/>
      <c r="E15" s="135"/>
      <c r="F15" s="135"/>
      <c r="G15" s="233">
        <f t="shared" si="0"/>
        <v>0</v>
      </c>
    </row>
    <row r="16" spans="1:7" s="136" customFormat="1" ht="24" customHeight="1" thickBot="1">
      <c r="A16" s="234" t="s">
        <v>23</v>
      </c>
      <c r="B16" s="235" t="s">
        <v>51</v>
      </c>
      <c r="C16" s="236">
        <f>SUM(C10:C15)</f>
        <v>0</v>
      </c>
      <c r="D16" s="236">
        <f>SUM(D10:D15)</f>
        <v>0</v>
      </c>
      <c r="E16" s="236">
        <f>SUM(E10:E15)</f>
        <v>0</v>
      </c>
      <c r="F16" s="236">
        <f>SUM(F10:F15)</f>
        <v>0</v>
      </c>
      <c r="G16" s="237">
        <f t="shared" si="0"/>
        <v>0</v>
      </c>
    </row>
    <row r="17" spans="1:7" s="131" customFormat="1">
      <c r="A17" s="184"/>
      <c r="B17" s="184"/>
      <c r="C17" s="184"/>
      <c r="D17" s="184"/>
      <c r="E17" s="184"/>
      <c r="F17" s="184"/>
      <c r="G17" s="184"/>
    </row>
    <row r="18" spans="1:7" s="131" customFormat="1">
      <c r="A18" s="184"/>
      <c r="B18" s="184"/>
      <c r="C18" s="184"/>
      <c r="D18" s="184"/>
      <c r="E18" s="184"/>
      <c r="F18" s="184"/>
      <c r="G18" s="184"/>
    </row>
    <row r="19" spans="1:7" s="131" customFormat="1">
      <c r="A19" s="184"/>
      <c r="B19" s="184"/>
      <c r="C19" s="184"/>
      <c r="D19" s="184"/>
      <c r="E19" s="184"/>
      <c r="F19" s="184"/>
      <c r="G19" s="184"/>
    </row>
    <row r="20" spans="1:7" s="131" customFormat="1" ht="15.75">
      <c r="A20" s="130" t="str">
        <f>+CONCATENATE("......................, ",LEFT(ÖSSZEFÜGGÉSEK!A5,4),". .......................... hó ..... nap")</f>
        <v>......................, 2016. .......................... hó ..... nap</v>
      </c>
      <c r="B20" s="184"/>
      <c r="C20" s="184"/>
      <c r="D20" s="184"/>
      <c r="E20" s="184"/>
      <c r="F20" s="184"/>
      <c r="G20" s="184"/>
    </row>
    <row r="21" spans="1:7" s="131" customFormat="1">
      <c r="A21" s="184"/>
      <c r="B21" s="184"/>
      <c r="C21" s="184"/>
      <c r="D21" s="184"/>
      <c r="E21" s="184"/>
      <c r="F21" s="184"/>
      <c r="G21" s="184"/>
    </row>
    <row r="22" spans="1:7">
      <c r="A22" s="184"/>
      <c r="B22" s="184"/>
      <c r="C22" s="184"/>
      <c r="D22" s="184"/>
      <c r="E22" s="184"/>
      <c r="F22" s="184"/>
      <c r="G22" s="184"/>
    </row>
    <row r="23" spans="1:7">
      <c r="A23" s="184"/>
      <c r="B23" s="184"/>
      <c r="C23" s="131"/>
      <c r="D23" s="131"/>
      <c r="E23" s="131"/>
      <c r="F23" s="131"/>
      <c r="G23" s="184"/>
    </row>
    <row r="24" spans="1:7" ht="13.5">
      <c r="A24" s="184"/>
      <c r="B24" s="184"/>
      <c r="C24" s="238"/>
      <c r="D24" s="239" t="s">
        <v>208</v>
      </c>
      <c r="E24" s="239"/>
      <c r="F24" s="238"/>
      <c r="G24" s="184"/>
    </row>
    <row r="25" spans="1:7" ht="13.5">
      <c r="C25" s="137"/>
      <c r="D25" s="138"/>
      <c r="E25" s="138"/>
      <c r="F25" s="137"/>
    </row>
    <row r="26" spans="1:7" ht="13.5">
      <c r="C26" s="137"/>
      <c r="D26" s="138"/>
      <c r="E26" s="138"/>
      <c r="F26" s="13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……/2016.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view="pageBreakPreview" topLeftCell="A19" zoomScaleNormal="120" zoomScaleSheetLayoutView="100" workbookViewId="0">
      <selection activeCell="F155" sqref="F155"/>
    </sheetView>
  </sheetViews>
  <sheetFormatPr defaultRowHeight="15.75"/>
  <cols>
    <col min="1" max="1" width="9" style="554" customWidth="1"/>
    <col min="2" max="2" width="75.83203125" style="554" customWidth="1"/>
    <col min="3" max="3" width="15.5" style="511" customWidth="1"/>
    <col min="4" max="5" width="15.5" style="554" customWidth="1"/>
    <col min="6" max="6" width="9" style="510" customWidth="1"/>
    <col min="7" max="16384" width="9.33203125" style="510"/>
  </cols>
  <sheetData>
    <row r="1" spans="1:5" ht="15.95" customHeight="1">
      <c r="A1" s="556" t="s">
        <v>14</v>
      </c>
      <c r="B1" s="556"/>
      <c r="C1" s="556"/>
      <c r="D1" s="556"/>
      <c r="E1" s="556"/>
    </row>
    <row r="2" spans="1:5" ht="15.95" customHeight="1" thickBot="1">
      <c r="A2" s="555" t="s">
        <v>134</v>
      </c>
      <c r="B2" s="555"/>
      <c r="D2" s="509"/>
      <c r="E2" s="267" t="s">
        <v>215</v>
      </c>
    </row>
    <row r="3" spans="1:5" ht="38.1" customHeight="1" thickBot="1">
      <c r="A3" s="21" t="s">
        <v>69</v>
      </c>
      <c r="B3" s="22" t="s">
        <v>16</v>
      </c>
      <c r="C3" s="22" t="str">
        <f>+CONCATENATE(LEFT([1]ÖSSZEFÜGGÉSEK!A5,4)-2,". évi tény")</f>
        <v>2014. évi tény</v>
      </c>
      <c r="D3" s="512" t="str">
        <f>+CONCATENATE(LEFT([1]ÖSSZEFÜGGÉSEK!A5,4)-1,". évi várható")</f>
        <v>2015. évi várható</v>
      </c>
      <c r="E3" s="513" t="str">
        <f>+'[1]1.1.sz.mell.'!C3</f>
        <v>2016. évi előirányzat</v>
      </c>
    </row>
    <row r="4" spans="1:5" s="515" customFormat="1" ht="12" customHeight="1" thickBot="1">
      <c r="A4" s="29" t="s">
        <v>482</v>
      </c>
      <c r="B4" s="30" t="s">
        <v>483</v>
      </c>
      <c r="C4" s="30" t="s">
        <v>484</v>
      </c>
      <c r="D4" s="30" t="s">
        <v>486</v>
      </c>
      <c r="E4" s="514" t="s">
        <v>485</v>
      </c>
    </row>
    <row r="5" spans="1:5" s="518" customFormat="1" ht="12" customHeight="1" thickBot="1">
      <c r="A5" s="18" t="s">
        <v>17</v>
      </c>
      <c r="B5" s="19" t="s">
        <v>240</v>
      </c>
      <c r="C5" s="516">
        <f>+C6+C7+C8+C9+C10+C11</f>
        <v>254181</v>
      </c>
      <c r="D5" s="516">
        <f>+D6+D7+D8+D9+D10+D11</f>
        <v>238800</v>
      </c>
      <c r="E5" s="517">
        <f>+E6+E7+E8+E9+E10+E11</f>
        <v>209180</v>
      </c>
    </row>
    <row r="6" spans="1:5" s="518" customFormat="1" ht="12" customHeight="1">
      <c r="A6" s="13" t="s">
        <v>86</v>
      </c>
      <c r="B6" s="369" t="s">
        <v>241</v>
      </c>
      <c r="C6" s="519">
        <v>79974</v>
      </c>
      <c r="D6" s="519">
        <v>70719</v>
      </c>
      <c r="E6" s="260">
        <v>65990</v>
      </c>
    </row>
    <row r="7" spans="1:5" s="518" customFormat="1" ht="12" customHeight="1">
      <c r="A7" s="12" t="s">
        <v>87</v>
      </c>
      <c r="B7" s="370" t="s">
        <v>242</v>
      </c>
      <c r="C7" s="521">
        <v>46081</v>
      </c>
      <c r="D7" s="521">
        <v>46498</v>
      </c>
      <c r="E7" s="259">
        <v>48371</v>
      </c>
    </row>
    <row r="8" spans="1:5" s="518" customFormat="1" ht="12" customHeight="1">
      <c r="A8" s="12" t="s">
        <v>88</v>
      </c>
      <c r="B8" s="370" t="s">
        <v>599</v>
      </c>
      <c r="C8" s="521">
        <v>105542</v>
      </c>
      <c r="D8" s="521">
        <v>101712</v>
      </c>
      <c r="E8" s="259">
        <v>92180</v>
      </c>
    </row>
    <row r="9" spans="1:5" s="518" customFormat="1" ht="12" customHeight="1">
      <c r="A9" s="12" t="s">
        <v>89</v>
      </c>
      <c r="B9" s="370" t="s">
        <v>243</v>
      </c>
      <c r="C9" s="521">
        <v>2643</v>
      </c>
      <c r="D9" s="521">
        <v>2630</v>
      </c>
      <c r="E9" s="259">
        <v>2639</v>
      </c>
    </row>
    <row r="10" spans="1:5" s="518" customFormat="1" ht="12" customHeight="1">
      <c r="A10" s="12" t="s">
        <v>130</v>
      </c>
      <c r="B10" s="253" t="s">
        <v>421</v>
      </c>
      <c r="C10" s="521">
        <v>19941</v>
      </c>
      <c r="D10" s="521">
        <v>16981</v>
      </c>
      <c r="E10" s="242"/>
    </row>
    <row r="11" spans="1:5" s="518" customFormat="1" ht="12" customHeight="1" thickBot="1">
      <c r="A11" s="14" t="s">
        <v>90</v>
      </c>
      <c r="B11" s="254" t="s">
        <v>422</v>
      </c>
      <c r="C11" s="521"/>
      <c r="D11" s="521">
        <v>260</v>
      </c>
      <c r="E11" s="242"/>
    </row>
    <row r="12" spans="1:5" s="518" customFormat="1" ht="12" customHeight="1" thickBot="1">
      <c r="A12" s="18" t="s">
        <v>18</v>
      </c>
      <c r="B12" s="252" t="s">
        <v>244</v>
      </c>
      <c r="C12" s="516">
        <f>+C13+C14+C15+C16+C17</f>
        <v>173455</v>
      </c>
      <c r="D12" s="516">
        <f>+D13+D14+D15+D16+D17</f>
        <v>204189</v>
      </c>
      <c r="E12" s="517">
        <f>+E13+E14+E15+E16+E17</f>
        <v>181071</v>
      </c>
    </row>
    <row r="13" spans="1:5" s="518" customFormat="1" ht="12" customHeight="1">
      <c r="A13" s="13" t="s">
        <v>92</v>
      </c>
      <c r="B13" s="369" t="s">
        <v>245</v>
      </c>
      <c r="C13" s="519"/>
      <c r="D13" s="519"/>
      <c r="E13" s="520"/>
    </row>
    <row r="14" spans="1:5" s="518" customFormat="1" ht="12" customHeight="1">
      <c r="A14" s="12" t="s">
        <v>93</v>
      </c>
      <c r="B14" s="370" t="s">
        <v>246</v>
      </c>
      <c r="C14" s="521"/>
      <c r="D14" s="521"/>
      <c r="E14" s="242"/>
    </row>
    <row r="15" spans="1:5" s="518" customFormat="1" ht="12" customHeight="1">
      <c r="A15" s="12" t="s">
        <v>94</v>
      </c>
      <c r="B15" s="370" t="s">
        <v>411</v>
      </c>
      <c r="C15" s="521">
        <v>87</v>
      </c>
      <c r="D15" s="521"/>
      <c r="E15" s="242"/>
    </row>
    <row r="16" spans="1:5" s="518" customFormat="1" ht="12" customHeight="1">
      <c r="A16" s="12" t="s">
        <v>95</v>
      </c>
      <c r="B16" s="370" t="s">
        <v>412</v>
      </c>
      <c r="C16" s="521"/>
      <c r="D16" s="521"/>
      <c r="E16" s="242"/>
    </row>
    <row r="17" spans="1:5" s="518" customFormat="1" ht="12" customHeight="1">
      <c r="A17" s="12" t="s">
        <v>96</v>
      </c>
      <c r="B17" s="370" t="s">
        <v>247</v>
      </c>
      <c r="C17" s="521">
        <v>173368</v>
      </c>
      <c r="D17" s="521">
        <v>204189</v>
      </c>
      <c r="E17" s="259">
        <v>181071</v>
      </c>
    </row>
    <row r="18" spans="1:5" s="518" customFormat="1" ht="12" customHeight="1" thickBot="1">
      <c r="A18" s="14" t="s">
        <v>102</v>
      </c>
      <c r="B18" s="254" t="s">
        <v>248</v>
      </c>
      <c r="C18" s="522"/>
      <c r="D18" s="522"/>
      <c r="E18" s="243"/>
    </row>
    <row r="19" spans="1:5" s="518" customFormat="1" ht="12" customHeight="1" thickBot="1">
      <c r="A19" s="18" t="s">
        <v>19</v>
      </c>
      <c r="B19" s="19" t="s">
        <v>249</v>
      </c>
      <c r="C19" s="516">
        <f>+C20+C21+C22+C23+C24</f>
        <v>120286</v>
      </c>
      <c r="D19" s="516">
        <f>+D20+D21+D22+D23+D24</f>
        <v>150411</v>
      </c>
      <c r="E19" s="517">
        <f>+E20+E21+E22+E23+E24</f>
        <v>13970</v>
      </c>
    </row>
    <row r="20" spans="1:5" s="518" customFormat="1" ht="12" customHeight="1">
      <c r="A20" s="13" t="s">
        <v>75</v>
      </c>
      <c r="B20" s="369" t="s">
        <v>250</v>
      </c>
      <c r="C20" s="519">
        <v>9390</v>
      </c>
      <c r="D20" s="519">
        <v>424</v>
      </c>
      <c r="E20" s="520"/>
    </row>
    <row r="21" spans="1:5" s="518" customFormat="1" ht="12" customHeight="1">
      <c r="A21" s="12" t="s">
        <v>76</v>
      </c>
      <c r="B21" s="370" t="s">
        <v>251</v>
      </c>
      <c r="C21" s="521"/>
      <c r="D21" s="521"/>
      <c r="E21" s="242"/>
    </row>
    <row r="22" spans="1:5" s="518" customFormat="1" ht="12" customHeight="1">
      <c r="A22" s="12" t="s">
        <v>77</v>
      </c>
      <c r="B22" s="370" t="s">
        <v>413</v>
      </c>
      <c r="C22" s="521"/>
      <c r="D22" s="521"/>
      <c r="E22" s="242"/>
    </row>
    <row r="23" spans="1:5" s="518" customFormat="1" ht="12" customHeight="1">
      <c r="A23" s="12" t="s">
        <v>78</v>
      </c>
      <c r="B23" s="370" t="s">
        <v>414</v>
      </c>
      <c r="C23" s="521"/>
      <c r="D23" s="521"/>
      <c r="E23" s="242"/>
    </row>
    <row r="24" spans="1:5" s="518" customFormat="1" ht="12" customHeight="1">
      <c r="A24" s="12" t="s">
        <v>153</v>
      </c>
      <c r="B24" s="370" t="s">
        <v>252</v>
      </c>
      <c r="C24" s="521">
        <v>110896</v>
      </c>
      <c r="D24" s="521">
        <v>149987</v>
      </c>
      <c r="E24" s="259">
        <v>13970</v>
      </c>
    </row>
    <row r="25" spans="1:5" s="518" customFormat="1" ht="12" customHeight="1" thickBot="1">
      <c r="A25" s="14" t="s">
        <v>154</v>
      </c>
      <c r="B25" s="371" t="s">
        <v>253</v>
      </c>
      <c r="C25" s="522">
        <v>110896</v>
      </c>
      <c r="D25" s="522">
        <v>149987</v>
      </c>
      <c r="E25" s="243"/>
    </row>
    <row r="26" spans="1:5" s="518" customFormat="1" ht="12" customHeight="1" thickBot="1">
      <c r="A26" s="18" t="s">
        <v>155</v>
      </c>
      <c r="B26" s="19" t="s">
        <v>254</v>
      </c>
      <c r="C26" s="523">
        <f>SUM(C27:C33)</f>
        <v>18500</v>
      </c>
      <c r="D26" s="523">
        <f>SUM(D27:D33)</f>
        <v>18882</v>
      </c>
      <c r="E26" s="524">
        <f>SUM(E27:E33)</f>
        <v>18600</v>
      </c>
    </row>
    <row r="27" spans="1:5" s="518" customFormat="1" ht="12" customHeight="1">
      <c r="A27" s="13" t="s">
        <v>255</v>
      </c>
      <c r="B27" s="369" t="s">
        <v>569</v>
      </c>
      <c r="C27" s="519">
        <v>7231</v>
      </c>
      <c r="D27" s="519">
        <v>6872</v>
      </c>
      <c r="E27" s="260">
        <v>6800</v>
      </c>
    </row>
    <row r="28" spans="1:5" s="518" customFormat="1" ht="12" customHeight="1">
      <c r="A28" s="12" t="s">
        <v>256</v>
      </c>
      <c r="B28" s="370" t="s">
        <v>535</v>
      </c>
      <c r="C28" s="521"/>
      <c r="D28" s="521"/>
      <c r="E28" s="259"/>
    </row>
    <row r="29" spans="1:5" s="518" customFormat="1" ht="12" customHeight="1">
      <c r="A29" s="12" t="s">
        <v>257</v>
      </c>
      <c r="B29" s="370" t="s">
        <v>536</v>
      </c>
      <c r="C29" s="521">
        <v>7569</v>
      </c>
      <c r="D29" s="521">
        <v>8347</v>
      </c>
      <c r="E29" s="259">
        <v>8200</v>
      </c>
    </row>
    <row r="30" spans="1:5" s="518" customFormat="1" ht="12" customHeight="1">
      <c r="A30" s="12" t="s">
        <v>258</v>
      </c>
      <c r="B30" s="370" t="s">
        <v>537</v>
      </c>
      <c r="C30" s="521">
        <v>309</v>
      </c>
      <c r="D30" s="521">
        <v>331</v>
      </c>
      <c r="E30" s="259">
        <v>300</v>
      </c>
    </row>
    <row r="31" spans="1:5" s="518" customFormat="1" ht="12" customHeight="1">
      <c r="A31" s="12" t="s">
        <v>531</v>
      </c>
      <c r="B31" s="370" t="s">
        <v>259</v>
      </c>
      <c r="C31" s="521">
        <v>2834</v>
      </c>
      <c r="D31" s="521">
        <v>2897</v>
      </c>
      <c r="E31" s="259">
        <v>2900</v>
      </c>
    </row>
    <row r="32" spans="1:5" s="518" customFormat="1" ht="12" customHeight="1">
      <c r="A32" s="12" t="s">
        <v>532</v>
      </c>
      <c r="B32" s="370" t="s">
        <v>260</v>
      </c>
      <c r="C32" s="521"/>
      <c r="D32" s="521"/>
      <c r="E32" s="259"/>
    </row>
    <row r="33" spans="1:5" s="518" customFormat="1" ht="12" customHeight="1" thickBot="1">
      <c r="A33" s="14" t="s">
        <v>533</v>
      </c>
      <c r="B33" s="371" t="s">
        <v>261</v>
      </c>
      <c r="C33" s="522">
        <v>557</v>
      </c>
      <c r="D33" s="522">
        <v>435</v>
      </c>
      <c r="E33" s="261">
        <v>400</v>
      </c>
    </row>
    <row r="34" spans="1:5" s="518" customFormat="1" ht="12" customHeight="1" thickBot="1">
      <c r="A34" s="18" t="s">
        <v>21</v>
      </c>
      <c r="B34" s="19" t="s">
        <v>423</v>
      </c>
      <c r="C34" s="516">
        <f>SUM(C35:C45)</f>
        <v>28986</v>
      </c>
      <c r="D34" s="516">
        <f>SUM(D35:D45)</f>
        <v>40279</v>
      </c>
      <c r="E34" s="517">
        <f>SUM(E35:E45)</f>
        <v>35438</v>
      </c>
    </row>
    <row r="35" spans="1:5" s="518" customFormat="1" ht="12" customHeight="1">
      <c r="A35" s="13" t="s">
        <v>79</v>
      </c>
      <c r="B35" s="369" t="s">
        <v>264</v>
      </c>
      <c r="C35" s="519">
        <v>1289</v>
      </c>
      <c r="D35" s="519">
        <v>5284</v>
      </c>
      <c r="E35" s="260">
        <v>5000</v>
      </c>
    </row>
    <row r="36" spans="1:5" s="518" customFormat="1" ht="12" customHeight="1">
      <c r="A36" s="12" t="s">
        <v>80</v>
      </c>
      <c r="B36" s="370" t="s">
        <v>265</v>
      </c>
      <c r="C36" s="521">
        <v>6860</v>
      </c>
      <c r="D36" s="521">
        <v>11935</v>
      </c>
      <c r="E36" s="259">
        <f>6769+9154</f>
        <v>15923</v>
      </c>
    </row>
    <row r="37" spans="1:5" s="518" customFormat="1" ht="12" customHeight="1">
      <c r="A37" s="12" t="s">
        <v>81</v>
      </c>
      <c r="B37" s="370" t="s">
        <v>266</v>
      </c>
      <c r="C37" s="521">
        <v>2821</v>
      </c>
      <c r="D37" s="521">
        <v>4110</v>
      </c>
      <c r="E37" s="259">
        <v>4000</v>
      </c>
    </row>
    <row r="38" spans="1:5" s="518" customFormat="1" ht="12" customHeight="1">
      <c r="A38" s="12" t="s">
        <v>157</v>
      </c>
      <c r="B38" s="370" t="s">
        <v>267</v>
      </c>
      <c r="C38" s="521"/>
      <c r="D38" s="521">
        <v>861</v>
      </c>
      <c r="E38" s="259"/>
    </row>
    <row r="39" spans="1:5" s="518" customFormat="1" ht="12" customHeight="1">
      <c r="A39" s="12" t="s">
        <v>158</v>
      </c>
      <c r="B39" s="370" t="s">
        <v>268</v>
      </c>
      <c r="C39" s="521">
        <v>12713</v>
      </c>
      <c r="D39" s="521">
        <v>9102</v>
      </c>
      <c r="E39" s="259">
        <v>4074</v>
      </c>
    </row>
    <row r="40" spans="1:5" s="518" customFormat="1" ht="12" customHeight="1">
      <c r="A40" s="12" t="s">
        <v>159</v>
      </c>
      <c r="B40" s="370" t="s">
        <v>269</v>
      </c>
      <c r="C40" s="521">
        <v>4451</v>
      </c>
      <c r="D40" s="521">
        <v>6073</v>
      </c>
      <c r="E40" s="259">
        <v>4941</v>
      </c>
    </row>
    <row r="41" spans="1:5" s="518" customFormat="1" ht="12" customHeight="1">
      <c r="A41" s="12" t="s">
        <v>160</v>
      </c>
      <c r="B41" s="370" t="s">
        <v>270</v>
      </c>
      <c r="C41" s="521">
        <v>253</v>
      </c>
      <c r="D41" s="521">
        <v>1289</v>
      </c>
      <c r="E41" s="259">
        <v>1500</v>
      </c>
    </row>
    <row r="42" spans="1:5" s="518" customFormat="1" ht="12" customHeight="1">
      <c r="A42" s="12" t="s">
        <v>161</v>
      </c>
      <c r="B42" s="370" t="s">
        <v>539</v>
      </c>
      <c r="C42" s="521">
        <v>100</v>
      </c>
      <c r="D42" s="521">
        <v>296</v>
      </c>
      <c r="E42" s="259"/>
    </row>
    <row r="43" spans="1:5" s="518" customFormat="1" ht="12" customHeight="1">
      <c r="A43" s="12" t="s">
        <v>262</v>
      </c>
      <c r="B43" s="370" t="s">
        <v>272</v>
      </c>
      <c r="C43" s="525"/>
      <c r="D43" s="525"/>
      <c r="E43" s="262"/>
    </row>
    <row r="44" spans="1:5" s="518" customFormat="1" ht="12" customHeight="1">
      <c r="A44" s="14" t="s">
        <v>263</v>
      </c>
      <c r="B44" s="371" t="s">
        <v>425</v>
      </c>
      <c r="C44" s="527"/>
      <c r="D44" s="527">
        <v>369</v>
      </c>
      <c r="E44" s="358"/>
    </row>
    <row r="45" spans="1:5" s="518" customFormat="1" ht="12" customHeight="1" thickBot="1">
      <c r="A45" s="14" t="s">
        <v>424</v>
      </c>
      <c r="B45" s="254" t="s">
        <v>273</v>
      </c>
      <c r="C45" s="527">
        <v>499</v>
      </c>
      <c r="D45" s="527">
        <v>960</v>
      </c>
      <c r="E45" s="358"/>
    </row>
    <row r="46" spans="1:5" s="518" customFormat="1" ht="12" customHeight="1" thickBot="1">
      <c r="A46" s="18" t="s">
        <v>22</v>
      </c>
      <c r="B46" s="19" t="s">
        <v>274</v>
      </c>
      <c r="C46" s="516">
        <f>SUM(C47:C51)</f>
        <v>0</v>
      </c>
      <c r="D46" s="516">
        <f>SUM(D47:D51)</f>
        <v>0</v>
      </c>
      <c r="E46" s="517">
        <f>SUM(E47:E51)</f>
        <v>0</v>
      </c>
    </row>
    <row r="47" spans="1:5" s="518" customFormat="1" ht="12" customHeight="1">
      <c r="A47" s="13" t="s">
        <v>82</v>
      </c>
      <c r="B47" s="369" t="s">
        <v>278</v>
      </c>
      <c r="C47" s="529"/>
      <c r="D47" s="529"/>
      <c r="E47" s="530"/>
    </row>
    <row r="48" spans="1:5" s="518" customFormat="1" ht="12" customHeight="1">
      <c r="A48" s="12" t="s">
        <v>83</v>
      </c>
      <c r="B48" s="370" t="s">
        <v>279</v>
      </c>
      <c r="C48" s="525"/>
      <c r="D48" s="525"/>
      <c r="E48" s="526"/>
    </row>
    <row r="49" spans="1:5" s="518" customFormat="1" ht="12" customHeight="1">
      <c r="A49" s="12" t="s">
        <v>275</v>
      </c>
      <c r="B49" s="370" t="s">
        <v>280</v>
      </c>
      <c r="C49" s="525"/>
      <c r="D49" s="525"/>
      <c r="E49" s="526"/>
    </row>
    <row r="50" spans="1:5" s="518" customFormat="1" ht="12" customHeight="1">
      <c r="A50" s="12" t="s">
        <v>276</v>
      </c>
      <c r="B50" s="370" t="s">
        <v>281</v>
      </c>
      <c r="C50" s="525"/>
      <c r="D50" s="525"/>
      <c r="E50" s="526"/>
    </row>
    <row r="51" spans="1:5" s="518" customFormat="1" ht="12" customHeight="1" thickBot="1">
      <c r="A51" s="14" t="s">
        <v>277</v>
      </c>
      <c r="B51" s="254" t="s">
        <v>282</v>
      </c>
      <c r="C51" s="527"/>
      <c r="D51" s="527"/>
      <c r="E51" s="528"/>
    </row>
    <row r="52" spans="1:5" s="518" customFormat="1" ht="12" customHeight="1" thickBot="1">
      <c r="A52" s="18" t="s">
        <v>162</v>
      </c>
      <c r="B52" s="19" t="s">
        <v>283</v>
      </c>
      <c r="C52" s="516">
        <f>SUM(C53:C55)</f>
        <v>823</v>
      </c>
      <c r="D52" s="516">
        <f>SUM(D53:D55)</f>
        <v>735</v>
      </c>
      <c r="E52" s="517">
        <f>SUM(E53:E55)</f>
        <v>730</v>
      </c>
    </row>
    <row r="53" spans="1:5" s="518" customFormat="1" ht="12" customHeight="1">
      <c r="A53" s="13" t="s">
        <v>84</v>
      </c>
      <c r="B53" s="369" t="s">
        <v>284</v>
      </c>
      <c r="C53" s="519"/>
      <c r="D53" s="519"/>
      <c r="E53" s="520"/>
    </row>
    <row r="54" spans="1:5" s="518" customFormat="1" ht="12" customHeight="1">
      <c r="A54" s="12" t="s">
        <v>85</v>
      </c>
      <c r="B54" s="370" t="s">
        <v>415</v>
      </c>
      <c r="C54" s="521"/>
      <c r="D54" s="521"/>
      <c r="E54" s="242"/>
    </row>
    <row r="55" spans="1:5" s="518" customFormat="1" ht="12" customHeight="1">
      <c r="A55" s="12" t="s">
        <v>287</v>
      </c>
      <c r="B55" s="370" t="s">
        <v>285</v>
      </c>
      <c r="C55" s="521">
        <v>823</v>
      </c>
      <c r="D55" s="521">
        <v>735</v>
      </c>
      <c r="E55" s="259">
        <v>730</v>
      </c>
    </row>
    <row r="56" spans="1:5" s="518" customFormat="1" ht="12" customHeight="1" thickBot="1">
      <c r="A56" s="14" t="s">
        <v>288</v>
      </c>
      <c r="B56" s="254" t="s">
        <v>286</v>
      </c>
      <c r="C56" s="522"/>
      <c r="D56" s="522"/>
      <c r="E56" s="243"/>
    </row>
    <row r="57" spans="1:5" s="518" customFormat="1" ht="12" customHeight="1" thickBot="1">
      <c r="A57" s="18" t="s">
        <v>24</v>
      </c>
      <c r="B57" s="252" t="s">
        <v>289</v>
      </c>
      <c r="C57" s="516">
        <f>SUM(C58:C60)</f>
        <v>0</v>
      </c>
      <c r="D57" s="516">
        <f>SUM(D58:D60)</f>
        <v>0</v>
      </c>
      <c r="E57" s="517">
        <f>SUM(E58:E60)</f>
        <v>0</v>
      </c>
    </row>
    <row r="58" spans="1:5" s="518" customFormat="1" ht="12" customHeight="1">
      <c r="A58" s="13" t="s">
        <v>163</v>
      </c>
      <c r="B58" s="369" t="s">
        <v>291</v>
      </c>
      <c r="C58" s="525"/>
      <c r="D58" s="525"/>
      <c r="E58" s="526"/>
    </row>
    <row r="59" spans="1:5" s="518" customFormat="1" ht="12" customHeight="1">
      <c r="A59" s="12" t="s">
        <v>164</v>
      </c>
      <c r="B59" s="370" t="s">
        <v>416</v>
      </c>
      <c r="C59" s="525"/>
      <c r="D59" s="525"/>
      <c r="E59" s="526"/>
    </row>
    <row r="60" spans="1:5" s="518" customFormat="1" ht="12" customHeight="1">
      <c r="A60" s="12" t="s">
        <v>216</v>
      </c>
      <c r="B60" s="370" t="s">
        <v>292</v>
      </c>
      <c r="C60" s="525"/>
      <c r="D60" s="525"/>
      <c r="E60" s="526"/>
    </row>
    <row r="61" spans="1:5" s="518" customFormat="1" ht="12" customHeight="1" thickBot="1">
      <c r="A61" s="14" t="s">
        <v>290</v>
      </c>
      <c r="B61" s="254" t="s">
        <v>293</v>
      </c>
      <c r="C61" s="525"/>
      <c r="D61" s="525"/>
      <c r="E61" s="526"/>
    </row>
    <row r="62" spans="1:5" s="518" customFormat="1" ht="12" customHeight="1" thickBot="1">
      <c r="A62" s="441" t="s">
        <v>465</v>
      </c>
      <c r="B62" s="19" t="s">
        <v>294</v>
      </c>
      <c r="C62" s="523">
        <f>+C5+C12+C19+C26+C34+C46+C52+C57</f>
        <v>596231</v>
      </c>
      <c r="D62" s="523">
        <f>+D5+D12+D19+D26+D34+D46+D52+D57</f>
        <v>653296</v>
      </c>
      <c r="E62" s="524">
        <f>+E5+E12+E19+E26+E34+E46+E52+E57</f>
        <v>458989</v>
      </c>
    </row>
    <row r="63" spans="1:5" s="518" customFormat="1" ht="12" customHeight="1" thickBot="1">
      <c r="A63" s="414" t="s">
        <v>295</v>
      </c>
      <c r="B63" s="252" t="s">
        <v>600</v>
      </c>
      <c r="C63" s="516">
        <f>SUM(C64:C66)</f>
        <v>16709</v>
      </c>
      <c r="D63" s="516">
        <f>SUM(D64:D66)</f>
        <v>0</v>
      </c>
      <c r="E63" s="517">
        <f>SUM(E64:E66)</f>
        <v>0</v>
      </c>
    </row>
    <row r="64" spans="1:5" s="518" customFormat="1" ht="12" customHeight="1">
      <c r="A64" s="13" t="s">
        <v>327</v>
      </c>
      <c r="B64" s="369" t="s">
        <v>297</v>
      </c>
      <c r="C64" s="525">
        <v>16709</v>
      </c>
      <c r="D64" s="525"/>
      <c r="E64" s="526"/>
    </row>
    <row r="65" spans="1:7" s="518" customFormat="1" ht="12" customHeight="1">
      <c r="A65" s="12" t="s">
        <v>336</v>
      </c>
      <c r="B65" s="370" t="s">
        <v>298</v>
      </c>
      <c r="C65" s="525"/>
      <c r="D65" s="525"/>
      <c r="E65" s="526"/>
    </row>
    <row r="66" spans="1:7" s="518" customFormat="1" ht="12" customHeight="1" thickBot="1">
      <c r="A66" s="14" t="s">
        <v>337</v>
      </c>
      <c r="B66" s="435" t="s">
        <v>450</v>
      </c>
      <c r="C66" s="525"/>
      <c r="D66" s="525"/>
      <c r="E66" s="526"/>
    </row>
    <row r="67" spans="1:7" s="518" customFormat="1" ht="12" customHeight="1" thickBot="1">
      <c r="A67" s="414" t="s">
        <v>300</v>
      </c>
      <c r="B67" s="252" t="s">
        <v>301</v>
      </c>
      <c r="C67" s="516">
        <f>SUM(C68:C71)</f>
        <v>0</v>
      </c>
      <c r="D67" s="516">
        <f>SUM(D68:D71)</f>
        <v>0</v>
      </c>
      <c r="E67" s="517">
        <f>SUM(E68:E71)</f>
        <v>0</v>
      </c>
    </row>
    <row r="68" spans="1:7" s="518" customFormat="1" ht="12" customHeight="1">
      <c r="A68" s="13" t="s">
        <v>131</v>
      </c>
      <c r="B68" s="369" t="s">
        <v>302</v>
      </c>
      <c r="C68" s="525"/>
      <c r="D68" s="525"/>
      <c r="E68" s="526"/>
    </row>
    <row r="69" spans="1:7" s="518" customFormat="1" ht="17.25" customHeight="1">
      <c r="A69" s="12" t="s">
        <v>132</v>
      </c>
      <c r="B69" s="370" t="s">
        <v>303</v>
      </c>
      <c r="C69" s="525"/>
      <c r="D69" s="525"/>
      <c r="E69" s="526"/>
      <c r="G69" s="531"/>
    </row>
    <row r="70" spans="1:7" s="518" customFormat="1" ht="12" customHeight="1">
      <c r="A70" s="12" t="s">
        <v>328</v>
      </c>
      <c r="B70" s="370" t="s">
        <v>304</v>
      </c>
      <c r="C70" s="525"/>
      <c r="D70" s="525"/>
      <c r="E70" s="526"/>
    </row>
    <row r="71" spans="1:7" s="518" customFormat="1" ht="12" customHeight="1" thickBot="1">
      <c r="A71" s="14" t="s">
        <v>329</v>
      </c>
      <c r="B71" s="254" t="s">
        <v>305</v>
      </c>
      <c r="C71" s="525"/>
      <c r="D71" s="525"/>
      <c r="E71" s="526"/>
    </row>
    <row r="72" spans="1:7" s="518" customFormat="1" ht="12" customHeight="1" thickBot="1">
      <c r="A72" s="414" t="s">
        <v>306</v>
      </c>
      <c r="B72" s="252" t="s">
        <v>307</v>
      </c>
      <c r="C72" s="516">
        <f>SUM(C73:C74)</f>
        <v>21177</v>
      </c>
      <c r="D72" s="516">
        <f>SUM(D73:D74)</f>
        <v>39888</v>
      </c>
      <c r="E72" s="517">
        <f>SUM(E73:E74)</f>
        <v>35441</v>
      </c>
    </row>
    <row r="73" spans="1:7" s="518" customFormat="1" ht="12" customHeight="1">
      <c r="A73" s="13" t="s">
        <v>330</v>
      </c>
      <c r="B73" s="369" t="s">
        <v>308</v>
      </c>
      <c r="C73" s="525">
        <v>21177</v>
      </c>
      <c r="D73" s="525">
        <v>39888</v>
      </c>
      <c r="E73" s="262">
        <f>29391+2050+4000</f>
        <v>35441</v>
      </c>
    </row>
    <row r="74" spans="1:7" s="518" customFormat="1" ht="12" customHeight="1" thickBot="1">
      <c r="A74" s="14" t="s">
        <v>331</v>
      </c>
      <c r="B74" s="254" t="s">
        <v>309</v>
      </c>
      <c r="C74" s="525"/>
      <c r="D74" s="525"/>
      <c r="E74" s="526"/>
    </row>
    <row r="75" spans="1:7" s="518" customFormat="1" ht="12" customHeight="1" thickBot="1">
      <c r="A75" s="414" t="s">
        <v>310</v>
      </c>
      <c r="B75" s="252" t="s">
        <v>311</v>
      </c>
      <c r="C75" s="516">
        <f>SUM(C76:C78)</f>
        <v>6856</v>
      </c>
      <c r="D75" s="516">
        <f>SUM(D76:D78)</f>
        <v>7516</v>
      </c>
      <c r="E75" s="517">
        <f>SUM(E76:E78)</f>
        <v>0</v>
      </c>
    </row>
    <row r="76" spans="1:7" s="518" customFormat="1" ht="12" customHeight="1">
      <c r="A76" s="13" t="s">
        <v>332</v>
      </c>
      <c r="B76" s="369" t="s">
        <v>312</v>
      </c>
      <c r="C76" s="525">
        <v>6856</v>
      </c>
      <c r="D76" s="525">
        <v>7516</v>
      </c>
      <c r="E76" s="526"/>
    </row>
    <row r="77" spans="1:7" s="518" customFormat="1" ht="12" customHeight="1">
      <c r="A77" s="12" t="s">
        <v>333</v>
      </c>
      <c r="B77" s="370" t="s">
        <v>313</v>
      </c>
      <c r="C77" s="525"/>
      <c r="D77" s="525"/>
      <c r="E77" s="526"/>
    </row>
    <row r="78" spans="1:7" s="518" customFormat="1" ht="12" customHeight="1" thickBot="1">
      <c r="A78" s="14" t="s">
        <v>334</v>
      </c>
      <c r="B78" s="254" t="s">
        <v>314</v>
      </c>
      <c r="C78" s="525"/>
      <c r="D78" s="525"/>
      <c r="E78" s="526"/>
    </row>
    <row r="79" spans="1:7" s="518" customFormat="1" ht="12" customHeight="1" thickBot="1">
      <c r="A79" s="414" t="s">
        <v>315</v>
      </c>
      <c r="B79" s="252" t="s">
        <v>335</v>
      </c>
      <c r="C79" s="516">
        <f>SUM(C80:C83)</f>
        <v>0</v>
      </c>
      <c r="D79" s="516">
        <f>SUM(D80:D83)</f>
        <v>0</v>
      </c>
      <c r="E79" s="517">
        <f>SUM(E80:E83)</f>
        <v>0</v>
      </c>
    </row>
    <row r="80" spans="1:7" s="518" customFormat="1" ht="12" customHeight="1">
      <c r="A80" s="373" t="s">
        <v>316</v>
      </c>
      <c r="B80" s="369" t="s">
        <v>317</v>
      </c>
      <c r="C80" s="525"/>
      <c r="D80" s="525"/>
      <c r="E80" s="526"/>
    </row>
    <row r="81" spans="1:6" s="518" customFormat="1" ht="12" customHeight="1">
      <c r="A81" s="374" t="s">
        <v>318</v>
      </c>
      <c r="B81" s="370" t="s">
        <v>319</v>
      </c>
      <c r="C81" s="525"/>
      <c r="D81" s="525"/>
      <c r="E81" s="526"/>
    </row>
    <row r="82" spans="1:6" s="518" customFormat="1" ht="12" customHeight="1">
      <c r="A82" s="374" t="s">
        <v>320</v>
      </c>
      <c r="B82" s="370" t="s">
        <v>321</v>
      </c>
      <c r="C82" s="525"/>
      <c r="D82" s="525"/>
      <c r="E82" s="526"/>
    </row>
    <row r="83" spans="1:6" s="518" customFormat="1" ht="12" customHeight="1" thickBot="1">
      <c r="A83" s="375" t="s">
        <v>322</v>
      </c>
      <c r="B83" s="254" t="s">
        <v>323</v>
      </c>
      <c r="C83" s="525"/>
      <c r="D83" s="525"/>
      <c r="E83" s="526"/>
    </row>
    <row r="84" spans="1:6" s="518" customFormat="1" ht="12" customHeight="1" thickBot="1">
      <c r="A84" s="414" t="s">
        <v>324</v>
      </c>
      <c r="B84" s="252" t="s">
        <v>464</v>
      </c>
      <c r="C84" s="532"/>
      <c r="D84" s="532"/>
      <c r="E84" s="533"/>
    </row>
    <row r="85" spans="1:6" s="518" customFormat="1" ht="12" customHeight="1" thickBot="1">
      <c r="A85" s="414" t="s">
        <v>326</v>
      </c>
      <c r="B85" s="252" t="s">
        <v>325</v>
      </c>
      <c r="C85" s="532"/>
      <c r="D85" s="532"/>
      <c r="E85" s="533"/>
    </row>
    <row r="86" spans="1:6" s="518" customFormat="1" ht="12" customHeight="1" thickBot="1">
      <c r="A86" s="414" t="s">
        <v>338</v>
      </c>
      <c r="B86" s="376" t="s">
        <v>467</v>
      </c>
      <c r="C86" s="523">
        <f>+C63+C67+C72+C75+C79+C85+C84</f>
        <v>44742</v>
      </c>
      <c r="D86" s="523">
        <f>+D63+D67+D72+D75+D79+D85+D84</f>
        <v>47404</v>
      </c>
      <c r="E86" s="524">
        <f>+E63+E67+E72+E75+E79+E85+E84</f>
        <v>35441</v>
      </c>
    </row>
    <row r="87" spans="1:6" s="518" customFormat="1" ht="12" customHeight="1" thickBot="1">
      <c r="A87" s="415" t="s">
        <v>466</v>
      </c>
      <c r="B87" s="377" t="s">
        <v>468</v>
      </c>
      <c r="C87" s="523">
        <f>+C62+C86</f>
        <v>640973</v>
      </c>
      <c r="D87" s="523">
        <f>+D62+D86</f>
        <v>700700</v>
      </c>
      <c r="E87" s="524">
        <f>+E62+E86</f>
        <v>494430</v>
      </c>
    </row>
    <row r="88" spans="1:6" s="518" customFormat="1" ht="12" customHeight="1">
      <c r="A88" s="534"/>
      <c r="B88" s="535"/>
      <c r="C88" s="536"/>
      <c r="D88" s="537"/>
      <c r="E88" s="538"/>
    </row>
    <row r="89" spans="1:6" s="518" customFormat="1" ht="12" customHeight="1">
      <c r="A89" s="556" t="s">
        <v>45</v>
      </c>
      <c r="B89" s="556"/>
      <c r="C89" s="556"/>
      <c r="D89" s="556"/>
      <c r="E89" s="556"/>
    </row>
    <row r="90" spans="1:6" s="518" customFormat="1" ht="12" customHeight="1" thickBot="1">
      <c r="A90" s="557" t="s">
        <v>135</v>
      </c>
      <c r="B90" s="557"/>
      <c r="C90" s="511"/>
      <c r="D90" s="509"/>
      <c r="E90" s="267" t="s">
        <v>215</v>
      </c>
    </row>
    <row r="91" spans="1:6" s="518" customFormat="1" ht="24" customHeight="1" thickBot="1">
      <c r="A91" s="21" t="s">
        <v>15</v>
      </c>
      <c r="B91" s="22" t="s">
        <v>46</v>
      </c>
      <c r="C91" s="22" t="str">
        <f>+C3</f>
        <v>2014. évi tény</v>
      </c>
      <c r="D91" s="22" t="str">
        <f>+D3</f>
        <v>2015. évi várható</v>
      </c>
      <c r="E91" s="513" t="str">
        <f>+E3</f>
        <v>2016. évi előirányzat</v>
      </c>
      <c r="F91" s="539"/>
    </row>
    <row r="92" spans="1:6" s="518" customFormat="1" ht="12" customHeight="1" thickBot="1">
      <c r="A92" s="29" t="s">
        <v>482</v>
      </c>
      <c r="B92" s="30" t="s">
        <v>483</v>
      </c>
      <c r="C92" s="30" t="s">
        <v>484</v>
      </c>
      <c r="D92" s="30" t="s">
        <v>486</v>
      </c>
      <c r="E92" s="514" t="s">
        <v>485</v>
      </c>
      <c r="F92" s="539"/>
    </row>
    <row r="93" spans="1:6" s="518" customFormat="1" ht="15" customHeight="1" thickBot="1">
      <c r="A93" s="20" t="s">
        <v>17</v>
      </c>
      <c r="B93" s="26" t="s">
        <v>426</v>
      </c>
      <c r="C93" s="540">
        <f>C94+C95+C96+C97+C98+C111</f>
        <v>473691</v>
      </c>
      <c r="D93" s="540">
        <f>D94+D95+D96+D97+D98+D111</f>
        <v>472432</v>
      </c>
      <c r="E93" s="541">
        <f>E94+E95+E96+E97+E98+E111</f>
        <v>450682</v>
      </c>
      <c r="F93" s="539"/>
    </row>
    <row r="94" spans="1:6" s="518" customFormat="1" ht="12.95" customHeight="1">
      <c r="A94" s="15" t="s">
        <v>86</v>
      </c>
      <c r="B94" s="8" t="s">
        <v>47</v>
      </c>
      <c r="C94" s="542">
        <v>209563</v>
      </c>
      <c r="D94" s="542">
        <v>234895</v>
      </c>
      <c r="E94" s="258">
        <f>164604+27552+46025</f>
        <v>238181</v>
      </c>
    </row>
    <row r="95" spans="1:6" ht="16.5" customHeight="1">
      <c r="A95" s="12" t="s">
        <v>87</v>
      </c>
      <c r="B95" s="6" t="s">
        <v>165</v>
      </c>
      <c r="C95" s="521">
        <v>43015</v>
      </c>
      <c r="D95" s="521">
        <v>45794</v>
      </c>
      <c r="E95" s="259">
        <f>25168+7648+12427</f>
        <v>45243</v>
      </c>
    </row>
    <row r="96" spans="1:6">
      <c r="A96" s="12" t="s">
        <v>88</v>
      </c>
      <c r="B96" s="6" t="s">
        <v>122</v>
      </c>
      <c r="C96" s="522">
        <v>115711</v>
      </c>
      <c r="D96" s="522">
        <v>121200</v>
      </c>
      <c r="E96" s="261">
        <f>62689+6845+43073</f>
        <v>112607</v>
      </c>
    </row>
    <row r="97" spans="1:5" s="515" customFormat="1" ht="12" customHeight="1">
      <c r="A97" s="12" t="s">
        <v>89</v>
      </c>
      <c r="B97" s="9" t="s">
        <v>166</v>
      </c>
      <c r="C97" s="522">
        <v>65025</v>
      </c>
      <c r="D97" s="522">
        <v>29082</v>
      </c>
      <c r="E97" s="261">
        <f>9200+3398</f>
        <v>12598</v>
      </c>
    </row>
    <row r="98" spans="1:5" ht="12" customHeight="1">
      <c r="A98" s="12" t="s">
        <v>97</v>
      </c>
      <c r="B98" s="17" t="s">
        <v>167</v>
      </c>
      <c r="C98" s="522">
        <v>40377</v>
      </c>
      <c r="D98" s="522">
        <v>41461</v>
      </c>
      <c r="E98" s="261">
        <v>38053</v>
      </c>
    </row>
    <row r="99" spans="1:5" ht="12" customHeight="1">
      <c r="A99" s="12" t="s">
        <v>90</v>
      </c>
      <c r="B99" s="6" t="s">
        <v>431</v>
      </c>
      <c r="C99" s="522"/>
      <c r="D99" s="522"/>
      <c r="E99" s="243"/>
    </row>
    <row r="100" spans="1:5" ht="12" customHeight="1">
      <c r="A100" s="12" t="s">
        <v>91</v>
      </c>
      <c r="B100" s="111" t="s">
        <v>430</v>
      </c>
      <c r="C100" s="522"/>
      <c r="D100" s="522"/>
      <c r="E100" s="243"/>
    </row>
    <row r="101" spans="1:5" ht="12" customHeight="1">
      <c r="A101" s="12" t="s">
        <v>98</v>
      </c>
      <c r="B101" s="111" t="s">
        <v>429</v>
      </c>
      <c r="C101" s="522">
        <v>2580</v>
      </c>
      <c r="D101" s="522">
        <v>1676</v>
      </c>
      <c r="E101" s="243"/>
    </row>
    <row r="102" spans="1:5" ht="12" customHeight="1">
      <c r="A102" s="12" t="s">
        <v>99</v>
      </c>
      <c r="B102" s="109" t="s">
        <v>341</v>
      </c>
      <c r="C102" s="522"/>
      <c r="D102" s="522"/>
      <c r="E102" s="243"/>
    </row>
    <row r="103" spans="1:5" ht="12" customHeight="1">
      <c r="A103" s="12" t="s">
        <v>100</v>
      </c>
      <c r="B103" s="110" t="s">
        <v>342</v>
      </c>
      <c r="C103" s="522"/>
      <c r="D103" s="522"/>
      <c r="E103" s="243"/>
    </row>
    <row r="104" spans="1:5" ht="12" customHeight="1">
      <c r="A104" s="12" t="s">
        <v>101</v>
      </c>
      <c r="B104" s="110" t="s">
        <v>343</v>
      </c>
      <c r="C104" s="522"/>
      <c r="D104" s="522"/>
      <c r="E104" s="243"/>
    </row>
    <row r="105" spans="1:5" ht="12" customHeight="1">
      <c r="A105" s="12" t="s">
        <v>103</v>
      </c>
      <c r="B105" s="109" t="s">
        <v>344</v>
      </c>
      <c r="C105" s="522">
        <v>36797</v>
      </c>
      <c r="D105" s="522">
        <v>39785</v>
      </c>
      <c r="E105" s="243"/>
    </row>
    <row r="106" spans="1:5" ht="12" customHeight="1">
      <c r="A106" s="12" t="s">
        <v>168</v>
      </c>
      <c r="B106" s="109" t="s">
        <v>345</v>
      </c>
      <c r="C106" s="522"/>
      <c r="D106" s="522"/>
      <c r="E106" s="243"/>
    </row>
    <row r="107" spans="1:5" ht="12" customHeight="1">
      <c r="A107" s="12" t="s">
        <v>339</v>
      </c>
      <c r="B107" s="110" t="s">
        <v>346</v>
      </c>
      <c r="C107" s="522"/>
      <c r="D107" s="522"/>
      <c r="E107" s="243"/>
    </row>
    <row r="108" spans="1:5" ht="12" customHeight="1">
      <c r="A108" s="11" t="s">
        <v>340</v>
      </c>
      <c r="B108" s="111" t="s">
        <v>347</v>
      </c>
      <c r="C108" s="522"/>
      <c r="D108" s="522"/>
      <c r="E108" s="243"/>
    </row>
    <row r="109" spans="1:5" ht="12" customHeight="1">
      <c r="A109" s="12" t="s">
        <v>427</v>
      </c>
      <c r="B109" s="111" t="s">
        <v>348</v>
      </c>
      <c r="C109" s="522"/>
      <c r="D109" s="522"/>
      <c r="E109" s="243"/>
    </row>
    <row r="110" spans="1:5" ht="12" customHeight="1">
      <c r="A110" s="14" t="s">
        <v>428</v>
      </c>
      <c r="B110" s="111" t="s">
        <v>349</v>
      </c>
      <c r="C110" s="522">
        <v>1000</v>
      </c>
      <c r="D110" s="522"/>
      <c r="E110" s="243"/>
    </row>
    <row r="111" spans="1:5" ht="12" customHeight="1">
      <c r="A111" s="12" t="s">
        <v>432</v>
      </c>
      <c r="B111" s="9" t="s">
        <v>48</v>
      </c>
      <c r="C111" s="521"/>
      <c r="D111" s="521"/>
      <c r="E111" s="242">
        <v>4000</v>
      </c>
    </row>
    <row r="112" spans="1:5" ht="12" customHeight="1">
      <c r="A112" s="12" t="s">
        <v>433</v>
      </c>
      <c r="B112" s="6" t="s">
        <v>435</v>
      </c>
      <c r="C112" s="521"/>
      <c r="D112" s="521"/>
      <c r="E112" s="242">
        <v>2000</v>
      </c>
    </row>
    <row r="113" spans="1:5" ht="12" customHeight="1" thickBot="1">
      <c r="A113" s="16" t="s">
        <v>434</v>
      </c>
      <c r="B113" s="439" t="s">
        <v>436</v>
      </c>
      <c r="C113" s="543"/>
      <c r="D113" s="543"/>
      <c r="E113" s="544">
        <v>2000</v>
      </c>
    </row>
    <row r="114" spans="1:5" ht="12" customHeight="1" thickBot="1">
      <c r="A114" s="436" t="s">
        <v>18</v>
      </c>
      <c r="B114" s="437" t="s">
        <v>350</v>
      </c>
      <c r="C114" s="545">
        <f>+C115+C117+C119</f>
        <v>122722</v>
      </c>
      <c r="D114" s="545">
        <f>+D115+D117+D119</f>
        <v>174843</v>
      </c>
      <c r="E114" s="546">
        <f>+E115+E117+E119</f>
        <v>33766</v>
      </c>
    </row>
    <row r="115" spans="1:5" ht="12" customHeight="1">
      <c r="A115" s="13" t="s">
        <v>92</v>
      </c>
      <c r="B115" s="6" t="s">
        <v>214</v>
      </c>
      <c r="C115" s="519">
        <v>122341</v>
      </c>
      <c r="D115" s="519">
        <v>30329</v>
      </c>
      <c r="E115" s="260">
        <f>30193+444+572</f>
        <v>31209</v>
      </c>
    </row>
    <row r="116" spans="1:5">
      <c r="A116" s="13" t="s">
        <v>93</v>
      </c>
      <c r="B116" s="10" t="s">
        <v>354</v>
      </c>
      <c r="C116" s="519"/>
      <c r="D116" s="519"/>
      <c r="E116" s="260"/>
    </row>
    <row r="117" spans="1:5" ht="12" customHeight="1">
      <c r="A117" s="13" t="s">
        <v>94</v>
      </c>
      <c r="B117" s="10" t="s">
        <v>169</v>
      </c>
      <c r="C117" s="521">
        <v>381</v>
      </c>
      <c r="D117" s="521">
        <v>144514</v>
      </c>
      <c r="E117" s="259"/>
    </row>
    <row r="118" spans="1:5" ht="12" customHeight="1">
      <c r="A118" s="13" t="s">
        <v>95</v>
      </c>
      <c r="B118" s="10" t="s">
        <v>355</v>
      </c>
      <c r="C118" s="521"/>
      <c r="D118" s="521"/>
      <c r="E118" s="242"/>
    </row>
    <row r="119" spans="1:5" ht="12" customHeight="1">
      <c r="A119" s="13" t="s">
        <v>96</v>
      </c>
      <c r="B119" s="254" t="s">
        <v>217</v>
      </c>
      <c r="C119" s="521"/>
      <c r="D119" s="521"/>
      <c r="E119" s="242">
        <v>2557</v>
      </c>
    </row>
    <row r="120" spans="1:5" ht="12" customHeight="1">
      <c r="A120" s="13" t="s">
        <v>102</v>
      </c>
      <c r="B120" s="253" t="s">
        <v>417</v>
      </c>
      <c r="C120" s="521"/>
      <c r="D120" s="521"/>
      <c r="E120" s="242"/>
    </row>
    <row r="121" spans="1:5" ht="12" customHeight="1">
      <c r="A121" s="13" t="s">
        <v>104</v>
      </c>
      <c r="B121" s="365" t="s">
        <v>360</v>
      </c>
      <c r="C121" s="521"/>
      <c r="D121" s="521"/>
      <c r="E121" s="242"/>
    </row>
    <row r="122" spans="1:5" ht="12" customHeight="1">
      <c r="A122" s="13" t="s">
        <v>170</v>
      </c>
      <c r="B122" s="110" t="s">
        <v>343</v>
      </c>
      <c r="C122" s="521"/>
      <c r="D122" s="521"/>
      <c r="E122" s="242"/>
    </row>
    <row r="123" spans="1:5" ht="12" customHeight="1">
      <c r="A123" s="13" t="s">
        <v>171</v>
      </c>
      <c r="B123" s="110" t="s">
        <v>359</v>
      </c>
      <c r="C123" s="521"/>
      <c r="D123" s="521"/>
      <c r="E123" s="242">
        <v>2557</v>
      </c>
    </row>
    <row r="124" spans="1:5" ht="12" customHeight="1">
      <c r="A124" s="13" t="s">
        <v>172</v>
      </c>
      <c r="B124" s="110" t="s">
        <v>358</v>
      </c>
      <c r="C124" s="521"/>
      <c r="D124" s="521"/>
      <c r="E124" s="242"/>
    </row>
    <row r="125" spans="1:5" ht="12" customHeight="1">
      <c r="A125" s="13" t="s">
        <v>351</v>
      </c>
      <c r="B125" s="110" t="s">
        <v>346</v>
      </c>
      <c r="C125" s="521"/>
      <c r="D125" s="521"/>
      <c r="E125" s="242"/>
    </row>
    <row r="126" spans="1:5" ht="12" customHeight="1">
      <c r="A126" s="13" t="s">
        <v>352</v>
      </c>
      <c r="B126" s="110" t="s">
        <v>357</v>
      </c>
      <c r="C126" s="521"/>
      <c r="D126" s="521"/>
      <c r="E126" s="242"/>
    </row>
    <row r="127" spans="1:5" ht="12" customHeight="1" thickBot="1">
      <c r="A127" s="11" t="s">
        <v>353</v>
      </c>
      <c r="B127" s="110" t="s">
        <v>356</v>
      </c>
      <c r="C127" s="522"/>
      <c r="D127" s="522"/>
      <c r="E127" s="243"/>
    </row>
    <row r="128" spans="1:5" ht="12" customHeight="1" thickBot="1">
      <c r="A128" s="18" t="s">
        <v>19</v>
      </c>
      <c r="B128" s="92" t="s">
        <v>437</v>
      </c>
      <c r="C128" s="516">
        <f>+C93+C114</f>
        <v>596413</v>
      </c>
      <c r="D128" s="516">
        <f>+D93+D114</f>
        <v>647275</v>
      </c>
      <c r="E128" s="517">
        <f>+E93+E114</f>
        <v>484448</v>
      </c>
    </row>
    <row r="129" spans="1:5" ht="12" customHeight="1" thickBot="1">
      <c r="A129" s="18" t="s">
        <v>20</v>
      </c>
      <c r="B129" s="92" t="s">
        <v>438</v>
      </c>
      <c r="C129" s="516">
        <f>+C130+C131+C132</f>
        <v>1671</v>
      </c>
      <c r="D129" s="516">
        <f>+D130+D131+D132</f>
        <v>1671</v>
      </c>
      <c r="E129" s="517">
        <f>+E130+E131+E132</f>
        <v>1671</v>
      </c>
    </row>
    <row r="130" spans="1:5" ht="12" customHeight="1">
      <c r="A130" s="13" t="s">
        <v>255</v>
      </c>
      <c r="B130" s="10" t="s">
        <v>445</v>
      </c>
      <c r="C130" s="521">
        <v>1671</v>
      </c>
      <c r="D130" s="521">
        <v>1671</v>
      </c>
      <c r="E130" s="242">
        <v>1671</v>
      </c>
    </row>
    <row r="131" spans="1:5" ht="12" customHeight="1">
      <c r="A131" s="13" t="s">
        <v>256</v>
      </c>
      <c r="B131" s="10" t="s">
        <v>446</v>
      </c>
      <c r="C131" s="521"/>
      <c r="D131" s="521"/>
      <c r="E131" s="242"/>
    </row>
    <row r="132" spans="1:5" ht="12" customHeight="1" thickBot="1">
      <c r="A132" s="11" t="s">
        <v>257</v>
      </c>
      <c r="B132" s="10" t="s">
        <v>447</v>
      </c>
      <c r="C132" s="521"/>
      <c r="D132" s="521"/>
      <c r="E132" s="242"/>
    </row>
    <row r="133" spans="1:5" ht="12" customHeight="1" thickBot="1">
      <c r="A133" s="18" t="s">
        <v>21</v>
      </c>
      <c r="B133" s="92" t="s">
        <v>439</v>
      </c>
      <c r="C133" s="516">
        <f>SUM(C134:C139)</f>
        <v>0</v>
      </c>
      <c r="D133" s="516">
        <f>SUM(D134:D139)</f>
        <v>0</v>
      </c>
      <c r="E133" s="517">
        <f>SUM(E134:E139)</f>
        <v>0</v>
      </c>
    </row>
    <row r="134" spans="1:5" ht="12" customHeight="1">
      <c r="A134" s="13" t="s">
        <v>79</v>
      </c>
      <c r="B134" s="7" t="s">
        <v>448</v>
      </c>
      <c r="C134" s="521"/>
      <c r="D134" s="521"/>
      <c r="E134" s="242"/>
    </row>
    <row r="135" spans="1:5" ht="12" customHeight="1">
      <c r="A135" s="13" t="s">
        <v>80</v>
      </c>
      <c r="B135" s="7" t="s">
        <v>440</v>
      </c>
      <c r="C135" s="521"/>
      <c r="D135" s="521"/>
      <c r="E135" s="242"/>
    </row>
    <row r="136" spans="1:5" ht="12" customHeight="1">
      <c r="A136" s="13" t="s">
        <v>81</v>
      </c>
      <c r="B136" s="7" t="s">
        <v>441</v>
      </c>
      <c r="C136" s="521"/>
      <c r="D136" s="521"/>
      <c r="E136" s="242"/>
    </row>
    <row r="137" spans="1:5" ht="12" customHeight="1">
      <c r="A137" s="13" t="s">
        <v>157</v>
      </c>
      <c r="B137" s="7" t="s">
        <v>442</v>
      </c>
      <c r="C137" s="521"/>
      <c r="D137" s="521"/>
      <c r="E137" s="242"/>
    </row>
    <row r="138" spans="1:5" ht="12" customHeight="1">
      <c r="A138" s="13" t="s">
        <v>158</v>
      </c>
      <c r="B138" s="7" t="s">
        <v>443</v>
      </c>
      <c r="C138" s="521"/>
      <c r="D138" s="521"/>
      <c r="E138" s="242"/>
    </row>
    <row r="139" spans="1:5" ht="12" customHeight="1" thickBot="1">
      <c r="A139" s="11" t="s">
        <v>159</v>
      </c>
      <c r="B139" s="7" t="s">
        <v>444</v>
      </c>
      <c r="C139" s="521"/>
      <c r="D139" s="521"/>
      <c r="E139" s="242"/>
    </row>
    <row r="140" spans="1:5" ht="12" customHeight="1" thickBot="1">
      <c r="A140" s="18" t="s">
        <v>22</v>
      </c>
      <c r="B140" s="92" t="s">
        <v>452</v>
      </c>
      <c r="C140" s="523">
        <f>+C141+C142+C143+C144</f>
        <v>0</v>
      </c>
      <c r="D140" s="523">
        <f>+D141+D142+D143+D144</f>
        <v>8049</v>
      </c>
      <c r="E140" s="524">
        <f>+E141+E142+E143+E144</f>
        <v>8311</v>
      </c>
    </row>
    <row r="141" spans="1:5" ht="12" customHeight="1">
      <c r="A141" s="13" t="s">
        <v>82</v>
      </c>
      <c r="B141" s="7" t="s">
        <v>361</v>
      </c>
      <c r="C141" s="521"/>
      <c r="D141" s="521"/>
      <c r="E141" s="242"/>
    </row>
    <row r="142" spans="1:5" ht="12" customHeight="1">
      <c r="A142" s="13" t="s">
        <v>83</v>
      </c>
      <c r="B142" s="7" t="s">
        <v>362</v>
      </c>
      <c r="C142" s="521"/>
      <c r="D142" s="521">
        <v>6856</v>
      </c>
      <c r="E142" s="242">
        <v>7516</v>
      </c>
    </row>
    <row r="143" spans="1:5" ht="12" customHeight="1">
      <c r="A143" s="13" t="s">
        <v>275</v>
      </c>
      <c r="B143" s="7" t="s">
        <v>453</v>
      </c>
      <c r="C143" s="521"/>
      <c r="D143" s="521"/>
      <c r="E143" s="242"/>
    </row>
    <row r="144" spans="1:5" ht="12" customHeight="1" thickBot="1">
      <c r="A144" s="11" t="s">
        <v>276</v>
      </c>
      <c r="B144" s="5" t="s">
        <v>381</v>
      </c>
      <c r="C144" s="521"/>
      <c r="D144" s="521">
        <v>1193</v>
      </c>
      <c r="E144" s="242">
        <v>795</v>
      </c>
    </row>
    <row r="145" spans="1:6" ht="12" customHeight="1" thickBot="1">
      <c r="A145" s="18" t="s">
        <v>23</v>
      </c>
      <c r="B145" s="92" t="s">
        <v>454</v>
      </c>
      <c r="C145" s="547">
        <f>SUM(C146:C150)</f>
        <v>0</v>
      </c>
      <c r="D145" s="547">
        <f>SUM(D146:D150)</f>
        <v>0</v>
      </c>
      <c r="E145" s="548">
        <f>SUM(E146:E150)</f>
        <v>0</v>
      </c>
    </row>
    <row r="146" spans="1:6" ht="12" customHeight="1">
      <c r="A146" s="13" t="s">
        <v>84</v>
      </c>
      <c r="B146" s="7" t="s">
        <v>449</v>
      </c>
      <c r="C146" s="521"/>
      <c r="D146" s="521"/>
      <c r="E146" s="242"/>
    </row>
    <row r="147" spans="1:6" ht="12" customHeight="1">
      <c r="A147" s="13" t="s">
        <v>85</v>
      </c>
      <c r="B147" s="7" t="s">
        <v>456</v>
      </c>
      <c r="C147" s="521"/>
      <c r="D147" s="521"/>
      <c r="E147" s="242"/>
    </row>
    <row r="148" spans="1:6" ht="12" customHeight="1">
      <c r="A148" s="13" t="s">
        <v>287</v>
      </c>
      <c r="B148" s="7" t="s">
        <v>451</v>
      </c>
      <c r="C148" s="521"/>
      <c r="D148" s="521"/>
      <c r="E148" s="242"/>
    </row>
    <row r="149" spans="1:6" ht="12" customHeight="1">
      <c r="A149" s="13" t="s">
        <v>288</v>
      </c>
      <c r="B149" s="7" t="s">
        <v>457</v>
      </c>
      <c r="C149" s="521"/>
      <c r="D149" s="521"/>
      <c r="E149" s="242"/>
    </row>
    <row r="150" spans="1:6" ht="12" customHeight="1" thickBot="1">
      <c r="A150" s="13" t="s">
        <v>455</v>
      </c>
      <c r="B150" s="7" t="s">
        <v>458</v>
      </c>
      <c r="C150" s="521"/>
      <c r="D150" s="521"/>
      <c r="E150" s="242"/>
    </row>
    <row r="151" spans="1:6" ht="12" customHeight="1" thickBot="1">
      <c r="A151" s="18" t="s">
        <v>24</v>
      </c>
      <c r="B151" s="92" t="s">
        <v>459</v>
      </c>
      <c r="C151" s="549"/>
      <c r="D151" s="549"/>
      <c r="E151" s="550"/>
    </row>
    <row r="152" spans="1:6" ht="12" customHeight="1" thickBot="1">
      <c r="A152" s="18" t="s">
        <v>25</v>
      </c>
      <c r="B152" s="92" t="s">
        <v>460</v>
      </c>
      <c r="C152" s="549"/>
      <c r="D152" s="549"/>
      <c r="E152" s="550"/>
    </row>
    <row r="153" spans="1:6" ht="15" customHeight="1" thickBot="1">
      <c r="A153" s="18" t="s">
        <v>26</v>
      </c>
      <c r="B153" s="92" t="s">
        <v>462</v>
      </c>
      <c r="C153" s="551">
        <f>+C129+C133+C140+C145+C151+C152</f>
        <v>1671</v>
      </c>
      <c r="D153" s="551">
        <f>+D129+D133+D140+D145+D151+D152</f>
        <v>9720</v>
      </c>
      <c r="E153" s="552">
        <f>+E129+E133+E140+E145+E151+E152</f>
        <v>9982</v>
      </c>
      <c r="F153" s="553"/>
    </row>
    <row r="154" spans="1:6" s="518" customFormat="1" ht="12.95" customHeight="1" thickBot="1">
      <c r="A154" s="255" t="s">
        <v>27</v>
      </c>
      <c r="B154" s="343" t="s">
        <v>461</v>
      </c>
      <c r="C154" s="551">
        <f>+C128+C153</f>
        <v>598084</v>
      </c>
      <c r="D154" s="551">
        <f>+D128+D153</f>
        <v>656995</v>
      </c>
      <c r="E154" s="552">
        <f>+E128+E153</f>
        <v>494430</v>
      </c>
    </row>
    <row r="155" spans="1:6">
      <c r="C155" s="554"/>
    </row>
    <row r="156" spans="1:6">
      <c r="C156" s="554"/>
    </row>
    <row r="157" spans="1:6">
      <c r="C157" s="554"/>
    </row>
    <row r="158" spans="1:6" ht="16.5" customHeight="1">
      <c r="C158" s="554"/>
    </row>
    <row r="159" spans="1:6">
      <c r="C159" s="554"/>
    </row>
    <row r="160" spans="1:6">
      <c r="C160" s="554"/>
    </row>
    <row r="161" spans="3:3">
      <c r="C161" s="554"/>
    </row>
    <row r="162" spans="3:3">
      <c r="C162" s="554"/>
    </row>
    <row r="163" spans="3:3">
      <c r="C163" s="554"/>
    </row>
    <row r="164" spans="3:3">
      <c r="C164" s="554"/>
    </row>
    <row r="165" spans="3:3">
      <c r="C165" s="554"/>
    </row>
    <row r="166" spans="3:3">
      <c r="C166" s="554"/>
    </row>
    <row r="167" spans="3:3">
      <c r="C167" s="554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2016.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view="pageBreakPreview" zoomScale="60" zoomScaleNormal="100" workbookViewId="0">
      <selection activeCell="H19" sqref="H19"/>
    </sheetView>
  </sheetViews>
  <sheetFormatPr defaultRowHeight="12.75"/>
  <cols>
    <col min="1" max="1" width="6.83203125" style="161" customWidth="1"/>
    <col min="2" max="2" width="49.6640625" style="48" customWidth="1"/>
    <col min="3" max="8" width="12.83203125" style="48" customWidth="1"/>
    <col min="9" max="9" width="14.33203125" style="48" customWidth="1"/>
    <col min="10" max="10" width="3.33203125" style="48" customWidth="1"/>
    <col min="11" max="16384" width="9.33203125" style="48"/>
  </cols>
  <sheetData>
    <row r="1" spans="1:10" ht="27.75" customHeight="1">
      <c r="A1" s="604" t="s">
        <v>4</v>
      </c>
      <c r="B1" s="604"/>
      <c r="C1" s="604"/>
      <c r="D1" s="604"/>
      <c r="E1" s="604"/>
      <c r="F1" s="604"/>
      <c r="G1" s="604"/>
      <c r="H1" s="604"/>
      <c r="I1" s="604"/>
    </row>
    <row r="2" spans="1:10" ht="20.25" customHeight="1" thickBot="1">
      <c r="I2" s="430" t="s">
        <v>60</v>
      </c>
    </row>
    <row r="3" spans="1:10" s="431" customFormat="1" ht="26.25" customHeight="1">
      <c r="A3" s="612" t="s">
        <v>69</v>
      </c>
      <c r="B3" s="607" t="s">
        <v>73</v>
      </c>
      <c r="C3" s="612" t="s">
        <v>74</v>
      </c>
      <c r="D3" s="612" t="str">
        <f>+CONCATENATE(LEFT(ÖSSZEFÜGGÉSEK!A5,4)," előtti kifizetés")</f>
        <v>2016 előtti kifizetés</v>
      </c>
      <c r="E3" s="609" t="s">
        <v>68</v>
      </c>
      <c r="F3" s="610"/>
      <c r="G3" s="610"/>
      <c r="H3" s="611"/>
      <c r="I3" s="607" t="s">
        <v>49</v>
      </c>
    </row>
    <row r="4" spans="1:10" s="432" customFormat="1" ht="32.25" customHeight="1" thickBot="1">
      <c r="A4" s="613"/>
      <c r="B4" s="608"/>
      <c r="C4" s="608"/>
      <c r="D4" s="613"/>
      <c r="E4" s="244" t="str">
        <f>+CONCATENATE(LEFT(ÖSSZEFÜGGÉSEK!A5,4),".")</f>
        <v>2016.</v>
      </c>
      <c r="F4" s="244" t="str">
        <f>+CONCATENATE(LEFT(ÖSSZEFÜGGÉSEK!A5,4)+1,".")</f>
        <v>2017.</v>
      </c>
      <c r="G4" s="244" t="str">
        <f>+CONCATENATE(LEFT(ÖSSZEFÜGGÉSEK!A5,4)+2,".")</f>
        <v>2018.</v>
      </c>
      <c r="H4" s="245" t="str">
        <f>+CONCATENATE(LEFT(ÖSSZEFÜGGÉSEK!A5,4)+2,".",CHAR(10)," után")</f>
        <v>2018.
 után</v>
      </c>
      <c r="I4" s="608"/>
    </row>
    <row r="5" spans="1:10" s="433" customFormat="1" ht="12.95" customHeight="1" thickBot="1">
      <c r="A5" s="246" t="s">
        <v>482</v>
      </c>
      <c r="B5" s="247" t="s">
        <v>483</v>
      </c>
      <c r="C5" s="248" t="s">
        <v>484</v>
      </c>
      <c r="D5" s="247" t="s">
        <v>486</v>
      </c>
      <c r="E5" s="246" t="s">
        <v>485</v>
      </c>
      <c r="F5" s="248" t="s">
        <v>487</v>
      </c>
      <c r="G5" s="248" t="s">
        <v>488</v>
      </c>
      <c r="H5" s="249" t="s">
        <v>489</v>
      </c>
      <c r="I5" s="250" t="s">
        <v>490</v>
      </c>
    </row>
    <row r="6" spans="1:10" s="489" customFormat="1" ht="24.75" customHeight="1" thickBot="1">
      <c r="A6" s="483" t="s">
        <v>17</v>
      </c>
      <c r="B6" s="484" t="s">
        <v>5</v>
      </c>
      <c r="C6" s="427"/>
      <c r="D6" s="485">
        <f>+D7+D8</f>
        <v>0</v>
      </c>
      <c r="E6" s="486">
        <f>+E7+E8</f>
        <v>0</v>
      </c>
      <c r="F6" s="487">
        <f>+F7+F8</f>
        <v>0</v>
      </c>
      <c r="G6" s="487">
        <f>+G7+G8</f>
        <v>0</v>
      </c>
      <c r="H6" s="488">
        <f>+H7+H8</f>
        <v>0</v>
      </c>
      <c r="I6" s="485">
        <f t="shared" ref="I6:I18" si="0">SUM(D6:H6)</f>
        <v>0</v>
      </c>
    </row>
    <row r="7" spans="1:10" s="489" customFormat="1" ht="20.100000000000001" customHeight="1">
      <c r="A7" s="490" t="s">
        <v>18</v>
      </c>
      <c r="B7" s="491" t="s">
        <v>70</v>
      </c>
      <c r="C7" s="426"/>
      <c r="D7" s="492"/>
      <c r="E7" s="493"/>
      <c r="F7" s="475"/>
      <c r="G7" s="475"/>
      <c r="H7" s="494"/>
      <c r="I7" s="495">
        <f t="shared" si="0"/>
        <v>0</v>
      </c>
      <c r="J7" s="603" t="s">
        <v>517</v>
      </c>
    </row>
    <row r="8" spans="1:10" s="489" customFormat="1" ht="20.100000000000001" customHeight="1" thickBot="1">
      <c r="A8" s="490" t="s">
        <v>19</v>
      </c>
      <c r="B8" s="491" t="s">
        <v>70</v>
      </c>
      <c r="C8" s="426"/>
      <c r="D8" s="492"/>
      <c r="E8" s="493"/>
      <c r="F8" s="475"/>
      <c r="G8" s="475"/>
      <c r="H8" s="494"/>
      <c r="I8" s="495">
        <f t="shared" si="0"/>
        <v>0</v>
      </c>
      <c r="J8" s="603"/>
    </row>
    <row r="9" spans="1:10" s="489" customFormat="1" ht="26.1" customHeight="1" thickBot="1">
      <c r="A9" s="483" t="s">
        <v>20</v>
      </c>
      <c r="B9" s="484" t="s">
        <v>6</v>
      </c>
      <c r="C9" s="427"/>
      <c r="D9" s="485">
        <f>+D10+D12+D11</f>
        <v>5452</v>
      </c>
      <c r="E9" s="486">
        <f>+E10+E12+E11</f>
        <v>2705</v>
      </c>
      <c r="F9" s="487">
        <f>+F10+F12+F11</f>
        <v>2705</v>
      </c>
      <c r="G9" s="487">
        <f>+G10+G12+G11</f>
        <v>2705</v>
      </c>
      <c r="H9" s="496">
        <f>+H10+H12+H11</f>
        <v>8790</v>
      </c>
      <c r="I9" s="485">
        <f t="shared" si="0"/>
        <v>22357</v>
      </c>
      <c r="J9" s="603"/>
    </row>
    <row r="10" spans="1:10" s="489" customFormat="1" ht="20.100000000000001" customHeight="1">
      <c r="A10" s="490" t="s">
        <v>21</v>
      </c>
      <c r="B10" s="491" t="s">
        <v>593</v>
      </c>
      <c r="C10" s="426" t="s">
        <v>595</v>
      </c>
      <c r="D10" s="492">
        <v>3342</v>
      </c>
      <c r="E10" s="493">
        <v>1671</v>
      </c>
      <c r="F10" s="475">
        <v>1671</v>
      </c>
      <c r="G10" s="475">
        <v>1671</v>
      </c>
      <c r="H10" s="494">
        <v>8354</v>
      </c>
      <c r="I10" s="495">
        <f t="shared" si="0"/>
        <v>16709</v>
      </c>
      <c r="J10" s="603"/>
    </row>
    <row r="11" spans="1:10" s="489" customFormat="1" ht="20.100000000000001" customHeight="1">
      <c r="A11" s="490" t="s">
        <v>22</v>
      </c>
      <c r="B11" s="491" t="s">
        <v>597</v>
      </c>
      <c r="C11" s="426" t="s">
        <v>594</v>
      </c>
      <c r="D11" s="492">
        <v>743</v>
      </c>
      <c r="E11" s="493">
        <v>324</v>
      </c>
      <c r="F11" s="475">
        <v>324</v>
      </c>
      <c r="G11" s="475">
        <v>324</v>
      </c>
      <c r="H11" s="494">
        <v>81</v>
      </c>
      <c r="I11" s="495">
        <f t="shared" si="0"/>
        <v>1796</v>
      </c>
      <c r="J11" s="603"/>
    </row>
    <row r="12" spans="1:10" s="489" customFormat="1" ht="20.100000000000001" customHeight="1" thickBot="1">
      <c r="A12" s="490" t="s">
        <v>23</v>
      </c>
      <c r="B12" s="491" t="s">
        <v>598</v>
      </c>
      <c r="C12" s="426" t="s">
        <v>594</v>
      </c>
      <c r="D12" s="492">
        <v>1367</v>
      </c>
      <c r="E12" s="493">
        <v>710</v>
      </c>
      <c r="F12" s="475">
        <v>710</v>
      </c>
      <c r="G12" s="475">
        <v>710</v>
      </c>
      <c r="H12" s="494">
        <v>355</v>
      </c>
      <c r="I12" s="495">
        <f t="shared" si="0"/>
        <v>3852</v>
      </c>
      <c r="J12" s="603"/>
    </row>
    <row r="13" spans="1:10" s="489" customFormat="1" ht="20.100000000000001" customHeight="1" thickBot="1">
      <c r="A13" s="490" t="s">
        <v>24</v>
      </c>
      <c r="B13" s="484" t="s">
        <v>189</v>
      </c>
      <c r="C13" s="427"/>
      <c r="D13" s="485">
        <f>+D14</f>
        <v>0</v>
      </c>
      <c r="E13" s="486">
        <f>+E14</f>
        <v>0</v>
      </c>
      <c r="F13" s="487">
        <f>+F14</f>
        <v>0</v>
      </c>
      <c r="G13" s="487">
        <f>+G14</f>
        <v>0</v>
      </c>
      <c r="H13" s="488">
        <f>+H14</f>
        <v>0</v>
      </c>
      <c r="I13" s="485">
        <f t="shared" si="0"/>
        <v>0</v>
      </c>
      <c r="J13" s="603"/>
    </row>
    <row r="14" spans="1:10" s="489" customFormat="1" ht="20.100000000000001" customHeight="1" thickBot="1">
      <c r="A14" s="490" t="s">
        <v>25</v>
      </c>
      <c r="B14" s="491" t="s">
        <v>70</v>
      </c>
      <c r="C14" s="426"/>
      <c r="D14" s="492"/>
      <c r="E14" s="493"/>
      <c r="F14" s="475"/>
      <c r="G14" s="475"/>
      <c r="H14" s="494"/>
      <c r="I14" s="495">
        <f t="shared" si="0"/>
        <v>0</v>
      </c>
      <c r="J14" s="603"/>
    </row>
    <row r="15" spans="1:10" s="489" customFormat="1" ht="20.100000000000001" customHeight="1" thickBot="1">
      <c r="A15" s="490" t="s">
        <v>26</v>
      </c>
      <c r="B15" s="484" t="s">
        <v>190</v>
      </c>
      <c r="C15" s="427"/>
      <c r="D15" s="485">
        <f>+D16</f>
        <v>0</v>
      </c>
      <c r="E15" s="486">
        <f>+E16</f>
        <v>0</v>
      </c>
      <c r="F15" s="487">
        <f>+F16</f>
        <v>0</v>
      </c>
      <c r="G15" s="487">
        <f>+G16</f>
        <v>0</v>
      </c>
      <c r="H15" s="488">
        <f>+H16</f>
        <v>0</v>
      </c>
      <c r="I15" s="485">
        <f t="shared" si="0"/>
        <v>0</v>
      </c>
      <c r="J15" s="603"/>
    </row>
    <row r="16" spans="1:10" s="489" customFormat="1" ht="20.100000000000001" customHeight="1" thickBot="1">
      <c r="A16" s="490" t="s">
        <v>27</v>
      </c>
      <c r="B16" s="497" t="s">
        <v>70</v>
      </c>
      <c r="C16" s="428"/>
      <c r="D16" s="498"/>
      <c r="E16" s="499"/>
      <c r="F16" s="500"/>
      <c r="G16" s="500"/>
      <c r="H16" s="501"/>
      <c r="I16" s="502">
        <f t="shared" si="0"/>
        <v>0</v>
      </c>
      <c r="J16" s="603"/>
    </row>
    <row r="17" spans="1:10" s="489" customFormat="1" ht="20.100000000000001" customHeight="1" thickBot="1">
      <c r="A17" s="490" t="s">
        <v>28</v>
      </c>
      <c r="B17" s="484" t="s">
        <v>191</v>
      </c>
      <c r="C17" s="427"/>
      <c r="D17" s="485">
        <f>+D18</f>
        <v>0</v>
      </c>
      <c r="E17" s="486">
        <f>+E18</f>
        <v>0</v>
      </c>
      <c r="F17" s="487">
        <f>+F18</f>
        <v>0</v>
      </c>
      <c r="G17" s="487">
        <f>+G18</f>
        <v>0</v>
      </c>
      <c r="H17" s="488">
        <f>+H18</f>
        <v>0</v>
      </c>
      <c r="I17" s="485">
        <f t="shared" si="0"/>
        <v>0</v>
      </c>
      <c r="J17" s="603"/>
    </row>
    <row r="18" spans="1:10" s="489" customFormat="1" ht="20.100000000000001" customHeight="1" thickBot="1">
      <c r="A18" s="490" t="s">
        <v>29</v>
      </c>
      <c r="B18" s="503" t="s">
        <v>70</v>
      </c>
      <c r="C18" s="429"/>
      <c r="D18" s="504"/>
      <c r="E18" s="505"/>
      <c r="F18" s="506"/>
      <c r="G18" s="506"/>
      <c r="H18" s="507"/>
      <c r="I18" s="508">
        <f t="shared" si="0"/>
        <v>0</v>
      </c>
      <c r="J18" s="603"/>
    </row>
    <row r="19" spans="1:10" s="489" customFormat="1" ht="20.100000000000001" customHeight="1" thickBot="1">
      <c r="A19" s="605" t="s">
        <v>596</v>
      </c>
      <c r="B19" s="606"/>
      <c r="C19" s="88"/>
      <c r="D19" s="485">
        <f t="shared" ref="D19:I19" si="1">+D6+D9+D13+D15+D17</f>
        <v>5452</v>
      </c>
      <c r="E19" s="486">
        <f t="shared" si="1"/>
        <v>2705</v>
      </c>
      <c r="F19" s="487">
        <f t="shared" si="1"/>
        <v>2705</v>
      </c>
      <c r="G19" s="487">
        <f t="shared" si="1"/>
        <v>2705</v>
      </c>
      <c r="H19" s="488">
        <f t="shared" si="1"/>
        <v>8790</v>
      </c>
      <c r="I19" s="485">
        <f t="shared" si="1"/>
        <v>22357</v>
      </c>
      <c r="J19" s="603"/>
    </row>
  </sheetData>
  <mergeCells count="9">
    <mergeCell ref="J7:J19"/>
    <mergeCell ref="A1:I1"/>
    <mergeCell ref="A19:B19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BreakPreview" topLeftCell="A157" zoomScaleNormal="130" zoomScaleSheetLayoutView="100" workbookViewId="0">
      <selection activeCell="C145" sqref="C145"/>
    </sheetView>
  </sheetViews>
  <sheetFormatPr defaultRowHeight="15.75"/>
  <cols>
    <col min="1" max="1" width="9.5" style="344" customWidth="1"/>
    <col min="2" max="2" width="91.6640625" style="344" customWidth="1"/>
    <col min="3" max="3" width="21.6640625" style="345" customWidth="1"/>
    <col min="4" max="4" width="9" style="366" customWidth="1"/>
    <col min="5" max="16384" width="9.33203125" style="366"/>
  </cols>
  <sheetData>
    <row r="1" spans="1:3" ht="15.95" customHeight="1">
      <c r="A1" s="556" t="s">
        <v>14</v>
      </c>
      <c r="B1" s="556"/>
      <c r="C1" s="556"/>
    </row>
    <row r="2" spans="1:3" ht="15.95" customHeight="1" thickBot="1">
      <c r="A2" s="555" t="s">
        <v>134</v>
      </c>
      <c r="B2" s="555"/>
      <c r="C2" s="267" t="s">
        <v>215</v>
      </c>
    </row>
    <row r="3" spans="1:3" ht="38.1" customHeight="1" thickBot="1">
      <c r="A3" s="21" t="s">
        <v>69</v>
      </c>
      <c r="B3" s="22" t="s">
        <v>16</v>
      </c>
      <c r="C3" s="34" t="str">
        <f>+CONCATENATE(LEFT(ÖSSZEFÜGGÉSEK!A5,4),". évi előirányzat")</f>
        <v>2016. évi előirányzat</v>
      </c>
    </row>
    <row r="4" spans="1:3" s="367" customFormat="1" ht="12" customHeight="1" thickBot="1">
      <c r="A4" s="361"/>
      <c r="B4" s="362" t="s">
        <v>482</v>
      </c>
      <c r="C4" s="363" t="s">
        <v>483</v>
      </c>
    </row>
    <row r="5" spans="1:3" s="368" customFormat="1" ht="12" customHeight="1" thickBot="1">
      <c r="A5" s="18" t="s">
        <v>17</v>
      </c>
      <c r="B5" s="19" t="s">
        <v>240</v>
      </c>
      <c r="C5" s="257">
        <f>+C6+C7+C8+C9+C10+C11</f>
        <v>209180</v>
      </c>
    </row>
    <row r="6" spans="1:3" s="368" customFormat="1" ht="12" customHeight="1">
      <c r="A6" s="13" t="s">
        <v>86</v>
      </c>
      <c r="B6" s="369" t="s">
        <v>241</v>
      </c>
      <c r="C6" s="260">
        <v>65990</v>
      </c>
    </row>
    <row r="7" spans="1:3" s="368" customFormat="1" ht="12" customHeight="1">
      <c r="A7" s="12" t="s">
        <v>87</v>
      </c>
      <c r="B7" s="370" t="s">
        <v>242</v>
      </c>
      <c r="C7" s="259">
        <v>48371</v>
      </c>
    </row>
    <row r="8" spans="1:3" s="368" customFormat="1" ht="12" customHeight="1">
      <c r="A8" s="12" t="s">
        <v>88</v>
      </c>
      <c r="B8" s="370" t="s">
        <v>529</v>
      </c>
      <c r="C8" s="259">
        <v>92180</v>
      </c>
    </row>
    <row r="9" spans="1:3" s="368" customFormat="1" ht="12" customHeight="1">
      <c r="A9" s="12" t="s">
        <v>89</v>
      </c>
      <c r="B9" s="370" t="s">
        <v>243</v>
      </c>
      <c r="C9" s="259">
        <v>2639</v>
      </c>
    </row>
    <row r="10" spans="1:3" s="368" customFormat="1" ht="12" customHeight="1">
      <c r="A10" s="12" t="s">
        <v>130</v>
      </c>
      <c r="B10" s="253" t="s">
        <v>421</v>
      </c>
      <c r="C10" s="259"/>
    </row>
    <row r="11" spans="1:3" s="368" customFormat="1" ht="12" customHeight="1" thickBot="1">
      <c r="A11" s="14" t="s">
        <v>90</v>
      </c>
      <c r="B11" s="254" t="s">
        <v>422</v>
      </c>
      <c r="C11" s="259"/>
    </row>
    <row r="12" spans="1:3" s="368" customFormat="1" ht="12" customHeight="1" thickBot="1">
      <c r="A12" s="18" t="s">
        <v>18</v>
      </c>
      <c r="B12" s="252" t="s">
        <v>244</v>
      </c>
      <c r="C12" s="257">
        <f>+C13+C14+C15+C16+C17</f>
        <v>179991</v>
      </c>
    </row>
    <row r="13" spans="1:3" s="368" customFormat="1" ht="12" customHeight="1">
      <c r="A13" s="13" t="s">
        <v>92</v>
      </c>
      <c r="B13" s="369" t="s">
        <v>245</v>
      </c>
      <c r="C13" s="260"/>
    </row>
    <row r="14" spans="1:3" s="368" customFormat="1" ht="12" customHeight="1">
      <c r="A14" s="12" t="s">
        <v>93</v>
      </c>
      <c r="B14" s="370" t="s">
        <v>246</v>
      </c>
      <c r="C14" s="259"/>
    </row>
    <row r="15" spans="1:3" s="368" customFormat="1" ht="12" customHeight="1">
      <c r="A15" s="12" t="s">
        <v>94</v>
      </c>
      <c r="B15" s="370" t="s">
        <v>411</v>
      </c>
      <c r="C15" s="259"/>
    </row>
    <row r="16" spans="1:3" s="368" customFormat="1" ht="12" customHeight="1">
      <c r="A16" s="12" t="s">
        <v>95</v>
      </c>
      <c r="B16" s="370" t="s">
        <v>412</v>
      </c>
      <c r="C16" s="259"/>
    </row>
    <row r="17" spans="1:3" s="368" customFormat="1" ht="12" customHeight="1">
      <c r="A17" s="12" t="s">
        <v>96</v>
      </c>
      <c r="B17" s="370" t="s">
        <v>247</v>
      </c>
      <c r="C17" s="259">
        <v>179991</v>
      </c>
    </row>
    <row r="18" spans="1:3" s="368" customFormat="1" ht="12" customHeight="1" thickBot="1">
      <c r="A18" s="14" t="s">
        <v>102</v>
      </c>
      <c r="B18" s="254" t="s">
        <v>248</v>
      </c>
      <c r="C18" s="261"/>
    </row>
    <row r="19" spans="1:3" s="368" customFormat="1" ht="12" customHeight="1" thickBot="1">
      <c r="A19" s="18" t="s">
        <v>19</v>
      </c>
      <c r="B19" s="19" t="s">
        <v>249</v>
      </c>
      <c r="C19" s="257">
        <f>+C20+C21+C22+C23+C24</f>
        <v>13970</v>
      </c>
    </row>
    <row r="20" spans="1:3" s="368" customFormat="1" ht="12" customHeight="1">
      <c r="A20" s="13" t="s">
        <v>75</v>
      </c>
      <c r="B20" s="369" t="s">
        <v>250</v>
      </c>
      <c r="C20" s="260"/>
    </row>
    <row r="21" spans="1:3" s="368" customFormat="1" ht="12" customHeight="1">
      <c r="A21" s="12" t="s">
        <v>76</v>
      </c>
      <c r="B21" s="370" t="s">
        <v>251</v>
      </c>
      <c r="C21" s="259"/>
    </row>
    <row r="22" spans="1:3" s="368" customFormat="1" ht="12" customHeight="1">
      <c r="A22" s="12" t="s">
        <v>77</v>
      </c>
      <c r="B22" s="370" t="s">
        <v>413</v>
      </c>
      <c r="C22" s="259"/>
    </row>
    <row r="23" spans="1:3" s="368" customFormat="1" ht="12" customHeight="1">
      <c r="A23" s="12" t="s">
        <v>78</v>
      </c>
      <c r="B23" s="370" t="s">
        <v>414</v>
      </c>
      <c r="C23" s="259"/>
    </row>
    <row r="24" spans="1:3" s="368" customFormat="1" ht="12" customHeight="1">
      <c r="A24" s="12" t="s">
        <v>153</v>
      </c>
      <c r="B24" s="370" t="s">
        <v>252</v>
      </c>
      <c r="C24" s="259">
        <v>13970</v>
      </c>
    </row>
    <row r="25" spans="1:3" s="368" customFormat="1" ht="12" customHeight="1" thickBot="1">
      <c r="A25" s="14" t="s">
        <v>154</v>
      </c>
      <c r="B25" s="371" t="s">
        <v>253</v>
      </c>
      <c r="C25" s="261"/>
    </row>
    <row r="26" spans="1:3" s="368" customFormat="1" ht="12" customHeight="1" thickBot="1">
      <c r="A26" s="18" t="s">
        <v>155</v>
      </c>
      <c r="B26" s="19" t="s">
        <v>540</v>
      </c>
      <c r="C26" s="263">
        <f>SUM(C27:C33)</f>
        <v>18600</v>
      </c>
    </row>
    <row r="27" spans="1:3" s="368" customFormat="1" ht="12" customHeight="1">
      <c r="A27" s="13" t="s">
        <v>255</v>
      </c>
      <c r="B27" s="369" t="s">
        <v>569</v>
      </c>
      <c r="C27" s="260">
        <v>6800</v>
      </c>
    </row>
    <row r="28" spans="1:3" s="368" customFormat="1" ht="12" customHeight="1">
      <c r="A28" s="12" t="s">
        <v>256</v>
      </c>
      <c r="B28" s="370" t="s">
        <v>535</v>
      </c>
      <c r="C28" s="259"/>
    </row>
    <row r="29" spans="1:3" s="368" customFormat="1" ht="12" customHeight="1">
      <c r="A29" s="12" t="s">
        <v>257</v>
      </c>
      <c r="B29" s="370" t="s">
        <v>536</v>
      </c>
      <c r="C29" s="259">
        <v>8200</v>
      </c>
    </row>
    <row r="30" spans="1:3" s="368" customFormat="1" ht="12" customHeight="1">
      <c r="A30" s="12" t="s">
        <v>258</v>
      </c>
      <c r="B30" s="370" t="s">
        <v>537</v>
      </c>
      <c r="C30" s="259">
        <v>300</v>
      </c>
    </row>
    <row r="31" spans="1:3" s="368" customFormat="1" ht="12" customHeight="1">
      <c r="A31" s="12" t="s">
        <v>531</v>
      </c>
      <c r="B31" s="370" t="s">
        <v>259</v>
      </c>
      <c r="C31" s="259">
        <v>2900</v>
      </c>
    </row>
    <row r="32" spans="1:3" s="368" customFormat="1" ht="12" customHeight="1">
      <c r="A32" s="12" t="s">
        <v>532</v>
      </c>
      <c r="B32" s="370" t="s">
        <v>260</v>
      </c>
      <c r="C32" s="259"/>
    </row>
    <row r="33" spans="1:3" s="368" customFormat="1" ht="12" customHeight="1" thickBot="1">
      <c r="A33" s="14" t="s">
        <v>533</v>
      </c>
      <c r="B33" s="445" t="s">
        <v>261</v>
      </c>
      <c r="C33" s="261">
        <v>400</v>
      </c>
    </row>
    <row r="34" spans="1:3" s="368" customFormat="1" ht="12" customHeight="1" thickBot="1">
      <c r="A34" s="18" t="s">
        <v>21</v>
      </c>
      <c r="B34" s="19" t="s">
        <v>423</v>
      </c>
      <c r="C34" s="257">
        <f>SUM(C35:C45)</f>
        <v>22612</v>
      </c>
    </row>
    <row r="35" spans="1:3" s="368" customFormat="1" ht="12" customHeight="1">
      <c r="A35" s="13" t="s">
        <v>79</v>
      </c>
      <c r="B35" s="369" t="s">
        <v>264</v>
      </c>
      <c r="C35" s="260">
        <v>5000</v>
      </c>
    </row>
    <row r="36" spans="1:3" s="368" customFormat="1" ht="12" customHeight="1">
      <c r="A36" s="12" t="s">
        <v>80</v>
      </c>
      <c r="B36" s="370" t="s">
        <v>265</v>
      </c>
      <c r="C36" s="259">
        <v>5569</v>
      </c>
    </row>
    <row r="37" spans="1:3" s="368" customFormat="1" ht="12" customHeight="1">
      <c r="A37" s="12" t="s">
        <v>81</v>
      </c>
      <c r="B37" s="370" t="s">
        <v>266</v>
      </c>
      <c r="C37" s="259">
        <v>4000</v>
      </c>
    </row>
    <row r="38" spans="1:3" s="368" customFormat="1" ht="12" customHeight="1">
      <c r="A38" s="12" t="s">
        <v>157</v>
      </c>
      <c r="B38" s="370" t="s">
        <v>267</v>
      </c>
      <c r="C38" s="259"/>
    </row>
    <row r="39" spans="1:3" s="368" customFormat="1" ht="12" customHeight="1">
      <c r="A39" s="12" t="s">
        <v>158</v>
      </c>
      <c r="B39" s="370" t="s">
        <v>268</v>
      </c>
      <c r="C39" s="259">
        <v>4074</v>
      </c>
    </row>
    <row r="40" spans="1:3" s="368" customFormat="1" ht="12" customHeight="1">
      <c r="A40" s="12" t="s">
        <v>159</v>
      </c>
      <c r="B40" s="370" t="s">
        <v>269</v>
      </c>
      <c r="C40" s="259">
        <v>2469</v>
      </c>
    </row>
    <row r="41" spans="1:3" s="368" customFormat="1" ht="12" customHeight="1">
      <c r="A41" s="12" t="s">
        <v>160</v>
      </c>
      <c r="B41" s="370" t="s">
        <v>270</v>
      </c>
      <c r="C41" s="259">
        <v>1500</v>
      </c>
    </row>
    <row r="42" spans="1:3" s="368" customFormat="1" ht="12" customHeight="1">
      <c r="A42" s="12" t="s">
        <v>161</v>
      </c>
      <c r="B42" s="370" t="s">
        <v>539</v>
      </c>
      <c r="C42" s="259"/>
    </row>
    <row r="43" spans="1:3" s="368" customFormat="1" ht="12" customHeight="1">
      <c r="A43" s="12" t="s">
        <v>262</v>
      </c>
      <c r="B43" s="370" t="s">
        <v>272</v>
      </c>
      <c r="C43" s="262"/>
    </row>
    <row r="44" spans="1:3" s="368" customFormat="1" ht="12" customHeight="1">
      <c r="A44" s="14" t="s">
        <v>263</v>
      </c>
      <c r="B44" s="371" t="s">
        <v>425</v>
      </c>
      <c r="C44" s="358"/>
    </row>
    <row r="45" spans="1:3" s="368" customFormat="1" ht="12" customHeight="1" thickBot="1">
      <c r="A45" s="14" t="s">
        <v>424</v>
      </c>
      <c r="B45" s="254" t="s">
        <v>273</v>
      </c>
      <c r="C45" s="358"/>
    </row>
    <row r="46" spans="1:3" s="368" customFormat="1" ht="12" customHeight="1" thickBot="1">
      <c r="A46" s="18" t="s">
        <v>22</v>
      </c>
      <c r="B46" s="19" t="s">
        <v>274</v>
      </c>
      <c r="C46" s="257">
        <f>SUM(C47:C51)</f>
        <v>0</v>
      </c>
    </row>
    <row r="47" spans="1:3" s="368" customFormat="1" ht="12" customHeight="1">
      <c r="A47" s="13" t="s">
        <v>82</v>
      </c>
      <c r="B47" s="369" t="s">
        <v>278</v>
      </c>
      <c r="C47" s="412"/>
    </row>
    <row r="48" spans="1:3" s="368" customFormat="1" ht="12" customHeight="1">
      <c r="A48" s="12" t="s">
        <v>83</v>
      </c>
      <c r="B48" s="370" t="s">
        <v>279</v>
      </c>
      <c r="C48" s="262"/>
    </row>
    <row r="49" spans="1:3" s="368" customFormat="1" ht="12" customHeight="1">
      <c r="A49" s="12" t="s">
        <v>275</v>
      </c>
      <c r="B49" s="370" t="s">
        <v>280</v>
      </c>
      <c r="C49" s="262"/>
    </row>
    <row r="50" spans="1:3" s="368" customFormat="1" ht="12" customHeight="1">
      <c r="A50" s="12" t="s">
        <v>276</v>
      </c>
      <c r="B50" s="370" t="s">
        <v>281</v>
      </c>
      <c r="C50" s="262"/>
    </row>
    <row r="51" spans="1:3" s="368" customFormat="1" ht="12" customHeight="1" thickBot="1">
      <c r="A51" s="14" t="s">
        <v>277</v>
      </c>
      <c r="B51" s="254" t="s">
        <v>282</v>
      </c>
      <c r="C51" s="358"/>
    </row>
    <row r="52" spans="1:3" s="368" customFormat="1" ht="12" customHeight="1" thickBot="1">
      <c r="A52" s="18" t="s">
        <v>162</v>
      </c>
      <c r="B52" s="19" t="s">
        <v>283</v>
      </c>
      <c r="C52" s="257">
        <f>SUM(C53:C55)</f>
        <v>730</v>
      </c>
    </row>
    <row r="53" spans="1:3" s="368" customFormat="1" ht="12" customHeight="1">
      <c r="A53" s="13" t="s">
        <v>84</v>
      </c>
      <c r="B53" s="369" t="s">
        <v>284</v>
      </c>
      <c r="C53" s="260"/>
    </row>
    <row r="54" spans="1:3" s="368" customFormat="1" ht="12" customHeight="1">
      <c r="A54" s="12" t="s">
        <v>85</v>
      </c>
      <c r="B54" s="370" t="s">
        <v>415</v>
      </c>
      <c r="C54" s="259"/>
    </row>
    <row r="55" spans="1:3" s="368" customFormat="1" ht="12" customHeight="1">
      <c r="A55" s="12" t="s">
        <v>287</v>
      </c>
      <c r="B55" s="370" t="s">
        <v>285</v>
      </c>
      <c r="C55" s="259">
        <v>730</v>
      </c>
    </row>
    <row r="56" spans="1:3" s="368" customFormat="1" ht="12" customHeight="1" thickBot="1">
      <c r="A56" s="14" t="s">
        <v>288</v>
      </c>
      <c r="B56" s="254" t="s">
        <v>286</v>
      </c>
      <c r="C56" s="261"/>
    </row>
    <row r="57" spans="1:3" s="368" customFormat="1" ht="12" customHeight="1" thickBot="1">
      <c r="A57" s="18" t="s">
        <v>24</v>
      </c>
      <c r="B57" s="252" t="s">
        <v>289</v>
      </c>
      <c r="C57" s="257">
        <f>SUM(C58:C60)</f>
        <v>0</v>
      </c>
    </row>
    <row r="58" spans="1:3" s="368" customFormat="1" ht="12" customHeight="1">
      <c r="A58" s="13" t="s">
        <v>163</v>
      </c>
      <c r="B58" s="369" t="s">
        <v>291</v>
      </c>
      <c r="C58" s="262"/>
    </row>
    <row r="59" spans="1:3" s="368" customFormat="1" ht="12" customHeight="1">
      <c r="A59" s="12" t="s">
        <v>164</v>
      </c>
      <c r="B59" s="370" t="s">
        <v>416</v>
      </c>
      <c r="C59" s="262"/>
    </row>
    <row r="60" spans="1:3" s="368" customFormat="1" ht="12" customHeight="1">
      <c r="A60" s="12" t="s">
        <v>216</v>
      </c>
      <c r="B60" s="370" t="s">
        <v>292</v>
      </c>
      <c r="C60" s="262"/>
    </row>
    <row r="61" spans="1:3" s="368" customFormat="1" ht="12" customHeight="1" thickBot="1">
      <c r="A61" s="14" t="s">
        <v>290</v>
      </c>
      <c r="B61" s="254" t="s">
        <v>293</v>
      </c>
      <c r="C61" s="262"/>
    </row>
    <row r="62" spans="1:3" s="368" customFormat="1" ht="12" customHeight="1" thickBot="1">
      <c r="A62" s="441" t="s">
        <v>465</v>
      </c>
      <c r="B62" s="19" t="s">
        <v>294</v>
      </c>
      <c r="C62" s="263">
        <f>+C5+C12+C19+C26+C34+C46+C52+C57</f>
        <v>445083</v>
      </c>
    </row>
    <row r="63" spans="1:3" s="368" customFormat="1" ht="12" customHeight="1" thickBot="1">
      <c r="A63" s="414" t="s">
        <v>295</v>
      </c>
      <c r="B63" s="252" t="s">
        <v>296</v>
      </c>
      <c r="C63" s="257">
        <f>SUM(C64:C66)</f>
        <v>0</v>
      </c>
    </row>
    <row r="64" spans="1:3" s="368" customFormat="1" ht="12" customHeight="1">
      <c r="A64" s="13" t="s">
        <v>327</v>
      </c>
      <c r="B64" s="369" t="s">
        <v>297</v>
      </c>
      <c r="C64" s="262"/>
    </row>
    <row r="65" spans="1:3" s="368" customFormat="1" ht="12" customHeight="1">
      <c r="A65" s="12" t="s">
        <v>336</v>
      </c>
      <c r="B65" s="370" t="s">
        <v>298</v>
      </c>
      <c r="C65" s="262"/>
    </row>
    <row r="66" spans="1:3" s="368" customFormat="1" ht="12" customHeight="1" thickBot="1">
      <c r="A66" s="14" t="s">
        <v>337</v>
      </c>
      <c r="B66" s="435" t="s">
        <v>450</v>
      </c>
      <c r="C66" s="262"/>
    </row>
    <row r="67" spans="1:3" s="368" customFormat="1" ht="12" customHeight="1" thickBot="1">
      <c r="A67" s="414" t="s">
        <v>300</v>
      </c>
      <c r="B67" s="252" t="s">
        <v>301</v>
      </c>
      <c r="C67" s="257">
        <f>SUM(C68:C71)</f>
        <v>0</v>
      </c>
    </row>
    <row r="68" spans="1:3" s="368" customFormat="1" ht="12" customHeight="1">
      <c r="A68" s="13" t="s">
        <v>131</v>
      </c>
      <c r="B68" s="369" t="s">
        <v>302</v>
      </c>
      <c r="C68" s="262"/>
    </row>
    <row r="69" spans="1:3" s="368" customFormat="1" ht="12" customHeight="1">
      <c r="A69" s="12" t="s">
        <v>132</v>
      </c>
      <c r="B69" s="370" t="s">
        <v>303</v>
      </c>
      <c r="C69" s="262"/>
    </row>
    <row r="70" spans="1:3" s="368" customFormat="1" ht="12" customHeight="1">
      <c r="A70" s="12" t="s">
        <v>328</v>
      </c>
      <c r="B70" s="370" t="s">
        <v>304</v>
      </c>
      <c r="C70" s="262"/>
    </row>
    <row r="71" spans="1:3" s="368" customFormat="1" ht="12" customHeight="1" thickBot="1">
      <c r="A71" s="14" t="s">
        <v>329</v>
      </c>
      <c r="B71" s="254" t="s">
        <v>305</v>
      </c>
      <c r="C71" s="262"/>
    </row>
    <row r="72" spans="1:3" s="368" customFormat="1" ht="12" customHeight="1" thickBot="1">
      <c r="A72" s="414" t="s">
        <v>306</v>
      </c>
      <c r="B72" s="252" t="s">
        <v>307</v>
      </c>
      <c r="C72" s="257">
        <f>SUM(C73:C74)</f>
        <v>35441</v>
      </c>
    </row>
    <row r="73" spans="1:3" s="368" customFormat="1" ht="12" customHeight="1">
      <c r="A73" s="13" t="s">
        <v>330</v>
      </c>
      <c r="B73" s="369" t="s">
        <v>308</v>
      </c>
      <c r="C73" s="262">
        <f>29391+2050+4000</f>
        <v>35441</v>
      </c>
    </row>
    <row r="74" spans="1:3" s="368" customFormat="1" ht="12" customHeight="1" thickBot="1">
      <c r="A74" s="14" t="s">
        <v>331</v>
      </c>
      <c r="B74" s="254" t="s">
        <v>309</v>
      </c>
      <c r="C74" s="262"/>
    </row>
    <row r="75" spans="1:3" s="368" customFormat="1" ht="12" customHeight="1" thickBot="1">
      <c r="A75" s="414" t="s">
        <v>310</v>
      </c>
      <c r="B75" s="252" t="s">
        <v>311</v>
      </c>
      <c r="C75" s="257">
        <f>SUM(C76:C78)</f>
        <v>0</v>
      </c>
    </row>
    <row r="76" spans="1:3" s="368" customFormat="1" ht="12" customHeight="1">
      <c r="A76" s="13" t="s">
        <v>332</v>
      </c>
      <c r="B76" s="369" t="s">
        <v>312</v>
      </c>
      <c r="C76" s="262"/>
    </row>
    <row r="77" spans="1:3" s="368" customFormat="1" ht="12" customHeight="1">
      <c r="A77" s="12" t="s">
        <v>333</v>
      </c>
      <c r="B77" s="370" t="s">
        <v>313</v>
      </c>
      <c r="C77" s="262"/>
    </row>
    <row r="78" spans="1:3" s="368" customFormat="1" ht="12" customHeight="1" thickBot="1">
      <c r="A78" s="14" t="s">
        <v>334</v>
      </c>
      <c r="B78" s="254" t="s">
        <v>314</v>
      </c>
      <c r="C78" s="262"/>
    </row>
    <row r="79" spans="1:3" s="368" customFormat="1" ht="12" customHeight="1" thickBot="1">
      <c r="A79" s="414" t="s">
        <v>315</v>
      </c>
      <c r="B79" s="252" t="s">
        <v>335</v>
      </c>
      <c r="C79" s="257">
        <f>SUM(C80:C83)</f>
        <v>0</v>
      </c>
    </row>
    <row r="80" spans="1:3" s="368" customFormat="1" ht="12" customHeight="1">
      <c r="A80" s="373" t="s">
        <v>316</v>
      </c>
      <c r="B80" s="369" t="s">
        <v>317</v>
      </c>
      <c r="C80" s="262"/>
    </row>
    <row r="81" spans="1:3" s="368" customFormat="1" ht="12" customHeight="1">
      <c r="A81" s="374" t="s">
        <v>318</v>
      </c>
      <c r="B81" s="370" t="s">
        <v>319</v>
      </c>
      <c r="C81" s="262"/>
    </row>
    <row r="82" spans="1:3" s="368" customFormat="1" ht="12" customHeight="1">
      <c r="A82" s="374" t="s">
        <v>320</v>
      </c>
      <c r="B82" s="370" t="s">
        <v>321</v>
      </c>
      <c r="C82" s="262"/>
    </row>
    <row r="83" spans="1:3" s="368" customFormat="1" ht="12" customHeight="1" thickBot="1">
      <c r="A83" s="375" t="s">
        <v>322</v>
      </c>
      <c r="B83" s="254" t="s">
        <v>323</v>
      </c>
      <c r="C83" s="262"/>
    </row>
    <row r="84" spans="1:3" s="368" customFormat="1" ht="12" customHeight="1" thickBot="1">
      <c r="A84" s="414" t="s">
        <v>324</v>
      </c>
      <c r="B84" s="252" t="s">
        <v>464</v>
      </c>
      <c r="C84" s="413"/>
    </row>
    <row r="85" spans="1:3" s="368" customFormat="1" ht="13.5" customHeight="1" thickBot="1">
      <c r="A85" s="414" t="s">
        <v>326</v>
      </c>
      <c r="B85" s="252" t="s">
        <v>325</v>
      </c>
      <c r="C85" s="413"/>
    </row>
    <row r="86" spans="1:3" s="368" customFormat="1" ht="15.75" customHeight="1" thickBot="1">
      <c r="A86" s="414" t="s">
        <v>338</v>
      </c>
      <c r="B86" s="376" t="s">
        <v>467</v>
      </c>
      <c r="C86" s="263">
        <f>+C63+C67+C72+C75+C79+C85+C84</f>
        <v>35441</v>
      </c>
    </row>
    <row r="87" spans="1:3" s="368" customFormat="1" ht="16.5" customHeight="1" thickBot="1">
      <c r="A87" s="415" t="s">
        <v>466</v>
      </c>
      <c r="B87" s="377" t="s">
        <v>468</v>
      </c>
      <c r="C87" s="263">
        <f>+C62+C86</f>
        <v>480524</v>
      </c>
    </row>
    <row r="88" spans="1:3" s="368" customFormat="1" ht="83.25" customHeight="1">
      <c r="A88" s="3"/>
      <c r="B88" s="4"/>
      <c r="C88" s="264"/>
    </row>
    <row r="89" spans="1:3" ht="16.5" customHeight="1">
      <c r="A89" s="556" t="s">
        <v>45</v>
      </c>
      <c r="B89" s="556"/>
      <c r="C89" s="556"/>
    </row>
    <row r="90" spans="1:3" s="378" customFormat="1" ht="16.5" customHeight="1" thickBot="1">
      <c r="A90" s="557" t="s">
        <v>135</v>
      </c>
      <c r="B90" s="557"/>
      <c r="C90" s="107" t="s">
        <v>215</v>
      </c>
    </row>
    <row r="91" spans="1:3" ht="38.1" customHeight="1" thickBot="1">
      <c r="A91" s="21" t="s">
        <v>69</v>
      </c>
      <c r="B91" s="22" t="s">
        <v>46</v>
      </c>
      <c r="C91" s="34" t="str">
        <f>+C3</f>
        <v>2016. évi előirányzat</v>
      </c>
    </row>
    <row r="92" spans="1:3" s="367" customFormat="1" ht="12" customHeight="1" thickBot="1">
      <c r="A92" s="29"/>
      <c r="B92" s="30" t="s">
        <v>482</v>
      </c>
      <c r="C92" s="31" t="s">
        <v>483</v>
      </c>
    </row>
    <row r="93" spans="1:3" ht="12" customHeight="1" thickBot="1">
      <c r="A93" s="20" t="s">
        <v>17</v>
      </c>
      <c r="B93" s="26" t="s">
        <v>426</v>
      </c>
      <c r="C93" s="256">
        <f>C94+C95+C96+C97+C98+C111</f>
        <v>436536</v>
      </c>
    </row>
    <row r="94" spans="1:3" ht="12" customHeight="1">
      <c r="A94" s="15" t="s">
        <v>86</v>
      </c>
      <c r="B94" s="8" t="s">
        <v>47</v>
      </c>
      <c r="C94" s="258">
        <v>234926</v>
      </c>
    </row>
    <row r="95" spans="1:3" ht="12" customHeight="1">
      <c r="A95" s="12" t="s">
        <v>87</v>
      </c>
      <c r="B95" s="6" t="s">
        <v>165</v>
      </c>
      <c r="C95" s="259">
        <v>44364</v>
      </c>
    </row>
    <row r="96" spans="1:3" ht="12" customHeight="1">
      <c r="A96" s="12" t="s">
        <v>88</v>
      </c>
      <c r="B96" s="6" t="s">
        <v>122</v>
      </c>
      <c r="C96" s="261">
        <v>102595</v>
      </c>
    </row>
    <row r="97" spans="1:3" ht="12" customHeight="1">
      <c r="A97" s="12" t="s">
        <v>89</v>
      </c>
      <c r="B97" s="9" t="s">
        <v>166</v>
      </c>
      <c r="C97" s="261">
        <f>9200+3398</f>
        <v>12598</v>
      </c>
    </row>
    <row r="98" spans="1:3" ht="12" customHeight="1">
      <c r="A98" s="12" t="s">
        <v>97</v>
      </c>
      <c r="B98" s="17" t="s">
        <v>167</v>
      </c>
      <c r="C98" s="261">
        <v>38053</v>
      </c>
    </row>
    <row r="99" spans="1:3" ht="12" customHeight="1">
      <c r="A99" s="12" t="s">
        <v>90</v>
      </c>
      <c r="B99" s="6" t="s">
        <v>431</v>
      </c>
      <c r="C99" s="261"/>
    </row>
    <row r="100" spans="1:3" ht="12" customHeight="1">
      <c r="A100" s="12" t="s">
        <v>91</v>
      </c>
      <c r="B100" s="111" t="s">
        <v>430</v>
      </c>
      <c r="C100" s="261"/>
    </row>
    <row r="101" spans="1:3" ht="12" customHeight="1">
      <c r="A101" s="12" t="s">
        <v>98</v>
      </c>
      <c r="B101" s="111" t="s">
        <v>429</v>
      </c>
      <c r="C101" s="261"/>
    </row>
    <row r="102" spans="1:3" ht="12" customHeight="1">
      <c r="A102" s="12" t="s">
        <v>99</v>
      </c>
      <c r="B102" s="109" t="s">
        <v>341</v>
      </c>
      <c r="C102" s="261"/>
    </row>
    <row r="103" spans="1:3" ht="12" customHeight="1">
      <c r="A103" s="12" t="s">
        <v>100</v>
      </c>
      <c r="B103" s="110" t="s">
        <v>342</v>
      </c>
      <c r="C103" s="261"/>
    </row>
    <row r="104" spans="1:3" ht="12" customHeight="1">
      <c r="A104" s="12" t="s">
        <v>101</v>
      </c>
      <c r="B104" s="110" t="s">
        <v>343</v>
      </c>
      <c r="C104" s="261"/>
    </row>
    <row r="105" spans="1:3" ht="12" customHeight="1">
      <c r="A105" s="12" t="s">
        <v>103</v>
      </c>
      <c r="B105" s="109" t="s">
        <v>344</v>
      </c>
      <c r="C105" s="261"/>
    </row>
    <row r="106" spans="1:3" ht="12" customHeight="1">
      <c r="A106" s="12" t="s">
        <v>168</v>
      </c>
      <c r="B106" s="109" t="s">
        <v>345</v>
      </c>
      <c r="C106" s="261"/>
    </row>
    <row r="107" spans="1:3" ht="12" customHeight="1">
      <c r="A107" s="12" t="s">
        <v>339</v>
      </c>
      <c r="B107" s="110" t="s">
        <v>346</v>
      </c>
      <c r="C107" s="261"/>
    </row>
    <row r="108" spans="1:3" ht="12" customHeight="1">
      <c r="A108" s="11" t="s">
        <v>340</v>
      </c>
      <c r="B108" s="111" t="s">
        <v>347</v>
      </c>
      <c r="C108" s="261"/>
    </row>
    <row r="109" spans="1:3" ht="12" customHeight="1">
      <c r="A109" s="12" t="s">
        <v>427</v>
      </c>
      <c r="B109" s="111" t="s">
        <v>348</v>
      </c>
      <c r="C109" s="261"/>
    </row>
    <row r="110" spans="1:3" ht="12" customHeight="1">
      <c r="A110" s="14" t="s">
        <v>428</v>
      </c>
      <c r="B110" s="111" t="s">
        <v>349</v>
      </c>
      <c r="C110" s="261"/>
    </row>
    <row r="111" spans="1:3" ht="12" customHeight="1">
      <c r="A111" s="12" t="s">
        <v>432</v>
      </c>
      <c r="B111" s="9" t="s">
        <v>48</v>
      </c>
      <c r="C111" s="259">
        <v>4000</v>
      </c>
    </row>
    <row r="112" spans="1:3" ht="12" customHeight="1">
      <c r="A112" s="12" t="s">
        <v>433</v>
      </c>
      <c r="B112" s="6" t="s">
        <v>435</v>
      </c>
      <c r="C112" s="259">
        <v>2000</v>
      </c>
    </row>
    <row r="113" spans="1:3" ht="12" customHeight="1" thickBot="1">
      <c r="A113" s="16" t="s">
        <v>434</v>
      </c>
      <c r="B113" s="439" t="s">
        <v>436</v>
      </c>
      <c r="C113" s="265">
        <v>2000</v>
      </c>
    </row>
    <row r="114" spans="1:3" ht="12" customHeight="1" thickBot="1">
      <c r="A114" s="436" t="s">
        <v>18</v>
      </c>
      <c r="B114" s="437" t="s">
        <v>350</v>
      </c>
      <c r="C114" s="438">
        <f>+C115+C117+C119</f>
        <v>33766</v>
      </c>
    </row>
    <row r="115" spans="1:3" ht="12" customHeight="1">
      <c r="A115" s="13" t="s">
        <v>92</v>
      </c>
      <c r="B115" s="6" t="s">
        <v>214</v>
      </c>
      <c r="C115" s="260">
        <f>30193+444+572</f>
        <v>31209</v>
      </c>
    </row>
    <row r="116" spans="1:3" ht="12" customHeight="1">
      <c r="A116" s="13" t="s">
        <v>93</v>
      </c>
      <c r="B116" s="10" t="s">
        <v>354</v>
      </c>
      <c r="C116" s="260"/>
    </row>
    <row r="117" spans="1:3" ht="12" customHeight="1">
      <c r="A117" s="13" t="s">
        <v>94</v>
      </c>
      <c r="B117" s="10" t="s">
        <v>169</v>
      </c>
      <c r="C117" s="259"/>
    </row>
    <row r="118" spans="1:3" ht="12" customHeight="1">
      <c r="A118" s="13" t="s">
        <v>95</v>
      </c>
      <c r="B118" s="10" t="s">
        <v>355</v>
      </c>
      <c r="C118" s="242"/>
    </row>
    <row r="119" spans="1:3" ht="12" customHeight="1">
      <c r="A119" s="13" t="s">
        <v>96</v>
      </c>
      <c r="B119" s="254" t="s">
        <v>217</v>
      </c>
      <c r="C119" s="242">
        <v>2557</v>
      </c>
    </row>
    <row r="120" spans="1:3" ht="12" customHeight="1">
      <c r="A120" s="13" t="s">
        <v>102</v>
      </c>
      <c r="B120" s="253" t="s">
        <v>417</v>
      </c>
      <c r="C120" s="242"/>
    </row>
    <row r="121" spans="1:3" ht="12" customHeight="1">
      <c r="A121" s="13" t="s">
        <v>104</v>
      </c>
      <c r="B121" s="365" t="s">
        <v>360</v>
      </c>
      <c r="C121" s="242"/>
    </row>
    <row r="122" spans="1:3">
      <c r="A122" s="13" t="s">
        <v>170</v>
      </c>
      <c r="B122" s="110" t="s">
        <v>343</v>
      </c>
      <c r="C122" s="242"/>
    </row>
    <row r="123" spans="1:3" ht="12" customHeight="1">
      <c r="A123" s="13" t="s">
        <v>171</v>
      </c>
      <c r="B123" s="110" t="s">
        <v>359</v>
      </c>
      <c r="C123" s="242"/>
    </row>
    <row r="124" spans="1:3" ht="12" customHeight="1">
      <c r="A124" s="13" t="s">
        <v>172</v>
      </c>
      <c r="B124" s="110" t="s">
        <v>358</v>
      </c>
      <c r="C124" s="242"/>
    </row>
    <row r="125" spans="1:3" ht="12" customHeight="1">
      <c r="A125" s="13" t="s">
        <v>351</v>
      </c>
      <c r="B125" s="110" t="s">
        <v>346</v>
      </c>
      <c r="C125" s="242"/>
    </row>
    <row r="126" spans="1:3" ht="12" customHeight="1">
      <c r="A126" s="13" t="s">
        <v>352</v>
      </c>
      <c r="B126" s="110" t="s">
        <v>357</v>
      </c>
      <c r="C126" s="242"/>
    </row>
    <row r="127" spans="1:3" ht="16.5" thickBot="1">
      <c r="A127" s="11" t="s">
        <v>353</v>
      </c>
      <c r="B127" s="110" t="s">
        <v>356</v>
      </c>
      <c r="C127" s="243"/>
    </row>
    <row r="128" spans="1:3" ht="12" customHeight="1" thickBot="1">
      <c r="A128" s="18" t="s">
        <v>19</v>
      </c>
      <c r="B128" s="92" t="s">
        <v>437</v>
      </c>
      <c r="C128" s="257">
        <f>+C93+C114</f>
        <v>470302</v>
      </c>
    </row>
    <row r="129" spans="1:3" ht="12" customHeight="1" thickBot="1">
      <c r="A129" s="18" t="s">
        <v>20</v>
      </c>
      <c r="B129" s="92" t="s">
        <v>438</v>
      </c>
      <c r="C129" s="257">
        <f>+C130+C131+C132</f>
        <v>1671</v>
      </c>
    </row>
    <row r="130" spans="1:3" ht="12" customHeight="1">
      <c r="A130" s="13" t="s">
        <v>255</v>
      </c>
      <c r="B130" s="10" t="s">
        <v>445</v>
      </c>
      <c r="C130" s="242">
        <v>1671</v>
      </c>
    </row>
    <row r="131" spans="1:3" ht="12" customHeight="1">
      <c r="A131" s="13" t="s">
        <v>256</v>
      </c>
      <c r="B131" s="10" t="s">
        <v>446</v>
      </c>
      <c r="C131" s="242"/>
    </row>
    <row r="132" spans="1:3" ht="12" customHeight="1" thickBot="1">
      <c r="A132" s="11" t="s">
        <v>257</v>
      </c>
      <c r="B132" s="10" t="s">
        <v>447</v>
      </c>
      <c r="C132" s="242"/>
    </row>
    <row r="133" spans="1:3" ht="12" customHeight="1" thickBot="1">
      <c r="A133" s="18" t="s">
        <v>21</v>
      </c>
      <c r="B133" s="92" t="s">
        <v>439</v>
      </c>
      <c r="C133" s="257">
        <f>SUM(C134:C139)</f>
        <v>0</v>
      </c>
    </row>
    <row r="134" spans="1:3" ht="12" customHeight="1">
      <c r="A134" s="13" t="s">
        <v>79</v>
      </c>
      <c r="B134" s="7" t="s">
        <v>448</v>
      </c>
      <c r="C134" s="242"/>
    </row>
    <row r="135" spans="1:3" ht="12" customHeight="1">
      <c r="A135" s="13" t="s">
        <v>80</v>
      </c>
      <c r="B135" s="7" t="s">
        <v>440</v>
      </c>
      <c r="C135" s="242"/>
    </row>
    <row r="136" spans="1:3" ht="12" customHeight="1">
      <c r="A136" s="13" t="s">
        <v>81</v>
      </c>
      <c r="B136" s="7" t="s">
        <v>441</v>
      </c>
      <c r="C136" s="242"/>
    </row>
    <row r="137" spans="1:3" ht="12" customHeight="1">
      <c r="A137" s="13" t="s">
        <v>157</v>
      </c>
      <c r="B137" s="7" t="s">
        <v>442</v>
      </c>
      <c r="C137" s="242"/>
    </row>
    <row r="138" spans="1:3" ht="12" customHeight="1">
      <c r="A138" s="13" t="s">
        <v>158</v>
      </c>
      <c r="B138" s="7" t="s">
        <v>443</v>
      </c>
      <c r="C138" s="242"/>
    </row>
    <row r="139" spans="1:3" ht="12" customHeight="1" thickBot="1">
      <c r="A139" s="11" t="s">
        <v>159</v>
      </c>
      <c r="B139" s="7" t="s">
        <v>444</v>
      </c>
      <c r="C139" s="242"/>
    </row>
    <row r="140" spans="1:3" ht="12" customHeight="1" thickBot="1">
      <c r="A140" s="18" t="s">
        <v>22</v>
      </c>
      <c r="B140" s="92" t="s">
        <v>452</v>
      </c>
      <c r="C140" s="263">
        <f>+C141+C142+C143+C144</f>
        <v>8311</v>
      </c>
    </row>
    <row r="141" spans="1:3" ht="12" customHeight="1">
      <c r="A141" s="13" t="s">
        <v>82</v>
      </c>
      <c r="B141" s="7" t="s">
        <v>361</v>
      </c>
      <c r="C141" s="242"/>
    </row>
    <row r="142" spans="1:3" ht="12" customHeight="1">
      <c r="A142" s="13" t="s">
        <v>83</v>
      </c>
      <c r="B142" s="7" t="s">
        <v>362</v>
      </c>
      <c r="C142" s="242">
        <v>7516</v>
      </c>
    </row>
    <row r="143" spans="1:3" ht="12" customHeight="1">
      <c r="A143" s="13" t="s">
        <v>275</v>
      </c>
      <c r="B143" s="7" t="s">
        <v>453</v>
      </c>
      <c r="C143" s="242"/>
    </row>
    <row r="144" spans="1:3" ht="12" customHeight="1" thickBot="1">
      <c r="A144" s="11" t="s">
        <v>276</v>
      </c>
      <c r="B144" s="5" t="s">
        <v>381</v>
      </c>
      <c r="C144" s="242">
        <v>795</v>
      </c>
    </row>
    <row r="145" spans="1:9" ht="12" customHeight="1" thickBot="1">
      <c r="A145" s="18" t="s">
        <v>23</v>
      </c>
      <c r="B145" s="92" t="s">
        <v>454</v>
      </c>
      <c r="C145" s="266">
        <f>SUM(C146:C150)</f>
        <v>0</v>
      </c>
    </row>
    <row r="146" spans="1:9" ht="12" customHeight="1">
      <c r="A146" s="13" t="s">
        <v>84</v>
      </c>
      <c r="B146" s="7" t="s">
        <v>449</v>
      </c>
      <c r="C146" s="242"/>
    </row>
    <row r="147" spans="1:9" ht="12" customHeight="1">
      <c r="A147" s="13" t="s">
        <v>85</v>
      </c>
      <c r="B147" s="7" t="s">
        <v>456</v>
      </c>
      <c r="C147" s="242"/>
    </row>
    <row r="148" spans="1:9" ht="12" customHeight="1">
      <c r="A148" s="13" t="s">
        <v>287</v>
      </c>
      <c r="B148" s="7" t="s">
        <v>451</v>
      </c>
      <c r="C148" s="242"/>
    </row>
    <row r="149" spans="1:9" ht="12" customHeight="1">
      <c r="A149" s="13" t="s">
        <v>288</v>
      </c>
      <c r="B149" s="7" t="s">
        <v>457</v>
      </c>
      <c r="C149" s="242"/>
    </row>
    <row r="150" spans="1:9" ht="12" customHeight="1" thickBot="1">
      <c r="A150" s="13" t="s">
        <v>455</v>
      </c>
      <c r="B150" s="7" t="s">
        <v>458</v>
      </c>
      <c r="C150" s="242"/>
    </row>
    <row r="151" spans="1:9" ht="12" customHeight="1" thickBot="1">
      <c r="A151" s="18" t="s">
        <v>24</v>
      </c>
      <c r="B151" s="92" t="s">
        <v>459</v>
      </c>
      <c r="C151" s="440"/>
    </row>
    <row r="152" spans="1:9" ht="12" customHeight="1" thickBot="1">
      <c r="A152" s="18" t="s">
        <v>25</v>
      </c>
      <c r="B152" s="92" t="s">
        <v>460</v>
      </c>
      <c r="C152" s="440"/>
    </row>
    <row r="153" spans="1:9" ht="15" customHeight="1" thickBot="1">
      <c r="A153" s="18" t="s">
        <v>26</v>
      </c>
      <c r="B153" s="92" t="s">
        <v>462</v>
      </c>
      <c r="C153" s="379">
        <f>+C129+C133+C140+C145+C151+C152</f>
        <v>9982</v>
      </c>
      <c r="F153" s="380"/>
      <c r="G153" s="381"/>
      <c r="H153" s="381"/>
      <c r="I153" s="381"/>
    </row>
    <row r="154" spans="1:9" s="368" customFormat="1" ht="12.95" customHeight="1" thickBot="1">
      <c r="A154" s="255" t="s">
        <v>27</v>
      </c>
      <c r="B154" s="343" t="s">
        <v>461</v>
      </c>
      <c r="C154" s="379">
        <f>+C128+C153</f>
        <v>480284</v>
      </c>
    </row>
    <row r="155" spans="1:9" ht="7.5" customHeight="1"/>
    <row r="156" spans="1:9">
      <c r="A156" s="558" t="s">
        <v>363</v>
      </c>
      <c r="B156" s="558"/>
      <c r="C156" s="558"/>
    </row>
    <row r="157" spans="1:9" ht="15" customHeight="1" thickBot="1">
      <c r="A157" s="555" t="s">
        <v>136</v>
      </c>
      <c r="B157" s="555"/>
      <c r="C157" s="267" t="s">
        <v>215</v>
      </c>
    </row>
    <row r="158" spans="1:9" ht="13.5" customHeight="1" thickBot="1">
      <c r="A158" s="18">
        <v>1</v>
      </c>
      <c r="B158" s="25" t="s">
        <v>463</v>
      </c>
      <c r="C158" s="257">
        <f>+C62-C128</f>
        <v>-25219</v>
      </c>
      <c r="D158" s="382"/>
    </row>
    <row r="159" spans="1:9" ht="27.75" customHeight="1" thickBot="1">
      <c r="A159" s="18" t="s">
        <v>18</v>
      </c>
      <c r="B159" s="25" t="s">
        <v>469</v>
      </c>
      <c r="C159" s="257">
        <f>+C86-C153</f>
        <v>25459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BUJ KÖZSÉG Önkormányzat
2016. ÉVI KÖLTSÉGVETÉS
KÖTELEZŐ FELADATAINAK MÉRLEGE &amp;R&amp;"Times New Roman CE,Félkövér dőlt"&amp;11 1.2. melléklet a ........./2016.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BreakPreview" zoomScale="60" zoomScaleNormal="100" workbookViewId="0">
      <selection activeCell="J21" sqref="J21"/>
    </sheetView>
  </sheetViews>
  <sheetFormatPr defaultRowHeight="12.75"/>
  <cols>
    <col min="1" max="1" width="5.83203125" style="74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>
      <c r="B1" s="615" t="s">
        <v>7</v>
      </c>
      <c r="C1" s="615"/>
      <c r="D1" s="615"/>
    </row>
    <row r="2" spans="1:4" s="62" customFormat="1" ht="16.5" thickBot="1">
      <c r="A2" s="61"/>
      <c r="B2" s="335"/>
      <c r="D2" s="37" t="s">
        <v>60</v>
      </c>
    </row>
    <row r="3" spans="1:4" s="64" customFormat="1" ht="48" customHeight="1" thickBot="1">
      <c r="A3" s="63" t="s">
        <v>15</v>
      </c>
      <c r="B3" s="167" t="s">
        <v>16</v>
      </c>
      <c r="C3" s="167" t="s">
        <v>71</v>
      </c>
      <c r="D3" s="168" t="s">
        <v>72</v>
      </c>
    </row>
    <row r="4" spans="1:4" s="64" customFormat="1" ht="14.1" customHeight="1" thickBot="1">
      <c r="A4" s="32" t="s">
        <v>482</v>
      </c>
      <c r="B4" s="170" t="s">
        <v>483</v>
      </c>
      <c r="C4" s="170" t="s">
        <v>484</v>
      </c>
      <c r="D4" s="171" t="s">
        <v>486</v>
      </c>
    </row>
    <row r="5" spans="1:4" ht="18" customHeight="1">
      <c r="A5" s="101" t="s">
        <v>17</v>
      </c>
      <c r="B5" s="172" t="s">
        <v>149</v>
      </c>
      <c r="C5" s="99"/>
      <c r="D5" s="65"/>
    </row>
    <row r="6" spans="1:4" ht="18" customHeight="1">
      <c r="A6" s="66" t="s">
        <v>18</v>
      </c>
      <c r="B6" s="173" t="s">
        <v>150</v>
      </c>
      <c r="C6" s="100"/>
      <c r="D6" s="68"/>
    </row>
    <row r="7" spans="1:4" ht="18" customHeight="1">
      <c r="A7" s="66" t="s">
        <v>19</v>
      </c>
      <c r="B7" s="173" t="s">
        <v>105</v>
      </c>
      <c r="C7" s="100"/>
      <c r="D7" s="68"/>
    </row>
    <row r="8" spans="1:4" ht="18" customHeight="1">
      <c r="A8" s="66" t="s">
        <v>20</v>
      </c>
      <c r="B8" s="173" t="s">
        <v>106</v>
      </c>
      <c r="C8" s="100"/>
      <c r="D8" s="68"/>
    </row>
    <row r="9" spans="1:4" ht="18" customHeight="1">
      <c r="A9" s="66" t="s">
        <v>21</v>
      </c>
      <c r="B9" s="173" t="s">
        <v>142</v>
      </c>
      <c r="C9" s="100"/>
      <c r="D9" s="68"/>
    </row>
    <row r="10" spans="1:4" ht="18" customHeight="1">
      <c r="A10" s="66" t="s">
        <v>22</v>
      </c>
      <c r="B10" s="173" t="s">
        <v>143</v>
      </c>
      <c r="C10" s="100"/>
      <c r="D10" s="68"/>
    </row>
    <row r="11" spans="1:4" ht="18" customHeight="1">
      <c r="A11" s="66" t="s">
        <v>23</v>
      </c>
      <c r="B11" s="174" t="s">
        <v>144</v>
      </c>
      <c r="C11" s="100"/>
      <c r="D11" s="68"/>
    </row>
    <row r="12" spans="1:4" ht="18" customHeight="1">
      <c r="A12" s="66" t="s">
        <v>25</v>
      </c>
      <c r="B12" s="174" t="s">
        <v>145</v>
      </c>
      <c r="C12" s="100"/>
      <c r="D12" s="68"/>
    </row>
    <row r="13" spans="1:4" ht="18" customHeight="1">
      <c r="A13" s="66" t="s">
        <v>26</v>
      </c>
      <c r="B13" s="174" t="s">
        <v>146</v>
      </c>
      <c r="C13" s="100"/>
      <c r="D13" s="68"/>
    </row>
    <row r="14" spans="1:4" ht="18" customHeight="1">
      <c r="A14" s="66" t="s">
        <v>27</v>
      </c>
      <c r="B14" s="174" t="s">
        <v>147</v>
      </c>
      <c r="C14" s="100"/>
      <c r="D14" s="68"/>
    </row>
    <row r="15" spans="1:4" ht="22.5" customHeight="1">
      <c r="A15" s="66" t="s">
        <v>28</v>
      </c>
      <c r="B15" s="174" t="s">
        <v>148</v>
      </c>
      <c r="C15" s="100"/>
      <c r="D15" s="68"/>
    </row>
    <row r="16" spans="1:4" ht="18" customHeight="1">
      <c r="A16" s="66" t="s">
        <v>29</v>
      </c>
      <c r="B16" s="173" t="s">
        <v>107</v>
      </c>
      <c r="C16" s="100"/>
      <c r="D16" s="68"/>
    </row>
    <row r="17" spans="1:4" ht="18" customHeight="1">
      <c r="A17" s="66" t="s">
        <v>30</v>
      </c>
      <c r="B17" s="173" t="s">
        <v>9</v>
      </c>
      <c r="C17" s="100"/>
      <c r="D17" s="68"/>
    </row>
    <row r="18" spans="1:4" ht="18" customHeight="1">
      <c r="A18" s="66" t="s">
        <v>31</v>
      </c>
      <c r="B18" s="173" t="s">
        <v>8</v>
      </c>
      <c r="C18" s="100"/>
      <c r="D18" s="68"/>
    </row>
    <row r="19" spans="1:4" ht="18" customHeight="1">
      <c r="A19" s="66" t="s">
        <v>32</v>
      </c>
      <c r="B19" s="173" t="s">
        <v>108</v>
      </c>
      <c r="C19" s="100"/>
      <c r="D19" s="68"/>
    </row>
    <row r="20" spans="1:4" ht="18" customHeight="1">
      <c r="A20" s="66" t="s">
        <v>33</v>
      </c>
      <c r="B20" s="173" t="s">
        <v>109</v>
      </c>
      <c r="C20" s="100"/>
      <c r="D20" s="68"/>
    </row>
    <row r="21" spans="1:4" ht="18" customHeight="1">
      <c r="A21" s="66" t="s">
        <v>34</v>
      </c>
      <c r="B21" s="91"/>
      <c r="C21" s="67"/>
      <c r="D21" s="68"/>
    </row>
    <row r="22" spans="1:4" ht="18" customHeight="1">
      <c r="A22" s="66" t="s">
        <v>35</v>
      </c>
      <c r="B22" s="69"/>
      <c r="C22" s="67"/>
      <c r="D22" s="68"/>
    </row>
    <row r="23" spans="1:4" ht="18" customHeight="1">
      <c r="A23" s="66" t="s">
        <v>36</v>
      </c>
      <c r="B23" s="69"/>
      <c r="C23" s="67"/>
      <c r="D23" s="68"/>
    </row>
    <row r="24" spans="1:4" ht="18" customHeight="1">
      <c r="A24" s="66" t="s">
        <v>37</v>
      </c>
      <c r="B24" s="69"/>
      <c r="C24" s="67"/>
      <c r="D24" s="68"/>
    </row>
    <row r="25" spans="1:4" ht="18" customHeight="1">
      <c r="A25" s="66" t="s">
        <v>38</v>
      </c>
      <c r="B25" s="69"/>
      <c r="C25" s="67"/>
      <c r="D25" s="68"/>
    </row>
    <row r="26" spans="1:4" ht="18" customHeight="1">
      <c r="A26" s="66" t="s">
        <v>39</v>
      </c>
      <c r="B26" s="69"/>
      <c r="C26" s="67"/>
      <c r="D26" s="68"/>
    </row>
    <row r="27" spans="1:4" ht="18" customHeight="1">
      <c r="A27" s="66" t="s">
        <v>40</v>
      </c>
      <c r="B27" s="69"/>
      <c r="C27" s="67"/>
      <c r="D27" s="68"/>
    </row>
    <row r="28" spans="1:4" ht="18" customHeight="1">
      <c r="A28" s="66" t="s">
        <v>41</v>
      </c>
      <c r="B28" s="69"/>
      <c r="C28" s="67"/>
      <c r="D28" s="68"/>
    </row>
    <row r="29" spans="1:4" ht="18" customHeight="1" thickBot="1">
      <c r="A29" s="102" t="s">
        <v>42</v>
      </c>
      <c r="B29" s="70"/>
      <c r="C29" s="71"/>
      <c r="D29" s="72"/>
    </row>
    <row r="30" spans="1:4" ht="18" customHeight="1" thickBot="1">
      <c r="A30" s="33" t="s">
        <v>43</v>
      </c>
      <c r="B30" s="178" t="s">
        <v>51</v>
      </c>
      <c r="C30" s="179">
        <f>+C5+C6+C7+C8+C9+C16+C17+C18+C19+C20+C21+C22+C23+C24+C25+C26+C27+C28+C29</f>
        <v>0</v>
      </c>
      <c r="D30" s="180">
        <f>+D5+D6+D7+D8+D9+D16+D17+D18+D19+D20+D21+D22+D23+D24+D25+D26+D27+D28+D29</f>
        <v>0</v>
      </c>
    </row>
    <row r="31" spans="1:4" ht="8.25" customHeight="1">
      <c r="A31" s="73"/>
      <c r="B31" s="614"/>
      <c r="C31" s="614"/>
      <c r="D31" s="614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9"/>
  <sheetViews>
    <sheetView view="pageBreakPreview" topLeftCell="A4" zoomScale="60" zoomScaleNormal="100" workbookViewId="0">
      <selection activeCell="A26" sqref="A26:B26"/>
    </sheetView>
  </sheetViews>
  <sheetFormatPr defaultRowHeight="12.75"/>
  <cols>
    <col min="1" max="1" width="88.6640625" style="40" customWidth="1"/>
    <col min="2" max="2" width="27.83203125" style="40" customWidth="1"/>
    <col min="3" max="3" width="26.1640625" style="40" customWidth="1"/>
    <col min="4" max="16384" width="9.33203125" style="40"/>
  </cols>
  <sheetData>
    <row r="1" spans="1:3" ht="47.25" customHeight="1">
      <c r="A1" s="625" t="str">
        <f>+CONCATENATE("A ",LEFT(ÖSSZEFÜGGÉSEK!A5,4),". évi általános működés és ágazati feladatok támogatásának alakulása jogcímenként")</f>
        <v>A 2016. évi általános működés és ágazati feladatok támogatásának alakulása jogcímenként</v>
      </c>
      <c r="B1" s="625"/>
      <c r="C1" s="625"/>
    </row>
    <row r="2" spans="1:3" ht="22.5" customHeight="1" thickBot="1">
      <c r="A2" s="338"/>
      <c r="C2" s="339" t="s">
        <v>12</v>
      </c>
    </row>
    <row r="3" spans="1:3" s="41" customFormat="1" ht="24" customHeight="1" thickBot="1">
      <c r="A3" s="251" t="s">
        <v>50</v>
      </c>
      <c r="B3" s="337"/>
      <c r="C3" s="337" t="s">
        <v>559</v>
      </c>
    </row>
    <row r="4" spans="1:3" s="42" customFormat="1" ht="13.5" thickBot="1">
      <c r="A4" s="159" t="s">
        <v>482</v>
      </c>
      <c r="B4" s="160" t="s">
        <v>483</v>
      </c>
      <c r="C4" s="160" t="s">
        <v>484</v>
      </c>
    </row>
    <row r="5" spans="1:3" ht="31.5" customHeight="1">
      <c r="A5" s="620" t="s">
        <v>544</v>
      </c>
      <c r="B5" s="621"/>
      <c r="C5" s="452">
        <v>65988875</v>
      </c>
    </row>
    <row r="6" spans="1:3" ht="18" customHeight="1">
      <c r="A6" s="453" t="s">
        <v>545</v>
      </c>
      <c r="B6" s="454" t="s">
        <v>546</v>
      </c>
      <c r="C6" s="455">
        <v>20965600</v>
      </c>
    </row>
    <row r="7" spans="1:3" ht="18" customHeight="1">
      <c r="A7" s="453" t="s">
        <v>547</v>
      </c>
      <c r="B7" s="454" t="s">
        <v>546</v>
      </c>
      <c r="C7" s="455">
        <v>7200000</v>
      </c>
    </row>
    <row r="8" spans="1:3" ht="18" customHeight="1">
      <c r="A8" s="453" t="s">
        <v>545</v>
      </c>
      <c r="B8" s="454" t="s">
        <v>548</v>
      </c>
      <c r="C8" s="455">
        <v>10482800</v>
      </c>
    </row>
    <row r="9" spans="1:3" ht="18" customHeight="1">
      <c r="A9" s="453" t="s">
        <v>547</v>
      </c>
      <c r="B9" s="454" t="s">
        <v>548</v>
      </c>
      <c r="C9" s="455">
        <v>3600000</v>
      </c>
    </row>
    <row r="10" spans="1:3" ht="18" customHeight="1">
      <c r="A10" s="453" t="s">
        <v>549</v>
      </c>
      <c r="B10" s="454"/>
      <c r="C10" s="455">
        <v>255500</v>
      </c>
    </row>
    <row r="11" spans="1:3" ht="18" customHeight="1">
      <c r="A11" s="453" t="s">
        <v>550</v>
      </c>
      <c r="B11" s="454" t="s">
        <v>546</v>
      </c>
      <c r="C11" s="455">
        <v>3946667</v>
      </c>
    </row>
    <row r="12" spans="1:3" ht="18" customHeight="1">
      <c r="A12" s="453" t="s">
        <v>550</v>
      </c>
      <c r="B12" s="454" t="s">
        <v>548</v>
      </c>
      <c r="C12" s="455">
        <v>1920000</v>
      </c>
    </row>
    <row r="13" spans="1:3" s="43" customFormat="1" ht="31.5" customHeight="1">
      <c r="A13" s="620" t="s">
        <v>560</v>
      </c>
      <c r="B13" s="621"/>
      <c r="C13" s="456">
        <f>SUM(C6:C12)</f>
        <v>48370567</v>
      </c>
    </row>
    <row r="14" spans="1:3" s="461" customFormat="1" ht="26.25" customHeight="1">
      <c r="A14" s="622" t="s">
        <v>561</v>
      </c>
      <c r="B14" s="623"/>
      <c r="C14" s="460">
        <v>31791705</v>
      </c>
    </row>
    <row r="15" spans="1:3" ht="18" customHeight="1">
      <c r="A15" s="616" t="s">
        <v>552</v>
      </c>
      <c r="B15" s="617"/>
      <c r="C15" s="455"/>
    </row>
    <row r="16" spans="1:3" ht="18" customHeight="1">
      <c r="A16" s="616" t="s">
        <v>553</v>
      </c>
      <c r="B16" s="617"/>
      <c r="C16" s="455"/>
    </row>
    <row r="17" spans="1:3" ht="18" customHeight="1">
      <c r="A17" s="616" t="s">
        <v>554</v>
      </c>
      <c r="B17" s="617"/>
      <c r="C17" s="455">
        <v>9012608</v>
      </c>
    </row>
    <row r="18" spans="1:3" ht="18" customHeight="1">
      <c r="A18" s="616" t="s">
        <v>555</v>
      </c>
      <c r="B18" s="617"/>
      <c r="C18" s="455">
        <v>12441000</v>
      </c>
    </row>
    <row r="19" spans="1:3" ht="18" customHeight="1">
      <c r="A19" s="618" t="s">
        <v>556</v>
      </c>
      <c r="B19" s="619"/>
      <c r="C19" s="455"/>
    </row>
    <row r="20" spans="1:3" ht="18" customHeight="1">
      <c r="A20" s="618" t="s">
        <v>557</v>
      </c>
      <c r="B20" s="619"/>
      <c r="C20" s="457">
        <v>5559000</v>
      </c>
    </row>
    <row r="21" spans="1:3" s="461" customFormat="1" ht="18" customHeight="1">
      <c r="A21" s="627" t="s">
        <v>558</v>
      </c>
      <c r="B21" s="628"/>
      <c r="C21" s="462">
        <f>SUM(C15:C20)</f>
        <v>27012608</v>
      </c>
    </row>
    <row r="22" spans="1:3" s="459" customFormat="1" ht="18" customHeight="1">
      <c r="A22" s="616" t="s">
        <v>562</v>
      </c>
      <c r="B22" s="626"/>
      <c r="C22" s="455">
        <v>9677760</v>
      </c>
    </row>
    <row r="23" spans="1:3" s="459" customFormat="1" ht="18" customHeight="1">
      <c r="A23" s="616" t="s">
        <v>551</v>
      </c>
      <c r="B23" s="626"/>
      <c r="C23" s="455">
        <v>18675482</v>
      </c>
    </row>
    <row r="24" spans="1:3" s="459" customFormat="1" ht="18" customHeight="1">
      <c r="A24" s="616" t="s">
        <v>568</v>
      </c>
      <c r="B24" s="626"/>
      <c r="C24" s="455">
        <v>5022840</v>
      </c>
    </row>
    <row r="25" spans="1:3" s="461" customFormat="1" ht="18" customHeight="1">
      <c r="A25" s="463" t="s">
        <v>563</v>
      </c>
      <c r="B25" s="464"/>
      <c r="C25" s="462">
        <f>SUM(C22:C24)</f>
        <v>33376082</v>
      </c>
    </row>
    <row r="26" spans="1:3" ht="31.5" customHeight="1">
      <c r="A26" s="620" t="s">
        <v>564</v>
      </c>
      <c r="B26" s="621"/>
      <c r="C26" s="458">
        <f>SUM(C14,C21,C25)</f>
        <v>92180395</v>
      </c>
    </row>
    <row r="27" spans="1:3" ht="18" customHeight="1">
      <c r="A27" s="629" t="s">
        <v>565</v>
      </c>
      <c r="B27" s="630"/>
      <c r="C27" s="458">
        <f>SUM(C26,C13,C5,)</f>
        <v>206539837</v>
      </c>
    </row>
    <row r="28" spans="1:3" ht="31.5" customHeight="1">
      <c r="A28" s="631" t="s">
        <v>566</v>
      </c>
      <c r="B28" s="631"/>
      <c r="C28" s="455">
        <v>2639100</v>
      </c>
    </row>
    <row r="29" spans="1:3" ht="15.75">
      <c r="A29" s="624" t="s">
        <v>567</v>
      </c>
      <c r="B29" s="624"/>
      <c r="C29" s="458">
        <f>SUM(C28)</f>
        <v>2639100</v>
      </c>
    </row>
  </sheetData>
  <mergeCells count="18">
    <mergeCell ref="A29:B29"/>
    <mergeCell ref="A1:C1"/>
    <mergeCell ref="A22:B22"/>
    <mergeCell ref="A24:B24"/>
    <mergeCell ref="A23:B23"/>
    <mergeCell ref="A21:B21"/>
    <mergeCell ref="A26:B26"/>
    <mergeCell ref="A27:B27"/>
    <mergeCell ref="A28:B28"/>
    <mergeCell ref="A17:B17"/>
    <mergeCell ref="A18:B18"/>
    <mergeCell ref="A19:B19"/>
    <mergeCell ref="A20:B20"/>
    <mergeCell ref="A5:B5"/>
    <mergeCell ref="A13:B13"/>
    <mergeCell ref="A14:B14"/>
    <mergeCell ref="A15:B15"/>
    <mergeCell ref="A16:B1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D21"/>
  <sheetViews>
    <sheetView tabSelected="1" view="pageBreakPreview" zoomScale="60" zoomScaleNormal="100" workbookViewId="0">
      <selection activeCell="A20" sqref="A20:B20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35" t="str">
        <f>+CONCATENATE("K I M U T A T Á S",CHAR(10),"a ",LEFT(ÖSSZEFÜGGÉSEK!A5,4),". évben céljelleggel juttatott támogatásokról")</f>
        <v>K I M U T A T Á S
a 2016. évben céljelleggel juttatott támogatásokról</v>
      </c>
      <c r="B1" s="635"/>
      <c r="C1" s="635"/>
      <c r="D1" s="635"/>
    </row>
    <row r="2" spans="1:4" ht="17.25" customHeight="1">
      <c r="A2" s="336"/>
      <c r="B2" s="336"/>
      <c r="C2" s="336"/>
      <c r="D2" s="336"/>
    </row>
    <row r="3" spans="1:4" ht="13.5" thickBot="1">
      <c r="A3" s="181"/>
      <c r="B3" s="181"/>
      <c r="C3" s="632" t="s">
        <v>53</v>
      </c>
      <c r="D3" s="632"/>
    </row>
    <row r="4" spans="1:4" ht="42.75" customHeight="1" thickBot="1">
      <c r="A4" s="340" t="s">
        <v>69</v>
      </c>
      <c r="B4" s="341" t="s">
        <v>110</v>
      </c>
      <c r="C4" s="341" t="s">
        <v>111</v>
      </c>
      <c r="D4" s="342" t="s">
        <v>13</v>
      </c>
    </row>
    <row r="5" spans="1:4" s="469" customFormat="1" ht="15.95" customHeight="1">
      <c r="A5" s="465" t="s">
        <v>17</v>
      </c>
      <c r="B5" s="466" t="s">
        <v>574</v>
      </c>
      <c r="C5" s="467" t="s">
        <v>575</v>
      </c>
      <c r="D5" s="468">
        <v>100</v>
      </c>
    </row>
    <row r="6" spans="1:4" s="469" customFormat="1" ht="15.95" customHeight="1">
      <c r="A6" s="470" t="s">
        <v>18</v>
      </c>
      <c r="B6" s="471" t="s">
        <v>576</v>
      </c>
      <c r="C6" s="471" t="s">
        <v>575</v>
      </c>
      <c r="D6" s="472">
        <v>50</v>
      </c>
    </row>
    <row r="7" spans="1:4" s="469" customFormat="1" ht="15.95" customHeight="1">
      <c r="A7" s="470" t="s">
        <v>19</v>
      </c>
      <c r="B7" s="471" t="s">
        <v>577</v>
      </c>
      <c r="C7" s="471" t="s">
        <v>575</v>
      </c>
      <c r="D7" s="472">
        <v>100</v>
      </c>
    </row>
    <row r="8" spans="1:4" s="469" customFormat="1" ht="15.95" customHeight="1">
      <c r="A8" s="470" t="s">
        <v>20</v>
      </c>
      <c r="B8" s="471" t="s">
        <v>578</v>
      </c>
      <c r="C8" s="471" t="s">
        <v>575</v>
      </c>
      <c r="D8" s="472">
        <v>200</v>
      </c>
    </row>
    <row r="9" spans="1:4" s="469" customFormat="1" ht="15.95" customHeight="1">
      <c r="A9" s="470" t="s">
        <v>21</v>
      </c>
      <c r="B9" s="471" t="s">
        <v>579</v>
      </c>
      <c r="C9" s="471" t="s">
        <v>575</v>
      </c>
      <c r="D9" s="472">
        <v>100</v>
      </c>
    </row>
    <row r="10" spans="1:4" s="469" customFormat="1" ht="15.95" customHeight="1">
      <c r="A10" s="470" t="s">
        <v>22</v>
      </c>
      <c r="B10" s="471" t="s">
        <v>580</v>
      </c>
      <c r="C10" s="471" t="s">
        <v>575</v>
      </c>
      <c r="D10" s="472">
        <v>100</v>
      </c>
    </row>
    <row r="11" spans="1:4" s="469" customFormat="1" ht="15.95" customHeight="1">
      <c r="A11" s="470" t="s">
        <v>23</v>
      </c>
      <c r="B11" s="471" t="s">
        <v>581</v>
      </c>
      <c r="C11" s="471" t="s">
        <v>575</v>
      </c>
      <c r="D11" s="472">
        <v>100</v>
      </c>
    </row>
    <row r="12" spans="1:4" ht="15.95" customHeight="1">
      <c r="A12" s="182" t="s">
        <v>24</v>
      </c>
      <c r="B12" s="27"/>
      <c r="C12" s="27"/>
      <c r="D12" s="28"/>
    </row>
    <row r="13" spans="1:4" ht="15.95" customHeight="1">
      <c r="A13" s="182" t="s">
        <v>25</v>
      </c>
      <c r="B13" s="27"/>
      <c r="C13" s="27"/>
      <c r="D13" s="28"/>
    </row>
    <row r="14" spans="1:4" ht="15.95" customHeight="1">
      <c r="A14" s="182" t="s">
        <v>26</v>
      </c>
      <c r="B14" s="27"/>
      <c r="C14" s="27"/>
      <c r="D14" s="28"/>
    </row>
    <row r="15" spans="1:4" ht="15.95" customHeight="1">
      <c r="A15" s="182" t="s">
        <v>27</v>
      </c>
      <c r="B15" s="27"/>
      <c r="C15" s="27"/>
      <c r="D15" s="28"/>
    </row>
    <row r="16" spans="1:4" ht="15.95" customHeight="1">
      <c r="A16" s="182" t="s">
        <v>28</v>
      </c>
      <c r="B16" s="27"/>
      <c r="C16" s="27"/>
      <c r="D16" s="28"/>
    </row>
    <row r="17" spans="1:4" ht="15.95" customHeight="1">
      <c r="A17" s="182" t="s">
        <v>29</v>
      </c>
      <c r="B17" s="27"/>
      <c r="C17" s="27"/>
      <c r="D17" s="28"/>
    </row>
    <row r="18" spans="1:4" ht="15.95" customHeight="1">
      <c r="A18" s="182" t="s">
        <v>30</v>
      </c>
      <c r="B18" s="27"/>
      <c r="C18" s="27"/>
      <c r="D18" s="28"/>
    </row>
    <row r="19" spans="1:4" ht="15.95" customHeight="1" thickBot="1">
      <c r="A19" s="182" t="s">
        <v>31</v>
      </c>
      <c r="B19" s="27"/>
      <c r="C19" s="27"/>
      <c r="D19" s="28"/>
    </row>
    <row r="20" spans="1:4" s="469" customFormat="1" ht="15.95" customHeight="1" thickBot="1">
      <c r="A20" s="633" t="s">
        <v>51</v>
      </c>
      <c r="B20" s="634"/>
      <c r="C20" s="473"/>
      <c r="D20" s="183">
        <f>SUM(D5:D19)</f>
        <v>750</v>
      </c>
    </row>
    <row r="21" spans="1:4">
      <c r="A21" t="s">
        <v>184</v>
      </c>
    </row>
  </sheetData>
  <mergeCells count="3">
    <mergeCell ref="C3:D3"/>
    <mergeCell ref="A20:B20"/>
    <mergeCell ref="A1:D1"/>
  </mergeCells>
  <phoneticPr fontId="30" type="noConversion"/>
  <conditionalFormatting sqref="D2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BreakPreview" topLeftCell="A59" zoomScaleNormal="130" zoomScaleSheetLayoutView="100" workbookViewId="0">
      <selection activeCell="C41" sqref="C41"/>
    </sheetView>
  </sheetViews>
  <sheetFormatPr defaultRowHeight="15.75"/>
  <cols>
    <col min="1" max="1" width="9.5" style="344" customWidth="1"/>
    <col min="2" max="2" width="91.6640625" style="344" customWidth="1"/>
    <col min="3" max="3" width="21.6640625" style="345" customWidth="1"/>
    <col min="4" max="4" width="9" style="366" customWidth="1"/>
    <col min="5" max="16384" width="9.33203125" style="366"/>
  </cols>
  <sheetData>
    <row r="1" spans="1:3" ht="15.95" customHeight="1">
      <c r="A1" s="556" t="s">
        <v>14</v>
      </c>
      <c r="B1" s="556"/>
      <c r="C1" s="556"/>
    </row>
    <row r="2" spans="1:3" ht="15.95" customHeight="1" thickBot="1">
      <c r="A2" s="555" t="s">
        <v>134</v>
      </c>
      <c r="B2" s="555"/>
      <c r="C2" s="267" t="s">
        <v>215</v>
      </c>
    </row>
    <row r="3" spans="1:3" ht="38.1" customHeight="1" thickBot="1">
      <c r="A3" s="21" t="s">
        <v>69</v>
      </c>
      <c r="B3" s="22" t="s">
        <v>16</v>
      </c>
      <c r="C3" s="34" t="str">
        <f>+CONCATENATE(LEFT(ÖSSZEFÜGGÉSEK!A5,4),". évi előirányzat")</f>
        <v>2016. évi előirányzat</v>
      </c>
    </row>
    <row r="4" spans="1:3" s="367" customFormat="1" ht="12" customHeight="1" thickBot="1">
      <c r="A4" s="361"/>
      <c r="B4" s="362" t="s">
        <v>482</v>
      </c>
      <c r="C4" s="363" t="s">
        <v>483</v>
      </c>
    </row>
    <row r="5" spans="1:3" s="368" customFormat="1" ht="12" customHeight="1" thickBot="1">
      <c r="A5" s="18" t="s">
        <v>17</v>
      </c>
      <c r="B5" s="19" t="s">
        <v>240</v>
      </c>
      <c r="C5" s="257">
        <f>+C6+C7+C8+C9+C10+C11</f>
        <v>0</v>
      </c>
    </row>
    <row r="6" spans="1:3" s="368" customFormat="1" ht="12" customHeight="1">
      <c r="A6" s="13" t="s">
        <v>86</v>
      </c>
      <c r="B6" s="369" t="s">
        <v>241</v>
      </c>
      <c r="C6" s="260"/>
    </row>
    <row r="7" spans="1:3" s="368" customFormat="1" ht="12" customHeight="1">
      <c r="A7" s="12" t="s">
        <v>87</v>
      </c>
      <c r="B7" s="370" t="s">
        <v>242</v>
      </c>
      <c r="C7" s="259"/>
    </row>
    <row r="8" spans="1:3" s="368" customFormat="1" ht="12" customHeight="1">
      <c r="A8" s="12" t="s">
        <v>88</v>
      </c>
      <c r="B8" s="370" t="s">
        <v>529</v>
      </c>
      <c r="C8" s="259"/>
    </row>
    <row r="9" spans="1:3" s="368" customFormat="1" ht="12" customHeight="1">
      <c r="A9" s="12" t="s">
        <v>89</v>
      </c>
      <c r="B9" s="370" t="s">
        <v>243</v>
      </c>
      <c r="C9" s="259"/>
    </row>
    <row r="10" spans="1:3" s="368" customFormat="1" ht="12" customHeight="1">
      <c r="A10" s="12" t="s">
        <v>130</v>
      </c>
      <c r="B10" s="253" t="s">
        <v>421</v>
      </c>
      <c r="C10" s="259"/>
    </row>
    <row r="11" spans="1:3" s="368" customFormat="1" ht="12" customHeight="1" thickBot="1">
      <c r="A11" s="14" t="s">
        <v>90</v>
      </c>
      <c r="B11" s="254" t="s">
        <v>422</v>
      </c>
      <c r="C11" s="259"/>
    </row>
    <row r="12" spans="1:3" s="368" customFormat="1" ht="12" customHeight="1" thickBot="1">
      <c r="A12" s="18" t="s">
        <v>18</v>
      </c>
      <c r="B12" s="252" t="s">
        <v>244</v>
      </c>
      <c r="C12" s="257">
        <f>+C13+C14+C15+C16+C17</f>
        <v>1080</v>
      </c>
    </row>
    <row r="13" spans="1:3" s="368" customFormat="1" ht="12" customHeight="1">
      <c r="A13" s="13" t="s">
        <v>92</v>
      </c>
      <c r="B13" s="369" t="s">
        <v>245</v>
      </c>
      <c r="C13" s="260"/>
    </row>
    <row r="14" spans="1:3" s="368" customFormat="1" ht="12" customHeight="1">
      <c r="A14" s="12" t="s">
        <v>93</v>
      </c>
      <c r="B14" s="370" t="s">
        <v>246</v>
      </c>
      <c r="C14" s="259"/>
    </row>
    <row r="15" spans="1:3" s="368" customFormat="1" ht="12" customHeight="1">
      <c r="A15" s="12" t="s">
        <v>94</v>
      </c>
      <c r="B15" s="370" t="s">
        <v>411</v>
      </c>
      <c r="C15" s="259"/>
    </row>
    <row r="16" spans="1:3" s="368" customFormat="1" ht="12" customHeight="1">
      <c r="A16" s="12" t="s">
        <v>95</v>
      </c>
      <c r="B16" s="370" t="s">
        <v>412</v>
      </c>
      <c r="C16" s="259"/>
    </row>
    <row r="17" spans="1:3" s="368" customFormat="1" ht="12" customHeight="1">
      <c r="A17" s="12" t="s">
        <v>96</v>
      </c>
      <c r="B17" s="370" t="s">
        <v>247</v>
      </c>
      <c r="C17" s="259">
        <v>1080</v>
      </c>
    </row>
    <row r="18" spans="1:3" s="368" customFormat="1" ht="12" customHeight="1" thickBot="1">
      <c r="A18" s="14" t="s">
        <v>102</v>
      </c>
      <c r="B18" s="254" t="s">
        <v>248</v>
      </c>
      <c r="C18" s="261"/>
    </row>
    <row r="19" spans="1:3" s="368" customFormat="1" ht="12" customHeight="1" thickBot="1">
      <c r="A19" s="18" t="s">
        <v>19</v>
      </c>
      <c r="B19" s="19" t="s">
        <v>249</v>
      </c>
      <c r="C19" s="257">
        <f>+C20+C21+C22+C23+C24</f>
        <v>0</v>
      </c>
    </row>
    <row r="20" spans="1:3" s="368" customFormat="1" ht="12" customHeight="1">
      <c r="A20" s="13" t="s">
        <v>75</v>
      </c>
      <c r="B20" s="369" t="s">
        <v>250</v>
      </c>
      <c r="C20" s="260"/>
    </row>
    <row r="21" spans="1:3" s="368" customFormat="1" ht="12" customHeight="1">
      <c r="A21" s="12" t="s">
        <v>76</v>
      </c>
      <c r="B21" s="370" t="s">
        <v>251</v>
      </c>
      <c r="C21" s="259"/>
    </row>
    <row r="22" spans="1:3" s="368" customFormat="1" ht="12" customHeight="1">
      <c r="A22" s="12" t="s">
        <v>77</v>
      </c>
      <c r="B22" s="370" t="s">
        <v>413</v>
      </c>
      <c r="C22" s="259"/>
    </row>
    <row r="23" spans="1:3" s="368" customFormat="1" ht="12" customHeight="1">
      <c r="A23" s="12" t="s">
        <v>78</v>
      </c>
      <c r="B23" s="370" t="s">
        <v>414</v>
      </c>
      <c r="C23" s="259"/>
    </row>
    <row r="24" spans="1:3" s="368" customFormat="1" ht="12" customHeight="1">
      <c r="A24" s="12" t="s">
        <v>153</v>
      </c>
      <c r="B24" s="370" t="s">
        <v>252</v>
      </c>
      <c r="C24" s="259"/>
    </row>
    <row r="25" spans="1:3" s="368" customFormat="1" ht="12" customHeight="1" thickBot="1">
      <c r="A25" s="14" t="s">
        <v>154</v>
      </c>
      <c r="B25" s="371" t="s">
        <v>253</v>
      </c>
      <c r="C25" s="261"/>
    </row>
    <row r="26" spans="1:3" s="368" customFormat="1" ht="12" customHeight="1" thickBot="1">
      <c r="A26" s="18" t="s">
        <v>155</v>
      </c>
      <c r="B26" s="19" t="s">
        <v>530</v>
      </c>
      <c r="C26" s="263">
        <f>SUM(C27:C33)</f>
        <v>0</v>
      </c>
    </row>
    <row r="27" spans="1:3" s="368" customFormat="1" ht="12" customHeight="1">
      <c r="A27" s="13" t="s">
        <v>255</v>
      </c>
      <c r="B27" s="369" t="s">
        <v>569</v>
      </c>
      <c r="C27" s="260"/>
    </row>
    <row r="28" spans="1:3" s="368" customFormat="1" ht="12" customHeight="1">
      <c r="A28" s="12" t="s">
        <v>256</v>
      </c>
      <c r="B28" s="370" t="s">
        <v>535</v>
      </c>
      <c r="C28" s="259"/>
    </row>
    <row r="29" spans="1:3" s="368" customFormat="1" ht="12" customHeight="1">
      <c r="A29" s="12" t="s">
        <v>257</v>
      </c>
      <c r="B29" s="370" t="s">
        <v>536</v>
      </c>
      <c r="C29" s="259"/>
    </row>
    <row r="30" spans="1:3" s="368" customFormat="1" ht="12" customHeight="1">
      <c r="A30" s="12" t="s">
        <v>258</v>
      </c>
      <c r="B30" s="370" t="s">
        <v>537</v>
      </c>
      <c r="C30" s="259"/>
    </row>
    <row r="31" spans="1:3" s="368" customFormat="1" ht="12" customHeight="1">
      <c r="A31" s="12" t="s">
        <v>531</v>
      </c>
      <c r="B31" s="370" t="s">
        <v>259</v>
      </c>
      <c r="C31" s="259"/>
    </row>
    <row r="32" spans="1:3" s="368" customFormat="1" ht="12" customHeight="1">
      <c r="A32" s="12" t="s">
        <v>532</v>
      </c>
      <c r="B32" s="370" t="s">
        <v>260</v>
      </c>
      <c r="C32" s="259"/>
    </row>
    <row r="33" spans="1:3" s="368" customFormat="1" ht="12" customHeight="1" thickBot="1">
      <c r="A33" s="14" t="s">
        <v>533</v>
      </c>
      <c r="B33" s="445" t="s">
        <v>261</v>
      </c>
      <c r="C33" s="261"/>
    </row>
    <row r="34" spans="1:3" s="368" customFormat="1" ht="12" customHeight="1" thickBot="1">
      <c r="A34" s="18" t="s">
        <v>21</v>
      </c>
      <c r="B34" s="19" t="s">
        <v>423</v>
      </c>
      <c r="C34" s="257">
        <f>SUM(C35:C45)</f>
        <v>12826</v>
      </c>
    </row>
    <row r="35" spans="1:3" s="368" customFormat="1" ht="12" customHeight="1">
      <c r="A35" s="13" t="s">
        <v>79</v>
      </c>
      <c r="B35" s="369" t="s">
        <v>264</v>
      </c>
      <c r="C35" s="260"/>
    </row>
    <row r="36" spans="1:3" s="368" customFormat="1" ht="12" customHeight="1">
      <c r="A36" s="12" t="s">
        <v>80</v>
      </c>
      <c r="B36" s="370" t="s">
        <v>265</v>
      </c>
      <c r="C36" s="259">
        <v>10354</v>
      </c>
    </row>
    <row r="37" spans="1:3" s="368" customFormat="1" ht="12" customHeight="1">
      <c r="A37" s="12" t="s">
        <v>81</v>
      </c>
      <c r="B37" s="370" t="s">
        <v>266</v>
      </c>
      <c r="C37" s="259"/>
    </row>
    <row r="38" spans="1:3" s="368" customFormat="1" ht="12" customHeight="1">
      <c r="A38" s="12" t="s">
        <v>157</v>
      </c>
      <c r="B38" s="370" t="s">
        <v>267</v>
      </c>
      <c r="C38" s="259"/>
    </row>
    <row r="39" spans="1:3" s="368" customFormat="1" ht="12" customHeight="1">
      <c r="A39" s="12" t="s">
        <v>158</v>
      </c>
      <c r="B39" s="370" t="s">
        <v>268</v>
      </c>
      <c r="C39" s="259"/>
    </row>
    <row r="40" spans="1:3" s="368" customFormat="1" ht="12" customHeight="1">
      <c r="A40" s="12" t="s">
        <v>159</v>
      </c>
      <c r="B40" s="370" t="s">
        <v>269</v>
      </c>
      <c r="C40" s="259">
        <v>2472</v>
      </c>
    </row>
    <row r="41" spans="1:3" s="368" customFormat="1" ht="12" customHeight="1">
      <c r="A41" s="12" t="s">
        <v>160</v>
      </c>
      <c r="B41" s="370" t="s">
        <v>270</v>
      </c>
      <c r="C41" s="259"/>
    </row>
    <row r="42" spans="1:3" s="368" customFormat="1" ht="12" customHeight="1">
      <c r="A42" s="12" t="s">
        <v>161</v>
      </c>
      <c r="B42" s="370" t="s">
        <v>539</v>
      </c>
      <c r="C42" s="259"/>
    </row>
    <row r="43" spans="1:3" s="368" customFormat="1" ht="12" customHeight="1">
      <c r="A43" s="12" t="s">
        <v>262</v>
      </c>
      <c r="B43" s="370" t="s">
        <v>272</v>
      </c>
      <c r="C43" s="262"/>
    </row>
    <row r="44" spans="1:3" s="368" customFormat="1" ht="12" customHeight="1">
      <c r="A44" s="14" t="s">
        <v>263</v>
      </c>
      <c r="B44" s="371" t="s">
        <v>425</v>
      </c>
      <c r="C44" s="358"/>
    </row>
    <row r="45" spans="1:3" s="368" customFormat="1" ht="12" customHeight="1" thickBot="1">
      <c r="A45" s="14" t="s">
        <v>424</v>
      </c>
      <c r="B45" s="254" t="s">
        <v>273</v>
      </c>
      <c r="C45" s="358"/>
    </row>
    <row r="46" spans="1:3" s="368" customFormat="1" ht="12" customHeight="1" thickBot="1">
      <c r="A46" s="18" t="s">
        <v>22</v>
      </c>
      <c r="B46" s="19" t="s">
        <v>274</v>
      </c>
      <c r="C46" s="257">
        <f>SUM(C47:C51)</f>
        <v>0</v>
      </c>
    </row>
    <row r="47" spans="1:3" s="368" customFormat="1" ht="12" customHeight="1">
      <c r="A47" s="13" t="s">
        <v>82</v>
      </c>
      <c r="B47" s="369" t="s">
        <v>278</v>
      </c>
      <c r="C47" s="412"/>
    </row>
    <row r="48" spans="1:3" s="368" customFormat="1" ht="12" customHeight="1">
      <c r="A48" s="12" t="s">
        <v>83</v>
      </c>
      <c r="B48" s="370" t="s">
        <v>279</v>
      </c>
      <c r="C48" s="262"/>
    </row>
    <row r="49" spans="1:3" s="368" customFormat="1" ht="12" customHeight="1">
      <c r="A49" s="12" t="s">
        <v>275</v>
      </c>
      <c r="B49" s="370" t="s">
        <v>280</v>
      </c>
      <c r="C49" s="262"/>
    </row>
    <row r="50" spans="1:3" s="368" customFormat="1" ht="12" customHeight="1">
      <c r="A50" s="12" t="s">
        <v>276</v>
      </c>
      <c r="B50" s="370" t="s">
        <v>281</v>
      </c>
      <c r="C50" s="262"/>
    </row>
    <row r="51" spans="1:3" s="368" customFormat="1" ht="12" customHeight="1" thickBot="1">
      <c r="A51" s="14" t="s">
        <v>277</v>
      </c>
      <c r="B51" s="254" t="s">
        <v>282</v>
      </c>
      <c r="C51" s="358"/>
    </row>
    <row r="52" spans="1:3" s="368" customFormat="1" ht="12" customHeight="1" thickBot="1">
      <c r="A52" s="18" t="s">
        <v>162</v>
      </c>
      <c r="B52" s="19" t="s">
        <v>283</v>
      </c>
      <c r="C52" s="257">
        <f>SUM(C53:C55)</f>
        <v>0</v>
      </c>
    </row>
    <row r="53" spans="1:3" s="368" customFormat="1" ht="12" customHeight="1">
      <c r="A53" s="13" t="s">
        <v>84</v>
      </c>
      <c r="B53" s="369" t="s">
        <v>284</v>
      </c>
      <c r="C53" s="260"/>
    </row>
    <row r="54" spans="1:3" s="368" customFormat="1" ht="12" customHeight="1">
      <c r="A54" s="12" t="s">
        <v>85</v>
      </c>
      <c r="B54" s="370" t="s">
        <v>415</v>
      </c>
      <c r="C54" s="259"/>
    </row>
    <row r="55" spans="1:3" s="368" customFormat="1" ht="12" customHeight="1">
      <c r="A55" s="12" t="s">
        <v>287</v>
      </c>
      <c r="B55" s="370" t="s">
        <v>285</v>
      </c>
      <c r="C55" s="259"/>
    </row>
    <row r="56" spans="1:3" s="368" customFormat="1" ht="12" customHeight="1" thickBot="1">
      <c r="A56" s="14" t="s">
        <v>288</v>
      </c>
      <c r="B56" s="254" t="s">
        <v>286</v>
      </c>
      <c r="C56" s="261"/>
    </row>
    <row r="57" spans="1:3" s="368" customFormat="1" ht="12" customHeight="1" thickBot="1">
      <c r="A57" s="18" t="s">
        <v>24</v>
      </c>
      <c r="B57" s="252" t="s">
        <v>289</v>
      </c>
      <c r="C57" s="257">
        <f>SUM(C58:C60)</f>
        <v>0</v>
      </c>
    </row>
    <row r="58" spans="1:3" s="368" customFormat="1" ht="12" customHeight="1">
      <c r="A58" s="13" t="s">
        <v>163</v>
      </c>
      <c r="B58" s="369" t="s">
        <v>291</v>
      </c>
      <c r="C58" s="262"/>
    </row>
    <row r="59" spans="1:3" s="368" customFormat="1" ht="12" customHeight="1">
      <c r="A59" s="12" t="s">
        <v>164</v>
      </c>
      <c r="B59" s="370" t="s">
        <v>416</v>
      </c>
      <c r="C59" s="262"/>
    </row>
    <row r="60" spans="1:3" s="368" customFormat="1" ht="12" customHeight="1">
      <c r="A60" s="12" t="s">
        <v>216</v>
      </c>
      <c r="B60" s="370" t="s">
        <v>292</v>
      </c>
      <c r="C60" s="262"/>
    </row>
    <row r="61" spans="1:3" s="368" customFormat="1" ht="12" customHeight="1" thickBot="1">
      <c r="A61" s="14" t="s">
        <v>290</v>
      </c>
      <c r="B61" s="254" t="s">
        <v>293</v>
      </c>
      <c r="C61" s="262"/>
    </row>
    <row r="62" spans="1:3" s="368" customFormat="1" ht="12" customHeight="1" thickBot="1">
      <c r="A62" s="441" t="s">
        <v>465</v>
      </c>
      <c r="B62" s="19" t="s">
        <v>294</v>
      </c>
      <c r="C62" s="263">
        <f>+C5+C12+C19+C26+C34+C46+C52+C57</f>
        <v>13906</v>
      </c>
    </row>
    <row r="63" spans="1:3" s="368" customFormat="1" ht="12" customHeight="1" thickBot="1">
      <c r="A63" s="414" t="s">
        <v>295</v>
      </c>
      <c r="B63" s="252" t="s">
        <v>296</v>
      </c>
      <c r="C63" s="257">
        <f>SUM(C64:C66)</f>
        <v>0</v>
      </c>
    </row>
    <row r="64" spans="1:3" s="368" customFormat="1" ht="12" customHeight="1">
      <c r="A64" s="13" t="s">
        <v>327</v>
      </c>
      <c r="B64" s="369" t="s">
        <v>297</v>
      </c>
      <c r="C64" s="262"/>
    </row>
    <row r="65" spans="1:3" s="368" customFormat="1" ht="12" customHeight="1">
      <c r="A65" s="12" t="s">
        <v>336</v>
      </c>
      <c r="B65" s="370" t="s">
        <v>298</v>
      </c>
      <c r="C65" s="262"/>
    </row>
    <row r="66" spans="1:3" s="368" customFormat="1" ht="12" customHeight="1" thickBot="1">
      <c r="A66" s="14" t="s">
        <v>337</v>
      </c>
      <c r="B66" s="435" t="s">
        <v>450</v>
      </c>
      <c r="C66" s="262"/>
    </row>
    <row r="67" spans="1:3" s="368" customFormat="1" ht="12" customHeight="1" thickBot="1">
      <c r="A67" s="414" t="s">
        <v>300</v>
      </c>
      <c r="B67" s="252" t="s">
        <v>301</v>
      </c>
      <c r="C67" s="257">
        <f>SUM(C68:C71)</f>
        <v>0</v>
      </c>
    </row>
    <row r="68" spans="1:3" s="368" customFormat="1" ht="12" customHeight="1">
      <c r="A68" s="13" t="s">
        <v>131</v>
      </c>
      <c r="B68" s="369" t="s">
        <v>302</v>
      </c>
      <c r="C68" s="262"/>
    </row>
    <row r="69" spans="1:3" s="368" customFormat="1" ht="12" customHeight="1">
      <c r="A69" s="12" t="s">
        <v>132</v>
      </c>
      <c r="B69" s="370" t="s">
        <v>303</v>
      </c>
      <c r="C69" s="262"/>
    </row>
    <row r="70" spans="1:3" s="368" customFormat="1" ht="12" customHeight="1">
      <c r="A70" s="12" t="s">
        <v>328</v>
      </c>
      <c r="B70" s="370" t="s">
        <v>304</v>
      </c>
      <c r="C70" s="262"/>
    </row>
    <row r="71" spans="1:3" s="368" customFormat="1" ht="12" customHeight="1" thickBot="1">
      <c r="A71" s="14" t="s">
        <v>329</v>
      </c>
      <c r="B71" s="254" t="s">
        <v>305</v>
      </c>
      <c r="C71" s="262"/>
    </row>
    <row r="72" spans="1:3" s="368" customFormat="1" ht="12" customHeight="1" thickBot="1">
      <c r="A72" s="414" t="s">
        <v>306</v>
      </c>
      <c r="B72" s="252" t="s">
        <v>307</v>
      </c>
      <c r="C72" s="257">
        <f>SUM(C73:C74)</f>
        <v>0</v>
      </c>
    </row>
    <row r="73" spans="1:3" s="368" customFormat="1" ht="12" customHeight="1">
      <c r="A73" s="13" t="s">
        <v>330</v>
      </c>
      <c r="B73" s="369" t="s">
        <v>308</v>
      </c>
      <c r="C73" s="262"/>
    </row>
    <row r="74" spans="1:3" s="368" customFormat="1" ht="12" customHeight="1" thickBot="1">
      <c r="A74" s="14" t="s">
        <v>331</v>
      </c>
      <c r="B74" s="254" t="s">
        <v>309</v>
      </c>
      <c r="C74" s="262"/>
    </row>
    <row r="75" spans="1:3" s="368" customFormat="1" ht="12" customHeight="1" thickBot="1">
      <c r="A75" s="414" t="s">
        <v>310</v>
      </c>
      <c r="B75" s="252" t="s">
        <v>311</v>
      </c>
      <c r="C75" s="257">
        <f>SUM(C76:C78)</f>
        <v>0</v>
      </c>
    </row>
    <row r="76" spans="1:3" s="368" customFormat="1" ht="12" customHeight="1">
      <c r="A76" s="13" t="s">
        <v>332</v>
      </c>
      <c r="B76" s="369" t="s">
        <v>312</v>
      </c>
      <c r="C76" s="262"/>
    </row>
    <row r="77" spans="1:3" s="368" customFormat="1" ht="12" customHeight="1">
      <c r="A77" s="12" t="s">
        <v>333</v>
      </c>
      <c r="B77" s="370" t="s">
        <v>313</v>
      </c>
      <c r="C77" s="262"/>
    </row>
    <row r="78" spans="1:3" s="368" customFormat="1" ht="12" customHeight="1" thickBot="1">
      <c r="A78" s="14" t="s">
        <v>334</v>
      </c>
      <c r="B78" s="254" t="s">
        <v>314</v>
      </c>
      <c r="C78" s="262"/>
    </row>
    <row r="79" spans="1:3" s="368" customFormat="1" ht="12" customHeight="1" thickBot="1">
      <c r="A79" s="414" t="s">
        <v>315</v>
      </c>
      <c r="B79" s="252" t="s">
        <v>335</v>
      </c>
      <c r="C79" s="257">
        <f>SUM(C80:C83)</f>
        <v>0</v>
      </c>
    </row>
    <row r="80" spans="1:3" s="368" customFormat="1" ht="12" customHeight="1">
      <c r="A80" s="373" t="s">
        <v>316</v>
      </c>
      <c r="B80" s="369" t="s">
        <v>317</v>
      </c>
      <c r="C80" s="262"/>
    </row>
    <row r="81" spans="1:3" s="368" customFormat="1" ht="12" customHeight="1">
      <c r="A81" s="374" t="s">
        <v>318</v>
      </c>
      <c r="B81" s="370" t="s">
        <v>319</v>
      </c>
      <c r="C81" s="262"/>
    </row>
    <row r="82" spans="1:3" s="368" customFormat="1" ht="12" customHeight="1">
      <c r="A82" s="374" t="s">
        <v>320</v>
      </c>
      <c r="B82" s="370" t="s">
        <v>321</v>
      </c>
      <c r="C82" s="262"/>
    </row>
    <row r="83" spans="1:3" s="368" customFormat="1" ht="12" customHeight="1" thickBot="1">
      <c r="A83" s="375" t="s">
        <v>322</v>
      </c>
      <c r="B83" s="254" t="s">
        <v>323</v>
      </c>
      <c r="C83" s="262"/>
    </row>
    <row r="84" spans="1:3" s="368" customFormat="1" ht="12" customHeight="1" thickBot="1">
      <c r="A84" s="414" t="s">
        <v>324</v>
      </c>
      <c r="B84" s="252" t="s">
        <v>464</v>
      </c>
      <c r="C84" s="413"/>
    </row>
    <row r="85" spans="1:3" s="368" customFormat="1" ht="13.5" customHeight="1" thickBot="1">
      <c r="A85" s="414" t="s">
        <v>326</v>
      </c>
      <c r="B85" s="252" t="s">
        <v>325</v>
      </c>
      <c r="C85" s="413"/>
    </row>
    <row r="86" spans="1:3" s="368" customFormat="1" ht="15.75" customHeight="1" thickBot="1">
      <c r="A86" s="414" t="s">
        <v>338</v>
      </c>
      <c r="B86" s="376" t="s">
        <v>467</v>
      </c>
      <c r="C86" s="263">
        <f>+C63+C67+C72+C75+C79+C85+C84</f>
        <v>0</v>
      </c>
    </row>
    <row r="87" spans="1:3" s="368" customFormat="1" ht="16.5" customHeight="1" thickBot="1">
      <c r="A87" s="415" t="s">
        <v>466</v>
      </c>
      <c r="B87" s="377" t="s">
        <v>468</v>
      </c>
      <c r="C87" s="263">
        <f>+C62+C86</f>
        <v>13906</v>
      </c>
    </row>
    <row r="88" spans="1:3" s="368" customFormat="1" ht="83.25" customHeight="1">
      <c r="A88" s="3"/>
      <c r="B88" s="4"/>
      <c r="C88" s="264"/>
    </row>
    <row r="89" spans="1:3" ht="16.5" customHeight="1">
      <c r="A89" s="556" t="s">
        <v>45</v>
      </c>
      <c r="B89" s="556"/>
      <c r="C89" s="556"/>
    </row>
    <row r="90" spans="1:3" s="378" customFormat="1" ht="16.5" customHeight="1" thickBot="1">
      <c r="A90" s="557" t="s">
        <v>135</v>
      </c>
      <c r="B90" s="557"/>
      <c r="C90" s="107" t="s">
        <v>215</v>
      </c>
    </row>
    <row r="91" spans="1:3" ht="38.1" customHeight="1" thickBot="1">
      <c r="A91" s="21" t="s">
        <v>69</v>
      </c>
      <c r="B91" s="22" t="s">
        <v>46</v>
      </c>
      <c r="C91" s="34" t="str">
        <f>+C3</f>
        <v>2016. évi előirányzat</v>
      </c>
    </row>
    <row r="92" spans="1:3" s="367" customFormat="1" ht="12" customHeight="1" thickBot="1">
      <c r="A92" s="29"/>
      <c r="B92" s="30" t="s">
        <v>482</v>
      </c>
      <c r="C92" s="31" t="s">
        <v>483</v>
      </c>
    </row>
    <row r="93" spans="1:3" ht="12" customHeight="1" thickBot="1">
      <c r="A93" s="20" t="s">
        <v>17</v>
      </c>
      <c r="B93" s="26" t="s">
        <v>426</v>
      </c>
      <c r="C93" s="256">
        <f>C94+C95+C96+C97+C98+C111</f>
        <v>14146</v>
      </c>
    </row>
    <row r="94" spans="1:3" ht="12" customHeight="1">
      <c r="A94" s="15" t="s">
        <v>86</v>
      </c>
      <c r="B94" s="8" t="s">
        <v>47</v>
      </c>
      <c r="C94" s="258">
        <v>3255</v>
      </c>
    </row>
    <row r="95" spans="1:3" ht="12" customHeight="1">
      <c r="A95" s="12" t="s">
        <v>87</v>
      </c>
      <c r="B95" s="6" t="s">
        <v>165</v>
      </c>
      <c r="C95" s="259">
        <v>879</v>
      </c>
    </row>
    <row r="96" spans="1:3" ht="12" customHeight="1">
      <c r="A96" s="12" t="s">
        <v>88</v>
      </c>
      <c r="B96" s="6" t="s">
        <v>122</v>
      </c>
      <c r="C96" s="261">
        <v>10012</v>
      </c>
    </row>
    <row r="97" spans="1:3" ht="12" customHeight="1">
      <c r="A97" s="12" t="s">
        <v>89</v>
      </c>
      <c r="B97" s="9" t="s">
        <v>166</v>
      </c>
      <c r="C97" s="261"/>
    </row>
    <row r="98" spans="1:3" ht="12" customHeight="1">
      <c r="A98" s="12" t="s">
        <v>97</v>
      </c>
      <c r="B98" s="17" t="s">
        <v>167</v>
      </c>
      <c r="C98" s="261"/>
    </row>
    <row r="99" spans="1:3" ht="12" customHeight="1">
      <c r="A99" s="12" t="s">
        <v>90</v>
      </c>
      <c r="B99" s="6" t="s">
        <v>431</v>
      </c>
      <c r="C99" s="261"/>
    </row>
    <row r="100" spans="1:3" ht="12" customHeight="1">
      <c r="A100" s="12" t="s">
        <v>91</v>
      </c>
      <c r="B100" s="111" t="s">
        <v>430</v>
      </c>
      <c r="C100" s="261"/>
    </row>
    <row r="101" spans="1:3" ht="12" customHeight="1">
      <c r="A101" s="12" t="s">
        <v>98</v>
      </c>
      <c r="B101" s="111" t="s">
        <v>429</v>
      </c>
      <c r="C101" s="261"/>
    </row>
    <row r="102" spans="1:3" ht="12" customHeight="1">
      <c r="A102" s="12" t="s">
        <v>99</v>
      </c>
      <c r="B102" s="109" t="s">
        <v>341</v>
      </c>
      <c r="C102" s="261"/>
    </row>
    <row r="103" spans="1:3" ht="12" customHeight="1">
      <c r="A103" s="12" t="s">
        <v>100</v>
      </c>
      <c r="B103" s="110" t="s">
        <v>342</v>
      </c>
      <c r="C103" s="261"/>
    </row>
    <row r="104" spans="1:3" ht="12" customHeight="1">
      <c r="A104" s="12" t="s">
        <v>101</v>
      </c>
      <c r="B104" s="110" t="s">
        <v>343</v>
      </c>
      <c r="C104" s="261"/>
    </row>
    <row r="105" spans="1:3" ht="12" customHeight="1">
      <c r="A105" s="12" t="s">
        <v>103</v>
      </c>
      <c r="B105" s="109" t="s">
        <v>344</v>
      </c>
      <c r="C105" s="261"/>
    </row>
    <row r="106" spans="1:3" ht="12" customHeight="1">
      <c r="A106" s="12" t="s">
        <v>168</v>
      </c>
      <c r="B106" s="109" t="s">
        <v>345</v>
      </c>
      <c r="C106" s="261"/>
    </row>
    <row r="107" spans="1:3" ht="12" customHeight="1">
      <c r="A107" s="12" t="s">
        <v>339</v>
      </c>
      <c r="B107" s="110" t="s">
        <v>346</v>
      </c>
      <c r="C107" s="261"/>
    </row>
    <row r="108" spans="1:3" ht="12" customHeight="1">
      <c r="A108" s="11" t="s">
        <v>340</v>
      </c>
      <c r="B108" s="111" t="s">
        <v>347</v>
      </c>
      <c r="C108" s="261"/>
    </row>
    <row r="109" spans="1:3" ht="12" customHeight="1">
      <c r="A109" s="12" t="s">
        <v>427</v>
      </c>
      <c r="B109" s="111" t="s">
        <v>348</v>
      </c>
      <c r="C109" s="261"/>
    </row>
    <row r="110" spans="1:3" ht="12" customHeight="1">
      <c r="A110" s="14" t="s">
        <v>428</v>
      </c>
      <c r="B110" s="111" t="s">
        <v>349</v>
      </c>
      <c r="C110" s="261"/>
    </row>
    <row r="111" spans="1:3" ht="12" customHeight="1">
      <c r="A111" s="12" t="s">
        <v>432</v>
      </c>
      <c r="B111" s="9" t="s">
        <v>48</v>
      </c>
      <c r="C111" s="259"/>
    </row>
    <row r="112" spans="1:3" ht="12" customHeight="1">
      <c r="A112" s="12" t="s">
        <v>433</v>
      </c>
      <c r="B112" s="6" t="s">
        <v>435</v>
      </c>
      <c r="C112" s="259"/>
    </row>
    <row r="113" spans="1:3" ht="12" customHeight="1" thickBot="1">
      <c r="A113" s="16" t="s">
        <v>434</v>
      </c>
      <c r="B113" s="439" t="s">
        <v>436</v>
      </c>
      <c r="C113" s="265"/>
    </row>
    <row r="114" spans="1:3" ht="12" customHeight="1" thickBot="1">
      <c r="A114" s="436" t="s">
        <v>18</v>
      </c>
      <c r="B114" s="437" t="s">
        <v>350</v>
      </c>
      <c r="C114" s="438">
        <f>+C115+C117+C119</f>
        <v>0</v>
      </c>
    </row>
    <row r="115" spans="1:3" ht="12" customHeight="1">
      <c r="A115" s="13" t="s">
        <v>92</v>
      </c>
      <c r="B115" s="6" t="s">
        <v>214</v>
      </c>
      <c r="C115" s="260"/>
    </row>
    <row r="116" spans="1:3" ht="12" customHeight="1">
      <c r="A116" s="13" t="s">
        <v>93</v>
      </c>
      <c r="B116" s="10" t="s">
        <v>354</v>
      </c>
      <c r="C116" s="260"/>
    </row>
    <row r="117" spans="1:3" ht="12" customHeight="1">
      <c r="A117" s="13" t="s">
        <v>94</v>
      </c>
      <c r="B117" s="10" t="s">
        <v>169</v>
      </c>
      <c r="C117" s="259"/>
    </row>
    <row r="118" spans="1:3" ht="12" customHeight="1">
      <c r="A118" s="13" t="s">
        <v>95</v>
      </c>
      <c r="B118" s="10" t="s">
        <v>355</v>
      </c>
      <c r="C118" s="242"/>
    </row>
    <row r="119" spans="1:3" ht="12" customHeight="1">
      <c r="A119" s="13" t="s">
        <v>96</v>
      </c>
      <c r="B119" s="254" t="s">
        <v>217</v>
      </c>
      <c r="C119" s="242"/>
    </row>
    <row r="120" spans="1:3" ht="12" customHeight="1">
      <c r="A120" s="13" t="s">
        <v>102</v>
      </c>
      <c r="B120" s="253" t="s">
        <v>417</v>
      </c>
      <c r="C120" s="242"/>
    </row>
    <row r="121" spans="1:3" ht="12" customHeight="1">
      <c r="A121" s="13" t="s">
        <v>104</v>
      </c>
      <c r="B121" s="365" t="s">
        <v>360</v>
      </c>
      <c r="C121" s="242"/>
    </row>
    <row r="122" spans="1:3">
      <c r="A122" s="13" t="s">
        <v>170</v>
      </c>
      <c r="B122" s="110" t="s">
        <v>343</v>
      </c>
      <c r="C122" s="242"/>
    </row>
    <row r="123" spans="1:3" ht="12" customHeight="1">
      <c r="A123" s="13" t="s">
        <v>171</v>
      </c>
      <c r="B123" s="110" t="s">
        <v>359</v>
      </c>
      <c r="C123" s="242"/>
    </row>
    <row r="124" spans="1:3" ht="12" customHeight="1">
      <c r="A124" s="13" t="s">
        <v>172</v>
      </c>
      <c r="B124" s="110" t="s">
        <v>358</v>
      </c>
      <c r="C124" s="242"/>
    </row>
    <row r="125" spans="1:3" ht="12" customHeight="1">
      <c r="A125" s="13" t="s">
        <v>351</v>
      </c>
      <c r="B125" s="110" t="s">
        <v>346</v>
      </c>
      <c r="C125" s="242"/>
    </row>
    <row r="126" spans="1:3" ht="12" customHeight="1">
      <c r="A126" s="13" t="s">
        <v>352</v>
      </c>
      <c r="B126" s="110" t="s">
        <v>357</v>
      </c>
      <c r="C126" s="242"/>
    </row>
    <row r="127" spans="1:3" ht="16.5" thickBot="1">
      <c r="A127" s="11" t="s">
        <v>353</v>
      </c>
      <c r="B127" s="110" t="s">
        <v>356</v>
      </c>
      <c r="C127" s="243"/>
    </row>
    <row r="128" spans="1:3" ht="12" customHeight="1" thickBot="1">
      <c r="A128" s="18" t="s">
        <v>19</v>
      </c>
      <c r="B128" s="92" t="s">
        <v>437</v>
      </c>
      <c r="C128" s="257">
        <f>+C93+C114</f>
        <v>14146</v>
      </c>
    </row>
    <row r="129" spans="1:3" ht="12" customHeight="1" thickBot="1">
      <c r="A129" s="18" t="s">
        <v>20</v>
      </c>
      <c r="B129" s="92" t="s">
        <v>438</v>
      </c>
      <c r="C129" s="257">
        <f>+C130+C131+C132</f>
        <v>0</v>
      </c>
    </row>
    <row r="130" spans="1:3" ht="12" customHeight="1">
      <c r="A130" s="13" t="s">
        <v>255</v>
      </c>
      <c r="B130" s="10" t="s">
        <v>445</v>
      </c>
      <c r="C130" s="242"/>
    </row>
    <row r="131" spans="1:3" ht="12" customHeight="1">
      <c r="A131" s="13" t="s">
        <v>256</v>
      </c>
      <c r="B131" s="10" t="s">
        <v>446</v>
      </c>
      <c r="C131" s="242"/>
    </row>
    <row r="132" spans="1:3" ht="12" customHeight="1" thickBot="1">
      <c r="A132" s="11" t="s">
        <v>257</v>
      </c>
      <c r="B132" s="10" t="s">
        <v>447</v>
      </c>
      <c r="C132" s="242"/>
    </row>
    <row r="133" spans="1:3" ht="12" customHeight="1" thickBot="1">
      <c r="A133" s="18" t="s">
        <v>21</v>
      </c>
      <c r="B133" s="92" t="s">
        <v>439</v>
      </c>
      <c r="C133" s="257">
        <f>SUM(C134:C139)</f>
        <v>0</v>
      </c>
    </row>
    <row r="134" spans="1:3" ht="12" customHeight="1">
      <c r="A134" s="13" t="s">
        <v>79</v>
      </c>
      <c r="B134" s="7" t="s">
        <v>448</v>
      </c>
      <c r="C134" s="242"/>
    </row>
    <row r="135" spans="1:3" ht="12" customHeight="1">
      <c r="A135" s="13" t="s">
        <v>80</v>
      </c>
      <c r="B135" s="7" t="s">
        <v>440</v>
      </c>
      <c r="C135" s="242"/>
    </row>
    <row r="136" spans="1:3" ht="12" customHeight="1">
      <c r="A136" s="13" t="s">
        <v>81</v>
      </c>
      <c r="B136" s="7" t="s">
        <v>441</v>
      </c>
      <c r="C136" s="242"/>
    </row>
    <row r="137" spans="1:3" ht="12" customHeight="1">
      <c r="A137" s="13" t="s">
        <v>157</v>
      </c>
      <c r="B137" s="7" t="s">
        <v>442</v>
      </c>
      <c r="C137" s="242"/>
    </row>
    <row r="138" spans="1:3" ht="12" customHeight="1">
      <c r="A138" s="13" t="s">
        <v>158</v>
      </c>
      <c r="B138" s="7" t="s">
        <v>443</v>
      </c>
      <c r="C138" s="242"/>
    </row>
    <row r="139" spans="1:3" ht="12" customHeight="1" thickBot="1">
      <c r="A139" s="11" t="s">
        <v>159</v>
      </c>
      <c r="B139" s="7" t="s">
        <v>444</v>
      </c>
      <c r="C139" s="242"/>
    </row>
    <row r="140" spans="1:3" ht="12" customHeight="1" thickBot="1">
      <c r="A140" s="18" t="s">
        <v>22</v>
      </c>
      <c r="B140" s="92" t="s">
        <v>452</v>
      </c>
      <c r="C140" s="263">
        <f>+C141+C142+C143+C144</f>
        <v>0</v>
      </c>
    </row>
    <row r="141" spans="1:3" ht="12" customHeight="1">
      <c r="A141" s="13" t="s">
        <v>82</v>
      </c>
      <c r="B141" s="7" t="s">
        <v>361</v>
      </c>
      <c r="C141" s="242"/>
    </row>
    <row r="142" spans="1:3" ht="12" customHeight="1">
      <c r="A142" s="13" t="s">
        <v>83</v>
      </c>
      <c r="B142" s="7" t="s">
        <v>362</v>
      </c>
      <c r="C142" s="242"/>
    </row>
    <row r="143" spans="1:3" ht="12" customHeight="1">
      <c r="A143" s="13" t="s">
        <v>275</v>
      </c>
      <c r="B143" s="7" t="s">
        <v>453</v>
      </c>
      <c r="C143" s="242"/>
    </row>
    <row r="144" spans="1:3" ht="12" customHeight="1" thickBot="1">
      <c r="A144" s="11" t="s">
        <v>276</v>
      </c>
      <c r="B144" s="5" t="s">
        <v>381</v>
      </c>
      <c r="C144" s="242"/>
    </row>
    <row r="145" spans="1:9" ht="12" customHeight="1" thickBot="1">
      <c r="A145" s="18" t="s">
        <v>23</v>
      </c>
      <c r="B145" s="92" t="s">
        <v>454</v>
      </c>
      <c r="C145" s="266">
        <f>SUM(C146:C150)</f>
        <v>0</v>
      </c>
    </row>
    <row r="146" spans="1:9" ht="12" customHeight="1">
      <c r="A146" s="13" t="s">
        <v>84</v>
      </c>
      <c r="B146" s="7" t="s">
        <v>449</v>
      </c>
      <c r="C146" s="242"/>
    </row>
    <row r="147" spans="1:9" ht="12" customHeight="1">
      <c r="A147" s="13" t="s">
        <v>85</v>
      </c>
      <c r="B147" s="7" t="s">
        <v>456</v>
      </c>
      <c r="C147" s="242"/>
    </row>
    <row r="148" spans="1:9" ht="12" customHeight="1">
      <c r="A148" s="13" t="s">
        <v>287</v>
      </c>
      <c r="B148" s="7" t="s">
        <v>451</v>
      </c>
      <c r="C148" s="242"/>
    </row>
    <row r="149" spans="1:9" ht="12" customHeight="1">
      <c r="A149" s="13" t="s">
        <v>288</v>
      </c>
      <c r="B149" s="7" t="s">
        <v>457</v>
      </c>
      <c r="C149" s="242"/>
    </row>
    <row r="150" spans="1:9" ht="12" customHeight="1" thickBot="1">
      <c r="A150" s="13" t="s">
        <v>455</v>
      </c>
      <c r="B150" s="7" t="s">
        <v>458</v>
      </c>
      <c r="C150" s="242"/>
    </row>
    <row r="151" spans="1:9" ht="12" customHeight="1" thickBot="1">
      <c r="A151" s="18" t="s">
        <v>24</v>
      </c>
      <c r="B151" s="92" t="s">
        <v>459</v>
      </c>
      <c r="C151" s="440"/>
    </row>
    <row r="152" spans="1:9" ht="12" customHeight="1" thickBot="1">
      <c r="A152" s="18" t="s">
        <v>25</v>
      </c>
      <c r="B152" s="92" t="s">
        <v>460</v>
      </c>
      <c r="C152" s="440"/>
    </row>
    <row r="153" spans="1:9" ht="15" customHeight="1" thickBot="1">
      <c r="A153" s="18" t="s">
        <v>26</v>
      </c>
      <c r="B153" s="92" t="s">
        <v>462</v>
      </c>
      <c r="C153" s="379">
        <f>+C129+C133+C140+C145+C151+C152</f>
        <v>0</v>
      </c>
      <c r="F153" s="380"/>
      <c r="G153" s="381"/>
      <c r="H153" s="381"/>
      <c r="I153" s="381"/>
    </row>
    <row r="154" spans="1:9" s="368" customFormat="1" ht="12.95" customHeight="1" thickBot="1">
      <c r="A154" s="255" t="s">
        <v>27</v>
      </c>
      <c r="B154" s="343" t="s">
        <v>461</v>
      </c>
      <c r="C154" s="379">
        <f>+C128+C153</f>
        <v>14146</v>
      </c>
    </row>
    <row r="155" spans="1:9" ht="7.5" customHeight="1"/>
    <row r="156" spans="1:9">
      <c r="A156" s="558" t="s">
        <v>363</v>
      </c>
      <c r="B156" s="558"/>
      <c r="C156" s="558"/>
    </row>
    <row r="157" spans="1:9" ht="15" customHeight="1" thickBot="1">
      <c r="A157" s="555" t="s">
        <v>136</v>
      </c>
      <c r="B157" s="555"/>
      <c r="C157" s="267" t="s">
        <v>215</v>
      </c>
    </row>
    <row r="158" spans="1:9" ht="13.5" customHeight="1" thickBot="1">
      <c r="A158" s="18">
        <v>1</v>
      </c>
      <c r="B158" s="25" t="s">
        <v>463</v>
      </c>
      <c r="C158" s="257">
        <f>+C62-C128</f>
        <v>-240</v>
      </c>
      <c r="D158" s="382"/>
    </row>
    <row r="159" spans="1:9" ht="27.75" customHeight="1" thickBot="1">
      <c r="A159" s="18" t="s">
        <v>18</v>
      </c>
      <c r="B159" s="25" t="s">
        <v>469</v>
      </c>
      <c r="C159" s="257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BUJ KÖZSÉG Önkormányzat
2016. ÉVI KÖLTSÉGVETÉS
ÖNKÉNT VÁLLALT FELADATAINAK MÉRLEGE
&amp;R&amp;"Times New Roman CE,Félkövér dőlt"&amp;11 1.3. melléklet a ........./2016.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BreakPreview" topLeftCell="A154" zoomScaleNormal="130" zoomScaleSheetLayoutView="100" workbookViewId="0">
      <selection activeCell="C7" sqref="C7"/>
    </sheetView>
  </sheetViews>
  <sheetFormatPr defaultRowHeight="15.75"/>
  <cols>
    <col min="1" max="1" width="9.5" style="344" customWidth="1"/>
    <col min="2" max="2" width="91.6640625" style="344" customWidth="1"/>
    <col min="3" max="3" width="21.6640625" style="345" customWidth="1"/>
    <col min="4" max="4" width="9" style="366" customWidth="1"/>
    <col min="5" max="16384" width="9.33203125" style="366"/>
  </cols>
  <sheetData>
    <row r="1" spans="1:3" ht="15.95" customHeight="1">
      <c r="A1" s="556" t="s">
        <v>14</v>
      </c>
      <c r="B1" s="556"/>
      <c r="C1" s="556"/>
    </row>
    <row r="2" spans="1:3" ht="15.95" customHeight="1" thickBot="1">
      <c r="A2" s="555" t="s">
        <v>134</v>
      </c>
      <c r="B2" s="555"/>
      <c r="C2" s="267" t="s">
        <v>215</v>
      </c>
    </row>
    <row r="3" spans="1:3" ht="38.1" customHeight="1" thickBot="1">
      <c r="A3" s="21" t="s">
        <v>69</v>
      </c>
      <c r="B3" s="22" t="s">
        <v>16</v>
      </c>
      <c r="C3" s="34" t="str">
        <f>+CONCATENATE(LEFT(ÖSSZEFÜGGÉSEK!A5,4),". évi előirányzat")</f>
        <v>2016. évi előirányzat</v>
      </c>
    </row>
    <row r="4" spans="1:3" s="367" customFormat="1" ht="12" customHeight="1" thickBot="1">
      <c r="A4" s="361"/>
      <c r="B4" s="362" t="s">
        <v>482</v>
      </c>
      <c r="C4" s="363" t="s">
        <v>483</v>
      </c>
    </row>
    <row r="5" spans="1:3" s="368" customFormat="1" ht="12" customHeight="1" thickBot="1">
      <c r="A5" s="18" t="s">
        <v>17</v>
      </c>
      <c r="B5" s="19" t="s">
        <v>240</v>
      </c>
      <c r="C5" s="257">
        <f>+C6+C7+C8+C9+C10+C11</f>
        <v>4000</v>
      </c>
    </row>
    <row r="6" spans="1:3" s="368" customFormat="1" ht="12" customHeight="1">
      <c r="A6" s="13" t="s">
        <v>86</v>
      </c>
      <c r="B6" s="369" t="s">
        <v>241</v>
      </c>
      <c r="C6" s="260">
        <v>4000</v>
      </c>
    </row>
    <row r="7" spans="1:3" s="368" customFormat="1" ht="12" customHeight="1">
      <c r="A7" s="12" t="s">
        <v>87</v>
      </c>
      <c r="B7" s="370" t="s">
        <v>242</v>
      </c>
      <c r="C7" s="259"/>
    </row>
    <row r="8" spans="1:3" s="368" customFormat="1" ht="12" customHeight="1">
      <c r="A8" s="12" t="s">
        <v>88</v>
      </c>
      <c r="B8" s="370" t="s">
        <v>529</v>
      </c>
      <c r="C8" s="259"/>
    </row>
    <row r="9" spans="1:3" s="368" customFormat="1" ht="12" customHeight="1">
      <c r="A9" s="12" t="s">
        <v>89</v>
      </c>
      <c r="B9" s="370" t="s">
        <v>243</v>
      </c>
      <c r="C9" s="259"/>
    </row>
    <row r="10" spans="1:3" s="368" customFormat="1" ht="12" customHeight="1">
      <c r="A10" s="12" t="s">
        <v>130</v>
      </c>
      <c r="B10" s="253" t="s">
        <v>421</v>
      </c>
      <c r="C10" s="259"/>
    </row>
    <row r="11" spans="1:3" s="368" customFormat="1" ht="12" customHeight="1" thickBot="1">
      <c r="A11" s="14" t="s">
        <v>90</v>
      </c>
      <c r="B11" s="254" t="s">
        <v>422</v>
      </c>
      <c r="C11" s="259"/>
    </row>
    <row r="12" spans="1:3" s="368" customFormat="1" ht="12" customHeight="1" thickBot="1">
      <c r="A12" s="18" t="s">
        <v>18</v>
      </c>
      <c r="B12" s="252" t="s">
        <v>244</v>
      </c>
      <c r="C12" s="257">
        <f>+C13+C14+C15+C16+C17</f>
        <v>0</v>
      </c>
    </row>
    <row r="13" spans="1:3" s="368" customFormat="1" ht="12" customHeight="1">
      <c r="A13" s="13" t="s">
        <v>92</v>
      </c>
      <c r="B13" s="369" t="s">
        <v>245</v>
      </c>
      <c r="C13" s="260"/>
    </row>
    <row r="14" spans="1:3" s="368" customFormat="1" ht="12" customHeight="1">
      <c r="A14" s="12" t="s">
        <v>93</v>
      </c>
      <c r="B14" s="370" t="s">
        <v>246</v>
      </c>
      <c r="C14" s="259"/>
    </row>
    <row r="15" spans="1:3" s="368" customFormat="1" ht="12" customHeight="1">
      <c r="A15" s="12" t="s">
        <v>94</v>
      </c>
      <c r="B15" s="370" t="s">
        <v>411</v>
      </c>
      <c r="C15" s="259"/>
    </row>
    <row r="16" spans="1:3" s="368" customFormat="1" ht="12" customHeight="1">
      <c r="A16" s="12" t="s">
        <v>95</v>
      </c>
      <c r="B16" s="370" t="s">
        <v>412</v>
      </c>
      <c r="C16" s="259"/>
    </row>
    <row r="17" spans="1:3" s="368" customFormat="1" ht="12" customHeight="1">
      <c r="A17" s="12" t="s">
        <v>96</v>
      </c>
      <c r="B17" s="370" t="s">
        <v>247</v>
      </c>
      <c r="C17" s="259"/>
    </row>
    <row r="18" spans="1:3" s="368" customFormat="1" ht="12" customHeight="1" thickBot="1">
      <c r="A18" s="14" t="s">
        <v>102</v>
      </c>
      <c r="B18" s="254" t="s">
        <v>248</v>
      </c>
      <c r="C18" s="261"/>
    </row>
    <row r="19" spans="1:3" s="368" customFormat="1" ht="12" customHeight="1" thickBot="1">
      <c r="A19" s="18" t="s">
        <v>19</v>
      </c>
      <c r="B19" s="19" t="s">
        <v>249</v>
      </c>
      <c r="C19" s="257">
        <f>+C20+C21+C22+C23+C24</f>
        <v>0</v>
      </c>
    </row>
    <row r="20" spans="1:3" s="368" customFormat="1" ht="12" customHeight="1">
      <c r="A20" s="13" t="s">
        <v>75</v>
      </c>
      <c r="B20" s="369" t="s">
        <v>250</v>
      </c>
      <c r="C20" s="260"/>
    </row>
    <row r="21" spans="1:3" s="368" customFormat="1" ht="12" customHeight="1">
      <c r="A21" s="12" t="s">
        <v>76</v>
      </c>
      <c r="B21" s="370" t="s">
        <v>251</v>
      </c>
      <c r="C21" s="259"/>
    </row>
    <row r="22" spans="1:3" s="368" customFormat="1" ht="12" customHeight="1">
      <c r="A22" s="12" t="s">
        <v>77</v>
      </c>
      <c r="B22" s="370" t="s">
        <v>413</v>
      </c>
      <c r="C22" s="259"/>
    </row>
    <row r="23" spans="1:3" s="368" customFormat="1" ht="12" customHeight="1">
      <c r="A23" s="12" t="s">
        <v>78</v>
      </c>
      <c r="B23" s="370" t="s">
        <v>414</v>
      </c>
      <c r="C23" s="259"/>
    </row>
    <row r="24" spans="1:3" s="368" customFormat="1" ht="12" customHeight="1">
      <c r="A24" s="12" t="s">
        <v>153</v>
      </c>
      <c r="B24" s="370" t="s">
        <v>252</v>
      </c>
      <c r="C24" s="259"/>
    </row>
    <row r="25" spans="1:3" s="368" customFormat="1" ht="12" customHeight="1" thickBot="1">
      <c r="A25" s="14" t="s">
        <v>154</v>
      </c>
      <c r="B25" s="371" t="s">
        <v>253</v>
      </c>
      <c r="C25" s="261"/>
    </row>
    <row r="26" spans="1:3" s="368" customFormat="1" ht="12" customHeight="1" thickBot="1">
      <c r="A26" s="18" t="s">
        <v>155</v>
      </c>
      <c r="B26" s="19" t="s">
        <v>540</v>
      </c>
      <c r="C26" s="263">
        <f>SUM(C27:C33)</f>
        <v>0</v>
      </c>
    </row>
    <row r="27" spans="1:3" s="368" customFormat="1" ht="12" customHeight="1">
      <c r="A27" s="13" t="s">
        <v>255</v>
      </c>
      <c r="B27" s="369" t="s">
        <v>534</v>
      </c>
      <c r="C27" s="260"/>
    </row>
    <row r="28" spans="1:3" s="368" customFormat="1" ht="12" customHeight="1">
      <c r="A28" s="12" t="s">
        <v>256</v>
      </c>
      <c r="B28" s="370" t="s">
        <v>535</v>
      </c>
      <c r="C28" s="259"/>
    </row>
    <row r="29" spans="1:3" s="368" customFormat="1" ht="12" customHeight="1">
      <c r="A29" s="12" t="s">
        <v>257</v>
      </c>
      <c r="B29" s="370" t="s">
        <v>536</v>
      </c>
      <c r="C29" s="259"/>
    </row>
    <row r="30" spans="1:3" s="368" customFormat="1" ht="12" customHeight="1">
      <c r="A30" s="12" t="s">
        <v>258</v>
      </c>
      <c r="B30" s="370" t="s">
        <v>537</v>
      </c>
      <c r="C30" s="259"/>
    </row>
    <row r="31" spans="1:3" s="368" customFormat="1" ht="12" customHeight="1">
      <c r="A31" s="12" t="s">
        <v>531</v>
      </c>
      <c r="B31" s="370" t="s">
        <v>259</v>
      </c>
      <c r="C31" s="259"/>
    </row>
    <row r="32" spans="1:3" s="368" customFormat="1" ht="12" customHeight="1">
      <c r="A32" s="12" t="s">
        <v>532</v>
      </c>
      <c r="B32" s="370" t="s">
        <v>260</v>
      </c>
      <c r="C32" s="259"/>
    </row>
    <row r="33" spans="1:3" s="368" customFormat="1" ht="12" customHeight="1" thickBot="1">
      <c r="A33" s="14" t="s">
        <v>533</v>
      </c>
      <c r="B33" s="445" t="s">
        <v>261</v>
      </c>
      <c r="C33" s="261"/>
    </row>
    <row r="34" spans="1:3" s="368" customFormat="1" ht="12" customHeight="1" thickBot="1">
      <c r="A34" s="18" t="s">
        <v>21</v>
      </c>
      <c r="B34" s="19" t="s">
        <v>423</v>
      </c>
      <c r="C34" s="257">
        <f>SUM(C35:C45)</f>
        <v>0</v>
      </c>
    </row>
    <row r="35" spans="1:3" s="368" customFormat="1" ht="12" customHeight="1">
      <c r="A35" s="13" t="s">
        <v>79</v>
      </c>
      <c r="B35" s="369" t="s">
        <v>264</v>
      </c>
      <c r="C35" s="260"/>
    </row>
    <row r="36" spans="1:3" s="368" customFormat="1" ht="12" customHeight="1">
      <c r="A36" s="12" t="s">
        <v>80</v>
      </c>
      <c r="B36" s="370" t="s">
        <v>265</v>
      </c>
      <c r="C36" s="259"/>
    </row>
    <row r="37" spans="1:3" s="368" customFormat="1" ht="12" customHeight="1">
      <c r="A37" s="12" t="s">
        <v>81</v>
      </c>
      <c r="B37" s="370" t="s">
        <v>266</v>
      </c>
      <c r="C37" s="259"/>
    </row>
    <row r="38" spans="1:3" s="368" customFormat="1" ht="12" customHeight="1">
      <c r="A38" s="12" t="s">
        <v>157</v>
      </c>
      <c r="B38" s="370" t="s">
        <v>267</v>
      </c>
      <c r="C38" s="259"/>
    </row>
    <row r="39" spans="1:3" s="368" customFormat="1" ht="12" customHeight="1">
      <c r="A39" s="12" t="s">
        <v>158</v>
      </c>
      <c r="B39" s="370" t="s">
        <v>268</v>
      </c>
      <c r="C39" s="259"/>
    </row>
    <row r="40" spans="1:3" s="368" customFormat="1" ht="12" customHeight="1">
      <c r="A40" s="12" t="s">
        <v>159</v>
      </c>
      <c r="B40" s="370" t="s">
        <v>269</v>
      </c>
      <c r="C40" s="259"/>
    </row>
    <row r="41" spans="1:3" s="368" customFormat="1" ht="12" customHeight="1">
      <c r="A41" s="12" t="s">
        <v>160</v>
      </c>
      <c r="B41" s="370" t="s">
        <v>270</v>
      </c>
      <c r="C41" s="259"/>
    </row>
    <row r="42" spans="1:3" s="368" customFormat="1" ht="12" customHeight="1">
      <c r="A42" s="12" t="s">
        <v>161</v>
      </c>
      <c r="B42" s="370" t="s">
        <v>539</v>
      </c>
      <c r="C42" s="259"/>
    </row>
    <row r="43" spans="1:3" s="368" customFormat="1" ht="12" customHeight="1">
      <c r="A43" s="12" t="s">
        <v>262</v>
      </c>
      <c r="B43" s="370" t="s">
        <v>272</v>
      </c>
      <c r="C43" s="262"/>
    </row>
    <row r="44" spans="1:3" s="368" customFormat="1" ht="12" customHeight="1">
      <c r="A44" s="14" t="s">
        <v>263</v>
      </c>
      <c r="B44" s="371" t="s">
        <v>425</v>
      </c>
      <c r="C44" s="358"/>
    </row>
    <row r="45" spans="1:3" s="368" customFormat="1" ht="12" customHeight="1" thickBot="1">
      <c r="A45" s="14" t="s">
        <v>424</v>
      </c>
      <c r="B45" s="254" t="s">
        <v>273</v>
      </c>
      <c r="C45" s="358"/>
    </row>
    <row r="46" spans="1:3" s="368" customFormat="1" ht="12" customHeight="1" thickBot="1">
      <c r="A46" s="18" t="s">
        <v>22</v>
      </c>
      <c r="B46" s="19" t="s">
        <v>274</v>
      </c>
      <c r="C46" s="257">
        <f>SUM(C47:C51)</f>
        <v>0</v>
      </c>
    </row>
    <row r="47" spans="1:3" s="368" customFormat="1" ht="12" customHeight="1">
      <c r="A47" s="13" t="s">
        <v>82</v>
      </c>
      <c r="B47" s="369" t="s">
        <v>278</v>
      </c>
      <c r="C47" s="412"/>
    </row>
    <row r="48" spans="1:3" s="368" customFormat="1" ht="12" customHeight="1">
      <c r="A48" s="12" t="s">
        <v>83</v>
      </c>
      <c r="B48" s="370" t="s">
        <v>279</v>
      </c>
      <c r="C48" s="262"/>
    </row>
    <row r="49" spans="1:3" s="368" customFormat="1" ht="12" customHeight="1">
      <c r="A49" s="12" t="s">
        <v>275</v>
      </c>
      <c r="B49" s="370" t="s">
        <v>280</v>
      </c>
      <c r="C49" s="262"/>
    </row>
    <row r="50" spans="1:3" s="368" customFormat="1" ht="12" customHeight="1">
      <c r="A50" s="12" t="s">
        <v>276</v>
      </c>
      <c r="B50" s="370" t="s">
        <v>281</v>
      </c>
      <c r="C50" s="262"/>
    </row>
    <row r="51" spans="1:3" s="368" customFormat="1" ht="12" customHeight="1" thickBot="1">
      <c r="A51" s="14" t="s">
        <v>277</v>
      </c>
      <c r="B51" s="254" t="s">
        <v>282</v>
      </c>
      <c r="C51" s="358"/>
    </row>
    <row r="52" spans="1:3" s="368" customFormat="1" ht="12" customHeight="1" thickBot="1">
      <c r="A52" s="18" t="s">
        <v>162</v>
      </c>
      <c r="B52" s="19" t="s">
        <v>283</v>
      </c>
      <c r="C52" s="257">
        <f>SUM(C53:C55)</f>
        <v>0</v>
      </c>
    </row>
    <row r="53" spans="1:3" s="368" customFormat="1" ht="12" customHeight="1">
      <c r="A53" s="13" t="s">
        <v>84</v>
      </c>
      <c r="B53" s="369" t="s">
        <v>284</v>
      </c>
      <c r="C53" s="260"/>
    </row>
    <row r="54" spans="1:3" s="368" customFormat="1" ht="12" customHeight="1">
      <c r="A54" s="12" t="s">
        <v>85</v>
      </c>
      <c r="B54" s="370" t="s">
        <v>415</v>
      </c>
      <c r="C54" s="259"/>
    </row>
    <row r="55" spans="1:3" s="368" customFormat="1" ht="12" customHeight="1">
      <c r="A55" s="12" t="s">
        <v>287</v>
      </c>
      <c r="B55" s="370" t="s">
        <v>285</v>
      </c>
      <c r="C55" s="259"/>
    </row>
    <row r="56" spans="1:3" s="368" customFormat="1" ht="12" customHeight="1" thickBot="1">
      <c r="A56" s="14" t="s">
        <v>288</v>
      </c>
      <c r="B56" s="254" t="s">
        <v>286</v>
      </c>
      <c r="C56" s="261"/>
    </row>
    <row r="57" spans="1:3" s="368" customFormat="1" ht="12" customHeight="1" thickBot="1">
      <c r="A57" s="18" t="s">
        <v>24</v>
      </c>
      <c r="B57" s="252" t="s">
        <v>289</v>
      </c>
      <c r="C57" s="257">
        <f>SUM(C58:C60)</f>
        <v>0</v>
      </c>
    </row>
    <row r="58" spans="1:3" s="368" customFormat="1" ht="12" customHeight="1">
      <c r="A58" s="13" t="s">
        <v>163</v>
      </c>
      <c r="B58" s="369" t="s">
        <v>291</v>
      </c>
      <c r="C58" s="262"/>
    </row>
    <row r="59" spans="1:3" s="368" customFormat="1" ht="12" customHeight="1">
      <c r="A59" s="12" t="s">
        <v>164</v>
      </c>
      <c r="B59" s="370" t="s">
        <v>416</v>
      </c>
      <c r="C59" s="262"/>
    </row>
    <row r="60" spans="1:3" s="368" customFormat="1" ht="12" customHeight="1">
      <c r="A60" s="12" t="s">
        <v>216</v>
      </c>
      <c r="B60" s="370" t="s">
        <v>292</v>
      </c>
      <c r="C60" s="262"/>
    </row>
    <row r="61" spans="1:3" s="368" customFormat="1" ht="12" customHeight="1" thickBot="1">
      <c r="A61" s="14" t="s">
        <v>290</v>
      </c>
      <c r="B61" s="254" t="s">
        <v>293</v>
      </c>
      <c r="C61" s="262"/>
    </row>
    <row r="62" spans="1:3" s="368" customFormat="1" ht="12" customHeight="1" thickBot="1">
      <c r="A62" s="441" t="s">
        <v>465</v>
      </c>
      <c r="B62" s="19" t="s">
        <v>294</v>
      </c>
      <c r="C62" s="263">
        <f>+C5+C12+C19+C26+C34+C46+C52+C57</f>
        <v>4000</v>
      </c>
    </row>
    <row r="63" spans="1:3" s="368" customFormat="1" ht="12" customHeight="1" thickBot="1">
      <c r="A63" s="414" t="s">
        <v>295</v>
      </c>
      <c r="B63" s="252" t="s">
        <v>296</v>
      </c>
      <c r="C63" s="257">
        <f>SUM(C64:C66)</f>
        <v>0</v>
      </c>
    </row>
    <row r="64" spans="1:3" s="368" customFormat="1" ht="12" customHeight="1">
      <c r="A64" s="13" t="s">
        <v>327</v>
      </c>
      <c r="B64" s="369" t="s">
        <v>297</v>
      </c>
      <c r="C64" s="262"/>
    </row>
    <row r="65" spans="1:3" s="368" customFormat="1" ht="12" customHeight="1">
      <c r="A65" s="12" t="s">
        <v>336</v>
      </c>
      <c r="B65" s="370" t="s">
        <v>298</v>
      </c>
      <c r="C65" s="262"/>
    </row>
    <row r="66" spans="1:3" s="368" customFormat="1" ht="12" customHeight="1" thickBot="1">
      <c r="A66" s="14" t="s">
        <v>337</v>
      </c>
      <c r="B66" s="435" t="s">
        <v>450</v>
      </c>
      <c r="C66" s="262"/>
    </row>
    <row r="67" spans="1:3" s="368" customFormat="1" ht="12" customHeight="1" thickBot="1">
      <c r="A67" s="414" t="s">
        <v>300</v>
      </c>
      <c r="B67" s="252" t="s">
        <v>301</v>
      </c>
      <c r="C67" s="257">
        <f>SUM(C68:C71)</f>
        <v>0</v>
      </c>
    </row>
    <row r="68" spans="1:3" s="368" customFormat="1" ht="12" customHeight="1">
      <c r="A68" s="13" t="s">
        <v>131</v>
      </c>
      <c r="B68" s="369" t="s">
        <v>302</v>
      </c>
      <c r="C68" s="262"/>
    </row>
    <row r="69" spans="1:3" s="368" customFormat="1" ht="12" customHeight="1">
      <c r="A69" s="12" t="s">
        <v>132</v>
      </c>
      <c r="B69" s="370" t="s">
        <v>303</v>
      </c>
      <c r="C69" s="262"/>
    </row>
    <row r="70" spans="1:3" s="368" customFormat="1" ht="12" customHeight="1">
      <c r="A70" s="12" t="s">
        <v>328</v>
      </c>
      <c r="B70" s="370" t="s">
        <v>304</v>
      </c>
      <c r="C70" s="262"/>
    </row>
    <row r="71" spans="1:3" s="368" customFormat="1" ht="12" customHeight="1" thickBot="1">
      <c r="A71" s="14" t="s">
        <v>329</v>
      </c>
      <c r="B71" s="254" t="s">
        <v>305</v>
      </c>
      <c r="C71" s="262"/>
    </row>
    <row r="72" spans="1:3" s="368" customFormat="1" ht="12" customHeight="1" thickBot="1">
      <c r="A72" s="414" t="s">
        <v>306</v>
      </c>
      <c r="B72" s="252" t="s">
        <v>307</v>
      </c>
      <c r="C72" s="257">
        <f>SUM(C73:C74)</f>
        <v>0</v>
      </c>
    </row>
    <row r="73" spans="1:3" s="368" customFormat="1" ht="12" customHeight="1">
      <c r="A73" s="13" t="s">
        <v>330</v>
      </c>
      <c r="B73" s="369" t="s">
        <v>308</v>
      </c>
      <c r="C73" s="262"/>
    </row>
    <row r="74" spans="1:3" s="368" customFormat="1" ht="12" customHeight="1" thickBot="1">
      <c r="A74" s="14" t="s">
        <v>331</v>
      </c>
      <c r="B74" s="254" t="s">
        <v>309</v>
      </c>
      <c r="C74" s="262"/>
    </row>
    <row r="75" spans="1:3" s="368" customFormat="1" ht="12" customHeight="1" thickBot="1">
      <c r="A75" s="414" t="s">
        <v>310</v>
      </c>
      <c r="B75" s="252" t="s">
        <v>311</v>
      </c>
      <c r="C75" s="257">
        <f>SUM(C76:C78)</f>
        <v>0</v>
      </c>
    </row>
    <row r="76" spans="1:3" s="368" customFormat="1" ht="12" customHeight="1">
      <c r="A76" s="13" t="s">
        <v>332</v>
      </c>
      <c r="B76" s="369" t="s">
        <v>312</v>
      </c>
      <c r="C76" s="262"/>
    </row>
    <row r="77" spans="1:3" s="368" customFormat="1" ht="12" customHeight="1">
      <c r="A77" s="12" t="s">
        <v>333</v>
      </c>
      <c r="B77" s="370" t="s">
        <v>313</v>
      </c>
      <c r="C77" s="262"/>
    </row>
    <row r="78" spans="1:3" s="368" customFormat="1" ht="12" customHeight="1" thickBot="1">
      <c r="A78" s="14" t="s">
        <v>334</v>
      </c>
      <c r="B78" s="254" t="s">
        <v>314</v>
      </c>
      <c r="C78" s="262"/>
    </row>
    <row r="79" spans="1:3" s="368" customFormat="1" ht="12" customHeight="1" thickBot="1">
      <c r="A79" s="414" t="s">
        <v>315</v>
      </c>
      <c r="B79" s="252" t="s">
        <v>335</v>
      </c>
      <c r="C79" s="257">
        <f>SUM(C80:C83)</f>
        <v>0</v>
      </c>
    </row>
    <row r="80" spans="1:3" s="368" customFormat="1" ht="12" customHeight="1">
      <c r="A80" s="373" t="s">
        <v>316</v>
      </c>
      <c r="B80" s="369" t="s">
        <v>317</v>
      </c>
      <c r="C80" s="262"/>
    </row>
    <row r="81" spans="1:3" s="368" customFormat="1" ht="12" customHeight="1">
      <c r="A81" s="374" t="s">
        <v>318</v>
      </c>
      <c r="B81" s="370" t="s">
        <v>319</v>
      </c>
      <c r="C81" s="262"/>
    </row>
    <row r="82" spans="1:3" s="368" customFormat="1" ht="12" customHeight="1">
      <c r="A82" s="374" t="s">
        <v>320</v>
      </c>
      <c r="B82" s="370" t="s">
        <v>321</v>
      </c>
      <c r="C82" s="262"/>
    </row>
    <row r="83" spans="1:3" s="368" customFormat="1" ht="12" customHeight="1" thickBot="1">
      <c r="A83" s="375" t="s">
        <v>322</v>
      </c>
      <c r="B83" s="254" t="s">
        <v>323</v>
      </c>
      <c r="C83" s="262"/>
    </row>
    <row r="84" spans="1:3" s="368" customFormat="1" ht="12" customHeight="1" thickBot="1">
      <c r="A84" s="414" t="s">
        <v>324</v>
      </c>
      <c r="B84" s="252" t="s">
        <v>464</v>
      </c>
      <c r="C84" s="413"/>
    </row>
    <row r="85" spans="1:3" s="368" customFormat="1" ht="13.5" customHeight="1" thickBot="1">
      <c r="A85" s="414" t="s">
        <v>326</v>
      </c>
      <c r="B85" s="252" t="s">
        <v>325</v>
      </c>
      <c r="C85" s="413"/>
    </row>
    <row r="86" spans="1:3" s="368" customFormat="1" ht="15.75" customHeight="1" thickBot="1">
      <c r="A86" s="414" t="s">
        <v>338</v>
      </c>
      <c r="B86" s="376" t="s">
        <v>467</v>
      </c>
      <c r="C86" s="263">
        <f>+C63+C67+C72+C75+C79+C85+C84</f>
        <v>0</v>
      </c>
    </row>
    <row r="87" spans="1:3" s="368" customFormat="1" ht="16.5" customHeight="1" thickBot="1">
      <c r="A87" s="415" t="s">
        <v>466</v>
      </c>
      <c r="B87" s="377" t="s">
        <v>468</v>
      </c>
      <c r="C87" s="263">
        <f>+C62+C86</f>
        <v>4000</v>
      </c>
    </row>
    <row r="88" spans="1:3" s="368" customFormat="1" ht="83.25" customHeight="1">
      <c r="A88" s="3"/>
      <c r="B88" s="4"/>
      <c r="C88" s="264"/>
    </row>
    <row r="89" spans="1:3" ht="16.5" customHeight="1">
      <c r="A89" s="556" t="s">
        <v>45</v>
      </c>
      <c r="B89" s="556"/>
      <c r="C89" s="556"/>
    </row>
    <row r="90" spans="1:3" s="378" customFormat="1" ht="16.5" customHeight="1" thickBot="1">
      <c r="A90" s="557" t="s">
        <v>135</v>
      </c>
      <c r="B90" s="557"/>
      <c r="C90" s="107" t="s">
        <v>215</v>
      </c>
    </row>
    <row r="91" spans="1:3" ht="38.1" customHeight="1" thickBot="1">
      <c r="A91" s="21" t="s">
        <v>69</v>
      </c>
      <c r="B91" s="22" t="s">
        <v>46</v>
      </c>
      <c r="C91" s="34" t="str">
        <f>+C3</f>
        <v>2016. évi előirányzat</v>
      </c>
    </row>
    <row r="92" spans="1:3" s="367" customFormat="1" ht="12" customHeight="1" thickBot="1">
      <c r="A92" s="29"/>
      <c r="B92" s="30" t="s">
        <v>482</v>
      </c>
      <c r="C92" s="31" t="s">
        <v>483</v>
      </c>
    </row>
    <row r="93" spans="1:3" ht="12" customHeight="1" thickBot="1">
      <c r="A93" s="20" t="s">
        <v>17</v>
      </c>
      <c r="B93" s="26" t="s">
        <v>426</v>
      </c>
      <c r="C93" s="256">
        <f>C94+C95+C96+C97+C98+C111</f>
        <v>4000</v>
      </c>
    </row>
    <row r="94" spans="1:3" ht="12" customHeight="1">
      <c r="A94" s="15" t="s">
        <v>86</v>
      </c>
      <c r="B94" s="8" t="s">
        <v>47</v>
      </c>
      <c r="C94" s="258">
        <v>2960</v>
      </c>
    </row>
    <row r="95" spans="1:3" ht="12" customHeight="1">
      <c r="A95" s="12" t="s">
        <v>87</v>
      </c>
      <c r="B95" s="6" t="s">
        <v>165</v>
      </c>
      <c r="C95" s="259">
        <v>800</v>
      </c>
    </row>
    <row r="96" spans="1:3" ht="12" customHeight="1">
      <c r="A96" s="12" t="s">
        <v>88</v>
      </c>
      <c r="B96" s="6" t="s">
        <v>122</v>
      </c>
      <c r="C96" s="261">
        <v>240</v>
      </c>
    </row>
    <row r="97" spans="1:3" ht="12" customHeight="1">
      <c r="A97" s="12" t="s">
        <v>89</v>
      </c>
      <c r="B97" s="9" t="s">
        <v>166</v>
      </c>
      <c r="C97" s="261"/>
    </row>
    <row r="98" spans="1:3" ht="12" customHeight="1">
      <c r="A98" s="12" t="s">
        <v>97</v>
      </c>
      <c r="B98" s="17" t="s">
        <v>167</v>
      </c>
      <c r="C98" s="261"/>
    </row>
    <row r="99" spans="1:3" ht="12" customHeight="1">
      <c r="A99" s="12" t="s">
        <v>90</v>
      </c>
      <c r="B99" s="6" t="s">
        <v>431</v>
      </c>
      <c r="C99" s="261"/>
    </row>
    <row r="100" spans="1:3" ht="12" customHeight="1">
      <c r="A100" s="12" t="s">
        <v>91</v>
      </c>
      <c r="B100" s="111" t="s">
        <v>430</v>
      </c>
      <c r="C100" s="261"/>
    </row>
    <row r="101" spans="1:3" ht="12" customHeight="1">
      <c r="A101" s="12" t="s">
        <v>98</v>
      </c>
      <c r="B101" s="111" t="s">
        <v>429</v>
      </c>
      <c r="C101" s="261"/>
    </row>
    <row r="102" spans="1:3" ht="12" customHeight="1">
      <c r="A102" s="12" t="s">
        <v>99</v>
      </c>
      <c r="B102" s="109" t="s">
        <v>341</v>
      </c>
      <c r="C102" s="261"/>
    </row>
    <row r="103" spans="1:3" ht="12" customHeight="1">
      <c r="A103" s="12" t="s">
        <v>100</v>
      </c>
      <c r="B103" s="110" t="s">
        <v>342</v>
      </c>
      <c r="C103" s="261"/>
    </row>
    <row r="104" spans="1:3" ht="12" customHeight="1">
      <c r="A104" s="12" t="s">
        <v>101</v>
      </c>
      <c r="B104" s="110" t="s">
        <v>343</v>
      </c>
      <c r="C104" s="261"/>
    </row>
    <row r="105" spans="1:3" ht="12" customHeight="1">
      <c r="A105" s="12" t="s">
        <v>103</v>
      </c>
      <c r="B105" s="109" t="s">
        <v>344</v>
      </c>
      <c r="C105" s="261"/>
    </row>
    <row r="106" spans="1:3" ht="12" customHeight="1">
      <c r="A106" s="12" t="s">
        <v>168</v>
      </c>
      <c r="B106" s="109" t="s">
        <v>345</v>
      </c>
      <c r="C106" s="261"/>
    </row>
    <row r="107" spans="1:3" ht="12" customHeight="1">
      <c r="A107" s="12" t="s">
        <v>339</v>
      </c>
      <c r="B107" s="110" t="s">
        <v>346</v>
      </c>
      <c r="C107" s="261"/>
    </row>
    <row r="108" spans="1:3" ht="12" customHeight="1">
      <c r="A108" s="11" t="s">
        <v>340</v>
      </c>
      <c r="B108" s="111" t="s">
        <v>347</v>
      </c>
      <c r="C108" s="261"/>
    </row>
    <row r="109" spans="1:3" ht="12" customHeight="1">
      <c r="A109" s="12" t="s">
        <v>427</v>
      </c>
      <c r="B109" s="111" t="s">
        <v>348</v>
      </c>
      <c r="C109" s="261"/>
    </row>
    <row r="110" spans="1:3" ht="12" customHeight="1">
      <c r="A110" s="14" t="s">
        <v>428</v>
      </c>
      <c r="B110" s="111" t="s">
        <v>349</v>
      </c>
      <c r="C110" s="261"/>
    </row>
    <row r="111" spans="1:3" ht="12" customHeight="1">
      <c r="A111" s="12" t="s">
        <v>432</v>
      </c>
      <c r="B111" s="9" t="s">
        <v>48</v>
      </c>
      <c r="C111" s="259"/>
    </row>
    <row r="112" spans="1:3" ht="12" customHeight="1">
      <c r="A112" s="12" t="s">
        <v>433</v>
      </c>
      <c r="B112" s="6" t="s">
        <v>435</v>
      </c>
      <c r="C112" s="259"/>
    </row>
    <row r="113" spans="1:3" ht="12" customHeight="1" thickBot="1">
      <c r="A113" s="16" t="s">
        <v>434</v>
      </c>
      <c r="B113" s="439" t="s">
        <v>436</v>
      </c>
      <c r="C113" s="265"/>
    </row>
    <row r="114" spans="1:3" ht="12" customHeight="1" thickBot="1">
      <c r="A114" s="436" t="s">
        <v>18</v>
      </c>
      <c r="B114" s="437" t="s">
        <v>350</v>
      </c>
      <c r="C114" s="438">
        <f>+C115+C117+C119</f>
        <v>0</v>
      </c>
    </row>
    <row r="115" spans="1:3" ht="12" customHeight="1">
      <c r="A115" s="13" t="s">
        <v>92</v>
      </c>
      <c r="B115" s="6" t="s">
        <v>214</v>
      </c>
      <c r="C115" s="260"/>
    </row>
    <row r="116" spans="1:3" ht="12" customHeight="1">
      <c r="A116" s="13" t="s">
        <v>93</v>
      </c>
      <c r="B116" s="10" t="s">
        <v>354</v>
      </c>
      <c r="C116" s="260"/>
    </row>
    <row r="117" spans="1:3" ht="12" customHeight="1">
      <c r="A117" s="13" t="s">
        <v>94</v>
      </c>
      <c r="B117" s="10" t="s">
        <v>169</v>
      </c>
      <c r="C117" s="259"/>
    </row>
    <row r="118" spans="1:3" ht="12" customHeight="1">
      <c r="A118" s="13" t="s">
        <v>95</v>
      </c>
      <c r="B118" s="10" t="s">
        <v>355</v>
      </c>
      <c r="C118" s="242"/>
    </row>
    <row r="119" spans="1:3" ht="12" customHeight="1">
      <c r="A119" s="13" t="s">
        <v>96</v>
      </c>
      <c r="B119" s="254" t="s">
        <v>217</v>
      </c>
      <c r="C119" s="242"/>
    </row>
    <row r="120" spans="1:3" ht="12" customHeight="1">
      <c r="A120" s="13" t="s">
        <v>102</v>
      </c>
      <c r="B120" s="253" t="s">
        <v>417</v>
      </c>
      <c r="C120" s="242"/>
    </row>
    <row r="121" spans="1:3" ht="12" customHeight="1">
      <c r="A121" s="13" t="s">
        <v>104</v>
      </c>
      <c r="B121" s="365" t="s">
        <v>360</v>
      </c>
      <c r="C121" s="242"/>
    </row>
    <row r="122" spans="1:3">
      <c r="A122" s="13" t="s">
        <v>170</v>
      </c>
      <c r="B122" s="110" t="s">
        <v>343</v>
      </c>
      <c r="C122" s="242"/>
    </row>
    <row r="123" spans="1:3" ht="12" customHeight="1">
      <c r="A123" s="13" t="s">
        <v>171</v>
      </c>
      <c r="B123" s="110" t="s">
        <v>359</v>
      </c>
      <c r="C123" s="242"/>
    </row>
    <row r="124" spans="1:3" ht="12" customHeight="1">
      <c r="A124" s="13" t="s">
        <v>172</v>
      </c>
      <c r="B124" s="110" t="s">
        <v>358</v>
      </c>
      <c r="C124" s="242"/>
    </row>
    <row r="125" spans="1:3" ht="12" customHeight="1">
      <c r="A125" s="13" t="s">
        <v>351</v>
      </c>
      <c r="B125" s="110" t="s">
        <v>346</v>
      </c>
      <c r="C125" s="242"/>
    </row>
    <row r="126" spans="1:3" ht="12" customHeight="1">
      <c r="A126" s="13" t="s">
        <v>352</v>
      </c>
      <c r="B126" s="110" t="s">
        <v>357</v>
      </c>
      <c r="C126" s="242"/>
    </row>
    <row r="127" spans="1:3" ht="16.5" thickBot="1">
      <c r="A127" s="11" t="s">
        <v>353</v>
      </c>
      <c r="B127" s="110" t="s">
        <v>356</v>
      </c>
      <c r="C127" s="243"/>
    </row>
    <row r="128" spans="1:3" ht="12" customHeight="1" thickBot="1">
      <c r="A128" s="18" t="s">
        <v>19</v>
      </c>
      <c r="B128" s="92" t="s">
        <v>437</v>
      </c>
      <c r="C128" s="257">
        <f>+C93+C114</f>
        <v>4000</v>
      </c>
    </row>
    <row r="129" spans="1:3" ht="12" customHeight="1" thickBot="1">
      <c r="A129" s="18" t="s">
        <v>20</v>
      </c>
      <c r="B129" s="92" t="s">
        <v>438</v>
      </c>
      <c r="C129" s="257">
        <f>+C130+C131+C132</f>
        <v>0</v>
      </c>
    </row>
    <row r="130" spans="1:3" ht="12" customHeight="1">
      <c r="A130" s="13" t="s">
        <v>255</v>
      </c>
      <c r="B130" s="10" t="s">
        <v>445</v>
      </c>
      <c r="C130" s="242"/>
    </row>
    <row r="131" spans="1:3" ht="12" customHeight="1">
      <c r="A131" s="13" t="s">
        <v>256</v>
      </c>
      <c r="B131" s="10" t="s">
        <v>446</v>
      </c>
      <c r="C131" s="242"/>
    </row>
    <row r="132" spans="1:3" ht="12" customHeight="1" thickBot="1">
      <c r="A132" s="11" t="s">
        <v>257</v>
      </c>
      <c r="B132" s="10" t="s">
        <v>447</v>
      </c>
      <c r="C132" s="242"/>
    </row>
    <row r="133" spans="1:3" ht="12" customHeight="1" thickBot="1">
      <c r="A133" s="18" t="s">
        <v>21</v>
      </c>
      <c r="B133" s="92" t="s">
        <v>439</v>
      </c>
      <c r="C133" s="257">
        <f>SUM(C134:C139)</f>
        <v>0</v>
      </c>
    </row>
    <row r="134" spans="1:3" ht="12" customHeight="1">
      <c r="A134" s="13" t="s">
        <v>79</v>
      </c>
      <c r="B134" s="7" t="s">
        <v>448</v>
      </c>
      <c r="C134" s="242"/>
    </row>
    <row r="135" spans="1:3" ht="12" customHeight="1">
      <c r="A135" s="13" t="s">
        <v>80</v>
      </c>
      <c r="B135" s="7" t="s">
        <v>440</v>
      </c>
      <c r="C135" s="242"/>
    </row>
    <row r="136" spans="1:3" ht="12" customHeight="1">
      <c r="A136" s="13" t="s">
        <v>81</v>
      </c>
      <c r="B136" s="7" t="s">
        <v>441</v>
      </c>
      <c r="C136" s="242"/>
    </row>
    <row r="137" spans="1:3" ht="12" customHeight="1">
      <c r="A137" s="13" t="s">
        <v>157</v>
      </c>
      <c r="B137" s="7" t="s">
        <v>442</v>
      </c>
      <c r="C137" s="242"/>
    </row>
    <row r="138" spans="1:3" ht="12" customHeight="1">
      <c r="A138" s="13" t="s">
        <v>158</v>
      </c>
      <c r="B138" s="7" t="s">
        <v>443</v>
      </c>
      <c r="C138" s="242"/>
    </row>
    <row r="139" spans="1:3" ht="12" customHeight="1" thickBot="1">
      <c r="A139" s="11" t="s">
        <v>159</v>
      </c>
      <c r="B139" s="7" t="s">
        <v>444</v>
      </c>
      <c r="C139" s="242"/>
    </row>
    <row r="140" spans="1:3" ht="12" customHeight="1" thickBot="1">
      <c r="A140" s="18" t="s">
        <v>22</v>
      </c>
      <c r="B140" s="92" t="s">
        <v>452</v>
      </c>
      <c r="C140" s="263">
        <f>+C141+C142+C143+C144</f>
        <v>0</v>
      </c>
    </row>
    <row r="141" spans="1:3" ht="12" customHeight="1">
      <c r="A141" s="13" t="s">
        <v>82</v>
      </c>
      <c r="B141" s="7" t="s">
        <v>361</v>
      </c>
      <c r="C141" s="242"/>
    </row>
    <row r="142" spans="1:3" ht="12" customHeight="1">
      <c r="A142" s="13" t="s">
        <v>83</v>
      </c>
      <c r="B142" s="7" t="s">
        <v>362</v>
      </c>
      <c r="C142" s="242"/>
    </row>
    <row r="143" spans="1:3" ht="12" customHeight="1">
      <c r="A143" s="13" t="s">
        <v>275</v>
      </c>
      <c r="B143" s="7" t="s">
        <v>453</v>
      </c>
      <c r="C143" s="242"/>
    </row>
    <row r="144" spans="1:3" ht="12" customHeight="1" thickBot="1">
      <c r="A144" s="11" t="s">
        <v>276</v>
      </c>
      <c r="B144" s="5" t="s">
        <v>381</v>
      </c>
      <c r="C144" s="242"/>
    </row>
    <row r="145" spans="1:9" ht="12" customHeight="1" thickBot="1">
      <c r="A145" s="18" t="s">
        <v>23</v>
      </c>
      <c r="B145" s="92" t="s">
        <v>454</v>
      </c>
      <c r="C145" s="266">
        <f>SUM(C146:C150)</f>
        <v>0</v>
      </c>
    </row>
    <row r="146" spans="1:9" ht="12" customHeight="1">
      <c r="A146" s="13" t="s">
        <v>84</v>
      </c>
      <c r="B146" s="7" t="s">
        <v>449</v>
      </c>
      <c r="C146" s="242"/>
    </row>
    <row r="147" spans="1:9" ht="12" customHeight="1">
      <c r="A147" s="13" t="s">
        <v>85</v>
      </c>
      <c r="B147" s="7" t="s">
        <v>456</v>
      </c>
      <c r="C147" s="242"/>
    </row>
    <row r="148" spans="1:9" ht="12" customHeight="1">
      <c r="A148" s="13" t="s">
        <v>287</v>
      </c>
      <c r="B148" s="7" t="s">
        <v>451</v>
      </c>
      <c r="C148" s="242"/>
    </row>
    <row r="149" spans="1:9" ht="12" customHeight="1">
      <c r="A149" s="13" t="s">
        <v>288</v>
      </c>
      <c r="B149" s="7" t="s">
        <v>457</v>
      </c>
      <c r="C149" s="242"/>
    </row>
    <row r="150" spans="1:9" ht="12" customHeight="1" thickBot="1">
      <c r="A150" s="13" t="s">
        <v>455</v>
      </c>
      <c r="B150" s="7" t="s">
        <v>458</v>
      </c>
      <c r="C150" s="242"/>
    </row>
    <row r="151" spans="1:9" ht="12" customHeight="1" thickBot="1">
      <c r="A151" s="18" t="s">
        <v>24</v>
      </c>
      <c r="B151" s="92" t="s">
        <v>459</v>
      </c>
      <c r="C151" s="440"/>
    </row>
    <row r="152" spans="1:9" ht="12" customHeight="1" thickBot="1">
      <c r="A152" s="18" t="s">
        <v>25</v>
      </c>
      <c r="B152" s="92" t="s">
        <v>460</v>
      </c>
      <c r="C152" s="440"/>
    </row>
    <row r="153" spans="1:9" ht="15" customHeight="1" thickBot="1">
      <c r="A153" s="18" t="s">
        <v>26</v>
      </c>
      <c r="B153" s="92" t="s">
        <v>462</v>
      </c>
      <c r="C153" s="379">
        <f>+C129+C133+C140+C145+C151+C152</f>
        <v>0</v>
      </c>
      <c r="F153" s="380"/>
      <c r="G153" s="381"/>
      <c r="H153" s="381"/>
      <c r="I153" s="381"/>
    </row>
    <row r="154" spans="1:9" s="368" customFormat="1" ht="12.95" customHeight="1" thickBot="1">
      <c r="A154" s="255" t="s">
        <v>27</v>
      </c>
      <c r="B154" s="343" t="s">
        <v>461</v>
      </c>
      <c r="C154" s="379">
        <f>+C128+C153</f>
        <v>4000</v>
      </c>
    </row>
    <row r="155" spans="1:9" ht="7.5" customHeight="1"/>
    <row r="156" spans="1:9">
      <c r="A156" s="558" t="s">
        <v>363</v>
      </c>
      <c r="B156" s="558"/>
      <c r="C156" s="558"/>
    </row>
    <row r="157" spans="1:9" ht="15" customHeight="1" thickBot="1">
      <c r="A157" s="555" t="s">
        <v>136</v>
      </c>
      <c r="B157" s="555"/>
      <c r="C157" s="267" t="s">
        <v>215</v>
      </c>
    </row>
    <row r="158" spans="1:9" ht="13.5" customHeight="1" thickBot="1">
      <c r="A158" s="18">
        <v>1</v>
      </c>
      <c r="B158" s="25" t="s">
        <v>463</v>
      </c>
      <c r="C158" s="257">
        <f>+C62-C128</f>
        <v>0</v>
      </c>
      <c r="D158" s="382"/>
    </row>
    <row r="159" spans="1:9" ht="27.75" customHeight="1" thickBot="1">
      <c r="A159" s="18" t="s">
        <v>18</v>
      </c>
      <c r="B159" s="25" t="s">
        <v>469</v>
      </c>
      <c r="C159" s="257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BUJ KÖZSÉG Önkormányzat
2016. ÉVI KÖLTSÉGVETÉS
ÁLLAMIGAZGATÁSI FELADATAINAK MÉRLEGE
&amp;R&amp;"Times New Roman CE,Félkövér dőlt"&amp;11 1.4. melléklet a ........./2016.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view="pageBreakPreview" zoomScaleNormal="115" zoomScaleSheetLayoutView="100" workbookViewId="0">
      <selection activeCell="C7" sqref="C7"/>
    </sheetView>
  </sheetViews>
  <sheetFormatPr defaultRowHeight="12.75"/>
  <cols>
    <col min="1" max="1" width="6.83203125" style="48" customWidth="1"/>
    <col min="2" max="2" width="55.1640625" style="161" customWidth="1"/>
    <col min="3" max="3" width="16.33203125" style="48" customWidth="1"/>
    <col min="4" max="4" width="55.1640625" style="48" customWidth="1"/>
    <col min="5" max="5" width="16.33203125" style="48" customWidth="1"/>
    <col min="6" max="6" width="4.83203125" style="48" customWidth="1"/>
    <col min="7" max="16384" width="9.33203125" style="48"/>
  </cols>
  <sheetData>
    <row r="1" spans="1:6" ht="39.75" customHeight="1">
      <c r="B1" s="279" t="s">
        <v>140</v>
      </c>
      <c r="C1" s="280"/>
      <c r="D1" s="280"/>
      <c r="E1" s="280"/>
      <c r="F1" s="561" t="str">
        <f>+CONCATENATE("2.1. melléklet a ………../",LEFT(ÖSSZEFÜGGÉSEK!A5,4),". (……….) önkormányzati rendelethez")</f>
        <v>2.1. melléklet a ………../2016. (……….) önkormányzati rendelethez</v>
      </c>
    </row>
    <row r="2" spans="1:6" ht="14.25" thickBot="1">
      <c r="E2" s="281" t="s">
        <v>60</v>
      </c>
      <c r="F2" s="561"/>
    </row>
    <row r="3" spans="1:6" ht="18" customHeight="1" thickBot="1">
      <c r="A3" s="559" t="s">
        <v>69</v>
      </c>
      <c r="B3" s="282" t="s">
        <v>55</v>
      </c>
      <c r="C3" s="283"/>
      <c r="D3" s="282" t="s">
        <v>56</v>
      </c>
      <c r="E3" s="284"/>
      <c r="F3" s="561"/>
    </row>
    <row r="4" spans="1:6" s="285" customFormat="1" ht="35.25" customHeight="1" thickBot="1">
      <c r="A4" s="560"/>
      <c r="B4" s="162" t="s">
        <v>61</v>
      </c>
      <c r="C4" s="163" t="str">
        <f>+'1.1.sz.mell.'!C3</f>
        <v>2016. évi előirányzat</v>
      </c>
      <c r="D4" s="162" t="s">
        <v>61</v>
      </c>
      <c r="E4" s="45" t="str">
        <f>+C4</f>
        <v>2016. évi előirányzat</v>
      </c>
      <c r="F4" s="561"/>
    </row>
    <row r="5" spans="1:6" s="290" customFormat="1" ht="12" customHeight="1" thickBot="1">
      <c r="A5" s="286"/>
      <c r="B5" s="287" t="s">
        <v>482</v>
      </c>
      <c r="C5" s="288" t="s">
        <v>483</v>
      </c>
      <c r="D5" s="287" t="s">
        <v>484</v>
      </c>
      <c r="E5" s="289" t="s">
        <v>486</v>
      </c>
      <c r="F5" s="561"/>
    </row>
    <row r="6" spans="1:6" ht="12.95" customHeight="1">
      <c r="A6" s="291" t="s">
        <v>17</v>
      </c>
      <c r="B6" s="292" t="s">
        <v>364</v>
      </c>
      <c r="C6" s="268">
        <v>209180</v>
      </c>
      <c r="D6" s="292" t="s">
        <v>62</v>
      </c>
      <c r="E6" s="274">
        <v>238181</v>
      </c>
      <c r="F6" s="561"/>
    </row>
    <row r="7" spans="1:6" ht="12.95" customHeight="1">
      <c r="A7" s="293" t="s">
        <v>18</v>
      </c>
      <c r="B7" s="294" t="s">
        <v>365</v>
      </c>
      <c r="C7" s="269">
        <v>181071</v>
      </c>
      <c r="D7" s="294" t="s">
        <v>165</v>
      </c>
      <c r="E7" s="275">
        <v>45243</v>
      </c>
      <c r="F7" s="561"/>
    </row>
    <row r="8" spans="1:6" ht="12.95" customHeight="1">
      <c r="A8" s="293" t="s">
        <v>19</v>
      </c>
      <c r="B8" s="294" t="s">
        <v>386</v>
      </c>
      <c r="C8" s="269"/>
      <c r="D8" s="294" t="s">
        <v>220</v>
      </c>
      <c r="E8" s="275">
        <v>112607</v>
      </c>
      <c r="F8" s="561"/>
    </row>
    <row r="9" spans="1:6" ht="12.95" customHeight="1">
      <c r="A9" s="293" t="s">
        <v>20</v>
      </c>
      <c r="B9" s="294" t="s">
        <v>156</v>
      </c>
      <c r="C9" s="269">
        <v>18600</v>
      </c>
      <c r="D9" s="294" t="s">
        <v>166</v>
      </c>
      <c r="E9" s="275">
        <v>12598</v>
      </c>
      <c r="F9" s="561"/>
    </row>
    <row r="10" spans="1:6" ht="12.95" customHeight="1">
      <c r="A10" s="293" t="s">
        <v>21</v>
      </c>
      <c r="B10" s="295" t="s">
        <v>410</v>
      </c>
      <c r="C10" s="269">
        <v>35438</v>
      </c>
      <c r="D10" s="294" t="s">
        <v>167</v>
      </c>
      <c r="E10" s="275">
        <v>38053</v>
      </c>
      <c r="F10" s="561"/>
    </row>
    <row r="11" spans="1:6" ht="12.95" customHeight="1">
      <c r="A11" s="293" t="s">
        <v>22</v>
      </c>
      <c r="B11" s="294" t="s">
        <v>366</v>
      </c>
      <c r="C11" s="270">
        <v>730</v>
      </c>
      <c r="D11" s="294" t="s">
        <v>48</v>
      </c>
      <c r="E11" s="275">
        <v>4000</v>
      </c>
      <c r="F11" s="561"/>
    </row>
    <row r="12" spans="1:6" ht="12.95" customHeight="1">
      <c r="A12" s="293" t="s">
        <v>23</v>
      </c>
      <c r="B12" s="294" t="s">
        <v>470</v>
      </c>
      <c r="C12" s="269"/>
      <c r="D12" s="39"/>
      <c r="E12" s="275"/>
      <c r="F12" s="561"/>
    </row>
    <row r="13" spans="1:6" ht="12.95" customHeight="1">
      <c r="A13" s="293" t="s">
        <v>24</v>
      </c>
      <c r="B13" s="39"/>
      <c r="C13" s="269"/>
      <c r="D13" s="39"/>
      <c r="E13" s="275"/>
      <c r="F13" s="561"/>
    </row>
    <row r="14" spans="1:6" ht="12.95" customHeight="1">
      <c r="A14" s="293" t="s">
        <v>25</v>
      </c>
      <c r="B14" s="383"/>
      <c r="C14" s="270"/>
      <c r="D14" s="39"/>
      <c r="E14" s="275"/>
      <c r="F14" s="561"/>
    </row>
    <row r="15" spans="1:6" ht="12.95" customHeight="1">
      <c r="A15" s="293" t="s">
        <v>26</v>
      </c>
      <c r="B15" s="39"/>
      <c r="C15" s="269"/>
      <c r="D15" s="39"/>
      <c r="E15" s="275"/>
      <c r="F15" s="561"/>
    </row>
    <row r="16" spans="1:6" ht="12.95" customHeight="1">
      <c r="A16" s="293" t="s">
        <v>27</v>
      </c>
      <c r="B16" s="39"/>
      <c r="C16" s="269"/>
      <c r="D16" s="39"/>
      <c r="E16" s="275"/>
      <c r="F16" s="561"/>
    </row>
    <row r="17" spans="1:6" ht="12.95" customHeight="1" thickBot="1">
      <c r="A17" s="293" t="s">
        <v>28</v>
      </c>
      <c r="B17" s="50"/>
      <c r="C17" s="271"/>
      <c r="D17" s="39"/>
      <c r="E17" s="276"/>
      <c r="F17" s="561"/>
    </row>
    <row r="18" spans="1:6" ht="15.95" customHeight="1" thickBot="1">
      <c r="A18" s="296" t="s">
        <v>29</v>
      </c>
      <c r="B18" s="93" t="s">
        <v>471</v>
      </c>
      <c r="C18" s="272">
        <f>SUM(C6:C17)</f>
        <v>445019</v>
      </c>
      <c r="D18" s="93" t="s">
        <v>372</v>
      </c>
      <c r="E18" s="277">
        <f>SUM(E6:E17)</f>
        <v>450682</v>
      </c>
      <c r="F18" s="561"/>
    </row>
    <row r="19" spans="1:6" ht="12.95" customHeight="1">
      <c r="A19" s="297" t="s">
        <v>30</v>
      </c>
      <c r="B19" s="298" t="s">
        <v>369</v>
      </c>
      <c r="C19" s="442">
        <f>+C20+C21+C22+C23</f>
        <v>32884</v>
      </c>
      <c r="D19" s="299" t="s">
        <v>173</v>
      </c>
      <c r="E19" s="278"/>
      <c r="F19" s="561"/>
    </row>
    <row r="20" spans="1:6" ht="12.95" customHeight="1">
      <c r="A20" s="300" t="s">
        <v>31</v>
      </c>
      <c r="B20" s="299" t="s">
        <v>212</v>
      </c>
      <c r="C20" s="67">
        <v>32884</v>
      </c>
      <c r="D20" s="299" t="s">
        <v>371</v>
      </c>
      <c r="E20" s="68"/>
      <c r="F20" s="561"/>
    </row>
    <row r="21" spans="1:6" ht="12.95" customHeight="1">
      <c r="A21" s="300" t="s">
        <v>32</v>
      </c>
      <c r="B21" s="299" t="s">
        <v>213</v>
      </c>
      <c r="C21" s="67"/>
      <c r="D21" s="299" t="s">
        <v>138</v>
      </c>
      <c r="E21" s="68"/>
      <c r="F21" s="561"/>
    </row>
    <row r="22" spans="1:6" ht="12.95" customHeight="1">
      <c r="A22" s="300" t="s">
        <v>33</v>
      </c>
      <c r="B22" s="299" t="s">
        <v>218</v>
      </c>
      <c r="C22" s="67"/>
      <c r="D22" s="299" t="s">
        <v>139</v>
      </c>
      <c r="E22" s="68">
        <v>1671</v>
      </c>
      <c r="F22" s="561"/>
    </row>
    <row r="23" spans="1:6" ht="12.95" customHeight="1">
      <c r="A23" s="300" t="s">
        <v>34</v>
      </c>
      <c r="B23" s="299" t="s">
        <v>219</v>
      </c>
      <c r="C23" s="67"/>
      <c r="D23" s="298" t="s">
        <v>221</v>
      </c>
      <c r="E23" s="68"/>
      <c r="F23" s="561"/>
    </row>
    <row r="24" spans="1:6" ht="12.95" customHeight="1">
      <c r="A24" s="300" t="s">
        <v>35</v>
      </c>
      <c r="B24" s="299" t="s">
        <v>370</v>
      </c>
      <c r="C24" s="301">
        <f>+C25+C26</f>
        <v>0</v>
      </c>
      <c r="D24" s="299" t="s">
        <v>174</v>
      </c>
      <c r="E24" s="68"/>
      <c r="F24" s="561"/>
    </row>
    <row r="25" spans="1:6" ht="12.95" customHeight="1">
      <c r="A25" s="297" t="s">
        <v>36</v>
      </c>
      <c r="B25" s="298" t="s">
        <v>367</v>
      </c>
      <c r="C25" s="273"/>
      <c r="D25" s="292" t="s">
        <v>453</v>
      </c>
      <c r="E25" s="278"/>
      <c r="F25" s="561"/>
    </row>
    <row r="26" spans="1:6" ht="12.95" customHeight="1">
      <c r="A26" s="300" t="s">
        <v>37</v>
      </c>
      <c r="B26" s="299" t="s">
        <v>368</v>
      </c>
      <c r="C26" s="67"/>
      <c r="D26" s="294" t="s">
        <v>362</v>
      </c>
      <c r="E26" s="68">
        <v>7516</v>
      </c>
      <c r="F26" s="561"/>
    </row>
    <row r="27" spans="1:6" ht="12.95" customHeight="1">
      <c r="A27" s="293" t="s">
        <v>38</v>
      </c>
      <c r="B27" s="299" t="s">
        <v>464</v>
      </c>
      <c r="C27" s="67"/>
      <c r="D27" s="294" t="s">
        <v>381</v>
      </c>
      <c r="E27" s="68">
        <v>795</v>
      </c>
      <c r="F27" s="561"/>
    </row>
    <row r="28" spans="1:6" ht="12.95" customHeight="1" thickBot="1">
      <c r="A28" s="355" t="s">
        <v>39</v>
      </c>
      <c r="B28" s="298" t="s">
        <v>325</v>
      </c>
      <c r="C28" s="273"/>
      <c r="D28" s="385"/>
      <c r="E28" s="278"/>
      <c r="F28" s="561"/>
    </row>
    <row r="29" spans="1:6" ht="15.95" customHeight="1" thickBot="1">
      <c r="A29" s="296" t="s">
        <v>40</v>
      </c>
      <c r="B29" s="93" t="s">
        <v>472</v>
      </c>
      <c r="C29" s="272">
        <f>+C19+C24+C27+C28</f>
        <v>32884</v>
      </c>
      <c r="D29" s="93" t="s">
        <v>474</v>
      </c>
      <c r="E29" s="277">
        <f>SUM(E19:E28)</f>
        <v>9982</v>
      </c>
      <c r="F29" s="561"/>
    </row>
    <row r="30" spans="1:6" ht="13.5" thickBot="1">
      <c r="A30" s="296" t="s">
        <v>41</v>
      </c>
      <c r="B30" s="302" t="s">
        <v>473</v>
      </c>
      <c r="C30" s="303">
        <f>+C18+C29</f>
        <v>477903</v>
      </c>
      <c r="D30" s="302" t="s">
        <v>475</v>
      </c>
      <c r="E30" s="303">
        <f>+E18+E29</f>
        <v>460664</v>
      </c>
      <c r="F30" s="561"/>
    </row>
    <row r="31" spans="1:6" ht="13.5" thickBot="1">
      <c r="A31" s="296" t="s">
        <v>42</v>
      </c>
      <c r="B31" s="302" t="s">
        <v>151</v>
      </c>
      <c r="C31" s="303">
        <f>IF(C18-E18&lt;0,E18-C18,"-")</f>
        <v>5663</v>
      </c>
      <c r="D31" s="302" t="s">
        <v>152</v>
      </c>
      <c r="E31" s="303" t="str">
        <f>IF(C18-E18&gt;0,C18-E18,"-")</f>
        <v>-</v>
      </c>
      <c r="F31" s="561"/>
    </row>
    <row r="32" spans="1:6" ht="13.5" thickBot="1">
      <c r="A32" s="296" t="s">
        <v>43</v>
      </c>
      <c r="B32" s="302" t="s">
        <v>222</v>
      </c>
      <c r="C32" s="303" t="str">
        <f>IF(C18+C29-E30&lt;0,E30-(C18+C29),"-")</f>
        <v>-</v>
      </c>
      <c r="D32" s="302" t="s">
        <v>223</v>
      </c>
      <c r="E32" s="303">
        <f>IF(C18+C29-E30&gt;0,C18+C29-E30,"-")</f>
        <v>17239</v>
      </c>
      <c r="F32" s="561"/>
    </row>
    <row r="33" spans="2:4" ht="18.75">
      <c r="B33" s="562"/>
      <c r="C33" s="562"/>
      <c r="D33" s="562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view="pageBreakPreview" zoomScale="115" zoomScaleNormal="100" zoomScaleSheetLayoutView="115" workbookViewId="0">
      <selection activeCell="C7" sqref="C7"/>
    </sheetView>
  </sheetViews>
  <sheetFormatPr defaultRowHeight="12.75"/>
  <cols>
    <col min="1" max="1" width="6.83203125" style="48" customWidth="1"/>
    <col min="2" max="2" width="55.1640625" style="161" customWidth="1"/>
    <col min="3" max="3" width="16.33203125" style="48" customWidth="1"/>
    <col min="4" max="4" width="55.1640625" style="48" customWidth="1"/>
    <col min="5" max="5" width="16.33203125" style="48" customWidth="1"/>
    <col min="6" max="6" width="4.83203125" style="48" customWidth="1"/>
    <col min="7" max="16384" width="9.33203125" style="48"/>
  </cols>
  <sheetData>
    <row r="1" spans="1:6" ht="31.5">
      <c r="B1" s="279" t="s">
        <v>141</v>
      </c>
      <c r="C1" s="280"/>
      <c r="D1" s="280"/>
      <c r="E1" s="280"/>
      <c r="F1" s="561" t="str">
        <f>+CONCATENATE("2.2. melléklet a ………../",LEFT(ÖSSZEFÜGGÉSEK!A5,4),". (……….) önkormányzati rendelethez")</f>
        <v>2.2. melléklet a ………../2016. (……….) önkormányzati rendelethez</v>
      </c>
    </row>
    <row r="2" spans="1:6" ht="14.25" thickBot="1">
      <c r="E2" s="281" t="s">
        <v>60</v>
      </c>
      <c r="F2" s="561"/>
    </row>
    <row r="3" spans="1:6" ht="13.5" thickBot="1">
      <c r="A3" s="563" t="s">
        <v>69</v>
      </c>
      <c r="B3" s="282" t="s">
        <v>55</v>
      </c>
      <c r="C3" s="283"/>
      <c r="D3" s="282" t="s">
        <v>56</v>
      </c>
      <c r="E3" s="284"/>
      <c r="F3" s="561"/>
    </row>
    <row r="4" spans="1:6" s="285" customFormat="1" ht="24.75" thickBot="1">
      <c r="A4" s="564"/>
      <c r="B4" s="162" t="s">
        <v>61</v>
      </c>
      <c r="C4" s="163" t="str">
        <f>+'2.1.sz.mell  '!C4</f>
        <v>2016. évi előirányzat</v>
      </c>
      <c r="D4" s="162" t="s">
        <v>61</v>
      </c>
      <c r="E4" s="163" t="str">
        <f>+'2.1.sz.mell  '!C4</f>
        <v>2016. évi előirányzat</v>
      </c>
      <c r="F4" s="561"/>
    </row>
    <row r="5" spans="1:6" s="285" customFormat="1" ht="13.5" thickBot="1">
      <c r="A5" s="286"/>
      <c r="B5" s="287" t="s">
        <v>482</v>
      </c>
      <c r="C5" s="288" t="s">
        <v>483</v>
      </c>
      <c r="D5" s="287" t="s">
        <v>484</v>
      </c>
      <c r="E5" s="289" t="s">
        <v>486</v>
      </c>
      <c r="F5" s="561"/>
    </row>
    <row r="6" spans="1:6" ht="12.95" customHeight="1">
      <c r="A6" s="291" t="s">
        <v>17</v>
      </c>
      <c r="B6" s="292" t="s">
        <v>373</v>
      </c>
      <c r="C6" s="268">
        <v>13970</v>
      </c>
      <c r="D6" s="292" t="s">
        <v>214</v>
      </c>
      <c r="E6" s="274">
        <v>31209</v>
      </c>
      <c r="F6" s="561"/>
    </row>
    <row r="7" spans="1:6">
      <c r="A7" s="293" t="s">
        <v>18</v>
      </c>
      <c r="B7" s="294" t="s">
        <v>374</v>
      </c>
      <c r="C7" s="269"/>
      <c r="D7" s="294" t="s">
        <v>379</v>
      </c>
      <c r="E7" s="275"/>
      <c r="F7" s="561"/>
    </row>
    <row r="8" spans="1:6" ht="12.95" customHeight="1">
      <c r="A8" s="293" t="s">
        <v>19</v>
      </c>
      <c r="B8" s="294" t="s">
        <v>10</v>
      </c>
      <c r="C8" s="269"/>
      <c r="D8" s="294" t="s">
        <v>169</v>
      </c>
      <c r="E8" s="275"/>
      <c r="F8" s="561"/>
    </row>
    <row r="9" spans="1:6" ht="12.95" customHeight="1">
      <c r="A9" s="293" t="s">
        <v>20</v>
      </c>
      <c r="B9" s="294" t="s">
        <v>375</v>
      </c>
      <c r="C9" s="269"/>
      <c r="D9" s="294" t="s">
        <v>380</v>
      </c>
      <c r="E9" s="275"/>
      <c r="F9" s="561"/>
    </row>
    <row r="10" spans="1:6" ht="12.75" customHeight="1">
      <c r="A10" s="293" t="s">
        <v>21</v>
      </c>
      <c r="B10" s="294" t="s">
        <v>376</v>
      </c>
      <c r="C10" s="269"/>
      <c r="D10" s="294" t="s">
        <v>217</v>
      </c>
      <c r="E10" s="275">
        <v>2557</v>
      </c>
      <c r="F10" s="561"/>
    </row>
    <row r="11" spans="1:6" ht="12.95" customHeight="1">
      <c r="A11" s="293" t="s">
        <v>22</v>
      </c>
      <c r="B11" s="294" t="s">
        <v>377</v>
      </c>
      <c r="C11" s="270"/>
      <c r="D11" s="386"/>
      <c r="E11" s="275"/>
      <c r="F11" s="561"/>
    </row>
    <row r="12" spans="1:6" ht="12.95" customHeight="1">
      <c r="A12" s="293" t="s">
        <v>23</v>
      </c>
      <c r="B12" s="39"/>
      <c r="C12" s="269"/>
      <c r="D12" s="386"/>
      <c r="E12" s="275"/>
      <c r="F12" s="561"/>
    </row>
    <row r="13" spans="1:6" ht="12.95" customHeight="1">
      <c r="A13" s="293" t="s">
        <v>24</v>
      </c>
      <c r="B13" s="39"/>
      <c r="C13" s="269"/>
      <c r="D13" s="387"/>
      <c r="E13" s="275"/>
      <c r="F13" s="561"/>
    </row>
    <row r="14" spans="1:6" ht="12.95" customHeight="1">
      <c r="A14" s="293" t="s">
        <v>25</v>
      </c>
      <c r="B14" s="384"/>
      <c r="C14" s="270"/>
      <c r="D14" s="386"/>
      <c r="E14" s="275"/>
      <c r="F14" s="561"/>
    </row>
    <row r="15" spans="1:6">
      <c r="A15" s="293" t="s">
        <v>26</v>
      </c>
      <c r="B15" s="39"/>
      <c r="C15" s="270"/>
      <c r="D15" s="386"/>
      <c r="E15" s="275"/>
      <c r="F15" s="561"/>
    </row>
    <row r="16" spans="1:6" ht="12.95" customHeight="1" thickBot="1">
      <c r="A16" s="355" t="s">
        <v>27</v>
      </c>
      <c r="B16" s="385"/>
      <c r="C16" s="357"/>
      <c r="D16" s="356" t="s">
        <v>48</v>
      </c>
      <c r="E16" s="324"/>
      <c r="F16" s="561"/>
    </row>
    <row r="17" spans="1:6" ht="15.95" customHeight="1" thickBot="1">
      <c r="A17" s="296" t="s">
        <v>28</v>
      </c>
      <c r="B17" s="93" t="s">
        <v>387</v>
      </c>
      <c r="C17" s="272">
        <f>+C6+C8+C9+C11+C12+C13+C14+C15+C16</f>
        <v>13970</v>
      </c>
      <c r="D17" s="93" t="s">
        <v>388</v>
      </c>
      <c r="E17" s="277">
        <f>+E6+E8+E10+E11+E12+E13+E14+E15+E16</f>
        <v>33766</v>
      </c>
      <c r="F17" s="561"/>
    </row>
    <row r="18" spans="1:6" ht="12.95" customHeight="1">
      <c r="A18" s="291" t="s">
        <v>29</v>
      </c>
      <c r="B18" s="306" t="s">
        <v>235</v>
      </c>
      <c r="C18" s="313">
        <f>+C19+C20+C21+C22+C23</f>
        <v>2557</v>
      </c>
      <c r="D18" s="299" t="s">
        <v>173</v>
      </c>
      <c r="E18" s="65"/>
      <c r="F18" s="561"/>
    </row>
    <row r="19" spans="1:6" ht="12.95" customHeight="1">
      <c r="A19" s="293" t="s">
        <v>30</v>
      </c>
      <c r="B19" s="307" t="s">
        <v>224</v>
      </c>
      <c r="C19" s="67">
        <v>2557</v>
      </c>
      <c r="D19" s="299" t="s">
        <v>176</v>
      </c>
      <c r="E19" s="68"/>
      <c r="F19" s="561"/>
    </row>
    <row r="20" spans="1:6" ht="12.95" customHeight="1">
      <c r="A20" s="291" t="s">
        <v>31</v>
      </c>
      <c r="B20" s="307" t="s">
        <v>225</v>
      </c>
      <c r="C20" s="67"/>
      <c r="D20" s="299" t="s">
        <v>138</v>
      </c>
      <c r="E20" s="68"/>
      <c r="F20" s="561"/>
    </row>
    <row r="21" spans="1:6" ht="12.95" customHeight="1">
      <c r="A21" s="293" t="s">
        <v>32</v>
      </c>
      <c r="B21" s="307" t="s">
        <v>226</v>
      </c>
      <c r="C21" s="67"/>
      <c r="D21" s="299" t="s">
        <v>139</v>
      </c>
      <c r="E21" s="68"/>
      <c r="F21" s="561"/>
    </row>
    <row r="22" spans="1:6" ht="12.95" customHeight="1">
      <c r="A22" s="291" t="s">
        <v>33</v>
      </c>
      <c r="B22" s="307" t="s">
        <v>227</v>
      </c>
      <c r="C22" s="67"/>
      <c r="D22" s="298" t="s">
        <v>221</v>
      </c>
      <c r="E22" s="68"/>
      <c r="F22" s="561"/>
    </row>
    <row r="23" spans="1:6" ht="12.95" customHeight="1">
      <c r="A23" s="293" t="s">
        <v>34</v>
      </c>
      <c r="B23" s="308" t="s">
        <v>228</v>
      </c>
      <c r="C23" s="67"/>
      <c r="D23" s="299" t="s">
        <v>177</v>
      </c>
      <c r="E23" s="68"/>
      <c r="F23" s="561"/>
    </row>
    <row r="24" spans="1:6" ht="12.95" customHeight="1">
      <c r="A24" s="291" t="s">
        <v>35</v>
      </c>
      <c r="B24" s="309" t="s">
        <v>229</v>
      </c>
      <c r="C24" s="301">
        <f>+C25+C26+C27+C28+C29</f>
        <v>0</v>
      </c>
      <c r="D24" s="310" t="s">
        <v>175</v>
      </c>
      <c r="E24" s="68"/>
      <c r="F24" s="561"/>
    </row>
    <row r="25" spans="1:6" ht="12.95" customHeight="1">
      <c r="A25" s="293" t="s">
        <v>36</v>
      </c>
      <c r="B25" s="308" t="s">
        <v>230</v>
      </c>
      <c r="C25" s="67"/>
      <c r="D25" s="310" t="s">
        <v>381</v>
      </c>
      <c r="E25" s="68"/>
      <c r="F25" s="561"/>
    </row>
    <row r="26" spans="1:6" ht="12.95" customHeight="1">
      <c r="A26" s="291" t="s">
        <v>37</v>
      </c>
      <c r="B26" s="308" t="s">
        <v>231</v>
      </c>
      <c r="C26" s="67"/>
      <c r="D26" s="305"/>
      <c r="E26" s="68"/>
      <c r="F26" s="561"/>
    </row>
    <row r="27" spans="1:6" ht="12.95" customHeight="1">
      <c r="A27" s="293" t="s">
        <v>38</v>
      </c>
      <c r="B27" s="307" t="s">
        <v>232</v>
      </c>
      <c r="C27" s="67"/>
      <c r="D27" s="90"/>
      <c r="E27" s="68"/>
      <c r="F27" s="561"/>
    </row>
    <row r="28" spans="1:6" ht="12.95" customHeight="1">
      <c r="A28" s="291" t="s">
        <v>39</v>
      </c>
      <c r="B28" s="311" t="s">
        <v>233</v>
      </c>
      <c r="C28" s="67"/>
      <c r="D28" s="39"/>
      <c r="E28" s="68"/>
      <c r="F28" s="561"/>
    </row>
    <row r="29" spans="1:6" ht="12.95" customHeight="1" thickBot="1">
      <c r="A29" s="293" t="s">
        <v>40</v>
      </c>
      <c r="B29" s="312" t="s">
        <v>234</v>
      </c>
      <c r="C29" s="67"/>
      <c r="D29" s="90"/>
      <c r="E29" s="68"/>
      <c r="F29" s="561"/>
    </row>
    <row r="30" spans="1:6" ht="21.75" customHeight="1" thickBot="1">
      <c r="A30" s="296" t="s">
        <v>41</v>
      </c>
      <c r="B30" s="93" t="s">
        <v>378</v>
      </c>
      <c r="C30" s="272">
        <f>+C18+C24</f>
        <v>2557</v>
      </c>
      <c r="D30" s="93" t="s">
        <v>382</v>
      </c>
      <c r="E30" s="277">
        <f>SUM(E18:E29)</f>
        <v>0</v>
      </c>
      <c r="F30" s="561"/>
    </row>
    <row r="31" spans="1:6" ht="13.5" thickBot="1">
      <c r="A31" s="296" t="s">
        <v>42</v>
      </c>
      <c r="B31" s="302" t="s">
        <v>383</v>
      </c>
      <c r="C31" s="303">
        <f>+C17+C30</f>
        <v>16527</v>
      </c>
      <c r="D31" s="302" t="s">
        <v>384</v>
      </c>
      <c r="E31" s="303">
        <f>+E17+E30</f>
        <v>33766</v>
      </c>
      <c r="F31" s="561"/>
    </row>
    <row r="32" spans="1:6" ht="13.5" thickBot="1">
      <c r="A32" s="296" t="s">
        <v>43</v>
      </c>
      <c r="B32" s="302" t="s">
        <v>151</v>
      </c>
      <c r="C32" s="303">
        <f>IF(C17-E17&lt;0,E17-C17,"-")</f>
        <v>19796</v>
      </c>
      <c r="D32" s="302" t="s">
        <v>152</v>
      </c>
      <c r="E32" s="303" t="str">
        <f>IF(C17-E17&gt;0,C17-E17,"-")</f>
        <v>-</v>
      </c>
      <c r="F32" s="561"/>
    </row>
    <row r="33" spans="1:6" ht="13.5" thickBot="1">
      <c r="A33" s="296" t="s">
        <v>44</v>
      </c>
      <c r="B33" s="302" t="s">
        <v>222</v>
      </c>
      <c r="C33" s="303">
        <f>IF(C17+C30-E31&lt;0,E31-(C17+C30),"-")</f>
        <v>17239</v>
      </c>
      <c r="D33" s="302" t="s">
        <v>223</v>
      </c>
      <c r="E33" s="303" t="str">
        <f>IF(C17+C30-E31&gt;0,C17+C30-E31,"-")</f>
        <v>-</v>
      </c>
      <c r="F33" s="561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view="pageBreakPreview" zoomScale="60" zoomScaleNormal="100"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94" t="s">
        <v>133</v>
      </c>
      <c r="E1" s="97" t="s">
        <v>137</v>
      </c>
    </row>
    <row r="3" spans="1:5">
      <c r="A3" s="103"/>
      <c r="B3" s="104"/>
      <c r="C3" s="103"/>
      <c r="D3" s="106"/>
      <c r="E3" s="104"/>
    </row>
    <row r="4" spans="1:5" ht="15.75">
      <c r="A4" s="75" t="str">
        <f>+ÖSSZEFÜGGÉSEK!A5</f>
        <v>2016. évi előirányzat BEVÉTELEK</v>
      </c>
      <c r="B4" s="105"/>
      <c r="C4" s="113"/>
      <c r="D4" s="106"/>
      <c r="E4" s="104"/>
    </row>
    <row r="5" spans="1:5">
      <c r="A5" s="103"/>
      <c r="B5" s="104"/>
      <c r="C5" s="103"/>
      <c r="D5" s="106"/>
      <c r="E5" s="104"/>
    </row>
    <row r="6" spans="1:5">
      <c r="A6" s="103" t="s">
        <v>523</v>
      </c>
      <c r="B6" s="104">
        <f>+'1.1.sz.mell.'!C62</f>
        <v>458989</v>
      </c>
      <c r="C6" s="103" t="s">
        <v>476</v>
      </c>
      <c r="D6" s="106">
        <f>+'2.1.sz.mell  '!C18+'2.2.sz.mell  '!C17</f>
        <v>458989</v>
      </c>
      <c r="E6" s="104">
        <f t="shared" ref="E6:E15" si="0">+B6-D6</f>
        <v>0</v>
      </c>
    </row>
    <row r="7" spans="1:5">
      <c r="A7" s="103" t="s">
        <v>524</v>
      </c>
      <c r="B7" s="104">
        <f>+'1.1.sz.mell.'!C86</f>
        <v>35441</v>
      </c>
      <c r="C7" s="103" t="s">
        <v>477</v>
      </c>
      <c r="D7" s="106">
        <f>+'2.1.sz.mell  '!C29+'2.2.sz.mell  '!C30</f>
        <v>35441</v>
      </c>
      <c r="E7" s="104">
        <f t="shared" si="0"/>
        <v>0</v>
      </c>
    </row>
    <row r="8" spans="1:5">
      <c r="A8" s="103" t="s">
        <v>525</v>
      </c>
      <c r="B8" s="104">
        <f>+'1.1.sz.mell.'!C87</f>
        <v>494430</v>
      </c>
      <c r="C8" s="103" t="s">
        <v>478</v>
      </c>
      <c r="D8" s="106">
        <f>+'2.1.sz.mell  '!C30+'2.2.sz.mell  '!C31</f>
        <v>494430</v>
      </c>
      <c r="E8" s="104">
        <f t="shared" si="0"/>
        <v>0</v>
      </c>
    </row>
    <row r="9" spans="1:5">
      <c r="A9" s="103"/>
      <c r="B9" s="104"/>
      <c r="C9" s="103"/>
      <c r="D9" s="106"/>
      <c r="E9" s="104"/>
    </row>
    <row r="10" spans="1:5">
      <c r="A10" s="103"/>
      <c r="B10" s="104"/>
      <c r="C10" s="103"/>
      <c r="D10" s="106"/>
      <c r="E10" s="104"/>
    </row>
    <row r="11" spans="1:5" ht="15.75">
      <c r="A11" s="75" t="str">
        <f>+ÖSSZEFÜGGÉSEK!A12</f>
        <v>2016. évi előirányzat KIADÁSOK</v>
      </c>
      <c r="B11" s="105"/>
      <c r="C11" s="113"/>
      <c r="D11" s="106"/>
      <c r="E11" s="104"/>
    </row>
    <row r="12" spans="1:5">
      <c r="A12" s="103"/>
      <c r="B12" s="104"/>
      <c r="C12" s="103"/>
      <c r="D12" s="106"/>
      <c r="E12" s="104"/>
    </row>
    <row r="13" spans="1:5">
      <c r="A13" s="103" t="s">
        <v>526</v>
      </c>
      <c r="B13" s="104">
        <f>+'1.1.sz.mell.'!C128</f>
        <v>484448</v>
      </c>
      <c r="C13" s="103" t="s">
        <v>479</v>
      </c>
      <c r="D13" s="106">
        <f>+'2.1.sz.mell  '!E18+'2.2.sz.mell  '!E17</f>
        <v>484448</v>
      </c>
      <c r="E13" s="104">
        <f t="shared" si="0"/>
        <v>0</v>
      </c>
    </row>
    <row r="14" spans="1:5">
      <c r="A14" s="103" t="s">
        <v>527</v>
      </c>
      <c r="B14" s="104">
        <f>+'1.1.sz.mell.'!C153</f>
        <v>9982</v>
      </c>
      <c r="C14" s="103" t="s">
        <v>480</v>
      </c>
      <c r="D14" s="106">
        <f>+'2.1.sz.mell  '!E29+'2.2.sz.mell  '!E30</f>
        <v>9982</v>
      </c>
      <c r="E14" s="104">
        <f t="shared" si="0"/>
        <v>0</v>
      </c>
    </row>
    <row r="15" spans="1:5">
      <c r="A15" s="103" t="s">
        <v>528</v>
      </c>
      <c r="B15" s="104">
        <f>+'1.1.sz.mell.'!C154</f>
        <v>494430</v>
      </c>
      <c r="C15" s="103" t="s">
        <v>481</v>
      </c>
      <c r="D15" s="106">
        <f>+'2.1.sz.mell  '!E30+'2.2.sz.mell  '!E31</f>
        <v>494430</v>
      </c>
      <c r="E15" s="104">
        <f t="shared" si="0"/>
        <v>0</v>
      </c>
    </row>
    <row r="16" spans="1:5">
      <c r="A16" s="95"/>
      <c r="B16" s="95"/>
      <c r="C16" s="103"/>
      <c r="D16" s="106"/>
      <c r="E16" s="96"/>
    </row>
    <row r="17" spans="1:5">
      <c r="A17" s="95"/>
      <c r="B17" s="95"/>
      <c r="C17" s="95"/>
      <c r="D17" s="95"/>
      <c r="E17" s="95"/>
    </row>
    <row r="18" spans="1:5">
      <c r="A18" s="95"/>
      <c r="B18" s="95"/>
      <c r="C18" s="95"/>
      <c r="D18" s="95"/>
      <c r="E18" s="95"/>
    </row>
    <row r="19" spans="1:5">
      <c r="A19" s="95"/>
      <c r="B19" s="95"/>
      <c r="C19" s="95"/>
      <c r="D19" s="95"/>
      <c r="E19" s="95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BreakPreview" zoomScale="60" zoomScaleNormal="120" workbookViewId="0">
      <selection activeCell="E9" sqref="E9"/>
    </sheetView>
  </sheetViews>
  <sheetFormatPr defaultRowHeight="15"/>
  <cols>
    <col min="1" max="1" width="5.6640625" style="115" customWidth="1"/>
    <col min="2" max="2" width="44.33203125" style="115" bestFit="1" customWidth="1"/>
    <col min="3" max="6" width="14" style="115" customWidth="1"/>
    <col min="7" max="16384" width="9.33203125" style="115"/>
  </cols>
  <sheetData>
    <row r="1" spans="1:7" ht="33" customHeight="1">
      <c r="A1" s="565" t="s">
        <v>572</v>
      </c>
      <c r="B1" s="565"/>
      <c r="C1" s="565"/>
      <c r="D1" s="565"/>
      <c r="E1" s="565"/>
      <c r="F1" s="565"/>
    </row>
    <row r="2" spans="1:7" ht="15.95" customHeight="1" thickBot="1">
      <c r="A2" s="116"/>
      <c r="B2" s="116"/>
      <c r="C2" s="566"/>
      <c r="D2" s="566"/>
      <c r="E2" s="573" t="s">
        <v>53</v>
      </c>
      <c r="F2" s="573"/>
      <c r="G2" s="122"/>
    </row>
    <row r="3" spans="1:7" ht="63" customHeight="1">
      <c r="A3" s="569" t="s">
        <v>15</v>
      </c>
      <c r="B3" s="571" t="s">
        <v>179</v>
      </c>
      <c r="C3" s="571" t="s">
        <v>239</v>
      </c>
      <c r="D3" s="571"/>
      <c r="E3" s="571"/>
      <c r="F3" s="567" t="s">
        <v>491</v>
      </c>
    </row>
    <row r="4" spans="1:7" ht="15.75" thickBot="1">
      <c r="A4" s="570"/>
      <c r="B4" s="572"/>
      <c r="C4" s="434">
        <f>+LEFT(ÖSSZEFÜGGÉSEK!A5,4)+1</f>
        <v>2017</v>
      </c>
      <c r="D4" s="434">
        <f>+C4+1</f>
        <v>2018</v>
      </c>
      <c r="E4" s="434">
        <f>+D4+1</f>
        <v>2019</v>
      </c>
      <c r="F4" s="568"/>
    </row>
    <row r="5" spans="1:7" ht="15.75" thickBot="1">
      <c r="A5" s="119"/>
      <c r="B5" s="120" t="s">
        <v>482</v>
      </c>
      <c r="C5" s="120" t="s">
        <v>483</v>
      </c>
      <c r="D5" s="120" t="s">
        <v>484</v>
      </c>
      <c r="E5" s="120" t="s">
        <v>486</v>
      </c>
      <c r="F5" s="121" t="s">
        <v>485</v>
      </c>
    </row>
    <row r="6" spans="1:7">
      <c r="A6" s="118" t="s">
        <v>17</v>
      </c>
      <c r="B6" s="139" t="s">
        <v>590</v>
      </c>
      <c r="C6" s="140">
        <v>1671</v>
      </c>
      <c r="D6" s="140">
        <v>1671</v>
      </c>
      <c r="E6" s="140">
        <v>1671</v>
      </c>
      <c r="F6" s="125">
        <f>SUM(C6:E6)</f>
        <v>5013</v>
      </c>
    </row>
    <row r="7" spans="1:7">
      <c r="A7" s="117" t="s">
        <v>18</v>
      </c>
      <c r="B7" s="141" t="s">
        <v>591</v>
      </c>
      <c r="C7" s="142">
        <v>256</v>
      </c>
      <c r="D7" s="142">
        <v>292</v>
      </c>
      <c r="E7" s="142">
        <v>79</v>
      </c>
      <c r="F7" s="126">
        <f>SUM(C7:E7)</f>
        <v>627</v>
      </c>
    </row>
    <row r="8" spans="1:7">
      <c r="A8" s="117" t="s">
        <v>19</v>
      </c>
      <c r="B8" s="141" t="s">
        <v>592</v>
      </c>
      <c r="C8" s="142">
        <v>613</v>
      </c>
      <c r="D8" s="142">
        <v>659</v>
      </c>
      <c r="E8" s="142">
        <v>348</v>
      </c>
      <c r="F8" s="126">
        <f>SUM(C8:E8)</f>
        <v>1620</v>
      </c>
    </row>
    <row r="9" spans="1:7">
      <c r="A9" s="117" t="s">
        <v>20</v>
      </c>
      <c r="B9" s="141"/>
      <c r="C9" s="142"/>
      <c r="D9" s="142"/>
      <c r="E9" s="142"/>
      <c r="F9" s="126">
        <f>SUM(C9:E9)</f>
        <v>0</v>
      </c>
    </row>
    <row r="10" spans="1:7" ht="15.75" thickBot="1">
      <c r="A10" s="123" t="s">
        <v>21</v>
      </c>
      <c r="B10" s="143"/>
      <c r="C10" s="144"/>
      <c r="D10" s="144"/>
      <c r="E10" s="144"/>
      <c r="F10" s="126">
        <f>SUM(C10:E10)</f>
        <v>0</v>
      </c>
    </row>
    <row r="11" spans="1:7" s="419" customFormat="1" thickBot="1">
      <c r="A11" s="416" t="s">
        <v>22</v>
      </c>
      <c r="B11" s="124" t="s">
        <v>180</v>
      </c>
      <c r="C11" s="417">
        <f>SUM(C6:C10)</f>
        <v>2540</v>
      </c>
      <c r="D11" s="417">
        <f>SUM(D6:D10)</f>
        <v>2622</v>
      </c>
      <c r="E11" s="417">
        <f>SUM(E6:E10)</f>
        <v>2098</v>
      </c>
      <c r="F11" s="418">
        <f>SUM(F6:F10)</f>
        <v>7260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0" orientation="portrait" r:id="rId1"/>
  <headerFooter alignWithMargins="0">
    <oddHeader>&amp;R&amp;"Times New Roman CE,Félkövér dőlt"&amp;11 3. melléklet a ...../2016.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17</vt:i4>
      </vt:variant>
    </vt:vector>
  </HeadingPairs>
  <TitlesOfParts>
    <vt:vector size="5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5.sz tájékoztató t.</vt:lpstr>
      <vt:lpstr>6.sz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Zoli</cp:lastModifiedBy>
  <cp:lastPrinted>2016-02-11T13:22:23Z</cp:lastPrinted>
  <dcterms:created xsi:type="dcterms:W3CDTF">1999-10-30T10:30:45Z</dcterms:created>
  <dcterms:modified xsi:type="dcterms:W3CDTF">2016-02-11T13:22:30Z</dcterms:modified>
</cp:coreProperties>
</file>