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19\Testületi\Nagypall\Előterjesztések\11\"/>
    </mc:Choice>
  </mc:AlternateContent>
  <xr:revisionPtr revIDLastSave="0" documentId="13_ncr:1_{E78E1717-F9F6-4B64-916D-ADD5A6CD771C}" xr6:coauthVersionLast="45" xr6:coauthVersionMax="45" xr10:uidLastSave="{00000000-0000-0000-0000-000000000000}"/>
  <bookViews>
    <workbookView xWindow="-120" yWindow="-120" windowWidth="29040" windowHeight="15840" tabRatio="599" firstSheet="4" activeTab="12" xr2:uid="{00000000-000D-0000-FFFF-FFFF00000000}"/>
  </bookViews>
  <sheets>
    <sheet name="1.Címrend (2)" sheetId="44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45" r:id="rId13"/>
  </sheets>
  <definedNames>
    <definedName name="_xlnm._FilterDatabase" localSheetId="4" hidden="1">'5.Bevétel'!$A$2:$X$18</definedName>
    <definedName name="_xlnm._FilterDatabase" localSheetId="5" hidden="1">'6.Kiadások'!$A$2:$AD$29</definedName>
    <definedName name="_xlnm.Print_Titles" localSheetId="0">'1.Címrend (2)'!$1:$1</definedName>
    <definedName name="_xlnm.Print_Titles" localSheetId="10">'11.Intézm.'!$1:$1</definedName>
    <definedName name="_xlnm.Print_Titles" localSheetId="4">'5.Bevétel'!$3:$5</definedName>
    <definedName name="_xlnm.Print_Titles" localSheetId="5">'6.Kiadások'!$2:$5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0" i="45" l="1"/>
  <c r="P99" i="45"/>
  <c r="D99" i="45" s="1"/>
  <c r="D103" i="45" s="1"/>
  <c r="P90" i="45"/>
  <c r="P89" i="45"/>
  <c r="O89" i="45" s="1"/>
  <c r="P88" i="45"/>
  <c r="P87" i="45"/>
  <c r="O87" i="45" s="1"/>
  <c r="N87" i="45" s="1"/>
  <c r="M87" i="45" s="1"/>
  <c r="L87" i="45" s="1"/>
  <c r="K87" i="45" s="1"/>
  <c r="J87" i="45" s="1"/>
  <c r="I87" i="45" s="1"/>
  <c r="H87" i="45" s="1"/>
  <c r="G87" i="45" s="1"/>
  <c r="F87" i="45" s="1"/>
  <c r="E87" i="45" s="1"/>
  <c r="D87" i="45" s="1"/>
  <c r="P86" i="45"/>
  <c r="P85" i="45"/>
  <c r="O85" i="45" s="1"/>
  <c r="P84" i="45"/>
  <c r="P83" i="45"/>
  <c r="P80" i="45"/>
  <c r="P79" i="45"/>
  <c r="O79" i="45" s="1"/>
  <c r="P78" i="45"/>
  <c r="P77" i="45"/>
  <c r="N77" i="45" s="1"/>
  <c r="P76" i="45"/>
  <c r="P75" i="45"/>
  <c r="L75" i="45" s="1"/>
  <c r="P74" i="45"/>
  <c r="P73" i="45"/>
  <c r="J73" i="45" s="1"/>
  <c r="P72" i="45"/>
  <c r="P71" i="45"/>
  <c r="P81" i="45" s="1"/>
  <c r="P70" i="45"/>
  <c r="P69" i="45"/>
  <c r="N69" i="45" s="1"/>
  <c r="P64" i="45"/>
  <c r="P63" i="45"/>
  <c r="N63" i="45" s="1"/>
  <c r="N67" i="45" s="1"/>
  <c r="P51" i="45"/>
  <c r="P50" i="45"/>
  <c r="P43" i="45"/>
  <c r="P42" i="45"/>
  <c r="P44" i="45" s="1"/>
  <c r="P41" i="45"/>
  <c r="P40" i="45"/>
  <c r="P39" i="45"/>
  <c r="P38" i="45"/>
  <c r="P37" i="45"/>
  <c r="P36" i="45"/>
  <c r="N36" i="45" s="1"/>
  <c r="P20" i="45"/>
  <c r="P17" i="45"/>
  <c r="P35" i="45"/>
  <c r="P34" i="45"/>
  <c r="P33" i="45"/>
  <c r="P32" i="45"/>
  <c r="P27" i="45"/>
  <c r="P26" i="45"/>
  <c r="P25" i="45"/>
  <c r="P24" i="45"/>
  <c r="P23" i="45"/>
  <c r="P22" i="45"/>
  <c r="P16" i="45"/>
  <c r="P15" i="45"/>
  <c r="P14" i="45"/>
  <c r="P5" i="45"/>
  <c r="P4" i="45"/>
  <c r="O104" i="45"/>
  <c r="O106" i="45" s="1"/>
  <c r="N104" i="45"/>
  <c r="N106" i="45" s="1"/>
  <c r="M104" i="45"/>
  <c r="M106" i="45" s="1"/>
  <c r="L104" i="45"/>
  <c r="L106" i="45" s="1"/>
  <c r="K104" i="45"/>
  <c r="K106" i="45" s="1"/>
  <c r="J104" i="45"/>
  <c r="J106" i="45" s="1"/>
  <c r="I104" i="45"/>
  <c r="I106" i="45" s="1"/>
  <c r="H104" i="45"/>
  <c r="H106" i="45" s="1"/>
  <c r="G104" i="45"/>
  <c r="G106" i="45" s="1"/>
  <c r="F104" i="45"/>
  <c r="F106" i="45" s="1"/>
  <c r="E104" i="45"/>
  <c r="E106" i="45" s="1"/>
  <c r="O103" i="45"/>
  <c r="O105" i="45" s="1"/>
  <c r="N103" i="45"/>
  <c r="N105" i="45" s="1"/>
  <c r="M103" i="45"/>
  <c r="M105" i="45" s="1"/>
  <c r="L103" i="45"/>
  <c r="L105" i="45" s="1"/>
  <c r="K103" i="45"/>
  <c r="K105" i="45" s="1"/>
  <c r="J103" i="45"/>
  <c r="J105" i="45" s="1"/>
  <c r="I103" i="45"/>
  <c r="I105" i="45" s="1"/>
  <c r="H103" i="45"/>
  <c r="H105" i="45" s="1"/>
  <c r="G103" i="45"/>
  <c r="G105" i="45" s="1"/>
  <c r="F103" i="45"/>
  <c r="F105" i="45" s="1"/>
  <c r="E103" i="45"/>
  <c r="E105" i="45" s="1"/>
  <c r="P102" i="45"/>
  <c r="P101" i="45"/>
  <c r="D100" i="45"/>
  <c r="D104" i="45" s="1"/>
  <c r="P98" i="45"/>
  <c r="P97" i="45"/>
  <c r="P96" i="45"/>
  <c r="P95" i="45"/>
  <c r="P92" i="45"/>
  <c r="O90" i="45"/>
  <c r="N90" i="45"/>
  <c r="M90" i="45"/>
  <c r="L90" i="45"/>
  <c r="K90" i="45"/>
  <c r="J90" i="45"/>
  <c r="I90" i="45"/>
  <c r="H90" i="45"/>
  <c r="G90" i="45"/>
  <c r="F90" i="45"/>
  <c r="E90" i="45"/>
  <c r="D90" i="45"/>
  <c r="N89" i="45"/>
  <c r="J89" i="45"/>
  <c r="H89" i="45"/>
  <c r="F89" i="45"/>
  <c r="D89" i="45"/>
  <c r="O86" i="45"/>
  <c r="N86" i="45"/>
  <c r="L86" i="45"/>
  <c r="K86" i="45"/>
  <c r="J86" i="45"/>
  <c r="I86" i="45"/>
  <c r="H86" i="45"/>
  <c r="G86" i="45"/>
  <c r="F86" i="45"/>
  <c r="E86" i="45"/>
  <c r="D86" i="45"/>
  <c r="N85" i="45"/>
  <c r="L85" i="45"/>
  <c r="J85" i="45"/>
  <c r="H85" i="45"/>
  <c r="F85" i="45"/>
  <c r="D85" i="45"/>
  <c r="O80" i="45"/>
  <c r="N80" i="45"/>
  <c r="M80" i="45"/>
  <c r="L80" i="45"/>
  <c r="K80" i="45"/>
  <c r="J80" i="45"/>
  <c r="I80" i="45"/>
  <c r="H80" i="45"/>
  <c r="G80" i="45"/>
  <c r="F80" i="45"/>
  <c r="E80" i="45"/>
  <c r="D80" i="45"/>
  <c r="N79" i="45"/>
  <c r="J79" i="45"/>
  <c r="F79" i="45"/>
  <c r="O78" i="45"/>
  <c r="N78" i="45"/>
  <c r="M78" i="45"/>
  <c r="L78" i="45"/>
  <c r="K78" i="45"/>
  <c r="J78" i="45"/>
  <c r="I78" i="45"/>
  <c r="H78" i="45"/>
  <c r="G78" i="45"/>
  <c r="F78" i="45"/>
  <c r="E78" i="45"/>
  <c r="D78" i="45"/>
  <c r="O77" i="45"/>
  <c r="L77" i="45"/>
  <c r="H77" i="45"/>
  <c r="D77" i="45"/>
  <c r="O76" i="45"/>
  <c r="N76" i="45"/>
  <c r="M76" i="45"/>
  <c r="L76" i="45"/>
  <c r="K76" i="45"/>
  <c r="J76" i="45"/>
  <c r="I76" i="45"/>
  <c r="H76" i="45"/>
  <c r="G76" i="45"/>
  <c r="F76" i="45"/>
  <c r="E76" i="45"/>
  <c r="D76" i="45"/>
  <c r="H75" i="45"/>
  <c r="O74" i="45"/>
  <c r="N74" i="45"/>
  <c r="M74" i="45"/>
  <c r="L74" i="45"/>
  <c r="K74" i="45"/>
  <c r="J74" i="45"/>
  <c r="I74" i="45"/>
  <c r="H74" i="45"/>
  <c r="G74" i="45"/>
  <c r="F74" i="45"/>
  <c r="E74" i="45"/>
  <c r="D74" i="45"/>
  <c r="L73" i="45"/>
  <c r="H73" i="45"/>
  <c r="D73" i="45"/>
  <c r="O72" i="45"/>
  <c r="N72" i="45"/>
  <c r="M72" i="45"/>
  <c r="L72" i="45"/>
  <c r="K72" i="45"/>
  <c r="J72" i="45"/>
  <c r="I72" i="45"/>
  <c r="H72" i="45"/>
  <c r="G72" i="45"/>
  <c r="F72" i="45"/>
  <c r="E72" i="45"/>
  <c r="D72" i="45"/>
  <c r="N71" i="45"/>
  <c r="J71" i="45"/>
  <c r="F71" i="45"/>
  <c r="O70" i="45"/>
  <c r="N70" i="45"/>
  <c r="L70" i="45"/>
  <c r="J70" i="45"/>
  <c r="H70" i="45"/>
  <c r="F70" i="45"/>
  <c r="D70" i="45"/>
  <c r="O69" i="45"/>
  <c r="M69" i="45"/>
  <c r="K69" i="45"/>
  <c r="I69" i="45"/>
  <c r="G69" i="45"/>
  <c r="E69" i="45"/>
  <c r="P66" i="45"/>
  <c r="P65" i="45"/>
  <c r="N64" i="45"/>
  <c r="N68" i="45" s="1"/>
  <c r="L64" i="45"/>
  <c r="L68" i="45" s="1"/>
  <c r="J64" i="45"/>
  <c r="J68" i="45" s="1"/>
  <c r="H64" i="45"/>
  <c r="H68" i="45" s="1"/>
  <c r="F64" i="45"/>
  <c r="F68" i="45" s="1"/>
  <c r="D64" i="45"/>
  <c r="D68" i="45" s="1"/>
  <c r="O63" i="45"/>
  <c r="O67" i="45" s="1"/>
  <c r="M63" i="45"/>
  <c r="M67" i="45" s="1"/>
  <c r="K63" i="45"/>
  <c r="K67" i="45" s="1"/>
  <c r="I63" i="45"/>
  <c r="I67" i="45" s="1"/>
  <c r="G63" i="45"/>
  <c r="G67" i="45" s="1"/>
  <c r="E63" i="45"/>
  <c r="E67" i="45" s="1"/>
  <c r="P57" i="45"/>
  <c r="P56" i="45"/>
  <c r="O55" i="45"/>
  <c r="O59" i="45" s="1"/>
  <c r="N55" i="45"/>
  <c r="N59" i="45" s="1"/>
  <c r="M55" i="45"/>
  <c r="M59" i="45" s="1"/>
  <c r="L55" i="45"/>
  <c r="L59" i="45" s="1"/>
  <c r="K55" i="45"/>
  <c r="K59" i="45" s="1"/>
  <c r="J55" i="45"/>
  <c r="J59" i="45" s="1"/>
  <c r="I55" i="45"/>
  <c r="I59" i="45" s="1"/>
  <c r="H55" i="45"/>
  <c r="H59" i="45" s="1"/>
  <c r="G55" i="45"/>
  <c r="G59" i="45" s="1"/>
  <c r="F55" i="45"/>
  <c r="F59" i="45" s="1"/>
  <c r="E55" i="45"/>
  <c r="E59" i="45" s="1"/>
  <c r="D55" i="45"/>
  <c r="P55" i="45" s="1"/>
  <c r="O54" i="45"/>
  <c r="O58" i="45" s="1"/>
  <c r="N54" i="45"/>
  <c r="N58" i="45" s="1"/>
  <c r="M54" i="45"/>
  <c r="M58" i="45" s="1"/>
  <c r="L54" i="45"/>
  <c r="L58" i="45" s="1"/>
  <c r="K54" i="45"/>
  <c r="K58" i="45" s="1"/>
  <c r="J54" i="45"/>
  <c r="J58" i="45" s="1"/>
  <c r="I54" i="45"/>
  <c r="I58" i="45" s="1"/>
  <c r="H54" i="45"/>
  <c r="H58" i="45" s="1"/>
  <c r="G54" i="45"/>
  <c r="G58" i="45" s="1"/>
  <c r="F54" i="45"/>
  <c r="F58" i="45" s="1"/>
  <c r="E54" i="45"/>
  <c r="E58" i="45" s="1"/>
  <c r="D54" i="45"/>
  <c r="D58" i="45" s="1"/>
  <c r="P53" i="45"/>
  <c r="P52" i="45"/>
  <c r="P49" i="45"/>
  <c r="P48" i="45"/>
  <c r="P47" i="45"/>
  <c r="P46" i="45"/>
  <c r="P45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O36" i="45"/>
  <c r="L36" i="45"/>
  <c r="H36" i="45"/>
  <c r="D36" i="45"/>
  <c r="O35" i="45"/>
  <c r="N35" i="45"/>
  <c r="M35" i="45"/>
  <c r="L35" i="45"/>
  <c r="K35" i="45"/>
  <c r="J35" i="45"/>
  <c r="I35" i="45"/>
  <c r="H35" i="45"/>
  <c r="G35" i="45"/>
  <c r="F35" i="45"/>
  <c r="E35" i="45"/>
  <c r="D35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P31" i="45"/>
  <c r="P30" i="45"/>
  <c r="P29" i="45"/>
  <c r="P28" i="45"/>
  <c r="P21" i="45"/>
  <c r="P19" i="45"/>
  <c r="P18" i="45"/>
  <c r="O15" i="45"/>
  <c r="N15" i="45"/>
  <c r="M15" i="45"/>
  <c r="L15" i="45"/>
  <c r="K15" i="45"/>
  <c r="J15" i="45"/>
  <c r="I15" i="45"/>
  <c r="H15" i="45"/>
  <c r="G15" i="45"/>
  <c r="F15" i="45"/>
  <c r="E15" i="45"/>
  <c r="D15" i="45"/>
  <c r="O14" i="45"/>
  <c r="N14" i="45"/>
  <c r="L14" i="45"/>
  <c r="K14" i="45"/>
  <c r="J14" i="45"/>
  <c r="I14" i="45"/>
  <c r="H14" i="45"/>
  <c r="G14" i="45"/>
  <c r="F14" i="45"/>
  <c r="E14" i="45"/>
  <c r="D14" i="45"/>
  <c r="P13" i="45"/>
  <c r="P12" i="45"/>
  <c r="P11" i="45"/>
  <c r="P10" i="45"/>
  <c r="P9" i="45"/>
  <c r="P8" i="45"/>
  <c r="O5" i="45"/>
  <c r="O17" i="45" s="1"/>
  <c r="N5" i="45"/>
  <c r="N17" i="45" s="1"/>
  <c r="M5" i="45"/>
  <c r="M17" i="45" s="1"/>
  <c r="L5" i="45"/>
  <c r="L17" i="45" s="1"/>
  <c r="K5" i="45"/>
  <c r="K17" i="45" s="1"/>
  <c r="J5" i="45"/>
  <c r="J17" i="45" s="1"/>
  <c r="I5" i="45"/>
  <c r="I17" i="45" s="1"/>
  <c r="H5" i="45"/>
  <c r="H17" i="45" s="1"/>
  <c r="G5" i="45"/>
  <c r="G17" i="45" s="1"/>
  <c r="F5" i="45"/>
  <c r="F17" i="45" s="1"/>
  <c r="E5" i="45"/>
  <c r="E17" i="45" s="1"/>
  <c r="D5" i="45"/>
  <c r="D17" i="45" s="1"/>
  <c r="O4" i="45"/>
  <c r="O16" i="45" s="1"/>
  <c r="N4" i="45"/>
  <c r="L4" i="45"/>
  <c r="L16" i="45" s="1"/>
  <c r="K4" i="45"/>
  <c r="J4" i="45"/>
  <c r="J16" i="45" s="1"/>
  <c r="I4" i="45"/>
  <c r="H4" i="45"/>
  <c r="H16" i="45" s="1"/>
  <c r="G4" i="45"/>
  <c r="F4" i="45"/>
  <c r="F16" i="45" s="1"/>
  <c r="E4" i="45"/>
  <c r="D4" i="45"/>
  <c r="D16" i="45" s="1"/>
  <c r="F36" i="45" l="1"/>
  <c r="J36" i="45"/>
  <c r="J44" i="45" s="1"/>
  <c r="J60" i="45" s="1"/>
  <c r="D63" i="45"/>
  <c r="D67" i="45" s="1"/>
  <c r="F63" i="45"/>
  <c r="F67" i="45" s="1"/>
  <c r="H63" i="45"/>
  <c r="H67" i="45" s="1"/>
  <c r="J63" i="45"/>
  <c r="J67" i="45" s="1"/>
  <c r="L63" i="45"/>
  <c r="L67" i="45" s="1"/>
  <c r="D69" i="45"/>
  <c r="F69" i="45"/>
  <c r="H69" i="45"/>
  <c r="J69" i="45"/>
  <c r="L69" i="45"/>
  <c r="H71" i="45"/>
  <c r="L71" i="45"/>
  <c r="F73" i="45"/>
  <c r="D75" i="45"/>
  <c r="F77" i="45"/>
  <c r="J77" i="45"/>
  <c r="D79" i="45"/>
  <c r="H79" i="45"/>
  <c r="H81" i="45" s="1"/>
  <c r="H93" i="45" s="1"/>
  <c r="H107" i="45" s="1"/>
  <c r="L79" i="45"/>
  <c r="E85" i="45"/>
  <c r="G85" i="45"/>
  <c r="I85" i="45"/>
  <c r="K85" i="45"/>
  <c r="M85" i="45"/>
  <c r="E89" i="45"/>
  <c r="G89" i="45"/>
  <c r="I89" i="45"/>
  <c r="L89" i="45"/>
  <c r="E16" i="45"/>
  <c r="G16" i="45"/>
  <c r="I16" i="45"/>
  <c r="K16" i="45"/>
  <c r="N16" i="45"/>
  <c r="D44" i="45"/>
  <c r="D60" i="45" s="1"/>
  <c r="H44" i="45"/>
  <c r="H60" i="45" s="1"/>
  <c r="L44" i="45"/>
  <c r="L60" i="45" s="1"/>
  <c r="O44" i="45"/>
  <c r="O60" i="45" s="1"/>
  <c r="E45" i="45"/>
  <c r="E61" i="45" s="1"/>
  <c r="G45" i="45"/>
  <c r="G61" i="45" s="1"/>
  <c r="I45" i="45"/>
  <c r="I61" i="45" s="1"/>
  <c r="K45" i="45"/>
  <c r="K61" i="45" s="1"/>
  <c r="M45" i="45"/>
  <c r="M61" i="45" s="1"/>
  <c r="O45" i="45"/>
  <c r="O61" i="45" s="1"/>
  <c r="F44" i="45"/>
  <c r="F60" i="45" s="1"/>
  <c r="N44" i="45"/>
  <c r="N60" i="45" s="1"/>
  <c r="D45" i="45"/>
  <c r="F45" i="45"/>
  <c r="F61" i="45" s="1"/>
  <c r="H45" i="45"/>
  <c r="H61" i="45" s="1"/>
  <c r="J45" i="45"/>
  <c r="J61" i="45" s="1"/>
  <c r="L45" i="45"/>
  <c r="L61" i="45" s="1"/>
  <c r="N45" i="45"/>
  <c r="N61" i="45" s="1"/>
  <c r="P58" i="45"/>
  <c r="P54" i="45"/>
  <c r="D59" i="45"/>
  <c r="P59" i="45" s="1"/>
  <c r="P67" i="45"/>
  <c r="M4" i="45"/>
  <c r="M14" i="45"/>
  <c r="E36" i="45"/>
  <c r="E44" i="45" s="1"/>
  <c r="E60" i="45" s="1"/>
  <c r="G36" i="45"/>
  <c r="G44" i="45" s="1"/>
  <c r="G60" i="45" s="1"/>
  <c r="I36" i="45"/>
  <c r="I44" i="45" s="1"/>
  <c r="I60" i="45" s="1"/>
  <c r="K36" i="45"/>
  <c r="K44" i="45" s="1"/>
  <c r="K60" i="45" s="1"/>
  <c r="M36" i="45"/>
  <c r="O64" i="45"/>
  <c r="O68" i="45" s="1"/>
  <c r="M64" i="45"/>
  <c r="M68" i="45" s="1"/>
  <c r="K64" i="45"/>
  <c r="K68" i="45" s="1"/>
  <c r="I64" i="45"/>
  <c r="I68" i="45" s="1"/>
  <c r="G64" i="45"/>
  <c r="G68" i="45" s="1"/>
  <c r="E64" i="45"/>
  <c r="E68" i="45" s="1"/>
  <c r="O73" i="45"/>
  <c r="M73" i="45"/>
  <c r="O75" i="45"/>
  <c r="M75" i="45"/>
  <c r="K75" i="45"/>
  <c r="I75" i="45"/>
  <c r="G75" i="45"/>
  <c r="E75" i="45"/>
  <c r="D81" i="45"/>
  <c r="D93" i="45" s="1"/>
  <c r="L81" i="45"/>
  <c r="L93" i="45" s="1"/>
  <c r="L107" i="45" s="1"/>
  <c r="E82" i="45"/>
  <c r="G82" i="45"/>
  <c r="I82" i="45"/>
  <c r="K82" i="45"/>
  <c r="M82" i="45"/>
  <c r="O82" i="45"/>
  <c r="D105" i="45"/>
  <c r="P103" i="45"/>
  <c r="E70" i="45"/>
  <c r="G70" i="45"/>
  <c r="I70" i="45"/>
  <c r="K70" i="45"/>
  <c r="M70" i="45"/>
  <c r="E71" i="45"/>
  <c r="G71" i="45"/>
  <c r="I71" i="45"/>
  <c r="K71" i="45"/>
  <c r="M71" i="45"/>
  <c r="O71" i="45"/>
  <c r="E73" i="45"/>
  <c r="G73" i="45"/>
  <c r="I73" i="45"/>
  <c r="K73" i="45"/>
  <c r="N73" i="45"/>
  <c r="F75" i="45"/>
  <c r="F81" i="45" s="1"/>
  <c r="J75" i="45"/>
  <c r="N75" i="45"/>
  <c r="J81" i="45"/>
  <c r="J93" i="45" s="1"/>
  <c r="J107" i="45" s="1"/>
  <c r="D82" i="45"/>
  <c r="F82" i="45"/>
  <c r="F94" i="45" s="1"/>
  <c r="F108" i="45" s="1"/>
  <c r="H82" i="45"/>
  <c r="H94" i="45" s="1"/>
  <c r="H108" i="45" s="1"/>
  <c r="J82" i="45"/>
  <c r="J94" i="45" s="1"/>
  <c r="J108" i="45" s="1"/>
  <c r="L82" i="45"/>
  <c r="L94" i="45" s="1"/>
  <c r="L108" i="45" s="1"/>
  <c r="N82" i="45"/>
  <c r="N94" i="45" s="1"/>
  <c r="N108" i="45" s="1"/>
  <c r="D106" i="45"/>
  <c r="P104" i="45"/>
  <c r="E77" i="45"/>
  <c r="G77" i="45"/>
  <c r="I77" i="45"/>
  <c r="K77" i="45"/>
  <c r="M77" i="45"/>
  <c r="E79" i="45"/>
  <c r="E81" i="45" s="1"/>
  <c r="E93" i="45" s="1"/>
  <c r="E107" i="45" s="1"/>
  <c r="G79" i="45"/>
  <c r="I79" i="45"/>
  <c r="I81" i="45" s="1"/>
  <c r="I93" i="45" s="1"/>
  <c r="I107" i="45" s="1"/>
  <c r="K79" i="45"/>
  <c r="M79" i="45"/>
  <c r="M81" i="45" s="1"/>
  <c r="K89" i="45"/>
  <c r="M89" i="45"/>
  <c r="M86" i="45"/>
  <c r="AC28" i="34"/>
  <c r="S26" i="34"/>
  <c r="S16" i="42"/>
  <c r="T10" i="42"/>
  <c r="E100" i="30"/>
  <c r="D88" i="30"/>
  <c r="D82" i="30"/>
  <c r="E77" i="30"/>
  <c r="D75" i="30"/>
  <c r="D62" i="30"/>
  <c r="D61" i="30"/>
  <c r="D47" i="30"/>
  <c r="D13" i="30"/>
  <c r="D28" i="30"/>
  <c r="D29" i="30"/>
  <c r="D21" i="30"/>
  <c r="D22" i="30"/>
  <c r="D23" i="30"/>
  <c r="D20" i="30"/>
  <c r="W8" i="39"/>
  <c r="U8" i="39"/>
  <c r="T14" i="39"/>
  <c r="R14" i="39"/>
  <c r="K16" i="39"/>
  <c r="I16" i="39"/>
  <c r="Q6" i="39"/>
  <c r="O6" i="39"/>
  <c r="N8" i="39"/>
  <c r="L8" i="39"/>
  <c r="E8" i="39"/>
  <c r="E7" i="39"/>
  <c r="S14" i="39"/>
  <c r="M8" i="39"/>
  <c r="G9" i="33"/>
  <c r="H9" i="33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8" i="33"/>
  <c r="H18" i="33"/>
  <c r="I18" i="33"/>
  <c r="I17" i="33"/>
  <c r="I16" i="33"/>
  <c r="I15" i="33"/>
  <c r="I14" i="33"/>
  <c r="I13" i="33"/>
  <c r="I12" i="33"/>
  <c r="I11" i="33"/>
  <c r="I10" i="33"/>
  <c r="I9" i="33"/>
  <c r="C13" i="33"/>
  <c r="B13" i="33"/>
  <c r="D13" i="33"/>
  <c r="B23" i="33"/>
  <c r="C23" i="33"/>
  <c r="D23" i="33"/>
  <c r="B22" i="33"/>
  <c r="C22" i="33"/>
  <c r="D22" i="33"/>
  <c r="D29" i="35"/>
  <c r="B29" i="35"/>
  <c r="B31" i="35"/>
  <c r="D31" i="35"/>
  <c r="C26" i="35"/>
  <c r="C27" i="35"/>
  <c r="C28" i="35"/>
  <c r="C29" i="35"/>
  <c r="C30" i="35"/>
  <c r="C25" i="35"/>
  <c r="B21" i="33"/>
  <c r="B25" i="33"/>
  <c r="C25" i="33"/>
  <c r="D25" i="33"/>
  <c r="D21" i="33"/>
  <c r="D20" i="33"/>
  <c r="C11" i="35"/>
  <c r="C12" i="35"/>
  <c r="C13" i="35"/>
  <c r="C14" i="35"/>
  <c r="C10" i="35"/>
  <c r="D16" i="33"/>
  <c r="D17" i="33"/>
  <c r="D18" i="33"/>
  <c r="D19" i="33"/>
  <c r="D15" i="33"/>
  <c r="D10" i="33"/>
  <c r="D11" i="33"/>
  <c r="D9" i="33"/>
  <c r="M93" i="45" l="1"/>
  <c r="M107" i="45" s="1"/>
  <c r="N81" i="45"/>
  <c r="N93" i="45" s="1"/>
  <c r="N107" i="45" s="1"/>
  <c r="F93" i="45"/>
  <c r="F107" i="45" s="1"/>
  <c r="O81" i="45"/>
  <c r="O93" i="45" s="1"/>
  <c r="O107" i="45" s="1"/>
  <c r="P68" i="45"/>
  <c r="M44" i="45"/>
  <c r="M60" i="45" s="1"/>
  <c r="M16" i="45"/>
  <c r="K81" i="45"/>
  <c r="K93" i="45" s="1"/>
  <c r="K107" i="45" s="1"/>
  <c r="G81" i="45"/>
  <c r="G93" i="45" s="1"/>
  <c r="G107" i="45" s="1"/>
  <c r="D107" i="45"/>
  <c r="P107" i="45" s="1"/>
  <c r="P105" i="45"/>
  <c r="G94" i="45"/>
  <c r="G108" i="45" s="1"/>
  <c r="K94" i="45"/>
  <c r="K108" i="45" s="1"/>
  <c r="O94" i="45"/>
  <c r="O108" i="45" s="1"/>
  <c r="P106" i="45"/>
  <c r="P82" i="45"/>
  <c r="E94" i="45"/>
  <c r="E108" i="45" s="1"/>
  <c r="I94" i="45"/>
  <c r="I108" i="45" s="1"/>
  <c r="M94" i="45"/>
  <c r="M108" i="45" s="1"/>
  <c r="D94" i="45"/>
  <c r="D61" i="45"/>
  <c r="P61" i="45" s="1"/>
  <c r="P60" i="45"/>
  <c r="C21" i="33"/>
  <c r="E27" i="40"/>
  <c r="F27" i="40"/>
  <c r="F29" i="40" s="1"/>
  <c r="G27" i="40"/>
  <c r="E29" i="40"/>
  <c r="G29" i="40"/>
  <c r="P94" i="45" l="1"/>
  <c r="D108" i="45"/>
  <c r="P108" i="45" s="1"/>
  <c r="P93" i="45"/>
  <c r="E53" i="30"/>
  <c r="C53" i="30"/>
  <c r="C63" i="30"/>
  <c r="E27" i="30"/>
  <c r="C27" i="30"/>
  <c r="E29" i="35" l="1"/>
  <c r="D39" i="30" l="1"/>
  <c r="K28" i="35" l="1"/>
  <c r="K26" i="35"/>
  <c r="K6" i="35"/>
  <c r="K7" i="35"/>
  <c r="K8" i="35"/>
  <c r="K9" i="35"/>
  <c r="K10" i="35"/>
  <c r="K5" i="35"/>
  <c r="E7" i="35"/>
  <c r="E11" i="35"/>
  <c r="E12" i="35"/>
  <c r="E13" i="35"/>
  <c r="E14" i="35"/>
  <c r="E15" i="35"/>
  <c r="E5" i="35"/>
  <c r="F13" i="41" l="1"/>
  <c r="E13" i="41"/>
  <c r="D13" i="41"/>
  <c r="C13" i="41"/>
  <c r="E32" i="13" l="1"/>
  <c r="C32" i="13"/>
  <c r="V5" i="39" l="1"/>
  <c r="C5" i="35" l="1"/>
  <c r="F10" i="42" l="1"/>
  <c r="D10" i="42"/>
  <c r="O21" i="42" l="1"/>
  <c r="T17" i="42"/>
  <c r="S17" i="42"/>
  <c r="R17" i="42"/>
  <c r="P16" i="42"/>
  <c r="N16" i="42"/>
  <c r="O15" i="42"/>
  <c r="O13" i="42"/>
  <c r="O12" i="42"/>
  <c r="P11" i="42"/>
  <c r="N11" i="42"/>
  <c r="R10" i="42"/>
  <c r="S9" i="42"/>
  <c r="O9" i="42"/>
  <c r="S8" i="42"/>
  <c r="O8" i="42"/>
  <c r="S7" i="42"/>
  <c r="O7" i="42"/>
  <c r="S6" i="42"/>
  <c r="O6" i="42"/>
  <c r="S5" i="42"/>
  <c r="S10" i="42" s="1"/>
  <c r="O5" i="42"/>
  <c r="O11" i="42" s="1"/>
  <c r="R19" i="42" l="1"/>
  <c r="T19" i="42"/>
  <c r="P19" i="42"/>
  <c r="N19" i="42"/>
  <c r="O16" i="42"/>
  <c r="O19" i="42" s="1"/>
  <c r="S19" i="42"/>
  <c r="E83" i="30"/>
  <c r="C83" i="30"/>
  <c r="E13" i="30"/>
  <c r="C13" i="30"/>
  <c r="X16" i="39"/>
  <c r="J18" i="35" l="1"/>
  <c r="H18" i="35"/>
  <c r="I10" i="35"/>
  <c r="C7" i="35"/>
  <c r="K18" i="35" l="1"/>
  <c r="F12" i="37"/>
  <c r="F15" i="37" s="1"/>
  <c r="I5" i="42" l="1"/>
  <c r="I7" i="42"/>
  <c r="I8" i="42"/>
  <c r="I4" i="42"/>
  <c r="I6" i="42"/>
  <c r="E12" i="42"/>
  <c r="E14" i="42"/>
  <c r="E11" i="42"/>
  <c r="E5" i="42"/>
  <c r="E6" i="42"/>
  <c r="E7" i="42"/>
  <c r="E8" i="42"/>
  <c r="E4" i="42"/>
  <c r="D9" i="11"/>
  <c r="D10" i="11"/>
  <c r="D13" i="11"/>
  <c r="D14" i="11"/>
  <c r="D15" i="11"/>
  <c r="D16" i="11"/>
  <c r="D17" i="11"/>
  <c r="D19" i="11"/>
  <c r="D20" i="11"/>
  <c r="D21" i="11"/>
  <c r="D22" i="11"/>
  <c r="D23" i="11"/>
  <c r="D8" i="11"/>
  <c r="D30" i="13"/>
  <c r="D10" i="13"/>
  <c r="D12" i="13"/>
  <c r="D14" i="13"/>
  <c r="D16" i="13"/>
  <c r="D18" i="13"/>
  <c r="D20" i="13"/>
  <c r="D22" i="13"/>
  <c r="D24" i="13"/>
  <c r="D26" i="13"/>
  <c r="D8" i="13"/>
  <c r="D27" i="13"/>
  <c r="E27" i="13"/>
  <c r="D31" i="13"/>
  <c r="E31" i="13"/>
  <c r="C31" i="13"/>
  <c r="C27" i="13"/>
  <c r="D97" i="30"/>
  <c r="D95" i="30"/>
  <c r="D94" i="30"/>
  <c r="D91" i="30"/>
  <c r="D92" i="30"/>
  <c r="D87" i="30"/>
  <c r="D85" i="30"/>
  <c r="D84" i="30" s="1"/>
  <c r="D79" i="30"/>
  <c r="D80" i="30"/>
  <c r="D81" i="30"/>
  <c r="D78" i="30"/>
  <c r="D76" i="30"/>
  <c r="D70" i="30"/>
  <c r="D71" i="30"/>
  <c r="D72" i="30"/>
  <c r="D67" i="30"/>
  <c r="D65" i="30"/>
  <c r="D57" i="30"/>
  <c r="D58" i="30"/>
  <c r="D59" i="30"/>
  <c r="D60" i="30"/>
  <c r="D55" i="30"/>
  <c r="D54" i="30"/>
  <c r="D51" i="30"/>
  <c r="D50" i="30"/>
  <c r="D43" i="30"/>
  <c r="D44" i="30"/>
  <c r="D45" i="30"/>
  <c r="D35" i="30"/>
  <c r="D36" i="30"/>
  <c r="D37" i="30"/>
  <c r="D38" i="30"/>
  <c r="D40" i="30"/>
  <c r="D24" i="30"/>
  <c r="D25" i="30"/>
  <c r="D26" i="30"/>
  <c r="D15" i="30"/>
  <c r="D16" i="30"/>
  <c r="D17" i="30"/>
  <c r="D18" i="30"/>
  <c r="D14" i="30"/>
  <c r="D4" i="30"/>
  <c r="D5" i="30"/>
  <c r="D6" i="30"/>
  <c r="D7" i="30"/>
  <c r="D8" i="30"/>
  <c r="D9" i="30"/>
  <c r="D10" i="30"/>
  <c r="D3" i="30"/>
  <c r="E96" i="30"/>
  <c r="C96" i="30"/>
  <c r="C84" i="30"/>
  <c r="E84" i="30"/>
  <c r="AB9" i="34"/>
  <c r="V8" i="34"/>
  <c r="S8" i="34"/>
  <c r="S11" i="34"/>
  <c r="S15" i="34"/>
  <c r="S16" i="34"/>
  <c r="S17" i="34"/>
  <c r="S18" i="34"/>
  <c r="S19" i="34"/>
  <c r="S21" i="34"/>
  <c r="S25" i="34"/>
  <c r="S5" i="34"/>
  <c r="P9" i="34"/>
  <c r="AE9" i="34" s="1"/>
  <c r="P10" i="34"/>
  <c r="P20" i="34"/>
  <c r="AE20" i="34" s="1"/>
  <c r="P23" i="34"/>
  <c r="P24" i="34"/>
  <c r="AE24" i="34" s="1"/>
  <c r="P5" i="34"/>
  <c r="M27" i="34"/>
  <c r="AE27" i="34" s="1"/>
  <c r="J6" i="34"/>
  <c r="AE6" i="34" s="1"/>
  <c r="J7" i="34"/>
  <c r="J8" i="34"/>
  <c r="J11" i="34"/>
  <c r="J12" i="34"/>
  <c r="J13" i="34"/>
  <c r="J14" i="34"/>
  <c r="AE14" i="34" s="1"/>
  <c r="J15" i="34"/>
  <c r="AE15" i="34" s="1"/>
  <c r="J16" i="34"/>
  <c r="AE16" i="34" s="1"/>
  <c r="J17" i="34"/>
  <c r="J18" i="34"/>
  <c r="J19" i="34"/>
  <c r="J21" i="34"/>
  <c r="J22" i="34"/>
  <c r="J23" i="34"/>
  <c r="J25" i="34"/>
  <c r="AE25" i="34" s="1"/>
  <c r="J26" i="34"/>
  <c r="J5" i="34"/>
  <c r="G11" i="34"/>
  <c r="G12" i="34"/>
  <c r="G17" i="34"/>
  <c r="G18" i="34"/>
  <c r="G19" i="34"/>
  <c r="G21" i="34"/>
  <c r="G26" i="34"/>
  <c r="G5" i="34"/>
  <c r="D11" i="34"/>
  <c r="D17" i="34"/>
  <c r="D18" i="34"/>
  <c r="D19" i="34"/>
  <c r="D21" i="34"/>
  <c r="D22" i="34"/>
  <c r="D23" i="34"/>
  <c r="AE23" i="34" s="1"/>
  <c r="D26" i="34"/>
  <c r="D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E7" i="34"/>
  <c r="AE10" i="34"/>
  <c r="AE13" i="34"/>
  <c r="AF5" i="34"/>
  <c r="Y13" i="39"/>
  <c r="Y14" i="39"/>
  <c r="Y15" i="39"/>
  <c r="Z5" i="39"/>
  <c r="X5" i="39"/>
  <c r="V8" i="39"/>
  <c r="M6" i="39"/>
  <c r="M11" i="39"/>
  <c r="M14" i="39"/>
  <c r="M15" i="39"/>
  <c r="M5" i="39"/>
  <c r="J16" i="39"/>
  <c r="Y16" i="39" s="1"/>
  <c r="J5" i="39"/>
  <c r="D6" i="39"/>
  <c r="Y6" i="39" s="1"/>
  <c r="D7" i="39"/>
  <c r="Y7" i="39" s="1"/>
  <c r="D8" i="39"/>
  <c r="Y8" i="39" s="1"/>
  <c r="D9" i="39"/>
  <c r="Y9" i="39" s="1"/>
  <c r="D10" i="39"/>
  <c r="Y10" i="39" s="1"/>
  <c r="D11" i="39"/>
  <c r="Y11" i="39" s="1"/>
  <c r="D12" i="39"/>
  <c r="Y12" i="39" s="1"/>
  <c r="D5" i="39"/>
  <c r="Y5" i="39" s="1"/>
  <c r="Z6" i="39"/>
  <c r="Z7" i="39"/>
  <c r="Z8" i="39"/>
  <c r="Z9" i="39"/>
  <c r="Z10" i="39"/>
  <c r="Z11" i="39"/>
  <c r="Z12" i="39"/>
  <c r="Z13" i="39"/>
  <c r="Z14" i="39"/>
  <c r="Z15" i="39"/>
  <c r="Z16" i="39"/>
  <c r="C17" i="39"/>
  <c r="H17" i="33"/>
  <c r="C26" i="33"/>
  <c r="C16" i="33"/>
  <c r="C17" i="33"/>
  <c r="C18" i="33"/>
  <c r="C19" i="33"/>
  <c r="C20" i="33"/>
  <c r="C15" i="33"/>
  <c r="C10" i="33"/>
  <c r="C11" i="33"/>
  <c r="C9" i="33"/>
  <c r="I27" i="33"/>
  <c r="G27" i="33"/>
  <c r="B12" i="33"/>
  <c r="I26" i="35"/>
  <c r="I28" i="35"/>
  <c r="I25" i="35"/>
  <c r="I6" i="35"/>
  <c r="I7" i="35"/>
  <c r="I8" i="35"/>
  <c r="I9" i="35"/>
  <c r="I5" i="35"/>
  <c r="C15" i="35"/>
  <c r="B8" i="35"/>
  <c r="D27" i="30" l="1"/>
  <c r="AE22" i="34"/>
  <c r="AE19" i="34"/>
  <c r="D96" i="30"/>
  <c r="D83" i="30"/>
  <c r="H27" i="33"/>
  <c r="I18" i="35"/>
  <c r="D11" i="30"/>
  <c r="AE11" i="34"/>
  <c r="AE26" i="34"/>
  <c r="AE12" i="34"/>
  <c r="AE8" i="34"/>
  <c r="AE17" i="34"/>
  <c r="AE5" i="34"/>
  <c r="AE18" i="34"/>
  <c r="AE21" i="34"/>
  <c r="D32" i="13"/>
  <c r="AE28" i="34" l="1"/>
  <c r="AE29" i="34" s="1"/>
  <c r="E20" i="42"/>
  <c r="E15" i="42"/>
  <c r="F15" i="42"/>
  <c r="E10" i="42"/>
  <c r="E18" i="42" s="1"/>
  <c r="F18" i="42"/>
  <c r="I16" i="42"/>
  <c r="J16" i="42"/>
  <c r="I9" i="42"/>
  <c r="J9" i="42"/>
  <c r="I18" i="42"/>
  <c r="J18" i="42"/>
  <c r="H20" i="40"/>
  <c r="I20" i="40" s="1"/>
  <c r="H19" i="40"/>
  <c r="I19" i="40" s="1"/>
  <c r="J21" i="40"/>
  <c r="J28" i="40" s="1"/>
  <c r="J13" i="40"/>
  <c r="J15" i="40" s="1"/>
  <c r="J27" i="40" s="1"/>
  <c r="D13" i="40"/>
  <c r="H12" i="40"/>
  <c r="I12" i="40" s="1"/>
  <c r="H11" i="40"/>
  <c r="I11" i="40" s="1"/>
  <c r="H10" i="40"/>
  <c r="I10" i="40" s="1"/>
  <c r="H9" i="40"/>
  <c r="I9" i="40" s="1"/>
  <c r="H5" i="40"/>
  <c r="D24" i="11"/>
  <c r="D26" i="11" s="1"/>
  <c r="D27" i="11" s="1"/>
  <c r="E24" i="11"/>
  <c r="E26" i="11" s="1"/>
  <c r="E27" i="11" s="1"/>
  <c r="C24" i="11"/>
  <c r="C26" i="11" s="1"/>
  <c r="E11" i="30"/>
  <c r="D19" i="30"/>
  <c r="D32" i="30" s="1"/>
  <c r="E19" i="30"/>
  <c r="D31" i="30"/>
  <c r="E31" i="30"/>
  <c r="C88" i="30"/>
  <c r="D86" i="30"/>
  <c r="E86" i="30"/>
  <c r="D77" i="30"/>
  <c r="D73" i="30"/>
  <c r="E73" i="30"/>
  <c r="D66" i="30"/>
  <c r="E66" i="30"/>
  <c r="D53" i="30"/>
  <c r="D63" i="30" s="1"/>
  <c r="E63" i="30"/>
  <c r="D52" i="30"/>
  <c r="E52" i="30"/>
  <c r="E49" i="30"/>
  <c r="E46" i="30"/>
  <c r="E41" i="30"/>
  <c r="AF28" i="34"/>
  <c r="AF29" i="34" s="1"/>
  <c r="AB28" i="34"/>
  <c r="AB29" i="34" s="1"/>
  <c r="Y28" i="34"/>
  <c r="Y29" i="34" s="1"/>
  <c r="Z28" i="34"/>
  <c r="Z29" i="34" s="1"/>
  <c r="V28" i="34"/>
  <c r="V29" i="34" s="1"/>
  <c r="W28" i="34"/>
  <c r="W29" i="34" s="1"/>
  <c r="S28" i="34"/>
  <c r="S29" i="34" s="1"/>
  <c r="T28" i="34"/>
  <c r="T29" i="34" s="1"/>
  <c r="P28" i="34"/>
  <c r="P29" i="34" s="1"/>
  <c r="Q28" i="34"/>
  <c r="Q29" i="34" s="1"/>
  <c r="M28" i="34"/>
  <c r="M29" i="34" s="1"/>
  <c r="N28" i="34"/>
  <c r="N29" i="34" s="1"/>
  <c r="J28" i="34"/>
  <c r="J29" i="34" s="1"/>
  <c r="K28" i="34"/>
  <c r="K29" i="34" s="1"/>
  <c r="G28" i="34"/>
  <c r="G29" i="34" s="1"/>
  <c r="H28" i="34"/>
  <c r="H29" i="34" s="1"/>
  <c r="D28" i="34"/>
  <c r="D29" i="34" s="1"/>
  <c r="E28" i="34"/>
  <c r="E29" i="34" s="1"/>
  <c r="E17" i="39"/>
  <c r="D17" i="39"/>
  <c r="D18" i="39" s="1"/>
  <c r="V17" i="39"/>
  <c r="W17" i="39"/>
  <c r="S17" i="39"/>
  <c r="T17" i="39"/>
  <c r="P17" i="39"/>
  <c r="Q17" i="39"/>
  <c r="M17" i="39"/>
  <c r="M18" i="39" s="1"/>
  <c r="N17" i="39"/>
  <c r="N18" i="39" s="1"/>
  <c r="J17" i="39"/>
  <c r="J18" i="39" s="1"/>
  <c r="K17" i="39"/>
  <c r="K18" i="39" s="1"/>
  <c r="G17" i="39"/>
  <c r="G18" i="39" s="1"/>
  <c r="H17" i="39"/>
  <c r="H18" i="39" s="1"/>
  <c r="E18" i="39"/>
  <c r="C18" i="39"/>
  <c r="P18" i="39"/>
  <c r="Q18" i="39"/>
  <c r="S18" i="39"/>
  <c r="T18" i="39"/>
  <c r="V18" i="39"/>
  <c r="W18" i="39"/>
  <c r="C14" i="33"/>
  <c r="D14" i="33"/>
  <c r="C12" i="33"/>
  <c r="D12" i="33"/>
  <c r="D27" i="33" s="1"/>
  <c r="C9" i="35"/>
  <c r="D9" i="35"/>
  <c r="C8" i="35"/>
  <c r="D8" i="35"/>
  <c r="E8" i="35" s="1"/>
  <c r="I31" i="35"/>
  <c r="I36" i="35" s="1"/>
  <c r="J31" i="35"/>
  <c r="C31" i="35"/>
  <c r="C18" i="35" l="1"/>
  <c r="C36" i="35" s="1"/>
  <c r="C27" i="33"/>
  <c r="I5" i="40"/>
  <c r="J29" i="40"/>
  <c r="E32" i="30"/>
  <c r="H21" i="40"/>
  <c r="H28" i="40" s="1"/>
  <c r="I13" i="40"/>
  <c r="I15" i="40" s="1"/>
  <c r="D93" i="30"/>
  <c r="J23" i="40"/>
  <c r="I21" i="40"/>
  <c r="I28" i="40" s="1"/>
  <c r="J36" i="35"/>
  <c r="Z17" i="39"/>
  <c r="Z18" i="39" s="1"/>
  <c r="E93" i="30"/>
  <c r="H13" i="40"/>
  <c r="H15" i="40" s="1"/>
  <c r="H27" i="40" s="1"/>
  <c r="H29" i="40" s="1"/>
  <c r="D74" i="30"/>
  <c r="E74" i="30"/>
  <c r="Y17" i="39"/>
  <c r="Y18" i="39" s="1"/>
  <c r="D18" i="35"/>
  <c r="D42" i="30"/>
  <c r="D46" i="30" s="1"/>
  <c r="D34" i="30"/>
  <c r="D41" i="30" s="1"/>
  <c r="C73" i="30"/>
  <c r="C52" i="30"/>
  <c r="C46" i="30"/>
  <c r="I26" i="40" l="1"/>
  <c r="I27" i="40" s="1"/>
  <c r="I29" i="40" s="1"/>
  <c r="H23" i="40"/>
  <c r="D36" i="35"/>
  <c r="I23" i="40"/>
  <c r="D100" i="30"/>
  <c r="D15" i="42"/>
  <c r="D18" i="42" s="1"/>
  <c r="C27" i="11"/>
  <c r="C99" i="30"/>
  <c r="C66" i="30"/>
  <c r="C41" i="30"/>
  <c r="C19" i="30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C28" i="34"/>
  <c r="C29" i="34" s="1"/>
  <c r="X6" i="39"/>
  <c r="X8" i="39"/>
  <c r="X9" i="39"/>
  <c r="X10" i="39"/>
  <c r="X11" i="39"/>
  <c r="X12" i="39"/>
  <c r="X13" i="39"/>
  <c r="X15" i="39"/>
  <c r="B14" i="33"/>
  <c r="E31" i="35"/>
  <c r="B9" i="35"/>
  <c r="E9" i="35" s="1"/>
  <c r="D30" i="41"/>
  <c r="C30" i="41"/>
  <c r="B30" i="41"/>
  <c r="B13" i="41"/>
  <c r="H9" i="42"/>
  <c r="C11" i="30"/>
  <c r="AD5" i="34"/>
  <c r="AC29" i="34" s="1"/>
  <c r="X7" i="39"/>
  <c r="B27" i="33"/>
  <c r="H16" i="42"/>
  <c r="D21" i="40"/>
  <c r="D28" i="40" s="1"/>
  <c r="D15" i="40"/>
  <c r="D27" i="40" s="1"/>
  <c r="G21" i="40"/>
  <c r="F21" i="40"/>
  <c r="E21" i="40"/>
  <c r="G15" i="40"/>
  <c r="F13" i="40"/>
  <c r="F15" i="40" s="1"/>
  <c r="E13" i="40"/>
  <c r="E15" i="40" s="1"/>
  <c r="G11" i="40"/>
  <c r="C86" i="30"/>
  <c r="C93" i="30" s="1"/>
  <c r="C77" i="30"/>
  <c r="C31" i="30"/>
  <c r="U17" i="39"/>
  <c r="U18" i="39" s="1"/>
  <c r="R17" i="39"/>
  <c r="R18" i="39" s="1"/>
  <c r="O17" i="39"/>
  <c r="L17" i="39"/>
  <c r="L18" i="39" s="1"/>
  <c r="I17" i="39"/>
  <c r="I18" i="39" s="1"/>
  <c r="F17" i="39"/>
  <c r="AA28" i="34"/>
  <c r="AA29" i="34" s="1"/>
  <c r="X28" i="34"/>
  <c r="X29" i="34" s="1"/>
  <c r="U28" i="34"/>
  <c r="U29" i="34" s="1"/>
  <c r="R28" i="34"/>
  <c r="R29" i="34" s="1"/>
  <c r="O28" i="34"/>
  <c r="O29" i="34" s="1"/>
  <c r="L28" i="34"/>
  <c r="L29" i="34" s="1"/>
  <c r="I28" i="34"/>
  <c r="I29" i="34" s="1"/>
  <c r="F28" i="34"/>
  <c r="F29" i="34" s="1"/>
  <c r="H31" i="35"/>
  <c r="K31" i="35" s="1"/>
  <c r="B18" i="35"/>
  <c r="E18" i="35" s="1"/>
  <c r="F18" i="39"/>
  <c r="C12" i="37"/>
  <c r="D11" i="37"/>
  <c r="E23" i="40" l="1"/>
  <c r="D29" i="40"/>
  <c r="F23" i="40"/>
  <c r="B36" i="35"/>
  <c r="E36" i="35" s="1"/>
  <c r="C32" i="30"/>
  <c r="C49" i="30"/>
  <c r="O18" i="39"/>
  <c r="X17" i="39"/>
  <c r="X18" i="39" s="1"/>
  <c r="E11" i="37"/>
  <c r="E12" i="37" s="1"/>
  <c r="E15" i="37" s="1"/>
  <c r="D12" i="37"/>
  <c r="D15" i="37" s="1"/>
  <c r="G23" i="40"/>
  <c r="AD28" i="34"/>
  <c r="AD29" i="34" s="1"/>
  <c r="H18" i="42"/>
  <c r="H36" i="35"/>
  <c r="K36" i="35" s="1"/>
  <c r="D23" i="40"/>
  <c r="C74" i="30" l="1"/>
  <c r="C100" i="30" s="1"/>
</calcChain>
</file>

<file path=xl/sharedStrings.xml><?xml version="1.0" encoding="utf-8"?>
<sst xmlns="http://schemas.openxmlformats.org/spreadsheetml/2006/main" count="998" uniqueCount="527">
  <si>
    <t>Sorsz.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</si>
  <si>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</si>
  <si>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</si>
  <si>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</si>
  <si>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</si>
  <si>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</si>
  <si>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</si>
  <si>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</si>
  <si>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</si>
  <si>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</si>
  <si>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</si>
  <si>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</si>
  <si>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Önkormányzati vagyonnal való gazdálkodás, lakóingatlan bérbeadása</t>
  </si>
  <si>
    <t>Önkormányzati vagyonnal való gazdálkodás,  nem lakóingatlan bérbeadása</t>
  </si>
  <si>
    <t>Nem veszélyes hulladék begyűjtése</t>
  </si>
  <si>
    <t>Család és nővédelmi eü gondozás</t>
  </si>
  <si>
    <t>Vagyoni típusú adók (építmény, telek, kommunális)</t>
  </si>
  <si>
    <t>Értékesítési és forgalmi adók (iparűzési)</t>
  </si>
  <si>
    <t>Béren kívüli jutt. - étkezési hozzájárulás</t>
  </si>
  <si>
    <t>K21</t>
  </si>
  <si>
    <t>Bevételek mindösszesen</t>
  </si>
  <si>
    <t>Kiadások mindösszesen:</t>
  </si>
  <si>
    <t>K506</t>
  </si>
  <si>
    <t>K511</t>
  </si>
  <si>
    <t>B8131</t>
  </si>
  <si>
    <t>Előző évi ktgv.maradvány</t>
  </si>
  <si>
    <t>B816</t>
  </si>
  <si>
    <t>Központi, irányítószervi támogatás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</si>
  <si>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</si>
  <si>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</si>
  <si>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</si>
  <si>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</si>
  <si>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</si>
  <si>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</si>
  <si>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Egyéb műk.célú tám.áhtn kívülre</t>
  </si>
  <si>
    <t>K512</t>
  </si>
  <si>
    <t>B</t>
  </si>
  <si>
    <t>B354</t>
  </si>
  <si>
    <t>B34</t>
  </si>
  <si>
    <t>B351</t>
  </si>
  <si>
    <t>B355</t>
  </si>
  <si>
    <t>B16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</si>
  <si>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</si>
  <si>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</si>
  <si>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</si>
  <si>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</si>
  <si>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</si>
  <si>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</si>
  <si>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</si>
  <si>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</si>
  <si>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</si>
  <si>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</si>
  <si>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</si>
  <si>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</si>
  <si>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</si>
  <si>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</si>
  <si>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</si>
  <si>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</si>
  <si>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</si>
  <si>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</si>
  <si>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</si>
  <si>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</si>
  <si>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</si>
  <si>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</si>
  <si>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</si>
  <si>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</si>
  <si>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</si>
  <si>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</si>
  <si>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</si>
  <si>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</si>
  <si>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</si>
  <si>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</si>
  <si>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</si>
  <si>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</si>
  <si>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</si>
  <si>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</si>
  <si>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</si>
  <si>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</si>
  <si>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</si>
  <si>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</si>
  <si>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</si>
  <si>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</si>
  <si>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</si>
  <si>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</si>
  <si>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</si>
  <si>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</si>
  <si>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</si>
  <si>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</si>
  <si>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</si>
  <si>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</si>
  <si>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</si>
  <si>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</si>
  <si>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</si>
  <si>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</si>
  <si>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</si>
  <si>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</si>
  <si>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</si>
  <si>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</si>
  <si>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</si>
  <si>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</si>
  <si>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</si>
  <si>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</si>
  <si>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</si>
  <si>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</si>
  <si>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</si>
  <si>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</si>
  <si>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</si>
  <si>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</si>
  <si>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</si>
  <si>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</si>
  <si>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</si>
  <si>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</si>
  <si>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</si>
  <si>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</si>
  <si>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</si>
  <si>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</si>
  <si>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</si>
  <si>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</si>
  <si>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</si>
  <si>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</si>
  <si>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</si>
  <si>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</si>
  <si>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</si>
  <si>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</si>
  <si>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</si>
  <si>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</si>
  <si>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</si>
  <si>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</si>
  <si>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</si>
  <si>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</si>
  <si>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</si>
  <si>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</si>
  <si>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</si>
  <si>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</si>
  <si>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</si>
  <si>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</si>
  <si>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</si>
  <si>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</si>
  <si>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</si>
  <si>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</si>
  <si>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</si>
  <si>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</si>
  <si>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</si>
  <si>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</si>
  <si>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</si>
  <si>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</si>
  <si>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</si>
  <si>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</si>
  <si>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</si>
  <si>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</si>
  <si>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</si>
  <si>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</si>
  <si>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</si>
  <si>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</si>
  <si>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</si>
  <si>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</si>
  <si>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</si>
  <si>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</si>
  <si>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</si>
  <si>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</si>
  <si>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</si>
  <si>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</si>
  <si>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</si>
  <si>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</si>
  <si>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</si>
  <si>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</si>
  <si>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</si>
  <si>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</si>
  <si>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</si>
  <si>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</si>
  <si>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</si>
  <si>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</si>
  <si>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</si>
  <si>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</si>
  <si>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Cofog</t>
  </si>
  <si>
    <t>Teljes munka-idős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</si>
  <si>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</si>
  <si>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</si>
  <si>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</si>
  <si>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</si>
  <si>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</si>
  <si>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</si>
  <si>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106020</t>
  </si>
  <si>
    <t>107060</t>
  </si>
  <si>
    <t>041232</t>
  </si>
  <si>
    <t>041233</t>
  </si>
  <si>
    <t>BEVÉTELEK</t>
  </si>
  <si>
    <t>KIADÁSOK</t>
  </si>
  <si>
    <t xml:space="preserve">M e g n e  v e z é s </t>
  </si>
  <si>
    <t>Eredeti</t>
  </si>
  <si>
    <t xml:space="preserve">       - Termékek és szolgáltatások adói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</si>
  <si>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</si>
  <si>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</si>
  <si>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</si>
  <si>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</si>
  <si>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</si>
  <si>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</si>
  <si>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</si>
  <si>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 xml:space="preserve">Működési bevételek  </t>
  </si>
  <si>
    <t>Mindösszesen:</t>
  </si>
  <si>
    <t>Összesen :</t>
  </si>
  <si>
    <t xml:space="preserve">Mindösszesen: </t>
  </si>
  <si>
    <t>Támogatás</t>
  </si>
  <si>
    <t>Kiadások megnevezése</t>
  </si>
  <si>
    <t>Részmunkaidős</t>
  </si>
  <si>
    <t>száma</t>
  </si>
  <si>
    <t>megnevezése</t>
  </si>
  <si>
    <t>fő</t>
  </si>
  <si>
    <t>óra</t>
  </si>
  <si>
    <t>átlag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</si>
  <si>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</si>
  <si>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</si>
  <si>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</si>
  <si>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</si>
  <si>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</si>
  <si>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</si>
  <si>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</si>
  <si>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</si>
  <si>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</si>
  <si>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</si>
  <si>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</si>
  <si>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</si>
  <si>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</si>
  <si>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</si>
  <si>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</si>
  <si>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</si>
  <si>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</si>
  <si>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</si>
  <si>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</si>
  <si>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</si>
  <si>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Tervezett pénzmaradvány:</t>
  </si>
  <si>
    <t>Szabadon felhasználható</t>
  </si>
  <si>
    <t xml:space="preserve">Felhalmozási kiadások 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</si>
  <si>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</si>
  <si>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</si>
  <si>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</si>
  <si>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</si>
  <si>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</si>
  <si>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</si>
  <si>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</si>
  <si>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</si>
  <si>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</si>
  <si>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K1101</t>
  </si>
  <si>
    <t>K1107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</si>
  <si>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</si>
  <si>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</si>
  <si>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</si>
  <si>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</si>
  <si>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</si>
  <si>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</si>
  <si>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</si>
  <si>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</si>
  <si>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</si>
  <si>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</si>
  <si>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</si>
  <si>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</si>
  <si>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Nettósított kiadások összesen:</t>
  </si>
  <si>
    <t>Bevételek összesen:</t>
  </si>
  <si>
    <t>Intézmény megnevezése</t>
  </si>
  <si>
    <t>Kötelezett-séggel terhelt</t>
  </si>
  <si>
    <t xml:space="preserve">Szabad pénzmaradvány 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</si>
  <si>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</si>
  <si>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</si>
  <si>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</si>
  <si>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</si>
  <si>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</si>
  <si>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</si>
  <si>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</si>
  <si>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</si>
  <si>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</si>
  <si>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</si>
  <si>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</si>
  <si>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</si>
  <si>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</si>
  <si>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</si>
  <si>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</si>
  <si>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</si>
  <si>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</si>
  <si>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</si>
  <si>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</si>
  <si>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</si>
  <si>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</si>
  <si>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</si>
  <si>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</si>
  <si>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</si>
  <si>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</si>
  <si>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</si>
  <si>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</si>
  <si>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</si>
  <si>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</si>
  <si>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</si>
  <si>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</si>
  <si>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</si>
  <si>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</si>
  <si>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K122</t>
  </si>
  <si>
    <t xml:space="preserve">Munkavégzésre irányuló e. jogv. - megbízási díj </t>
  </si>
  <si>
    <t>Szakmai agyag</t>
  </si>
  <si>
    <t>Üzemeltetési agyag</t>
  </si>
  <si>
    <t>Informatikai szolg. - internet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</si>
  <si>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</si>
  <si>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</si>
  <si>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</si>
  <si>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</si>
  <si>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</si>
  <si>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</si>
  <si>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Víz- és csatornadíjak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</si>
  <si>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</si>
  <si>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</si>
  <si>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</si>
  <si>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</si>
  <si>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</si>
  <si>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</si>
  <si>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</si>
  <si>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</si>
  <si>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</si>
  <si>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</si>
  <si>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</si>
  <si>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</si>
  <si>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</si>
  <si>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</si>
  <si>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</si>
  <si>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</si>
  <si>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</si>
  <si>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</si>
  <si>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</si>
  <si>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</si>
  <si>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</si>
  <si>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</si>
  <si>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</si>
  <si>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</si>
  <si>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</si>
  <si>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</si>
  <si>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</si>
  <si>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</si>
  <si>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</si>
  <si>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</si>
  <si>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</si>
  <si>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</si>
  <si>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B8 Finanszí-rozási bev.</t>
  </si>
  <si>
    <t>096015</t>
  </si>
  <si>
    <t>Közfoglalkoztatás - Start közmunkaprogram - minta</t>
  </si>
  <si>
    <t>K5 Egyéb műk.célú kiad.</t>
  </si>
  <si>
    <t>K8 Egyéb felhalm. célú kiadás</t>
  </si>
  <si>
    <t>K2 Munka-adókat terh.járulékok</t>
  </si>
  <si>
    <t>B115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</si>
  <si>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</si>
  <si>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</si>
  <si>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</si>
  <si>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</si>
  <si>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</si>
  <si>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</si>
  <si>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107055</t>
  </si>
  <si>
    <t>889928</t>
  </si>
  <si>
    <t>Falugondnoki, tanyagondnoki szolgáltatás</t>
  </si>
  <si>
    <t>072111</t>
  </si>
  <si>
    <t>Háziorvosi alapellátás</t>
  </si>
  <si>
    <t>4. Étkeztetés</t>
  </si>
  <si>
    <t>Iskolai intézményi étkeztetés</t>
  </si>
  <si>
    <t>5. Közfoglalkoztatás</t>
  </si>
  <si>
    <t>Start-téli közfogalkoztatás</t>
  </si>
  <si>
    <t xml:space="preserve">Hosszabb időtartamú közfoglalkoztatás </t>
  </si>
  <si>
    <t>Lakásfenntartással, lakhatással összefüggő ellátások</t>
  </si>
  <si>
    <t>Egyéb szociális pénzbeli és természetbeni ellátások</t>
  </si>
  <si>
    <t>7. Közvilágítás</t>
  </si>
  <si>
    <t>8. Átvezetések/átfutó tételek (kp előleg,bér,bérlet,idegen pe.)</t>
  </si>
  <si>
    <t xml:space="preserve">       - Vagyoni típusú adók</t>
  </si>
  <si>
    <t>K4 Ellátottak pénzbeli juttatásai</t>
  </si>
  <si>
    <t>(Ft-ban)</t>
  </si>
  <si>
    <t>K4 Ellátottak Pénzbeli Juttatásai</t>
  </si>
  <si>
    <t>B405</t>
  </si>
  <si>
    <t>Ellátási díjak</t>
  </si>
  <si>
    <t>K121</t>
  </si>
  <si>
    <t>Választott tisztségviselők juttatásai</t>
  </si>
  <si>
    <t>Ellátottak Pénzbeli Juttatásai</t>
  </si>
  <si>
    <t>K48</t>
  </si>
  <si>
    <t>Települési támogatás</t>
  </si>
  <si>
    <t>Műk.célú tám. egyéb civil szerv.</t>
  </si>
  <si>
    <t xml:space="preserve">   - Támogatási célú finanszírozási műveletek</t>
  </si>
  <si>
    <t xml:space="preserve">                     - Nemzetiségi Önk. Támogatása</t>
  </si>
  <si>
    <t xml:space="preserve">   - Települési támogatások</t>
  </si>
  <si>
    <t xml:space="preserve">Háziorvosi alapellátás </t>
  </si>
  <si>
    <t>Ft-ban</t>
  </si>
  <si>
    <t>Feladat</t>
  </si>
  <si>
    <t>Ebből</t>
  </si>
  <si>
    <t>eredeti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</si>
  <si>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</si>
  <si>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</si>
  <si>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</si>
  <si>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</si>
  <si>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>kiadási és bevételi előirányzata</t>
  </si>
  <si>
    <t>2016.évi terv</t>
  </si>
  <si>
    <t>910502</t>
  </si>
  <si>
    <t>K9 Finanszírozási kiadások</t>
  </si>
  <si>
    <t xml:space="preserve">       - Jövedelemadók</t>
  </si>
  <si>
    <t>Támogatási célú finanszírozási műveletek</t>
  </si>
  <si>
    <t>091110</t>
  </si>
  <si>
    <t>Óvodai nevelés, ellátás szakmai feladatai</t>
  </si>
  <si>
    <t>Működési célú költségvetési támogatások és kieg. tám.</t>
  </si>
  <si>
    <t>B31</t>
  </si>
  <si>
    <t>Jövedelemadók</t>
  </si>
  <si>
    <t>B402</t>
  </si>
  <si>
    <t>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</si>
  <si>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</si>
  <si>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</si>
  <si>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</si>
  <si>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</si>
  <si>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</si>
  <si>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 és más nyereségjellegű bevételek</t>
  </si>
  <si>
    <t>B411</t>
  </si>
  <si>
    <t>Egyéb működési bevételek</t>
  </si>
  <si>
    <t>K1109</t>
  </si>
  <si>
    <t>Közlekedési költségtérítés</t>
  </si>
  <si>
    <t>K1113</t>
  </si>
  <si>
    <t>Foglalkoztatottak egyéb személyi juttatásai</t>
  </si>
  <si>
    <t>K123</t>
  </si>
  <si>
    <t>Egyéb külső személyi juttatások</t>
  </si>
  <si>
    <t>K914</t>
  </si>
  <si>
    <t xml:space="preserve">Államháztartáson belüli megelőlegezések visszafizetése </t>
  </si>
  <si>
    <t>4.</t>
  </si>
  <si>
    <t>5.</t>
  </si>
  <si>
    <t>Államháztartáson belüli megelőlegezések</t>
  </si>
  <si>
    <t>K24</t>
  </si>
  <si>
    <t xml:space="preserve"> - Egészségügyi hozzájárulás</t>
  </si>
  <si>
    <t>K27</t>
  </si>
  <si>
    <t xml:space="preserve"> - Személyi jövedelemadó</t>
  </si>
  <si>
    <t>K353</t>
  </si>
  <si>
    <t>6.</t>
  </si>
  <si>
    <t xml:space="preserve">   - BURSA Hungarica</t>
  </si>
  <si>
    <t>Vált.I</t>
  </si>
  <si>
    <t>Mód.</t>
  </si>
  <si>
    <t>Vált.I.</t>
  </si>
  <si>
    <t>Elvonások és befizetések bevételei (B12)</t>
  </si>
  <si>
    <t>B116</t>
  </si>
  <si>
    <t>Elszámolásból származó bevételek</t>
  </si>
  <si>
    <t>B12</t>
  </si>
  <si>
    <t>K25</t>
  </si>
  <si>
    <t xml:space="preserve"> - Táppénz hozzájárulás</t>
  </si>
  <si>
    <t>K62</t>
  </si>
  <si>
    <t>Ingatlanok beszerzése, létesítése</t>
  </si>
  <si>
    <t xml:space="preserve"> - Ingatlanok, építmények beszerzése, létesítése</t>
  </si>
  <si>
    <t>K71</t>
  </si>
  <si>
    <t>Ingatlanok felújítása</t>
  </si>
  <si>
    <t>K74</t>
  </si>
  <si>
    <t>Felújítási célú el. Áfa</t>
  </si>
  <si>
    <t>7.</t>
  </si>
  <si>
    <t>8.</t>
  </si>
  <si>
    <t>9.</t>
  </si>
  <si>
    <t>10.</t>
  </si>
  <si>
    <t>11.</t>
  </si>
  <si>
    <t xml:space="preserve">       - Egyéb közhatalmi bevétel</t>
  </si>
  <si>
    <t>Gyermek étkeztetés</t>
  </si>
  <si>
    <t>091140</t>
  </si>
  <si>
    <t>104037</t>
  </si>
  <si>
    <t>Intézményen kívüli gyermekétkeztetés</t>
  </si>
  <si>
    <t>B21</t>
  </si>
  <si>
    <t>Felhalmozási célú önkormányzati támogatás</t>
  </si>
  <si>
    <t>Felhalmozási célú tám. Államháztartáson belül</t>
  </si>
  <si>
    <t>Ingatlan értékesítés</t>
  </si>
  <si>
    <t xml:space="preserve"> - Szociális hozzájárulási adó 19,5 %</t>
  </si>
  <si>
    <t>K513</t>
  </si>
  <si>
    <t>Tartalékok</t>
  </si>
  <si>
    <t xml:space="preserve">                     - Közös Önk Támogatása</t>
  </si>
  <si>
    <t xml:space="preserve">                     - Orvosi ügyelet</t>
  </si>
  <si>
    <t xml:space="preserve"> Összesen</t>
  </si>
  <si>
    <t>2018. évi várható havi előirányzatok</t>
  </si>
  <si>
    <t>Nagypall Község Önkormányzata</t>
  </si>
  <si>
    <t>086030</t>
  </si>
  <si>
    <t>Nemzetközi kulturális együttműködés</t>
  </si>
  <si>
    <t xml:space="preserve">Önkormányzatok sajátos működési bevételei, </t>
  </si>
  <si>
    <t>045120</t>
  </si>
  <si>
    <t>Út, autópálya építés</t>
  </si>
  <si>
    <t xml:space="preserve">Önkormányzati vagyonnal való gazdálkodás, </t>
  </si>
  <si>
    <t>051040</t>
  </si>
  <si>
    <t>Nem veszélyes hulladék kezelése, ártalmatlanítása</t>
  </si>
  <si>
    <t>051050</t>
  </si>
  <si>
    <t>Veszélyes hulladék begyűjtése, szállítása átrakása</t>
  </si>
  <si>
    <t>052020</t>
  </si>
  <si>
    <t>Szennyvíz gyűjtése, tisztítása, elhelyezése</t>
  </si>
  <si>
    <t>063020</t>
  </si>
  <si>
    <t>Víztermelés, kezelés, ellátás</t>
  </si>
  <si>
    <t>051020</t>
  </si>
  <si>
    <t>Nem veszélyes hulladék összetevőinek válogatása, elkülönített begyűjtése</t>
  </si>
  <si>
    <t>086090</t>
  </si>
  <si>
    <t>Egyéb szabadidős szolgáltatás</t>
  </si>
  <si>
    <t>041231</t>
  </si>
  <si>
    <t>Rövid időtartamú közfoglalkoztatás</t>
  </si>
  <si>
    <t>041236</t>
  </si>
  <si>
    <t>Országos közfoglalkoztatási program</t>
  </si>
  <si>
    <t>106010</t>
  </si>
  <si>
    <t>Lakóingatlan szociális célú bérbeadása, üzemeltetése</t>
  </si>
  <si>
    <t>107051</t>
  </si>
  <si>
    <t>Szociális étkeztetés</t>
  </si>
  <si>
    <t>B6 Működési célú átvett pénzeszközök</t>
  </si>
  <si>
    <t>041237</t>
  </si>
  <si>
    <t>B6 Felhalm.c. átvett pénzeszk.</t>
  </si>
  <si>
    <t>Hosszú lejáratú hitelek</t>
  </si>
  <si>
    <t>Nagypall Község Önkormányzata több éves kihatással járó feladatainak előirányzata</t>
  </si>
  <si>
    <t>2016. év végéig</t>
  </si>
  <si>
    <t>Mód. %-a</t>
  </si>
  <si>
    <t>Mód %-a</t>
  </si>
  <si>
    <t>ÁH-n kivüli kamatkiadások</t>
  </si>
  <si>
    <r>
      <t>2019. évi működési költségvetési bevételek és kiadások. (Ft-ban)</t>
    </r>
    <r>
      <rPr>
        <sz val="12"/>
        <rFont val="Times New Roman"/>
        <family val="1"/>
        <charset val="238"/>
      </rPr>
      <t xml:space="preserve">                                     </t>
    </r>
  </si>
  <si>
    <t>Nagypalli Német Nemzetiségi Óvoda és Konyha 2019. évi kiadási és bevételi előirányzata  (Ft-ban)</t>
  </si>
  <si>
    <t>Nagypalli Német  Nemzetiségi Óvoda Fenntartó Társulás 2019. évi kiadási és bevételi előirányzata  (Ft-ban)</t>
  </si>
  <si>
    <t>2019. évi felhalmozási költségvetési bevételek és kiadások  (Ft-ban)</t>
  </si>
  <si>
    <t>2019. évi egyesített költségvetési bevételek és kiadások  (Ft-ban)</t>
  </si>
  <si>
    <t>2018. évi pénzmaradványának felhasználása</t>
  </si>
  <si>
    <t>1.) Előző évi (2018.) pénzmaradvány felhasználása</t>
  </si>
  <si>
    <t>Nagypall Község Önkormányzata 2019. évi költségvetési bevételeinek  (Ft-ban)</t>
  </si>
  <si>
    <t>Nagypall Község Önkormányzata 2019. évi költségvetési kiadásai (Ft-ban)</t>
  </si>
  <si>
    <t xml:space="preserve">2019. évi bevételek és kiadások rovatrend szerinti </t>
  </si>
  <si>
    <t>B401</t>
  </si>
  <si>
    <t>Készlet értékesítés</t>
  </si>
  <si>
    <t>Nagypall Község Önkormányzata 2019. évi                                                                                                                                                 felújításra és felhalmozásra tervezett kiadásai (Ft-ban)</t>
  </si>
  <si>
    <t>Nagypall Község Önkormányzata 2019.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 (Ft-ban)</t>
  </si>
  <si>
    <t>Vp pályázat számláinak kiegyenlítése</t>
  </si>
  <si>
    <t>Óvoda, hivatal, kultúrház felújítása</t>
  </si>
  <si>
    <t>2019. évi létszám-előirányzat  (főben)</t>
  </si>
  <si>
    <t>Nagypall Önkormányzat</t>
  </si>
  <si>
    <t xml:space="preserve"> Létszám összesen:</t>
  </si>
  <si>
    <t>Egyéb  létszám összesen:</t>
  </si>
  <si>
    <t>K42</t>
  </si>
  <si>
    <t>Családi támogatások</t>
  </si>
  <si>
    <t xml:space="preserve">                      - Nagypall OFT</t>
  </si>
  <si>
    <t>B13</t>
  </si>
  <si>
    <t>B14</t>
  </si>
  <si>
    <t>B15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</si>
</sst>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\ ##########"/>
    <numFmt numFmtId="166" formatCode="0.0%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1" fillId="0" borderId="0"/>
    <xf numFmtId="164" fontId="30" fillId="0" borderId="0" applyFont="0" applyFill="0" applyBorder="0" applyAlignment="0" applyProtection="0"/>
    <xf numFmtId="0" fontId="1" fillId="0" borderId="0"/>
  </cellStyleXfs>
  <cellXfs count="3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7" fillId="0" borderId="1" xfId="0" applyFont="1" applyFill="1" applyBorder="1"/>
    <xf numFmtId="0" fontId="0" fillId="0" borderId="0" xfId="0" applyBorder="1"/>
    <xf numFmtId="3" fontId="14" fillId="0" borderId="0" xfId="0" applyNumberFormat="1" applyFont="1"/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3" fontId="4" fillId="0" borderId="0" xfId="0" applyNumberFormat="1" applyFont="1" applyBorder="1"/>
    <xf numFmtId="3" fontId="23" fillId="0" borderId="0" xfId="0" applyNumberFormat="1" applyFont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6" fillId="0" borderId="0" xfId="0" applyFont="1" applyFill="1" applyBorder="1"/>
    <xf numFmtId="0" fontId="24" fillId="0" borderId="0" xfId="0" applyFont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20" fillId="2" borderId="1" xfId="0" applyFont="1" applyFill="1" applyBorder="1"/>
    <xf numFmtId="3" fontId="1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3" fontId="26" fillId="2" borderId="1" xfId="0" applyNumberFormat="1" applyFont="1" applyFill="1" applyBorder="1"/>
    <xf numFmtId="1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0" fontId="11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/>
    <xf numFmtId="3" fontId="3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top" wrapText="1"/>
    </xf>
    <xf numFmtId="0" fontId="14" fillId="2" borderId="1" xfId="0" applyFont="1" applyFill="1" applyBorder="1"/>
    <xf numFmtId="49" fontId="0" fillId="2" borderId="1" xfId="0" applyNumberFormat="1" applyFill="1" applyBorder="1"/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49" fontId="0" fillId="4" borderId="1" xfId="0" applyNumberFormat="1" applyFill="1" applyBorder="1"/>
    <xf numFmtId="0" fontId="28" fillId="0" borderId="1" xfId="0" applyFont="1" applyBorder="1"/>
    <xf numFmtId="49" fontId="28" fillId="4" borderId="1" xfId="0" applyNumberFormat="1" applyFont="1" applyFill="1" applyBorder="1"/>
    <xf numFmtId="49" fontId="28" fillId="0" borderId="1" xfId="0" applyNumberFormat="1" applyFont="1" applyBorder="1"/>
    <xf numFmtId="49" fontId="28" fillId="4" borderId="1" xfId="0" applyNumberFormat="1" applyFont="1" applyFill="1" applyBorder="1" applyAlignment="1"/>
    <xf numFmtId="0" fontId="28" fillId="0" borderId="7" xfId="0" applyFont="1" applyBorder="1"/>
    <xf numFmtId="49" fontId="28" fillId="4" borderId="7" xfId="0" applyNumberFormat="1" applyFont="1" applyFill="1" applyBorder="1" applyAlignment="1"/>
    <xf numFmtId="49" fontId="28" fillId="0" borderId="7" xfId="0" applyNumberFormat="1" applyFont="1" applyBorder="1"/>
    <xf numFmtId="0" fontId="28" fillId="0" borderId="8" xfId="0" applyFont="1" applyBorder="1"/>
    <xf numFmtId="49" fontId="28" fillId="4" borderId="8" xfId="0" applyNumberFormat="1" applyFont="1" applyFill="1" applyBorder="1" applyAlignment="1"/>
    <xf numFmtId="49" fontId="28" fillId="0" borderId="8" xfId="0" applyNumberFormat="1" applyFont="1" applyBorder="1"/>
    <xf numFmtId="0" fontId="28" fillId="0" borderId="9" xfId="0" applyFont="1" applyBorder="1" applyAlignment="1">
      <alignment vertical="center" wrapText="1"/>
    </xf>
    <xf numFmtId="49" fontId="28" fillId="0" borderId="1" xfId="0" applyNumberFormat="1" applyFont="1" applyFill="1" applyBorder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49" fontId="28" fillId="4" borderId="6" xfId="0" applyNumberFormat="1" applyFont="1" applyFill="1" applyBorder="1" applyAlignment="1">
      <alignment vertical="center" wrapText="1"/>
    </xf>
    <xf numFmtId="49" fontId="28" fillId="0" borderId="6" xfId="0" applyNumberFormat="1" applyFont="1" applyBorder="1" applyAlignment="1">
      <alignment vertical="center" wrapText="1"/>
    </xf>
    <xf numFmtId="49" fontId="28" fillId="4" borderId="7" xfId="0" applyNumberFormat="1" applyFont="1" applyFill="1" applyBorder="1"/>
    <xf numFmtId="49" fontId="28" fillId="0" borderId="7" xfId="0" applyNumberFormat="1" applyFont="1" applyFill="1" applyBorder="1"/>
    <xf numFmtId="0" fontId="28" fillId="0" borderId="9" xfId="0" applyFont="1" applyBorder="1"/>
    <xf numFmtId="49" fontId="28" fillId="0" borderId="9" xfId="0" applyNumberFormat="1" applyFont="1" applyBorder="1"/>
    <xf numFmtId="49" fontId="28" fillId="0" borderId="9" xfId="0" applyNumberFormat="1" applyFont="1" applyFill="1" applyBorder="1"/>
    <xf numFmtId="0" fontId="28" fillId="0" borderId="10" xfId="0" applyFont="1" applyBorder="1"/>
    <xf numFmtId="49" fontId="28" fillId="0" borderId="10" xfId="0" applyNumberFormat="1" applyFont="1" applyBorder="1"/>
    <xf numFmtId="49" fontId="28" fillId="0" borderId="10" xfId="0" applyNumberFormat="1" applyFont="1" applyFill="1" applyBorder="1"/>
    <xf numFmtId="0" fontId="28" fillId="0" borderId="1" xfId="0" applyFont="1" applyFill="1" applyBorder="1"/>
    <xf numFmtId="49" fontId="11" fillId="0" borderId="1" xfId="0" applyNumberFormat="1" applyFont="1" applyBorder="1"/>
    <xf numFmtId="49" fontId="28" fillId="0" borderId="6" xfId="0" applyNumberFormat="1" applyFont="1" applyFill="1" applyBorder="1"/>
    <xf numFmtId="0" fontId="19" fillId="0" borderId="2" xfId="0" applyFont="1" applyFill="1" applyBorder="1" applyAlignment="1">
      <alignment horizontal="right"/>
    </xf>
    <xf numFmtId="49" fontId="0" fillId="0" borderId="12" xfId="0" applyNumberFormat="1" applyBorder="1"/>
    <xf numFmtId="0" fontId="7" fillId="0" borderId="13" xfId="0" applyFont="1" applyFill="1" applyBorder="1"/>
    <xf numFmtId="0" fontId="28" fillId="0" borderId="6" xfId="0" applyFont="1" applyBorder="1"/>
    <xf numFmtId="49" fontId="28" fillId="0" borderId="1" xfId="0" applyNumberFormat="1" applyFont="1" applyBorder="1" applyAlignment="1">
      <alignment vertical="center" wrapText="1"/>
    </xf>
    <xf numFmtId="49" fontId="28" fillId="0" borderId="12" xfId="0" applyNumberFormat="1" applyFont="1" applyBorder="1"/>
    <xf numFmtId="0" fontId="28" fillId="0" borderId="13" xfId="0" applyFont="1" applyFill="1" applyBorder="1"/>
    <xf numFmtId="0" fontId="11" fillId="0" borderId="12" xfId="0" applyFont="1" applyBorder="1"/>
    <xf numFmtId="3" fontId="11" fillId="0" borderId="1" xfId="0" applyNumberFormat="1" applyFont="1" applyFill="1" applyBorder="1"/>
    <xf numFmtId="0" fontId="0" fillId="4" borderId="0" xfId="0" applyFill="1"/>
    <xf numFmtId="0" fontId="4" fillId="4" borderId="1" xfId="0" applyFont="1" applyFill="1" applyBorder="1"/>
    <xf numFmtId="0" fontId="11" fillId="4" borderId="1" xfId="0" applyFont="1" applyFill="1" applyBorder="1"/>
    <xf numFmtId="0" fontId="14" fillId="3" borderId="1" xfId="0" applyFont="1" applyFill="1" applyBorder="1"/>
    <xf numFmtId="0" fontId="14" fillId="3" borderId="12" xfId="0" applyFont="1" applyFill="1" applyBorder="1"/>
    <xf numFmtId="3" fontId="4" fillId="3" borderId="1" xfId="0" applyNumberFormat="1" applyFont="1" applyFill="1" applyBorder="1"/>
    <xf numFmtId="0" fontId="11" fillId="0" borderId="12" xfId="0" applyFont="1" applyFill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/>
    <xf numFmtId="0" fontId="0" fillId="4" borderId="1" xfId="0" applyFill="1" applyBorder="1" applyAlignment="1">
      <alignment horizontal="right"/>
    </xf>
    <xf numFmtId="3" fontId="0" fillId="4" borderId="1" xfId="0" applyNumberFormat="1" applyFill="1" applyBorder="1"/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0" fontId="7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2" fontId="0" fillId="4" borderId="1" xfId="0" applyNumberFormat="1" applyFill="1" applyBorder="1"/>
    <xf numFmtId="49" fontId="11" fillId="4" borderId="1" xfId="0" applyNumberFormat="1" applyFont="1" applyFill="1" applyBorder="1"/>
    <xf numFmtId="49" fontId="11" fillId="0" borderId="1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Fill="1" applyBorder="1"/>
    <xf numFmtId="3" fontId="29" fillId="2" borderId="1" xfId="0" applyNumberFormat="1" applyFont="1" applyFill="1" applyBorder="1"/>
    <xf numFmtId="0" fontId="6" fillId="0" borderId="1" xfId="0" applyFont="1" applyFill="1" applyBorder="1"/>
    <xf numFmtId="0" fontId="0" fillId="0" borderId="18" xfId="0" applyBorder="1" applyAlignment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Fill="1" applyBorder="1"/>
    <xf numFmtId="3" fontId="0" fillId="0" borderId="1" xfId="0" applyNumberFormat="1" applyBorder="1" applyAlignment="1"/>
    <xf numFmtId="0" fontId="0" fillId="0" borderId="2" xfId="0" applyBorder="1"/>
    <xf numFmtId="0" fontId="22" fillId="0" borderId="2" xfId="0" applyFont="1" applyBorder="1" applyAlignment="1">
      <alignment horizontal="center" wrapText="1"/>
    </xf>
    <xf numFmtId="0" fontId="0" fillId="5" borderId="0" xfId="0" applyFill="1"/>
    <xf numFmtId="0" fontId="11" fillId="5" borderId="1" xfId="0" applyFont="1" applyFill="1" applyBorder="1"/>
    <xf numFmtId="3" fontId="11" fillId="5" borderId="1" xfId="0" applyNumberFormat="1" applyFont="1" applyFill="1" applyBorder="1"/>
    <xf numFmtId="0" fontId="11" fillId="5" borderId="0" xfId="0" applyFont="1" applyFill="1"/>
    <xf numFmtId="3" fontId="6" fillId="0" borderId="1" xfId="0" applyNumberFormat="1" applyFont="1" applyBorder="1"/>
    <xf numFmtId="49" fontId="28" fillId="4" borderId="6" xfId="0" applyNumberFormat="1" applyFont="1" applyFill="1" applyBorder="1" applyAlignment="1"/>
    <xf numFmtId="49" fontId="28" fillId="0" borderId="6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right" vertical="top" wrapText="1"/>
    </xf>
    <xf numFmtId="3" fontId="4" fillId="0" borderId="23" xfId="0" applyNumberFormat="1" applyFont="1" applyBorder="1"/>
    <xf numFmtId="3" fontId="4" fillId="2" borderId="23" xfId="0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1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18" fillId="0" borderId="0" xfId="0" applyNumberFormat="1" applyFont="1" applyAlignment="1"/>
    <xf numFmtId="3" fontId="18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/>
    <xf numFmtId="0" fontId="1" fillId="0" borderId="1" xfId="0" applyFont="1" applyFill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0" fontId="1" fillId="0" borderId="1" xfId="0" applyFont="1" applyBorder="1"/>
    <xf numFmtId="0" fontId="1" fillId="5" borderId="1" xfId="0" applyFont="1" applyFill="1" applyBorder="1"/>
    <xf numFmtId="3" fontId="4" fillId="6" borderId="1" xfId="0" applyNumberFormat="1" applyFont="1" applyFill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Fill="1" applyBorder="1"/>
    <xf numFmtId="0" fontId="1" fillId="5" borderId="0" xfId="0" applyFont="1" applyFill="1"/>
    <xf numFmtId="0" fontId="1" fillId="0" borderId="12" xfId="0" applyFont="1" applyFill="1" applyBorder="1"/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9" fontId="28" fillId="4" borderId="6" xfId="0" applyNumberFormat="1" applyFont="1" applyFill="1" applyBorder="1"/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/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/>
    <xf numFmtId="49" fontId="28" fillId="0" borderId="8" xfId="0" applyNumberFormat="1" applyFont="1" applyFill="1" applyBorder="1"/>
    <xf numFmtId="0" fontId="0" fillId="0" borderId="14" xfId="0" applyBorder="1"/>
    <xf numFmtId="0" fontId="28" fillId="0" borderId="20" xfId="0" applyFont="1" applyBorder="1"/>
    <xf numFmtId="0" fontId="28" fillId="0" borderId="13" xfId="0" applyFont="1" applyBorder="1"/>
    <xf numFmtId="0" fontId="28" fillId="0" borderId="31" xfId="0" applyFont="1" applyBorder="1"/>
    <xf numFmtId="0" fontId="1" fillId="0" borderId="10" xfId="0" applyFont="1" applyBorder="1"/>
    <xf numFmtId="3" fontId="18" fillId="0" borderId="0" xfId="0" applyNumberFormat="1" applyFont="1" applyAlignment="1">
      <alignment horizontal="center"/>
    </xf>
    <xf numFmtId="3" fontId="10" fillId="0" borderId="12" xfId="0" applyNumberFormat="1" applyFont="1" applyBorder="1" applyAlignment="1"/>
    <xf numFmtId="3" fontId="10" fillId="0" borderId="16" xfId="0" applyNumberFormat="1" applyFont="1" applyBorder="1" applyAlignment="1"/>
    <xf numFmtId="166" fontId="4" fillId="0" borderId="1" xfId="0" applyNumberFormat="1" applyFont="1" applyBorder="1"/>
    <xf numFmtId="166" fontId="4" fillId="2" borderId="0" xfId="0" applyNumberFormat="1" applyFont="1" applyFill="1" applyBorder="1"/>
    <xf numFmtId="0" fontId="1" fillId="4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 wrapText="1"/>
    </xf>
    <xf numFmtId="0" fontId="31" fillId="5" borderId="1" xfId="0" applyFont="1" applyFill="1" applyBorder="1"/>
    <xf numFmtId="3" fontId="1" fillId="4" borderId="1" xfId="0" applyNumberFormat="1" applyFont="1" applyFill="1" applyBorder="1"/>
    <xf numFmtId="0" fontId="28" fillId="0" borderId="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6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left"/>
    </xf>
    <xf numFmtId="3" fontId="18" fillId="0" borderId="12" xfId="0" applyNumberFormat="1" applyFont="1" applyBorder="1" applyAlignment="1">
      <alignment horizontal="left"/>
    </xf>
    <xf numFmtId="3" fontId="18" fillId="0" borderId="16" xfId="0" applyNumberFormat="1" applyFont="1" applyBorder="1" applyAlignment="1">
      <alignment horizontal="left"/>
    </xf>
    <xf numFmtId="3" fontId="18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Ezres 2" xfId="2" xr:uid="{F34EF1AB-AED4-4D26-80DB-8DBF8D1ACC59}"/>
    <cellStyle name="Normál" xfId="0" builtinId="0"/>
    <cellStyle name="Normál 2" xfId="3" xr:uid="{88DCC824-E56F-46B3-8C58-C9D1E62C6D5D}"/>
    <cellStyle name="Normál_Költségvetési rend.20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F2B-E4E0-488F-830C-7FB694188996}">
  <sheetPr>
    <tabColor rgb="FFFFFF00"/>
    <pageSetUpPr fitToPage="1"/>
  </sheetPr>
  <dimension ref="A1:E57"/>
  <sheetViews>
    <sheetView topLeftCell="A16" zoomScaleNormal="100" workbookViewId="0">
      <selection activeCell="B26" sqref="A26:XFD26"/>
    </sheetView>
  </sheetViews>
  <sheetFormatPr defaultRowHeight="12.75" x14ac:dyDescent="0.2"/>
  <cols>
    <col min="1" max="1" width="51.5703125" customWidth="1"/>
    <col min="2" max="2" width="23.7109375" bestFit="1" customWidth="1"/>
    <col min="3" max="3" width="7.85546875" bestFit="1" customWidth="1"/>
    <col min="4" max="4" width="11.140625" bestFit="1" customWidth="1"/>
    <col min="5" max="5" width="65" bestFit="1" customWidth="1"/>
  </cols>
  <sheetData>
    <row r="1" spans="1:5" ht="15" customHeight="1" x14ac:dyDescent="0.2">
      <c r="A1" s="241" t="s">
        <v>465</v>
      </c>
      <c r="B1" s="241"/>
      <c r="C1" s="241"/>
      <c r="D1" s="241"/>
      <c r="E1" s="241"/>
    </row>
    <row r="2" spans="1:5" ht="14.25" x14ac:dyDescent="0.2">
      <c r="A2" s="242" t="s">
        <v>1</v>
      </c>
      <c r="B2" s="243" t="s">
        <v>2</v>
      </c>
      <c r="C2" s="244" t="s">
        <v>3</v>
      </c>
      <c r="D2" s="244"/>
      <c r="E2" s="244"/>
    </row>
    <row r="3" spans="1:5" ht="15.75" customHeight="1" x14ac:dyDescent="0.2">
      <c r="A3" s="242"/>
      <c r="B3" s="243"/>
      <c r="C3" s="214" t="s">
        <v>174</v>
      </c>
      <c r="D3" s="214" t="s">
        <v>104</v>
      </c>
      <c r="E3" s="213" t="s">
        <v>112</v>
      </c>
    </row>
    <row r="4" spans="1:5" ht="15" x14ac:dyDescent="0.25">
      <c r="A4" s="245" t="s">
        <v>4</v>
      </c>
      <c r="B4" s="93" t="s">
        <v>5</v>
      </c>
      <c r="C4" s="94" t="s">
        <v>106</v>
      </c>
      <c r="D4" s="95"/>
      <c r="E4" s="95" t="s">
        <v>235</v>
      </c>
    </row>
    <row r="5" spans="1:5" ht="15" x14ac:dyDescent="0.25">
      <c r="A5" s="238"/>
      <c r="B5" s="93" t="s">
        <v>5</v>
      </c>
      <c r="C5" s="94" t="s">
        <v>180</v>
      </c>
      <c r="D5" s="95"/>
      <c r="E5" s="93" t="s">
        <v>6</v>
      </c>
    </row>
    <row r="6" spans="1:5" ht="15" x14ac:dyDescent="0.25">
      <c r="A6" s="238"/>
      <c r="B6" s="93" t="s">
        <v>5</v>
      </c>
      <c r="C6" s="94" t="s">
        <v>108</v>
      </c>
      <c r="D6" s="95"/>
      <c r="E6" s="93" t="s">
        <v>179</v>
      </c>
    </row>
    <row r="7" spans="1:5" ht="15" x14ac:dyDescent="0.25">
      <c r="A7" s="238"/>
      <c r="B7" s="93" t="s">
        <v>5</v>
      </c>
      <c r="C7" s="96" t="s">
        <v>345</v>
      </c>
      <c r="D7" s="95"/>
      <c r="E7" s="93" t="s">
        <v>346</v>
      </c>
    </row>
    <row r="8" spans="1:5" ht="15" x14ac:dyDescent="0.25">
      <c r="A8" s="238"/>
      <c r="B8" s="93" t="s">
        <v>5</v>
      </c>
      <c r="C8" s="94" t="s">
        <v>466</v>
      </c>
      <c r="D8" s="95"/>
      <c r="E8" s="93" t="s">
        <v>467</v>
      </c>
    </row>
    <row r="9" spans="1:5" ht="15" x14ac:dyDescent="0.25">
      <c r="A9" s="238"/>
      <c r="B9" s="93" t="s">
        <v>5</v>
      </c>
      <c r="C9" s="96" t="s">
        <v>347</v>
      </c>
      <c r="D9" s="95"/>
      <c r="E9" s="93" t="s">
        <v>468</v>
      </c>
    </row>
    <row r="10" spans="1:5" ht="15" x14ac:dyDescent="0.25">
      <c r="A10" s="238"/>
      <c r="B10" s="93" t="s">
        <v>5</v>
      </c>
      <c r="C10" s="96" t="s">
        <v>111</v>
      </c>
      <c r="D10" s="95" t="s">
        <v>391</v>
      </c>
      <c r="E10" s="93" t="s">
        <v>349</v>
      </c>
    </row>
    <row r="11" spans="1:5" ht="15" x14ac:dyDescent="0.25">
      <c r="A11" s="238"/>
      <c r="B11" s="123" t="s">
        <v>5</v>
      </c>
      <c r="C11" s="175" t="s">
        <v>117</v>
      </c>
      <c r="D11" s="176"/>
      <c r="E11" s="123" t="s">
        <v>234</v>
      </c>
    </row>
    <row r="12" spans="1:5" ht="15.75" thickBot="1" x14ac:dyDescent="0.3">
      <c r="A12" s="246"/>
      <c r="B12" s="97" t="s">
        <v>5</v>
      </c>
      <c r="C12" s="98" t="s">
        <v>395</v>
      </c>
      <c r="D12" s="99"/>
      <c r="E12" s="97" t="s">
        <v>396</v>
      </c>
    </row>
    <row r="13" spans="1:5" ht="15.75" thickTop="1" x14ac:dyDescent="0.25">
      <c r="A13" s="247" t="s">
        <v>350</v>
      </c>
      <c r="B13" s="100" t="s">
        <v>5</v>
      </c>
      <c r="C13" s="101" t="s">
        <v>469</v>
      </c>
      <c r="D13" s="102"/>
      <c r="E13" s="102" t="s">
        <v>470</v>
      </c>
    </row>
    <row r="14" spans="1:5" ht="15" x14ac:dyDescent="0.25">
      <c r="A14" s="238"/>
      <c r="B14" s="93" t="s">
        <v>5</v>
      </c>
      <c r="C14" s="94" t="s">
        <v>107</v>
      </c>
      <c r="D14" s="95"/>
      <c r="E14" s="95" t="s">
        <v>7</v>
      </c>
    </row>
    <row r="15" spans="1:5" ht="15" x14ac:dyDescent="0.25">
      <c r="A15" s="238"/>
      <c r="B15" s="103" t="s">
        <v>5</v>
      </c>
      <c r="C15" s="94" t="s">
        <v>115</v>
      </c>
      <c r="D15" s="95" t="s">
        <v>8</v>
      </c>
      <c r="E15" s="104" t="s">
        <v>181</v>
      </c>
    </row>
    <row r="16" spans="1:5" ht="15" x14ac:dyDescent="0.25">
      <c r="A16" s="238"/>
      <c r="B16" s="103" t="s">
        <v>5</v>
      </c>
      <c r="C16" s="94" t="s">
        <v>110</v>
      </c>
      <c r="D16" s="95" t="s">
        <v>9</v>
      </c>
      <c r="E16" s="95" t="s">
        <v>10</v>
      </c>
    </row>
    <row r="17" spans="1:5" ht="15" customHeight="1" x14ac:dyDescent="0.25">
      <c r="A17" s="238"/>
      <c r="B17" s="105" t="s">
        <v>5</v>
      </c>
      <c r="C17" s="94" t="s">
        <v>114</v>
      </c>
      <c r="D17" s="95"/>
      <c r="E17" s="93" t="s">
        <v>11</v>
      </c>
    </row>
    <row r="18" spans="1:5" ht="15" x14ac:dyDescent="0.25">
      <c r="A18" s="238"/>
      <c r="B18" s="106" t="s">
        <v>5</v>
      </c>
      <c r="C18" s="94" t="s">
        <v>351</v>
      </c>
      <c r="D18" s="95" t="s">
        <v>352</v>
      </c>
      <c r="E18" s="93" t="s">
        <v>353</v>
      </c>
    </row>
    <row r="19" spans="1:5" ht="15" x14ac:dyDescent="0.25">
      <c r="A19" s="238"/>
      <c r="B19" s="93" t="s">
        <v>5</v>
      </c>
      <c r="C19" s="94" t="s">
        <v>105</v>
      </c>
      <c r="D19" s="95"/>
      <c r="E19" s="95" t="s">
        <v>471</v>
      </c>
    </row>
    <row r="20" spans="1:5" ht="15" x14ac:dyDescent="0.25">
      <c r="A20" s="238"/>
      <c r="B20" s="93" t="s">
        <v>5</v>
      </c>
      <c r="C20" s="218" t="s">
        <v>472</v>
      </c>
      <c r="D20" s="176"/>
      <c r="E20" s="176" t="s">
        <v>473</v>
      </c>
    </row>
    <row r="21" spans="1:5" ht="15" x14ac:dyDescent="0.25">
      <c r="A21" s="238"/>
      <c r="B21" s="93" t="s">
        <v>5</v>
      </c>
      <c r="C21" s="218" t="s">
        <v>474</v>
      </c>
      <c r="D21" s="176"/>
      <c r="E21" s="176" t="s">
        <v>475</v>
      </c>
    </row>
    <row r="22" spans="1:5" ht="15" x14ac:dyDescent="0.25">
      <c r="A22" s="238"/>
      <c r="B22" s="93" t="s">
        <v>5</v>
      </c>
      <c r="C22" s="218" t="s">
        <v>476</v>
      </c>
      <c r="D22" s="176"/>
      <c r="E22" s="176" t="s">
        <v>477</v>
      </c>
    </row>
    <row r="23" spans="1:5" ht="15" x14ac:dyDescent="0.25">
      <c r="A23" s="238"/>
      <c r="B23" s="93" t="s">
        <v>5</v>
      </c>
      <c r="C23" s="218" t="s">
        <v>478</v>
      </c>
      <c r="D23" s="176"/>
      <c r="E23" s="176" t="s">
        <v>479</v>
      </c>
    </row>
    <row r="24" spans="1:5" ht="15.75" customHeight="1" x14ac:dyDescent="0.25">
      <c r="A24" s="238"/>
      <c r="B24" s="93" t="s">
        <v>5</v>
      </c>
      <c r="C24" s="107" t="s">
        <v>480</v>
      </c>
      <c r="D24" s="108"/>
      <c r="E24" s="108" t="s">
        <v>481</v>
      </c>
    </row>
    <row r="25" spans="1:5" ht="15.75" thickBot="1" x14ac:dyDescent="0.3">
      <c r="A25" s="246"/>
      <c r="B25" s="97" t="s">
        <v>5</v>
      </c>
      <c r="C25" s="109" t="s">
        <v>113</v>
      </c>
      <c r="D25" s="99"/>
      <c r="E25" s="110" t="s">
        <v>14</v>
      </c>
    </row>
    <row r="26" spans="1:5" ht="15.75" thickTop="1" x14ac:dyDescent="0.25">
      <c r="A26" s="238"/>
      <c r="B26" s="93" t="s">
        <v>5</v>
      </c>
      <c r="C26" s="94" t="s">
        <v>482</v>
      </c>
      <c r="D26" s="95"/>
      <c r="E26" s="104" t="s">
        <v>483</v>
      </c>
    </row>
    <row r="27" spans="1:5" ht="15.75" thickBot="1" x14ac:dyDescent="0.3">
      <c r="A27" s="238"/>
      <c r="B27" s="97" t="s">
        <v>5</v>
      </c>
      <c r="C27" s="99" t="s">
        <v>109</v>
      </c>
      <c r="D27" s="99"/>
      <c r="E27" s="110" t="s">
        <v>15</v>
      </c>
    </row>
    <row r="28" spans="1:5" ht="15.75" customHeight="1" thickTop="1" thickBot="1" x14ac:dyDescent="0.3">
      <c r="A28" s="219" t="s">
        <v>356</v>
      </c>
      <c r="B28" s="220" t="s">
        <v>5</v>
      </c>
      <c r="C28" s="115" t="s">
        <v>339</v>
      </c>
      <c r="D28" s="115"/>
      <c r="E28" s="116" t="s">
        <v>450</v>
      </c>
    </row>
    <row r="29" spans="1:5" s="224" customFormat="1" ht="15.75" customHeight="1" thickTop="1" x14ac:dyDescent="0.25">
      <c r="A29" s="221"/>
      <c r="B29" s="222" t="s">
        <v>5</v>
      </c>
      <c r="C29" s="102" t="s">
        <v>484</v>
      </c>
      <c r="D29" s="102"/>
      <c r="E29" s="223" t="s">
        <v>485</v>
      </c>
    </row>
    <row r="30" spans="1:5" ht="15" x14ac:dyDescent="0.25">
      <c r="A30" s="239" t="s">
        <v>358</v>
      </c>
      <c r="B30" s="225" t="s">
        <v>5</v>
      </c>
      <c r="C30" s="112" t="s">
        <v>184</v>
      </c>
      <c r="D30" s="112"/>
      <c r="E30" s="113" t="s">
        <v>359</v>
      </c>
    </row>
    <row r="31" spans="1:5" ht="15" x14ac:dyDescent="0.25">
      <c r="A31" s="239"/>
      <c r="B31" s="226" t="s">
        <v>5</v>
      </c>
      <c r="C31" s="95" t="s">
        <v>486</v>
      </c>
      <c r="D31" s="95"/>
      <c r="E31" s="104" t="s">
        <v>487</v>
      </c>
    </row>
    <row r="32" spans="1:5" ht="15.75" thickBot="1" x14ac:dyDescent="0.3">
      <c r="A32" s="240"/>
      <c r="B32" s="227" t="s">
        <v>5</v>
      </c>
      <c r="C32" s="99" t="s">
        <v>185</v>
      </c>
      <c r="D32" s="99"/>
      <c r="E32" s="110" t="s">
        <v>360</v>
      </c>
    </row>
    <row r="33" spans="1:5" ht="15" x14ac:dyDescent="0.25">
      <c r="A33" s="238"/>
      <c r="B33" s="93" t="s">
        <v>5</v>
      </c>
      <c r="C33" s="94" t="s">
        <v>452</v>
      </c>
      <c r="D33" s="95"/>
      <c r="E33" s="93" t="s">
        <v>453</v>
      </c>
    </row>
    <row r="34" spans="1:5" ht="15" x14ac:dyDescent="0.25">
      <c r="A34" s="238"/>
      <c r="B34" s="93" t="s">
        <v>5</v>
      </c>
      <c r="C34" s="94" t="s">
        <v>488</v>
      </c>
      <c r="D34" s="95"/>
      <c r="E34" s="93" t="s">
        <v>489</v>
      </c>
    </row>
    <row r="35" spans="1:5" ht="15" x14ac:dyDescent="0.25">
      <c r="A35" s="238"/>
      <c r="B35" s="117" t="s">
        <v>5</v>
      </c>
      <c r="C35" s="94" t="s">
        <v>490</v>
      </c>
      <c r="D35" s="95"/>
      <c r="E35" s="117" t="s">
        <v>491</v>
      </c>
    </row>
    <row r="36" spans="1:5" ht="15" x14ac:dyDescent="0.25">
      <c r="A36" s="238"/>
      <c r="B36" s="117" t="s">
        <v>5</v>
      </c>
      <c r="C36" s="94" t="s">
        <v>182</v>
      </c>
      <c r="D36" s="95"/>
      <c r="E36" s="117" t="s">
        <v>361</v>
      </c>
    </row>
    <row r="37" spans="1:5" ht="15.75" thickBot="1" x14ac:dyDescent="0.3">
      <c r="A37" s="238"/>
      <c r="B37" s="117" t="s">
        <v>5</v>
      </c>
      <c r="C37" s="94" t="s">
        <v>183</v>
      </c>
      <c r="D37" s="95"/>
      <c r="E37" s="117" t="s">
        <v>362</v>
      </c>
    </row>
    <row r="38" spans="1:5" ht="16.5" thickTop="1" thickBot="1" x14ac:dyDescent="0.3">
      <c r="A38" s="153" t="s">
        <v>363</v>
      </c>
      <c r="B38" s="114" t="s">
        <v>5</v>
      </c>
      <c r="C38" s="115" t="s">
        <v>116</v>
      </c>
      <c r="D38" s="115"/>
      <c r="E38" s="228" t="s">
        <v>236</v>
      </c>
    </row>
    <row r="39" spans="1:5" ht="15.75" thickTop="1" x14ac:dyDescent="0.25">
      <c r="A39" s="152" t="s">
        <v>364</v>
      </c>
      <c r="B39" s="100"/>
      <c r="C39" s="102"/>
      <c r="D39" s="102"/>
      <c r="E39" s="100"/>
    </row>
    <row r="57" ht="15" customHeight="1" x14ac:dyDescent="0.2"/>
  </sheetData>
  <mergeCells count="9">
    <mergeCell ref="A26:A27"/>
    <mergeCell ref="A30:A32"/>
    <mergeCell ref="A33:A37"/>
    <mergeCell ref="A1:E1"/>
    <mergeCell ref="A2:A3"/>
    <mergeCell ref="B2:B3"/>
    <mergeCell ref="C2:E2"/>
    <mergeCell ref="A4:A12"/>
    <mergeCell ref="A13:A25"/>
  </mergeCells>
  <pageMargins left="0.27559055118110237" right="0.19685039370078741" top="0.74803149606299213" bottom="0.74803149606299213" header="0.27559055118110237" footer="0.23622047244094491"/>
  <pageSetup paperSize="9" scale="91" fitToHeight="0" orientation="landscape" r:id="rId1"/>
  <headerFooter>
    <oddHeader xml:space="preserve">&amp;L1. melléklet a 7/2019.(XI.19.) önkormányzati rendelethez&amp;CNagypall
 Község Önkormányzata 2019.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rgb="FFFFFF00"/>
    <pageSetUpPr fitToPage="1"/>
  </sheetPr>
  <dimension ref="A1:J47"/>
  <sheetViews>
    <sheetView zoomScaleNormal="100" workbookViewId="0">
      <selection activeCell="B26" sqref="A26:XFD26"/>
    </sheetView>
  </sheetViews>
  <sheetFormatPr defaultRowHeight="12.75" x14ac:dyDescent="0.2"/>
  <cols>
    <col min="1" max="1" width="6" customWidth="1"/>
    <col min="2" max="2" width="7" bestFit="1" customWidth="1"/>
    <col min="3" max="3" width="44.7109375" bestFit="1" customWidth="1"/>
    <col min="4" max="4" width="7.7109375" customWidth="1"/>
    <col min="5" max="5" width="3.28515625" customWidth="1"/>
    <col min="6" max="6" width="6" customWidth="1"/>
    <col min="7" max="7" width="5" bestFit="1" customWidth="1"/>
    <col min="8" max="8" width="6.28515625" bestFit="1" customWidth="1"/>
  </cols>
  <sheetData>
    <row r="1" spans="1:10" ht="15.75" x14ac:dyDescent="0.25">
      <c r="A1" s="299" t="s">
        <v>517</v>
      </c>
      <c r="B1" s="299"/>
      <c r="C1" s="299"/>
      <c r="D1" s="299"/>
      <c r="E1" s="299"/>
      <c r="F1" s="299"/>
      <c r="G1" s="299"/>
      <c r="H1" s="299"/>
    </row>
    <row r="2" spans="1:10" x14ac:dyDescent="0.2">
      <c r="A2" s="300" t="s">
        <v>238</v>
      </c>
      <c r="B2" s="278" t="s">
        <v>332</v>
      </c>
      <c r="C2" s="302"/>
      <c r="D2" s="300" t="s">
        <v>175</v>
      </c>
      <c r="E2" s="301" t="s">
        <v>204</v>
      </c>
      <c r="F2" s="301"/>
      <c r="G2" s="301"/>
      <c r="H2" s="298" t="s">
        <v>189</v>
      </c>
      <c r="I2" s="298" t="s">
        <v>430</v>
      </c>
      <c r="J2" s="298" t="s">
        <v>429</v>
      </c>
    </row>
    <row r="3" spans="1:10" ht="27" customHeight="1" x14ac:dyDescent="0.2">
      <c r="A3" s="300"/>
      <c r="B3" s="89" t="s">
        <v>205</v>
      </c>
      <c r="C3" s="89" t="s">
        <v>206</v>
      </c>
      <c r="D3" s="300"/>
      <c r="E3" s="89" t="s">
        <v>207</v>
      </c>
      <c r="F3" s="89" t="s">
        <v>208</v>
      </c>
      <c r="G3" s="89" t="s">
        <v>209</v>
      </c>
      <c r="H3" s="298"/>
      <c r="I3" s="298"/>
      <c r="J3" s="298"/>
    </row>
    <row r="4" spans="1:10" x14ac:dyDescent="0.2">
      <c r="A4" s="297" t="s">
        <v>210</v>
      </c>
      <c r="B4" s="297"/>
      <c r="C4" s="297"/>
      <c r="D4" s="297"/>
      <c r="E4" s="297"/>
      <c r="F4" s="297"/>
      <c r="G4" s="297"/>
      <c r="H4" s="90"/>
    </row>
    <row r="5" spans="1:10" x14ac:dyDescent="0.2">
      <c r="A5" s="138" t="s">
        <v>239</v>
      </c>
      <c r="B5" s="92" t="s">
        <v>106</v>
      </c>
      <c r="C5" s="142" t="s">
        <v>235</v>
      </c>
      <c r="D5" s="143">
        <v>1</v>
      </c>
      <c r="E5" s="130"/>
      <c r="F5" s="130"/>
      <c r="G5" s="130"/>
      <c r="H5" s="143">
        <f>D5</f>
        <v>1</v>
      </c>
      <c r="I5" s="143">
        <f>H5-J5</f>
        <v>0</v>
      </c>
      <c r="J5" s="143">
        <v>1</v>
      </c>
    </row>
    <row r="6" spans="1:10" x14ac:dyDescent="0.2">
      <c r="A6" s="129"/>
      <c r="B6" s="144"/>
      <c r="C6" s="144"/>
      <c r="D6" s="129"/>
      <c r="E6" s="129"/>
      <c r="F6" s="129"/>
      <c r="G6" s="129"/>
      <c r="H6" s="129"/>
    </row>
    <row r="7" spans="1:10" x14ac:dyDescent="0.2">
      <c r="A7" s="303" t="s">
        <v>211</v>
      </c>
      <c r="B7" s="303"/>
      <c r="C7" s="303"/>
      <c r="D7" s="303"/>
      <c r="E7" s="303"/>
      <c r="F7" s="303"/>
      <c r="G7" s="303"/>
      <c r="H7" s="145"/>
    </row>
    <row r="8" spans="1:10" x14ac:dyDescent="0.2">
      <c r="A8" s="146"/>
      <c r="B8" s="146"/>
      <c r="C8" s="146" t="s">
        <v>237</v>
      </c>
      <c r="D8" s="146"/>
      <c r="E8" s="146"/>
      <c r="F8" s="146"/>
      <c r="G8" s="146"/>
      <c r="H8" s="146"/>
    </row>
    <row r="9" spans="1:10" x14ac:dyDescent="0.2">
      <c r="A9" s="147" t="s">
        <v>239</v>
      </c>
      <c r="B9" s="150" t="s">
        <v>354</v>
      </c>
      <c r="C9" s="142" t="s">
        <v>380</v>
      </c>
      <c r="D9" s="148"/>
      <c r="E9" s="140"/>
      <c r="F9" s="140"/>
      <c r="G9" s="140"/>
      <c r="H9" s="143">
        <f>D9</f>
        <v>0</v>
      </c>
      <c r="I9" s="143">
        <f>J9-H9</f>
        <v>0</v>
      </c>
      <c r="J9" s="143"/>
    </row>
    <row r="10" spans="1:10" ht="15" x14ac:dyDescent="0.25">
      <c r="A10" s="147" t="s">
        <v>240</v>
      </c>
      <c r="B10" s="150" t="s">
        <v>109</v>
      </c>
      <c r="C10" s="119" t="s">
        <v>15</v>
      </c>
      <c r="D10" s="148"/>
      <c r="E10" s="140"/>
      <c r="F10" s="140"/>
      <c r="G10" s="140"/>
      <c r="H10" s="143">
        <f>D10</f>
        <v>0</v>
      </c>
      <c r="I10" s="143">
        <f t="shared" ref="I10:I12" si="0">J10-H10</f>
        <v>0</v>
      </c>
      <c r="J10" s="143"/>
    </row>
    <row r="11" spans="1:10" x14ac:dyDescent="0.2">
      <c r="A11" s="147" t="s">
        <v>241</v>
      </c>
      <c r="B11" s="92" t="s">
        <v>117</v>
      </c>
      <c r="C11" s="142" t="s">
        <v>234</v>
      </c>
      <c r="D11" s="149"/>
      <c r="E11" s="140"/>
      <c r="F11" s="140"/>
      <c r="G11" s="140">
        <f>F11/8</f>
        <v>0</v>
      </c>
      <c r="H11" s="143">
        <f>D11</f>
        <v>0</v>
      </c>
      <c r="I11" s="143">
        <f t="shared" si="0"/>
        <v>0</v>
      </c>
      <c r="J11" s="143"/>
    </row>
    <row r="12" spans="1:10" x14ac:dyDescent="0.2">
      <c r="A12" s="147" t="s">
        <v>418</v>
      </c>
      <c r="B12" s="150" t="s">
        <v>351</v>
      </c>
      <c r="C12" s="131" t="s">
        <v>353</v>
      </c>
      <c r="D12" s="148">
        <v>1</v>
      </c>
      <c r="E12" s="138"/>
      <c r="F12" s="138"/>
      <c r="G12" s="138"/>
      <c r="H12" s="143">
        <f>D12</f>
        <v>1</v>
      </c>
      <c r="I12" s="143">
        <f t="shared" si="0"/>
        <v>0</v>
      </c>
      <c r="J12" s="143">
        <v>1</v>
      </c>
    </row>
    <row r="13" spans="1:10" x14ac:dyDescent="0.2">
      <c r="A13" s="151"/>
      <c r="B13" s="46"/>
      <c r="C13" s="48" t="s">
        <v>212</v>
      </c>
      <c r="D13" s="44">
        <f>SUM(D9:D12)</f>
        <v>1</v>
      </c>
      <c r="E13" s="69">
        <f>SUM(E11:E11)</f>
        <v>0</v>
      </c>
      <c r="F13" s="69">
        <f>SUM(F11:F11)</f>
        <v>0</v>
      </c>
      <c r="G13" s="44">
        <v>0</v>
      </c>
      <c r="H13" s="44">
        <f>SUM(H9:H12)</f>
        <v>1</v>
      </c>
      <c r="I13" s="44">
        <f>SUM(I9:I12)</f>
        <v>0</v>
      </c>
      <c r="J13" s="44">
        <f>SUM(J9:J12)</f>
        <v>1</v>
      </c>
    </row>
    <row r="14" spans="1:10" x14ac:dyDescent="0.2">
      <c r="D14" s="9"/>
      <c r="E14" s="9"/>
      <c r="F14" s="9"/>
      <c r="G14" s="9"/>
      <c r="H14" s="49"/>
    </row>
    <row r="15" spans="1:10" x14ac:dyDescent="0.2">
      <c r="C15" s="45" t="s">
        <v>213</v>
      </c>
      <c r="D15" s="44">
        <f t="shared" ref="D15:G15" si="1">D13</f>
        <v>1</v>
      </c>
      <c r="E15" s="69">
        <f t="shared" si="1"/>
        <v>0</v>
      </c>
      <c r="F15" s="69">
        <f t="shared" si="1"/>
        <v>0</v>
      </c>
      <c r="G15" s="44">
        <f t="shared" si="1"/>
        <v>0</v>
      </c>
      <c r="H15" s="44">
        <f>H13</f>
        <v>1</v>
      </c>
      <c r="I15" s="44">
        <f>I13</f>
        <v>0</v>
      </c>
      <c r="J15" s="44">
        <f>J13</f>
        <v>1</v>
      </c>
    </row>
    <row r="16" spans="1:10" x14ac:dyDescent="0.2">
      <c r="C16" s="50"/>
      <c r="D16" s="51"/>
      <c r="E16" s="52"/>
      <c r="F16" s="51"/>
      <c r="G16" s="51"/>
      <c r="H16" s="51"/>
    </row>
    <row r="17" spans="1:10" x14ac:dyDescent="0.2">
      <c r="A17" s="16"/>
      <c r="B17" s="16"/>
      <c r="C17" s="16"/>
      <c r="D17" s="51"/>
      <c r="E17" s="51"/>
      <c r="F17" s="51"/>
      <c r="G17" s="51"/>
      <c r="H17" s="51"/>
    </row>
    <row r="18" spans="1:10" x14ac:dyDescent="0.2">
      <c r="A18" s="304" t="s">
        <v>216</v>
      </c>
      <c r="B18" s="304"/>
      <c r="C18" s="304"/>
      <c r="D18" s="51"/>
      <c r="E18" s="51"/>
      <c r="F18" s="51"/>
      <c r="G18" s="51"/>
      <c r="H18" s="51"/>
    </row>
    <row r="19" spans="1:10" x14ac:dyDescent="0.2">
      <c r="A19" s="138" t="s">
        <v>239</v>
      </c>
      <c r="B19" s="92" t="s">
        <v>493</v>
      </c>
      <c r="C19" s="142" t="s">
        <v>340</v>
      </c>
      <c r="D19" s="143">
        <v>11</v>
      </c>
      <c r="E19" s="140"/>
      <c r="F19" s="143"/>
      <c r="G19" s="143"/>
      <c r="H19" s="143">
        <f>D19</f>
        <v>11</v>
      </c>
      <c r="I19" s="143">
        <f>J19-H19</f>
        <v>0</v>
      </c>
      <c r="J19" s="143">
        <v>11</v>
      </c>
    </row>
    <row r="20" spans="1:10" ht="15" x14ac:dyDescent="0.25">
      <c r="A20" s="141" t="s">
        <v>240</v>
      </c>
      <c r="B20" s="150" t="s">
        <v>185</v>
      </c>
      <c r="C20" s="104" t="s">
        <v>360</v>
      </c>
      <c r="D20" s="143">
        <v>0</v>
      </c>
      <c r="E20" s="140"/>
      <c r="F20" s="143"/>
      <c r="G20" s="143"/>
      <c r="H20" s="143">
        <f>D20</f>
        <v>0</v>
      </c>
      <c r="I20" s="143">
        <f>J20-H20</f>
        <v>0</v>
      </c>
      <c r="J20" s="143">
        <v>0</v>
      </c>
    </row>
    <row r="21" spans="1:10" x14ac:dyDescent="0.2">
      <c r="A21" s="56"/>
      <c r="B21" s="28"/>
      <c r="C21" s="70" t="s">
        <v>177</v>
      </c>
      <c r="D21" s="44">
        <f>SUM(D19:D20)</f>
        <v>11</v>
      </c>
      <c r="E21" s="69">
        <f>SUM(E19:E19)</f>
        <v>0</v>
      </c>
      <c r="F21" s="69">
        <f>SUM(F19:F19)</f>
        <v>0</v>
      </c>
      <c r="G21" s="44">
        <f>SUM(G19:G19)</f>
        <v>0</v>
      </c>
      <c r="H21" s="44">
        <f>SUM(H19:H20)</f>
        <v>11</v>
      </c>
      <c r="I21" s="44">
        <f>SUM(I19:I20)</f>
        <v>0</v>
      </c>
      <c r="J21" s="44">
        <f>SUM(J19:J20)</f>
        <v>11</v>
      </c>
    </row>
    <row r="23" spans="1:10" x14ac:dyDescent="0.2">
      <c r="C23" s="45" t="s">
        <v>214</v>
      </c>
      <c r="D23" s="44">
        <f t="shared" ref="D23:G23" si="2">D5+D15+D21</f>
        <v>13</v>
      </c>
      <c r="E23" s="69">
        <f t="shared" si="2"/>
        <v>0</v>
      </c>
      <c r="F23" s="69">
        <f t="shared" si="2"/>
        <v>0</v>
      </c>
      <c r="G23" s="44">
        <f t="shared" si="2"/>
        <v>0</v>
      </c>
      <c r="H23" s="44">
        <f>H5+H15+H21</f>
        <v>13</v>
      </c>
      <c r="I23" s="44">
        <f>I5+I15+I21</f>
        <v>0</v>
      </c>
      <c r="J23" s="44">
        <f>J5+J15+J21</f>
        <v>13</v>
      </c>
    </row>
    <row r="24" spans="1:10" x14ac:dyDescent="0.2">
      <c r="H24" s="53"/>
    </row>
    <row r="25" spans="1:10" x14ac:dyDescent="0.2">
      <c r="A25" s="297" t="s">
        <v>520</v>
      </c>
      <c r="B25" s="297"/>
      <c r="C25" s="297"/>
    </row>
    <row r="26" spans="1:10" x14ac:dyDescent="0.2">
      <c r="C26" s="206" t="s">
        <v>518</v>
      </c>
      <c r="D26" s="47">
        <v>1</v>
      </c>
      <c r="E26" s="88"/>
      <c r="F26" s="88"/>
      <c r="G26" s="47"/>
      <c r="H26" s="47">
        <v>1</v>
      </c>
      <c r="I26" s="47">
        <f>I5+I15</f>
        <v>0</v>
      </c>
      <c r="J26" s="47">
        <v>1</v>
      </c>
    </row>
    <row r="27" spans="1:10" x14ac:dyDescent="0.2">
      <c r="C27" s="8" t="s">
        <v>519</v>
      </c>
      <c r="D27" s="44">
        <f t="shared" ref="D27:H27" si="3">SUM(D26:D26)</f>
        <v>1</v>
      </c>
      <c r="E27" s="69">
        <f t="shared" si="3"/>
        <v>0</v>
      </c>
      <c r="F27" s="69">
        <f t="shared" si="3"/>
        <v>0</v>
      </c>
      <c r="G27" s="44">
        <f t="shared" si="3"/>
        <v>0</v>
      </c>
      <c r="H27" s="44">
        <f t="shared" si="3"/>
        <v>1</v>
      </c>
      <c r="I27" s="44">
        <f>SUM(I26:I26)</f>
        <v>0</v>
      </c>
      <c r="J27" s="44">
        <f t="shared" ref="J27" si="4">SUM(J26:J26)</f>
        <v>1</v>
      </c>
    </row>
    <row r="28" spans="1:10" x14ac:dyDescent="0.2">
      <c r="C28" s="2" t="s">
        <v>176</v>
      </c>
      <c r="D28" s="47">
        <f>D21</f>
        <v>11</v>
      </c>
      <c r="E28" s="88"/>
      <c r="F28" s="88"/>
      <c r="G28" s="47"/>
      <c r="H28" s="47">
        <f>H21</f>
        <v>11</v>
      </c>
      <c r="I28" s="47">
        <f t="shared" ref="I28" si="5">I21</f>
        <v>0</v>
      </c>
      <c r="J28" s="47">
        <f>J21</f>
        <v>11</v>
      </c>
    </row>
    <row r="29" spans="1:10" x14ac:dyDescent="0.2">
      <c r="C29" s="7" t="s">
        <v>178</v>
      </c>
      <c r="D29" s="47">
        <f t="shared" ref="D29:G29" si="6">SUM(D27:D28)</f>
        <v>12</v>
      </c>
      <c r="E29" s="88">
        <f t="shared" si="6"/>
        <v>0</v>
      </c>
      <c r="F29" s="88">
        <f t="shared" si="6"/>
        <v>0</v>
      </c>
      <c r="G29" s="47">
        <f t="shared" si="6"/>
        <v>0</v>
      </c>
      <c r="H29" s="44">
        <f>SUM(H27:H28)</f>
        <v>12</v>
      </c>
      <c r="I29" s="44">
        <f>SUM(I27:I28)</f>
        <v>0</v>
      </c>
      <c r="J29" s="44">
        <f>SUM(J27:J28)</f>
        <v>12</v>
      </c>
    </row>
    <row r="47" ht="10.5" customHeight="1" x14ac:dyDescent="0.2"/>
  </sheetData>
  <mergeCells count="12">
    <mergeCell ref="A25:C25"/>
    <mergeCell ref="I2:I3"/>
    <mergeCell ref="J2:J3"/>
    <mergeCell ref="A1:H1"/>
    <mergeCell ref="D2:D3"/>
    <mergeCell ref="E2:G2"/>
    <mergeCell ref="H2:H3"/>
    <mergeCell ref="A2:A3"/>
    <mergeCell ref="B2:C2"/>
    <mergeCell ref="A4:G4"/>
    <mergeCell ref="A7:G7"/>
    <mergeCell ref="A18:C18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&amp;L10. melléklet a 7/2019.(XI.19.) önkormányzati rendelethez&amp;CNagypall
 Község Önkormányzata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rgb="FFFFFF00"/>
    <pageSetUpPr fitToPage="1"/>
  </sheetPr>
  <dimension ref="A1:T67"/>
  <sheetViews>
    <sheetView zoomScaleNormal="100" workbookViewId="0">
      <selection activeCell="B26" sqref="A26:XFD26"/>
    </sheetView>
  </sheetViews>
  <sheetFormatPr defaultRowHeight="12.75" x14ac:dyDescent="0.2"/>
  <cols>
    <col min="2" max="2" width="18.85546875" bestFit="1" customWidth="1"/>
    <col min="3" max="3" width="29.42578125" customWidth="1"/>
    <col min="4" max="4" width="10.140625" bestFit="1" customWidth="1"/>
    <col min="5" max="5" width="10.140625" customWidth="1"/>
    <col min="6" max="6" width="11.140625" bestFit="1" customWidth="1"/>
    <col min="7" max="7" width="32.28515625" bestFit="1" customWidth="1"/>
    <col min="8" max="8" width="10.140625" bestFit="1" customWidth="1"/>
    <col min="10" max="10" width="11.140625" bestFit="1" customWidth="1"/>
    <col min="13" max="13" width="32.5703125" customWidth="1"/>
    <col min="14" max="14" width="17.140625" customWidth="1"/>
    <col min="15" max="15" width="11.7109375" customWidth="1"/>
    <col min="16" max="16" width="13.7109375" customWidth="1"/>
    <col min="17" max="17" width="36" customWidth="1"/>
    <col min="18" max="18" width="12.5703125" customWidth="1"/>
    <col min="19" max="19" width="11.7109375" customWidth="1"/>
    <col min="20" max="20" width="12.42578125" customWidth="1"/>
  </cols>
  <sheetData>
    <row r="1" spans="1:20" x14ac:dyDescent="0.2">
      <c r="A1" s="282" t="s">
        <v>503</v>
      </c>
      <c r="B1" s="283"/>
      <c r="C1" s="283"/>
      <c r="D1" s="283"/>
      <c r="E1" s="283"/>
      <c r="F1" s="283"/>
      <c r="G1" s="283"/>
      <c r="H1" s="283"/>
    </row>
    <row r="2" spans="1:20" ht="13.5" customHeight="1" x14ac:dyDescent="0.2">
      <c r="A2" s="307" t="s">
        <v>463</v>
      </c>
      <c r="B2" s="307"/>
      <c r="C2" s="307"/>
      <c r="D2" s="308">
        <v>2019</v>
      </c>
      <c r="E2" s="309"/>
      <c r="F2" s="310"/>
      <c r="G2" s="311"/>
      <c r="H2" s="312">
        <v>2019</v>
      </c>
      <c r="I2" s="313"/>
      <c r="J2" s="313"/>
      <c r="K2" s="282" t="s">
        <v>502</v>
      </c>
      <c r="L2" s="283"/>
      <c r="M2" s="283"/>
      <c r="N2" s="283"/>
      <c r="O2" s="283"/>
      <c r="P2" s="283"/>
      <c r="Q2" s="283"/>
      <c r="R2" s="283"/>
    </row>
    <row r="3" spans="1:20" ht="12.75" customHeight="1" x14ac:dyDescent="0.2">
      <c r="A3" s="307"/>
      <c r="B3" s="307"/>
      <c r="C3" s="307"/>
      <c r="D3" s="91" t="s">
        <v>189</v>
      </c>
      <c r="E3" s="177" t="s">
        <v>430</v>
      </c>
      <c r="F3" s="177" t="s">
        <v>429</v>
      </c>
      <c r="G3" s="311"/>
      <c r="H3" s="91" t="s">
        <v>189</v>
      </c>
      <c r="I3" s="177" t="s">
        <v>430</v>
      </c>
      <c r="J3" s="177" t="s">
        <v>429</v>
      </c>
      <c r="K3" s="307" t="s">
        <v>463</v>
      </c>
      <c r="L3" s="307"/>
      <c r="M3" s="307"/>
      <c r="N3" s="308">
        <v>2019</v>
      </c>
      <c r="O3" s="309"/>
      <c r="P3" s="310"/>
      <c r="Q3" s="311"/>
      <c r="R3" s="312">
        <v>2019</v>
      </c>
      <c r="S3" s="313"/>
      <c r="T3" s="313"/>
    </row>
    <row r="4" spans="1:20" ht="12.75" customHeight="1" x14ac:dyDescent="0.2">
      <c r="A4" s="305" t="s">
        <v>217</v>
      </c>
      <c r="B4" s="306" t="s">
        <v>218</v>
      </c>
      <c r="C4" s="11" t="s">
        <v>219</v>
      </c>
      <c r="D4" s="54"/>
      <c r="E4" s="54">
        <f>F4-D4</f>
        <v>0</v>
      </c>
      <c r="F4" s="54"/>
      <c r="G4" s="11" t="s">
        <v>192</v>
      </c>
      <c r="H4" s="5"/>
      <c r="I4" s="5">
        <f>J4-H4</f>
        <v>0</v>
      </c>
      <c r="J4" s="5"/>
      <c r="K4" s="307"/>
      <c r="L4" s="307"/>
      <c r="M4" s="307"/>
      <c r="N4" s="177" t="s">
        <v>189</v>
      </c>
      <c r="O4" s="177" t="s">
        <v>430</v>
      </c>
      <c r="P4" s="177" t="s">
        <v>429</v>
      </c>
      <c r="Q4" s="311"/>
      <c r="R4" s="177" t="s">
        <v>189</v>
      </c>
      <c r="S4" s="177" t="s">
        <v>430</v>
      </c>
      <c r="T4" s="177" t="s">
        <v>429</v>
      </c>
    </row>
    <row r="5" spans="1:20" x14ac:dyDescent="0.2">
      <c r="A5" s="305"/>
      <c r="B5" s="306"/>
      <c r="C5" s="11" t="s">
        <v>220</v>
      </c>
      <c r="D5" s="54"/>
      <c r="E5" s="54">
        <f t="shared" ref="E5:E8" si="0">F5-D5</f>
        <v>0</v>
      </c>
      <c r="F5" s="54"/>
      <c r="G5" s="11" t="s">
        <v>193</v>
      </c>
      <c r="H5" s="5"/>
      <c r="I5" s="5">
        <f t="shared" ref="I5:I8" si="1">J5-H5</f>
        <v>0</v>
      </c>
      <c r="J5" s="5"/>
      <c r="K5" s="305" t="s">
        <v>217</v>
      </c>
      <c r="L5" s="306" t="s">
        <v>218</v>
      </c>
      <c r="M5" s="11" t="s">
        <v>219</v>
      </c>
      <c r="N5" s="54">
        <v>16204700</v>
      </c>
      <c r="O5" s="54">
        <f>P5-N5</f>
        <v>0</v>
      </c>
      <c r="P5" s="54">
        <v>16204700</v>
      </c>
      <c r="Q5" s="11" t="s">
        <v>192</v>
      </c>
      <c r="R5" s="5"/>
      <c r="S5" s="5">
        <f>T5-R5</f>
        <v>0</v>
      </c>
      <c r="T5" s="5"/>
    </row>
    <row r="6" spans="1:20" x14ac:dyDescent="0.2">
      <c r="A6" s="305"/>
      <c r="B6" s="306"/>
      <c r="C6" s="11" t="s">
        <v>148</v>
      </c>
      <c r="D6" s="54">
        <v>60000</v>
      </c>
      <c r="E6" s="54">
        <f t="shared" si="0"/>
        <v>0</v>
      </c>
      <c r="F6" s="54">
        <v>60000</v>
      </c>
      <c r="G6" s="11" t="s">
        <v>198</v>
      </c>
      <c r="H6" s="5"/>
      <c r="I6" s="5">
        <f t="shared" si="1"/>
        <v>0</v>
      </c>
      <c r="J6" s="5"/>
      <c r="K6" s="305"/>
      <c r="L6" s="306"/>
      <c r="M6" s="11" t="s">
        <v>220</v>
      </c>
      <c r="N6" s="54">
        <v>3120917</v>
      </c>
      <c r="O6" s="54">
        <f t="shared" ref="O6:O9" si="2">P6-N6</f>
        <v>0</v>
      </c>
      <c r="P6" s="54">
        <v>3120917</v>
      </c>
      <c r="Q6" s="11" t="s">
        <v>193</v>
      </c>
      <c r="R6" s="5"/>
      <c r="S6" s="5">
        <f t="shared" ref="S6:S9" si="3">T6-R6</f>
        <v>0</v>
      </c>
      <c r="T6" s="5"/>
    </row>
    <row r="7" spans="1:20" x14ac:dyDescent="0.2">
      <c r="A7" s="305"/>
      <c r="B7" s="306"/>
      <c r="C7" s="11" t="s">
        <v>74</v>
      </c>
      <c r="D7" s="54"/>
      <c r="E7" s="54">
        <f t="shared" si="0"/>
        <v>0</v>
      </c>
      <c r="F7" s="54"/>
      <c r="G7" s="11" t="s">
        <v>118</v>
      </c>
      <c r="H7" s="5"/>
      <c r="I7" s="5">
        <f t="shared" si="1"/>
        <v>0</v>
      </c>
      <c r="J7" s="5"/>
      <c r="K7" s="305"/>
      <c r="L7" s="306"/>
      <c r="M7" s="11" t="s">
        <v>148</v>
      </c>
      <c r="N7" s="54">
        <v>5118400</v>
      </c>
      <c r="O7" s="54">
        <f t="shared" si="2"/>
        <v>0</v>
      </c>
      <c r="P7" s="54">
        <v>5118400</v>
      </c>
      <c r="Q7" s="11" t="s">
        <v>198</v>
      </c>
      <c r="R7" s="5">
        <v>2423698</v>
      </c>
      <c r="S7" s="5">
        <f t="shared" si="3"/>
        <v>-2</v>
      </c>
      <c r="T7" s="5">
        <v>2423696</v>
      </c>
    </row>
    <row r="8" spans="1:20" x14ac:dyDescent="0.2">
      <c r="A8" s="305"/>
      <c r="B8" s="306"/>
      <c r="C8" s="11" t="s">
        <v>76</v>
      </c>
      <c r="D8" s="54"/>
      <c r="E8" s="54">
        <f t="shared" si="0"/>
        <v>0</v>
      </c>
      <c r="F8" s="54"/>
      <c r="G8" s="11" t="s">
        <v>221</v>
      </c>
      <c r="H8" s="5">
        <v>3172</v>
      </c>
      <c r="I8" s="5">
        <f t="shared" si="1"/>
        <v>0</v>
      </c>
      <c r="J8" s="5">
        <v>3172</v>
      </c>
      <c r="K8" s="305"/>
      <c r="L8" s="306"/>
      <c r="M8" s="11" t="s">
        <v>74</v>
      </c>
      <c r="N8" s="54"/>
      <c r="O8" s="54">
        <f t="shared" si="2"/>
        <v>0</v>
      </c>
      <c r="P8" s="54"/>
      <c r="Q8" s="11" t="s">
        <v>118</v>
      </c>
      <c r="R8" s="5"/>
      <c r="S8" s="5">
        <f t="shared" si="3"/>
        <v>0</v>
      </c>
      <c r="T8" s="5"/>
    </row>
    <row r="9" spans="1:20" x14ac:dyDescent="0.2">
      <c r="A9" s="305"/>
      <c r="B9" s="306"/>
      <c r="C9" s="11" t="s">
        <v>27</v>
      </c>
      <c r="D9" s="54">
        <v>20771068</v>
      </c>
      <c r="E9" s="54"/>
      <c r="F9" s="54">
        <v>20771068</v>
      </c>
      <c r="G9" s="57" t="s">
        <v>223</v>
      </c>
      <c r="H9" s="58">
        <f>SUM(H4:H8)</f>
        <v>3172</v>
      </c>
      <c r="I9" s="58">
        <f t="shared" ref="I9:J9" si="4">SUM(I4:I8)</f>
        <v>0</v>
      </c>
      <c r="J9" s="58">
        <f t="shared" si="4"/>
        <v>3172</v>
      </c>
      <c r="K9" s="305"/>
      <c r="L9" s="306"/>
      <c r="M9" s="11" t="s">
        <v>76</v>
      </c>
      <c r="N9" s="54"/>
      <c r="O9" s="54">
        <f t="shared" si="2"/>
        <v>0</v>
      </c>
      <c r="P9" s="54"/>
      <c r="Q9" s="11" t="s">
        <v>221</v>
      </c>
      <c r="R9" s="5"/>
      <c r="S9" s="5">
        <f t="shared" si="3"/>
        <v>0</v>
      </c>
      <c r="T9" s="5"/>
    </row>
    <row r="10" spans="1:20" x14ac:dyDescent="0.2">
      <c r="A10" s="305"/>
      <c r="B10" s="306" t="s">
        <v>222</v>
      </c>
      <c r="C10" s="63" t="s">
        <v>229</v>
      </c>
      <c r="D10" s="58">
        <f>SUM(D4:D9)</f>
        <v>20831068</v>
      </c>
      <c r="E10" s="58">
        <f t="shared" ref="E10" si="5">SUM(E4:E8)</f>
        <v>0</v>
      </c>
      <c r="F10" s="58">
        <f>SUM(F4:F9)</f>
        <v>20831068</v>
      </c>
      <c r="G10" s="11" t="s">
        <v>194</v>
      </c>
      <c r="H10" s="5"/>
      <c r="I10" s="2"/>
      <c r="J10" s="2"/>
      <c r="K10" s="305"/>
      <c r="L10" s="306"/>
      <c r="M10" s="11"/>
      <c r="N10" s="54"/>
      <c r="O10" s="54"/>
      <c r="P10" s="54"/>
      <c r="Q10" s="57" t="s">
        <v>223</v>
      </c>
      <c r="R10" s="58">
        <f>SUM(R5:R9)</f>
        <v>2423698</v>
      </c>
      <c r="S10" s="58">
        <f t="shared" ref="S10:T10" si="6">SUM(S5:S9)</f>
        <v>-2</v>
      </c>
      <c r="T10" s="58">
        <f t="shared" si="6"/>
        <v>2423696</v>
      </c>
    </row>
    <row r="11" spans="1:20" x14ac:dyDescent="0.2">
      <c r="A11" s="305"/>
      <c r="B11" s="306"/>
      <c r="C11" s="11" t="s">
        <v>78</v>
      </c>
      <c r="D11" s="54">
        <v>0</v>
      </c>
      <c r="E11" s="54">
        <f>F11-D11</f>
        <v>0</v>
      </c>
      <c r="F11" s="54"/>
      <c r="G11" s="11" t="s">
        <v>195</v>
      </c>
      <c r="H11" s="5"/>
      <c r="I11" s="2"/>
      <c r="J11" s="2"/>
      <c r="K11" s="305"/>
      <c r="L11" s="306" t="s">
        <v>222</v>
      </c>
      <c r="M11" s="63" t="s">
        <v>229</v>
      </c>
      <c r="N11" s="58">
        <f>SUM(N5:N9)</f>
        <v>24444017</v>
      </c>
      <c r="O11" s="58">
        <f t="shared" ref="O11:P11" si="7">SUM(O5:O9)</f>
        <v>0</v>
      </c>
      <c r="P11" s="58">
        <f t="shared" si="7"/>
        <v>24444017</v>
      </c>
      <c r="Q11" s="11" t="s">
        <v>194</v>
      </c>
      <c r="R11" s="5"/>
      <c r="S11" s="2"/>
      <c r="T11" s="2"/>
    </row>
    <row r="12" spans="1:20" x14ac:dyDescent="0.2">
      <c r="A12" s="305"/>
      <c r="B12" s="306"/>
      <c r="C12" s="11" t="s">
        <v>149</v>
      </c>
      <c r="D12" s="54">
        <v>0</v>
      </c>
      <c r="E12" s="54">
        <f t="shared" ref="E12:E14" si="8">F12-D12</f>
        <v>0</v>
      </c>
      <c r="F12" s="54"/>
      <c r="G12" s="11" t="s">
        <v>96</v>
      </c>
      <c r="H12" s="5"/>
      <c r="I12" s="2"/>
      <c r="J12" s="2"/>
      <c r="K12" s="305"/>
      <c r="L12" s="306"/>
      <c r="M12" s="11" t="s">
        <v>78</v>
      </c>
      <c r="N12" s="54">
        <v>0</v>
      </c>
      <c r="O12" s="54">
        <f>P12-N12</f>
        <v>0</v>
      </c>
      <c r="P12" s="54"/>
      <c r="Q12" s="11" t="s">
        <v>195</v>
      </c>
      <c r="R12" s="5"/>
      <c r="S12" s="2"/>
      <c r="T12" s="2"/>
    </row>
    <row r="13" spans="1:20" x14ac:dyDescent="0.2">
      <c r="A13" s="305"/>
      <c r="B13" s="306"/>
      <c r="C13" s="11" t="s">
        <v>191</v>
      </c>
      <c r="D13" s="54"/>
      <c r="E13" s="54"/>
      <c r="F13" s="54"/>
      <c r="G13" s="11" t="s">
        <v>196</v>
      </c>
      <c r="H13" s="5"/>
      <c r="I13" s="2"/>
      <c r="J13" s="2"/>
      <c r="K13" s="305"/>
      <c r="L13" s="306"/>
      <c r="M13" s="11" t="s">
        <v>149</v>
      </c>
      <c r="N13" s="54"/>
      <c r="O13" s="54">
        <f t="shared" ref="O13" si="9">P13-N13</f>
        <v>0</v>
      </c>
      <c r="P13" s="54"/>
      <c r="Q13" s="11" t="s">
        <v>96</v>
      </c>
      <c r="R13" s="5"/>
      <c r="S13" s="2"/>
      <c r="T13" s="2"/>
    </row>
    <row r="14" spans="1:20" x14ac:dyDescent="0.2">
      <c r="A14" s="305"/>
      <c r="B14" s="306"/>
      <c r="C14" s="59" t="s">
        <v>85</v>
      </c>
      <c r="D14" s="174">
        <v>0</v>
      </c>
      <c r="E14" s="54">
        <f t="shared" si="8"/>
        <v>0</v>
      </c>
      <c r="F14" s="174"/>
      <c r="G14" s="27" t="s">
        <v>197</v>
      </c>
      <c r="H14" s="5"/>
      <c r="I14" s="2"/>
      <c r="J14" s="2"/>
      <c r="K14" s="305"/>
      <c r="L14" s="306"/>
      <c r="M14" s="11" t="s">
        <v>191</v>
      </c>
      <c r="N14" s="54"/>
      <c r="O14" s="54"/>
      <c r="P14" s="54"/>
      <c r="Q14" s="11" t="s">
        <v>196</v>
      </c>
      <c r="R14" s="5"/>
      <c r="S14" s="2"/>
      <c r="T14" s="2"/>
    </row>
    <row r="15" spans="1:20" x14ac:dyDescent="0.2">
      <c r="A15" s="305"/>
      <c r="B15" s="306"/>
      <c r="C15" s="63" t="s">
        <v>229</v>
      </c>
      <c r="D15" s="58">
        <f>SUM(D11:D14)</f>
        <v>0</v>
      </c>
      <c r="E15" s="58">
        <f t="shared" ref="E15:F15" si="10">SUM(E11:E14)</f>
        <v>0</v>
      </c>
      <c r="F15" s="58">
        <f t="shared" si="10"/>
        <v>0</v>
      </c>
      <c r="G15" s="11" t="s">
        <v>221</v>
      </c>
      <c r="H15" s="5">
        <v>0</v>
      </c>
      <c r="I15" s="2"/>
      <c r="J15" s="2"/>
      <c r="K15" s="305"/>
      <c r="L15" s="306"/>
      <c r="M15" s="59" t="s">
        <v>85</v>
      </c>
      <c r="N15" s="174">
        <v>0</v>
      </c>
      <c r="O15" s="54">
        <f t="shared" ref="O15" si="11">P15-N15</f>
        <v>0</v>
      </c>
      <c r="P15" s="174"/>
      <c r="Q15" s="27" t="s">
        <v>197</v>
      </c>
      <c r="R15" s="5"/>
      <c r="S15" s="2"/>
      <c r="T15" s="2"/>
    </row>
    <row r="16" spans="1:20" x14ac:dyDescent="0.2">
      <c r="A16" s="305"/>
      <c r="B16" s="72"/>
      <c r="C16" s="72"/>
      <c r="D16" s="54"/>
      <c r="E16" s="54"/>
      <c r="F16" s="54"/>
      <c r="G16" s="57" t="s">
        <v>224</v>
      </c>
      <c r="H16" s="58">
        <f>SUM(H10:H15)</f>
        <v>0</v>
      </c>
      <c r="I16" s="58">
        <f t="shared" ref="I16:J16" si="12">SUM(I10:I15)</f>
        <v>0</v>
      </c>
      <c r="J16" s="58">
        <f t="shared" si="12"/>
        <v>0</v>
      </c>
      <c r="K16" s="305"/>
      <c r="L16" s="306"/>
      <c r="M16" s="63" t="s">
        <v>229</v>
      </c>
      <c r="N16" s="58">
        <f>SUM(N12:N15)</f>
        <v>0</v>
      </c>
      <c r="O16" s="58">
        <f t="shared" ref="O16:P16" si="13">SUM(O12:O15)</f>
        <v>0</v>
      </c>
      <c r="P16" s="58">
        <f t="shared" si="13"/>
        <v>0</v>
      </c>
      <c r="Q16" s="11" t="s">
        <v>221</v>
      </c>
      <c r="R16" s="5">
        <v>1249251</v>
      </c>
      <c r="S16" s="5">
        <f>T16-R16</f>
        <v>2</v>
      </c>
      <c r="T16" s="2">
        <v>1249253</v>
      </c>
    </row>
    <row r="17" spans="1:20" x14ac:dyDescent="0.2">
      <c r="A17" s="305"/>
      <c r="B17" s="59"/>
      <c r="C17" s="59"/>
      <c r="D17" s="54"/>
      <c r="E17" s="54"/>
      <c r="F17" s="54"/>
      <c r="G17" s="11" t="s">
        <v>27</v>
      </c>
      <c r="H17" s="5">
        <v>20827896</v>
      </c>
      <c r="I17" s="2"/>
      <c r="J17" s="5">
        <v>20827896</v>
      </c>
      <c r="K17" s="305"/>
      <c r="L17" s="72"/>
      <c r="M17" s="72"/>
      <c r="N17" s="54"/>
      <c r="O17" s="54"/>
      <c r="P17" s="54"/>
      <c r="Q17" s="57" t="s">
        <v>224</v>
      </c>
      <c r="R17" s="58">
        <f>SUM(R11:R16)</f>
        <v>1249251</v>
      </c>
      <c r="S17" s="58">
        <f t="shared" ref="S17:T17" si="14">SUM(S11:S16)</f>
        <v>2</v>
      </c>
      <c r="T17" s="58">
        <f t="shared" si="14"/>
        <v>1249253</v>
      </c>
    </row>
    <row r="18" spans="1:20" x14ac:dyDescent="0.2">
      <c r="A18" s="305"/>
      <c r="B18" s="60" t="s">
        <v>255</v>
      </c>
      <c r="C18" s="60"/>
      <c r="D18" s="58">
        <f>D10+D15+D16+D17</f>
        <v>20831068</v>
      </c>
      <c r="E18" s="58">
        <f t="shared" ref="E18:F18" si="15">E10+E15+E16+E17</f>
        <v>0</v>
      </c>
      <c r="F18" s="58">
        <f t="shared" si="15"/>
        <v>20831068</v>
      </c>
      <c r="G18" s="60" t="s">
        <v>257</v>
      </c>
      <c r="H18" s="58">
        <f>H16+H9+H17</f>
        <v>20831068</v>
      </c>
      <c r="I18" s="58">
        <f t="shared" ref="I18:J18" si="16">I16+I9+I17</f>
        <v>0</v>
      </c>
      <c r="J18" s="58">
        <f t="shared" si="16"/>
        <v>20831068</v>
      </c>
      <c r="K18" s="305"/>
      <c r="L18" s="59"/>
      <c r="M18" s="59"/>
      <c r="N18" s="54"/>
      <c r="O18" s="54"/>
      <c r="P18" s="54"/>
      <c r="Q18" s="11" t="s">
        <v>27</v>
      </c>
      <c r="R18" s="5">
        <v>20771068</v>
      </c>
      <c r="S18" s="2"/>
      <c r="T18" s="2">
        <v>20771068</v>
      </c>
    </row>
    <row r="19" spans="1:20" x14ac:dyDescent="0.2">
      <c r="A19" s="305"/>
      <c r="B19" s="59"/>
      <c r="C19" s="59"/>
      <c r="D19" s="58"/>
      <c r="E19" s="58"/>
      <c r="F19" s="58"/>
      <c r="G19" s="13"/>
      <c r="H19" s="58"/>
      <c r="I19" s="2"/>
      <c r="J19" s="2"/>
      <c r="K19" s="305"/>
      <c r="L19" s="60" t="s">
        <v>255</v>
      </c>
      <c r="M19" s="60"/>
      <c r="N19" s="58">
        <f>N11+N16+N17+N18</f>
        <v>24444017</v>
      </c>
      <c r="O19" s="58">
        <f t="shared" ref="O19:P19" si="17">O11+O16+O17+O18</f>
        <v>0</v>
      </c>
      <c r="P19" s="58">
        <f t="shared" si="17"/>
        <v>24444017</v>
      </c>
      <c r="Q19" s="60" t="s">
        <v>257</v>
      </c>
      <c r="R19" s="58">
        <f>R17+R10+R18</f>
        <v>24444017</v>
      </c>
      <c r="S19" s="58">
        <f t="shared" ref="S19:T19" si="18">S17+S10+S18</f>
        <v>0</v>
      </c>
      <c r="T19" s="58">
        <f t="shared" si="18"/>
        <v>24444017</v>
      </c>
    </row>
    <row r="20" spans="1:20" x14ac:dyDescent="0.2">
      <c r="A20" s="305"/>
      <c r="B20" s="12"/>
      <c r="C20" s="57" t="s">
        <v>225</v>
      </c>
      <c r="D20" s="61"/>
      <c r="E20" s="61">
        <f>F20-D20</f>
        <v>0</v>
      </c>
      <c r="F20" s="61"/>
      <c r="G20" s="57"/>
      <c r="H20" s="62"/>
      <c r="I20" s="2"/>
      <c r="J20" s="2"/>
      <c r="K20" s="305"/>
      <c r="L20" s="59"/>
      <c r="M20" s="59"/>
      <c r="N20" s="58"/>
      <c r="O20" s="58"/>
      <c r="P20" s="58"/>
      <c r="Q20" s="13"/>
      <c r="R20" s="58"/>
      <c r="S20" s="2"/>
      <c r="T20" s="2"/>
    </row>
    <row r="21" spans="1:20" x14ac:dyDescent="0.2">
      <c r="K21" s="305"/>
      <c r="L21" s="12"/>
      <c r="M21" s="57" t="s">
        <v>225</v>
      </c>
      <c r="N21" s="61">
        <v>5</v>
      </c>
      <c r="O21" s="61">
        <f>P21-N21</f>
        <v>0</v>
      </c>
      <c r="P21" s="61">
        <v>5</v>
      </c>
      <c r="Q21" s="57"/>
      <c r="R21" s="62"/>
      <c r="S21" s="2"/>
      <c r="T21" s="2"/>
    </row>
    <row r="24" spans="1:20" ht="12.75" customHeight="1" x14ac:dyDescent="0.2"/>
    <row r="25" spans="1:20" ht="12.75" customHeight="1" x14ac:dyDescent="0.2"/>
    <row r="44" ht="12.75" customHeight="1" x14ac:dyDescent="0.2"/>
    <row r="45" ht="12.75" customHeight="1" x14ac:dyDescent="0.2"/>
    <row r="63" ht="12.75" customHeight="1" x14ac:dyDescent="0.2"/>
    <row r="64" ht="12.75" customHeight="1" x14ac:dyDescent="0.2"/>
    <row r="65" ht="12.75" customHeight="1" x14ac:dyDescent="0.2"/>
    <row r="67" ht="12.75" customHeight="1" x14ac:dyDescent="0.2"/>
  </sheetData>
  <mergeCells count="16">
    <mergeCell ref="A4:A20"/>
    <mergeCell ref="A1:H1"/>
    <mergeCell ref="A2:C3"/>
    <mergeCell ref="G2:G3"/>
    <mergeCell ref="B4:B9"/>
    <mergeCell ref="B10:B15"/>
    <mergeCell ref="D2:F2"/>
    <mergeCell ref="H2:J2"/>
    <mergeCell ref="K5:K21"/>
    <mergeCell ref="L5:L10"/>
    <mergeCell ref="L11:L16"/>
    <mergeCell ref="K2:R2"/>
    <mergeCell ref="K3:M4"/>
    <mergeCell ref="N3:P3"/>
    <mergeCell ref="Q3:Q4"/>
    <mergeCell ref="R3:T3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45" fitToHeight="0" orientation="landscape" r:id="rId1"/>
  <headerFooter>
    <oddHeader xml:space="preserve">&amp;L11. melléklet a 7/2019.(XI.19.) önkormányzati rendelethez&amp;CNagypall
 Község Önkormányzata 
</oddHeader>
  </headerFooter>
  <colBreaks count="1" manualBreakCount="1">
    <brk id="10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>
    <tabColor rgb="FFFFFF00"/>
    <pageSetUpPr fitToPage="1"/>
  </sheetPr>
  <dimension ref="A2:F30"/>
  <sheetViews>
    <sheetView topLeftCell="A55" zoomScaleNormal="100" workbookViewId="0">
      <selection activeCell="B26" sqref="A26:XFD26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314" t="s">
        <v>496</v>
      </c>
      <c r="B2" s="314"/>
      <c r="C2" s="314"/>
      <c r="D2" s="314"/>
      <c r="E2" s="314"/>
      <c r="F2" s="314"/>
    </row>
    <row r="3" spans="1:6" x14ac:dyDescent="0.2">
      <c r="A3" s="314" t="s">
        <v>215</v>
      </c>
      <c r="B3" s="314"/>
      <c r="C3" s="314"/>
      <c r="D3" s="314"/>
      <c r="E3" s="314"/>
      <c r="F3" s="314"/>
    </row>
    <row r="5" spans="1:6" x14ac:dyDescent="0.2">
      <c r="E5" s="274" t="s">
        <v>381</v>
      </c>
      <c r="F5" s="275"/>
    </row>
    <row r="6" spans="1:6" x14ac:dyDescent="0.2">
      <c r="A6" s="315" t="s">
        <v>382</v>
      </c>
      <c r="B6" s="305" t="s">
        <v>53</v>
      </c>
      <c r="C6" s="301" t="s">
        <v>383</v>
      </c>
      <c r="D6" s="301"/>
      <c r="E6" s="301"/>
      <c r="F6" s="301"/>
    </row>
    <row r="7" spans="1:6" x14ac:dyDescent="0.2">
      <c r="A7" s="315"/>
      <c r="B7" s="305"/>
      <c r="C7" s="316" t="s">
        <v>497</v>
      </c>
      <c r="D7" s="156">
        <v>2017</v>
      </c>
      <c r="E7" s="89">
        <v>2018</v>
      </c>
      <c r="F7" s="89">
        <v>2019</v>
      </c>
    </row>
    <row r="8" spans="1:6" x14ac:dyDescent="0.2">
      <c r="A8" s="315"/>
      <c r="B8" s="305"/>
      <c r="C8" s="300"/>
      <c r="D8" s="156" t="s">
        <v>384</v>
      </c>
      <c r="E8" s="301" t="s">
        <v>385</v>
      </c>
      <c r="F8" s="301"/>
    </row>
    <row r="9" spans="1:6" x14ac:dyDescent="0.2">
      <c r="A9" s="2" t="s">
        <v>386</v>
      </c>
      <c r="B9" s="2"/>
      <c r="C9" s="2"/>
      <c r="D9" s="2"/>
      <c r="E9" s="2"/>
      <c r="F9" s="2">
        <v>0</v>
      </c>
    </row>
    <row r="10" spans="1:6" x14ac:dyDescent="0.2">
      <c r="A10" s="11"/>
      <c r="B10" s="5"/>
      <c r="C10" s="5"/>
      <c r="D10" s="5"/>
      <c r="E10" s="5"/>
      <c r="F10" s="5"/>
    </row>
    <row r="11" spans="1:6" x14ac:dyDescent="0.2">
      <c r="A11" s="162"/>
      <c r="B11" s="5"/>
      <c r="C11" s="5"/>
      <c r="D11" s="5"/>
      <c r="E11" s="5"/>
      <c r="F11" s="5"/>
    </row>
    <row r="12" spans="1:6" x14ac:dyDescent="0.2">
      <c r="A12" s="2"/>
      <c r="B12" s="5"/>
      <c r="C12" s="5"/>
      <c r="D12" s="5"/>
      <c r="E12" s="5"/>
      <c r="F12" s="5"/>
    </row>
    <row r="13" spans="1:6" x14ac:dyDescent="0.2">
      <c r="A13" s="45" t="s">
        <v>387</v>
      </c>
      <c r="B13" s="4">
        <f>SUM(B10:B12)</f>
        <v>0</v>
      </c>
      <c r="C13" s="4">
        <f>SUM(C9:C12)</f>
        <v>0</v>
      </c>
      <c r="D13" s="4">
        <f>SUM(D9:D12)</f>
        <v>0</v>
      </c>
      <c r="E13" s="4">
        <f>SUM(E9:E12)</f>
        <v>0</v>
      </c>
      <c r="F13" s="4">
        <f>SUM(F9:F12)</f>
        <v>0</v>
      </c>
    </row>
    <row r="14" spans="1:6" x14ac:dyDescent="0.2">
      <c r="A14" s="163"/>
      <c r="B14" s="163"/>
      <c r="C14" s="163"/>
      <c r="D14" s="163"/>
    </row>
    <row r="15" spans="1:6" x14ac:dyDescent="0.2">
      <c r="A15" s="164"/>
      <c r="B15" s="164"/>
      <c r="C15" s="164"/>
      <c r="D15" s="164"/>
    </row>
    <row r="16" spans="1:6" x14ac:dyDescent="0.2">
      <c r="A16" s="164"/>
      <c r="B16" s="164"/>
      <c r="C16" s="164"/>
      <c r="D16" s="164"/>
    </row>
    <row r="17" spans="1:6" x14ac:dyDescent="0.2">
      <c r="A17" s="164"/>
      <c r="B17" s="164"/>
      <c r="C17" s="164"/>
      <c r="D17" s="164"/>
    </row>
    <row r="18" spans="1:6" x14ac:dyDescent="0.2">
      <c r="A18" s="317" t="s">
        <v>388</v>
      </c>
      <c r="B18" s="317"/>
      <c r="C18" s="317"/>
      <c r="D18" s="317"/>
      <c r="E18" s="317"/>
    </row>
    <row r="19" spans="1:6" x14ac:dyDescent="0.2">
      <c r="A19" s="317" t="s">
        <v>389</v>
      </c>
      <c r="B19" s="317"/>
      <c r="C19" s="317"/>
      <c r="D19" s="317"/>
      <c r="E19" s="317"/>
    </row>
    <row r="20" spans="1:6" x14ac:dyDescent="0.2">
      <c r="A20" s="154"/>
      <c r="B20" s="154"/>
      <c r="C20" s="154"/>
      <c r="D20" s="154"/>
      <c r="E20" s="155" t="s">
        <v>381</v>
      </c>
    </row>
    <row r="21" spans="1:6" x14ac:dyDescent="0.2">
      <c r="A21" s="318" t="s">
        <v>382</v>
      </c>
      <c r="B21" s="321" t="s">
        <v>53</v>
      </c>
      <c r="C21" s="305" t="s">
        <v>202</v>
      </c>
      <c r="D21" s="305"/>
      <c r="E21" s="305"/>
    </row>
    <row r="22" spans="1:6" x14ac:dyDescent="0.2">
      <c r="A22" s="319"/>
      <c r="B22" s="321"/>
      <c r="C22" s="305"/>
      <c r="D22" s="305"/>
      <c r="E22" s="305"/>
    </row>
    <row r="23" spans="1:6" x14ac:dyDescent="0.2">
      <c r="A23" s="319"/>
      <c r="B23" s="321"/>
      <c r="C23" s="305"/>
      <c r="D23" s="305"/>
      <c r="E23" s="305"/>
    </row>
    <row r="24" spans="1:6" x14ac:dyDescent="0.2">
      <c r="A24" s="320"/>
      <c r="B24" s="321"/>
      <c r="C24" s="322" t="s">
        <v>233</v>
      </c>
      <c r="D24" s="323" t="s">
        <v>390</v>
      </c>
      <c r="E24" s="322"/>
    </row>
    <row r="25" spans="1:6" x14ac:dyDescent="0.2">
      <c r="A25" s="2" t="s">
        <v>386</v>
      </c>
      <c r="B25" s="321"/>
      <c r="C25" s="322"/>
      <c r="D25" s="165" t="s">
        <v>384</v>
      </c>
      <c r="E25" s="5"/>
    </row>
    <row r="26" spans="1:6" x14ac:dyDescent="0.2">
      <c r="A26" s="2"/>
      <c r="B26" s="166"/>
      <c r="C26" s="167"/>
      <c r="D26" s="54"/>
      <c r="E26" s="5"/>
      <c r="F26" s="164"/>
    </row>
    <row r="27" spans="1:6" x14ac:dyDescent="0.2">
      <c r="A27" s="12"/>
      <c r="B27" s="166"/>
      <c r="C27" s="54"/>
      <c r="D27" s="54"/>
      <c r="E27" s="5"/>
      <c r="F27" s="164"/>
    </row>
    <row r="28" spans="1:6" x14ac:dyDescent="0.2">
      <c r="A28" s="2"/>
      <c r="B28" s="15"/>
      <c r="C28" s="167"/>
      <c r="D28" s="54"/>
      <c r="E28" s="5"/>
      <c r="F28" s="164"/>
    </row>
    <row r="29" spans="1:6" x14ac:dyDescent="0.2">
      <c r="A29" s="11"/>
      <c r="B29" s="166"/>
      <c r="C29" s="54"/>
      <c r="D29" s="54"/>
      <c r="E29" s="5"/>
      <c r="F29" s="164"/>
    </row>
    <row r="30" spans="1:6" x14ac:dyDescent="0.2">
      <c r="A30" s="45" t="s">
        <v>387</v>
      </c>
      <c r="B30" s="4">
        <f>SUM(B26:B29)</f>
        <v>0</v>
      </c>
      <c r="C30" s="4">
        <f>SUM(C26:C29)</f>
        <v>0</v>
      </c>
      <c r="D30" s="4">
        <f>SUM(D26:D29)</f>
        <v>0</v>
      </c>
      <c r="E30" s="45"/>
    </row>
  </sheetData>
  <mergeCells count="15">
    <mergeCell ref="A18:E18"/>
    <mergeCell ref="A19:E19"/>
    <mergeCell ref="A21:A24"/>
    <mergeCell ref="B21:B25"/>
    <mergeCell ref="C21:E23"/>
    <mergeCell ref="C24:C25"/>
    <mergeCell ref="D24:E24"/>
    <mergeCell ref="A2:F2"/>
    <mergeCell ref="A3:F3"/>
    <mergeCell ref="E5:F5"/>
    <mergeCell ref="A6:A8"/>
    <mergeCell ref="B6:B8"/>
    <mergeCell ref="C6:F6"/>
    <mergeCell ref="C7:C8"/>
    <mergeCell ref="E8:F8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&amp;L12. melléklet a 7/2019.(XI.19.) önkormányzati rendelethez&amp;CNagypall
 Község Önkormányzata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797C-BEA7-43B3-9B10-184B125B1D38}">
  <sheetPr>
    <tabColor rgb="FFFFFF00"/>
    <pageSetUpPr fitToPage="1"/>
  </sheetPr>
  <dimension ref="A2:Q116"/>
  <sheetViews>
    <sheetView tabSelected="1" topLeftCell="A55" zoomScaleNormal="100" workbookViewId="0">
      <selection activeCell="C26" sqref="A26:XFD26"/>
    </sheetView>
  </sheetViews>
  <sheetFormatPr defaultRowHeight="12.75" x14ac:dyDescent="0.2"/>
  <cols>
    <col min="1" max="1" width="6" style="216" customWidth="1"/>
    <col min="2" max="2" width="38.85546875" style="217" customWidth="1"/>
    <col min="4" max="4" width="12.140625" style="3" customWidth="1"/>
    <col min="5" max="7" width="10.7109375" style="3" bestFit="1" customWidth="1"/>
    <col min="8" max="8" width="11.7109375" style="3" bestFit="1" customWidth="1"/>
    <col min="9" max="9" width="10.7109375" style="3" bestFit="1" customWidth="1"/>
    <col min="10" max="10" width="10.5703125" style="3" customWidth="1"/>
    <col min="11" max="12" width="10.7109375" style="3" bestFit="1" customWidth="1"/>
    <col min="13" max="13" width="12.140625" style="3" customWidth="1"/>
    <col min="14" max="14" width="11" style="3" customWidth="1"/>
    <col min="15" max="15" width="10.7109375" style="3" customWidth="1"/>
    <col min="16" max="16" width="11.7109375" style="3" customWidth="1"/>
    <col min="17" max="17" width="8.85546875" style="3"/>
  </cols>
  <sheetData>
    <row r="2" spans="1:16" x14ac:dyDescent="0.2">
      <c r="A2" s="342" t="s">
        <v>278</v>
      </c>
      <c r="B2" s="342" t="s">
        <v>112</v>
      </c>
      <c r="C2" s="342" t="s">
        <v>171</v>
      </c>
      <c r="D2" s="340" t="s">
        <v>464</v>
      </c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r="3" spans="1:16" x14ac:dyDescent="0.2">
      <c r="A3" s="342"/>
      <c r="B3" s="342"/>
      <c r="C3" s="305"/>
      <c r="D3" s="235" t="s">
        <v>159</v>
      </c>
      <c r="E3" s="235" t="s">
        <v>160</v>
      </c>
      <c r="F3" s="235" t="s">
        <v>161</v>
      </c>
      <c r="G3" s="235" t="s">
        <v>162</v>
      </c>
      <c r="H3" s="235" t="s">
        <v>163</v>
      </c>
      <c r="I3" s="235" t="s">
        <v>164</v>
      </c>
      <c r="J3" s="235" t="s">
        <v>165</v>
      </c>
      <c r="K3" s="235" t="s">
        <v>166</v>
      </c>
      <c r="L3" s="235" t="s">
        <v>167</v>
      </c>
      <c r="M3" s="235" t="s">
        <v>168</v>
      </c>
      <c r="N3" s="235" t="s">
        <v>169</v>
      </c>
      <c r="O3" s="235" t="s">
        <v>170</v>
      </c>
      <c r="P3" s="235" t="s">
        <v>233</v>
      </c>
    </row>
    <row r="4" spans="1:16" x14ac:dyDescent="0.2">
      <c r="A4" s="330" t="s">
        <v>86</v>
      </c>
      <c r="B4" s="331" t="s">
        <v>87</v>
      </c>
      <c r="C4" s="206" t="s">
        <v>157</v>
      </c>
      <c r="D4" s="5">
        <f t="shared" ref="D4:N5" si="0">$P4/12</f>
        <v>3204942.5</v>
      </c>
      <c r="E4" s="5">
        <f t="shared" si="0"/>
        <v>3204942.5</v>
      </c>
      <c r="F4" s="5">
        <f t="shared" si="0"/>
        <v>3204942.5</v>
      </c>
      <c r="G4" s="5">
        <f t="shared" si="0"/>
        <v>3204942.5</v>
      </c>
      <c r="H4" s="5">
        <f t="shared" si="0"/>
        <v>3204942.5</v>
      </c>
      <c r="I4" s="5">
        <f t="shared" si="0"/>
        <v>3204942.5</v>
      </c>
      <c r="J4" s="5">
        <f t="shared" si="0"/>
        <v>3204942.5</v>
      </c>
      <c r="K4" s="5">
        <f t="shared" si="0"/>
        <v>3204942.5</v>
      </c>
      <c r="L4" s="5">
        <f t="shared" si="0"/>
        <v>3204942.5</v>
      </c>
      <c r="M4" s="5">
        <f t="shared" si="0"/>
        <v>3204942.5</v>
      </c>
      <c r="N4" s="5">
        <f t="shared" si="0"/>
        <v>3204942.5</v>
      </c>
      <c r="O4" s="5">
        <f>$P4/12</f>
        <v>3204942.5</v>
      </c>
      <c r="P4" s="5">
        <f>'2.Műk+F mérlegek'!B5</f>
        <v>38459310</v>
      </c>
    </row>
    <row r="5" spans="1:16" x14ac:dyDescent="0.2">
      <c r="A5" s="330"/>
      <c r="B5" s="331"/>
      <c r="C5" s="206" t="s">
        <v>158</v>
      </c>
      <c r="D5" s="5">
        <f t="shared" si="0"/>
        <v>3279881.5833333335</v>
      </c>
      <c r="E5" s="5">
        <f t="shared" si="0"/>
        <v>3279881.5833333335</v>
      </c>
      <c r="F5" s="5">
        <f t="shared" si="0"/>
        <v>3279881.5833333335</v>
      </c>
      <c r="G5" s="5">
        <f t="shared" si="0"/>
        <v>3279881.5833333335</v>
      </c>
      <c r="H5" s="5">
        <f t="shared" si="0"/>
        <v>3279881.5833333335</v>
      </c>
      <c r="I5" s="5">
        <f t="shared" si="0"/>
        <v>3279881.5833333335</v>
      </c>
      <c r="J5" s="5">
        <f t="shared" si="0"/>
        <v>3279881.5833333335</v>
      </c>
      <c r="K5" s="5">
        <f t="shared" si="0"/>
        <v>3279881.5833333335</v>
      </c>
      <c r="L5" s="5">
        <f>$P5/12</f>
        <v>3279881.5833333335</v>
      </c>
      <c r="M5" s="5">
        <f>$P5/12</f>
        <v>3279881.5833333335</v>
      </c>
      <c r="N5" s="5">
        <f>P5/12</f>
        <v>3279881.5833333335</v>
      </c>
      <c r="O5" s="5">
        <f>P5/12</f>
        <v>3279881.5833333335</v>
      </c>
      <c r="P5" s="5">
        <f>'2.Műk+F mérlegek'!D5</f>
        <v>39358579</v>
      </c>
    </row>
    <row r="6" spans="1:16" x14ac:dyDescent="0.2">
      <c r="A6" s="330" t="s">
        <v>434</v>
      </c>
      <c r="B6" s="331" t="s">
        <v>118</v>
      </c>
      <c r="C6" s="206" t="s">
        <v>157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0</v>
      </c>
    </row>
    <row r="7" spans="1:16" x14ac:dyDescent="0.2">
      <c r="A7" s="330"/>
      <c r="B7" s="331"/>
      <c r="C7" s="206" t="s">
        <v>158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v>0</v>
      </c>
    </row>
    <row r="8" spans="1:16" x14ac:dyDescent="0.2">
      <c r="A8" s="330" t="s">
        <v>524</v>
      </c>
      <c r="B8" s="341" t="s">
        <v>119</v>
      </c>
      <c r="C8" s="206" t="s">
        <v>157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f t="shared" ref="P8:P31" si="1">SUM(D8:O8)</f>
        <v>0</v>
      </c>
    </row>
    <row r="9" spans="1:16" x14ac:dyDescent="0.2">
      <c r="A9" s="330"/>
      <c r="B9" s="341"/>
      <c r="C9" s="206" t="s">
        <v>158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1"/>
        <v>0</v>
      </c>
    </row>
    <row r="10" spans="1:16" x14ac:dyDescent="0.2">
      <c r="A10" s="330" t="s">
        <v>525</v>
      </c>
      <c r="B10" s="331" t="s">
        <v>120</v>
      </c>
      <c r="C10" s="206" t="s">
        <v>157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f t="shared" si="1"/>
        <v>0</v>
      </c>
    </row>
    <row r="11" spans="1:16" x14ac:dyDescent="0.2">
      <c r="A11" s="330"/>
      <c r="B11" s="331"/>
      <c r="C11" s="206" t="s">
        <v>158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1"/>
        <v>0</v>
      </c>
    </row>
    <row r="12" spans="1:16" x14ac:dyDescent="0.2">
      <c r="A12" s="330" t="s">
        <v>526</v>
      </c>
      <c r="B12" s="331" t="s">
        <v>121</v>
      </c>
      <c r="C12" s="206" t="s">
        <v>157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1"/>
        <v>0</v>
      </c>
    </row>
    <row r="13" spans="1:16" x14ac:dyDescent="0.2">
      <c r="A13" s="330"/>
      <c r="B13" s="331"/>
      <c r="C13" s="206" t="s">
        <v>158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1"/>
        <v>0</v>
      </c>
    </row>
    <row r="14" spans="1:16" x14ac:dyDescent="0.2">
      <c r="A14" s="330" t="s">
        <v>41</v>
      </c>
      <c r="B14" s="331" t="s">
        <v>122</v>
      </c>
      <c r="C14" s="206" t="s">
        <v>157</v>
      </c>
      <c r="D14" s="5">
        <f t="shared" ref="D14:N15" si="2">$P14/12</f>
        <v>6328756.083333333</v>
      </c>
      <c r="E14" s="5">
        <f t="shared" si="2"/>
        <v>6328756.083333333</v>
      </c>
      <c r="F14" s="5">
        <f t="shared" si="2"/>
        <v>6328756.083333333</v>
      </c>
      <c r="G14" s="5">
        <f t="shared" si="2"/>
        <v>6328756.083333333</v>
      </c>
      <c r="H14" s="5">
        <f t="shared" si="2"/>
        <v>6328756.083333333</v>
      </c>
      <c r="I14" s="5">
        <f t="shared" si="2"/>
        <v>6328756.083333333</v>
      </c>
      <c r="J14" s="5">
        <f t="shared" si="2"/>
        <v>6328756.083333333</v>
      </c>
      <c r="K14" s="5">
        <f t="shared" si="2"/>
        <v>6328756.083333333</v>
      </c>
      <c r="L14" s="5">
        <f t="shared" si="2"/>
        <v>6328756.083333333</v>
      </c>
      <c r="M14" s="5">
        <f t="shared" si="2"/>
        <v>6328756.083333333</v>
      </c>
      <c r="N14" s="5">
        <f t="shared" si="2"/>
        <v>6328756.083333333</v>
      </c>
      <c r="O14" s="5">
        <f>$P14/12</f>
        <v>6328756.083333333</v>
      </c>
      <c r="P14" s="5">
        <f>'2.Műk+F mérlegek'!B7</f>
        <v>75945073</v>
      </c>
    </row>
    <row r="15" spans="1:16" x14ac:dyDescent="0.2">
      <c r="A15" s="330"/>
      <c r="B15" s="331"/>
      <c r="C15" s="206" t="s">
        <v>158</v>
      </c>
      <c r="D15" s="5">
        <f t="shared" si="2"/>
        <v>6170483.666666667</v>
      </c>
      <c r="E15" s="5">
        <f t="shared" si="2"/>
        <v>6170483.666666667</v>
      </c>
      <c r="F15" s="5">
        <f t="shared" si="2"/>
        <v>6170483.666666667</v>
      </c>
      <c r="G15" s="5">
        <f t="shared" si="2"/>
        <v>6170483.666666667</v>
      </c>
      <c r="H15" s="5">
        <f t="shared" si="2"/>
        <v>6170483.666666667</v>
      </c>
      <c r="I15" s="5">
        <f t="shared" si="2"/>
        <v>6170483.666666667</v>
      </c>
      <c r="J15" s="5">
        <f t="shared" si="2"/>
        <v>6170483.666666667</v>
      </c>
      <c r="K15" s="5">
        <f t="shared" si="2"/>
        <v>6170483.666666667</v>
      </c>
      <c r="L15" s="5">
        <f t="shared" si="2"/>
        <v>6170483.666666667</v>
      </c>
      <c r="M15" s="5">
        <f t="shared" si="2"/>
        <v>6170483.666666667</v>
      </c>
      <c r="N15" s="5">
        <f t="shared" si="2"/>
        <v>6170483.666666667</v>
      </c>
      <c r="O15" s="5">
        <f>$P15/12</f>
        <v>6170483.666666667</v>
      </c>
      <c r="P15" s="5">
        <f>'2.Műk+F mérlegek'!D7</f>
        <v>74045804</v>
      </c>
    </row>
    <row r="16" spans="1:16" x14ac:dyDescent="0.2">
      <c r="A16" s="324" t="s">
        <v>88</v>
      </c>
      <c r="B16" s="325" t="s">
        <v>123</v>
      </c>
      <c r="C16" s="23" t="s">
        <v>157</v>
      </c>
      <c r="D16" s="24">
        <f>D4+D6+D8+D10+D12+D14</f>
        <v>9533698.5833333321</v>
      </c>
      <c r="E16" s="24">
        <f t="shared" ref="E16:O17" si="3">E4+E6+E8+E10+E12+E14</f>
        <v>9533698.5833333321</v>
      </c>
      <c r="F16" s="24">
        <f t="shared" si="3"/>
        <v>9533698.5833333321</v>
      </c>
      <c r="G16" s="24">
        <f t="shared" si="3"/>
        <v>9533698.5833333321</v>
      </c>
      <c r="H16" s="24">
        <f t="shared" si="3"/>
        <v>9533698.5833333321</v>
      </c>
      <c r="I16" s="24">
        <f t="shared" si="3"/>
        <v>9533698.5833333321</v>
      </c>
      <c r="J16" s="24">
        <f t="shared" si="3"/>
        <v>9533698.5833333321</v>
      </c>
      <c r="K16" s="24">
        <f t="shared" si="3"/>
        <v>9533698.5833333321</v>
      </c>
      <c r="L16" s="24">
        <f t="shared" si="3"/>
        <v>9533698.5833333321</v>
      </c>
      <c r="M16" s="24">
        <f t="shared" si="3"/>
        <v>9533698.5833333321</v>
      </c>
      <c r="N16" s="24">
        <f t="shared" si="3"/>
        <v>9533698.5833333321</v>
      </c>
      <c r="O16" s="24">
        <f t="shared" si="3"/>
        <v>9533698.5833333321</v>
      </c>
      <c r="P16" s="5">
        <f>'2.Műk+F mérlegek'!B8</f>
        <v>114404383</v>
      </c>
    </row>
    <row r="17" spans="1:16" x14ac:dyDescent="0.2">
      <c r="A17" s="324"/>
      <c r="B17" s="325"/>
      <c r="C17" s="23" t="s">
        <v>158</v>
      </c>
      <c r="D17" s="24">
        <f>D5+D7+D9+D11+D13+D15</f>
        <v>9450365.25</v>
      </c>
      <c r="E17" s="24">
        <f t="shared" si="3"/>
        <v>9450365.25</v>
      </c>
      <c r="F17" s="24">
        <f t="shared" si="3"/>
        <v>9450365.25</v>
      </c>
      <c r="G17" s="24">
        <f t="shared" si="3"/>
        <v>9450365.25</v>
      </c>
      <c r="H17" s="24">
        <f t="shared" si="3"/>
        <v>9450365.25</v>
      </c>
      <c r="I17" s="24">
        <f t="shared" si="3"/>
        <v>9450365.25</v>
      </c>
      <c r="J17" s="24">
        <f t="shared" si="3"/>
        <v>9450365.25</v>
      </c>
      <c r="K17" s="24">
        <f t="shared" si="3"/>
        <v>9450365.25</v>
      </c>
      <c r="L17" s="24">
        <f t="shared" si="3"/>
        <v>9450365.25</v>
      </c>
      <c r="M17" s="24">
        <f t="shared" si="3"/>
        <v>9450365.25</v>
      </c>
      <c r="N17" s="24">
        <f t="shared" si="3"/>
        <v>9450365.25</v>
      </c>
      <c r="O17" s="24">
        <f t="shared" si="3"/>
        <v>9450365.25</v>
      </c>
      <c r="P17" s="5">
        <f>'2.Műk+F mérlegek'!D8</f>
        <v>113404383</v>
      </c>
    </row>
    <row r="18" spans="1:16" x14ac:dyDescent="0.2">
      <c r="A18" s="324" t="s">
        <v>124</v>
      </c>
      <c r="B18" s="325" t="s">
        <v>125</v>
      </c>
      <c r="C18" s="23" t="s">
        <v>157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5">
        <f t="shared" si="1"/>
        <v>0</v>
      </c>
    </row>
    <row r="19" spans="1:16" x14ac:dyDescent="0.2">
      <c r="A19" s="324"/>
      <c r="B19" s="325"/>
      <c r="C19" s="23" t="s">
        <v>158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5">
        <f t="shared" si="1"/>
        <v>0</v>
      </c>
    </row>
    <row r="20" spans="1:16" x14ac:dyDescent="0.2">
      <c r="A20" s="332" t="s">
        <v>398</v>
      </c>
      <c r="B20" s="334" t="s">
        <v>399</v>
      </c>
      <c r="C20" s="206" t="s">
        <v>157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5">
        <f>'2.Műk+F mérlegek'!B10</f>
        <v>0</v>
      </c>
    </row>
    <row r="21" spans="1:16" x14ac:dyDescent="0.2">
      <c r="A21" s="333"/>
      <c r="B21" s="335"/>
      <c r="C21" s="206" t="s">
        <v>158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5">
        <f>SUM(D21:O21)</f>
        <v>0</v>
      </c>
    </row>
    <row r="22" spans="1:16" x14ac:dyDescent="0.2">
      <c r="A22" s="330" t="s">
        <v>38</v>
      </c>
      <c r="B22" s="331" t="s">
        <v>42</v>
      </c>
      <c r="C22" s="206" t="s">
        <v>157</v>
      </c>
      <c r="D22" s="5"/>
      <c r="E22" s="5"/>
      <c r="F22" s="5">
        <v>600000</v>
      </c>
      <c r="G22" s="5"/>
      <c r="H22" s="5"/>
      <c r="I22" s="5"/>
      <c r="J22" s="5">
        <v>600000</v>
      </c>
      <c r="K22" s="5"/>
      <c r="L22" s="5">
        <v>600000</v>
      </c>
      <c r="M22" s="5"/>
      <c r="N22" s="5"/>
      <c r="O22" s="5"/>
      <c r="P22" s="5">
        <f>'2.Műk+F mérlegek'!B11</f>
        <v>1800000</v>
      </c>
    </row>
    <row r="23" spans="1:16" x14ac:dyDescent="0.2">
      <c r="A23" s="330"/>
      <c r="B23" s="331"/>
      <c r="C23" s="206" t="s">
        <v>158</v>
      </c>
      <c r="D23" s="5"/>
      <c r="E23" s="5"/>
      <c r="F23" s="5">
        <v>600000</v>
      </c>
      <c r="G23" s="5"/>
      <c r="H23" s="5"/>
      <c r="I23" s="5"/>
      <c r="J23" s="5">
        <v>600000</v>
      </c>
      <c r="K23" s="5"/>
      <c r="L23" s="5">
        <v>600000</v>
      </c>
      <c r="M23" s="5"/>
      <c r="N23" s="5"/>
      <c r="O23" s="5"/>
      <c r="P23" s="5">
        <f>'2.Műk+F mérlegek'!B11</f>
        <v>1800000</v>
      </c>
    </row>
    <row r="24" spans="1:16" x14ac:dyDescent="0.2">
      <c r="A24" s="330" t="s">
        <v>39</v>
      </c>
      <c r="B24" s="331" t="s">
        <v>43</v>
      </c>
      <c r="C24" s="206" t="s">
        <v>157</v>
      </c>
      <c r="D24" s="5"/>
      <c r="E24" s="5"/>
      <c r="F24" s="5">
        <v>740000</v>
      </c>
      <c r="G24" s="5"/>
      <c r="H24" s="5"/>
      <c r="I24" s="5"/>
      <c r="J24" s="5">
        <v>730000</v>
      </c>
      <c r="K24" s="5"/>
      <c r="L24" s="5">
        <v>730000</v>
      </c>
      <c r="M24" s="5"/>
      <c r="N24" s="5"/>
      <c r="O24" s="5"/>
      <c r="P24" s="5">
        <f>'2.Műk+F mérlegek'!B12</f>
        <v>2200000</v>
      </c>
    </row>
    <row r="25" spans="1:16" x14ac:dyDescent="0.2">
      <c r="A25" s="330"/>
      <c r="B25" s="331"/>
      <c r="C25" s="206" t="s">
        <v>158</v>
      </c>
      <c r="D25" s="5"/>
      <c r="E25" s="5"/>
      <c r="F25" s="5">
        <v>740000</v>
      </c>
      <c r="G25" s="5"/>
      <c r="H25" s="5"/>
      <c r="I25" s="5"/>
      <c r="J25" s="5">
        <v>730000</v>
      </c>
      <c r="K25" s="5"/>
      <c r="L25" s="5">
        <v>1730000</v>
      </c>
      <c r="M25" s="5"/>
      <c r="N25" s="5"/>
      <c r="O25" s="5"/>
      <c r="P25" s="5">
        <f>'2.Műk+F mérlegek'!D12</f>
        <v>3200000</v>
      </c>
    </row>
    <row r="26" spans="1:16" x14ac:dyDescent="0.2">
      <c r="A26" s="330" t="s">
        <v>37</v>
      </c>
      <c r="B26" s="331" t="s">
        <v>126</v>
      </c>
      <c r="C26" s="206" t="s">
        <v>157</v>
      </c>
      <c r="D26" s="5"/>
      <c r="E26" s="5"/>
      <c r="F26" s="5">
        <v>300000</v>
      </c>
      <c r="G26" s="5"/>
      <c r="H26" s="5"/>
      <c r="I26" s="5"/>
      <c r="J26" s="5">
        <v>200000</v>
      </c>
      <c r="K26" s="5"/>
      <c r="L26" s="5">
        <v>300000</v>
      </c>
      <c r="M26" s="5"/>
      <c r="N26" s="5"/>
      <c r="O26" s="5"/>
      <c r="P26" s="5">
        <f>'2.Műk+F mérlegek'!B13</f>
        <v>800000</v>
      </c>
    </row>
    <row r="27" spans="1:16" x14ac:dyDescent="0.2">
      <c r="A27" s="330"/>
      <c r="B27" s="331"/>
      <c r="C27" s="206" t="s">
        <v>158</v>
      </c>
      <c r="D27" s="5"/>
      <c r="E27" s="5"/>
      <c r="F27" s="5">
        <v>300000</v>
      </c>
      <c r="G27" s="5"/>
      <c r="H27" s="5"/>
      <c r="I27" s="5"/>
      <c r="J27" s="5">
        <v>200000</v>
      </c>
      <c r="K27" s="5"/>
      <c r="L27" s="5">
        <v>400000</v>
      </c>
      <c r="M27" s="5"/>
      <c r="N27" s="5"/>
      <c r="O27" s="5"/>
      <c r="P27" s="5">
        <f>'2.Műk+F mérlegek'!D13</f>
        <v>900000</v>
      </c>
    </row>
    <row r="28" spans="1:16" x14ac:dyDescent="0.2">
      <c r="A28" s="330" t="s">
        <v>40</v>
      </c>
      <c r="B28" s="331" t="s">
        <v>127</v>
      </c>
      <c r="C28" s="206" t="s">
        <v>157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1"/>
        <v>0</v>
      </c>
    </row>
    <row r="29" spans="1:16" x14ac:dyDescent="0.2">
      <c r="A29" s="330"/>
      <c r="B29" s="331"/>
      <c r="C29" s="206" t="s">
        <v>158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1"/>
        <v>0</v>
      </c>
    </row>
    <row r="30" spans="1:16" x14ac:dyDescent="0.2">
      <c r="A30" s="330" t="s">
        <v>90</v>
      </c>
      <c r="B30" s="331" t="s">
        <v>91</v>
      </c>
      <c r="C30" s="206" t="s">
        <v>157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f t="shared" si="1"/>
        <v>0</v>
      </c>
    </row>
    <row r="31" spans="1:16" x14ac:dyDescent="0.2">
      <c r="A31" s="330"/>
      <c r="B31" s="331"/>
      <c r="C31" s="206" t="s">
        <v>158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1"/>
        <v>0</v>
      </c>
    </row>
    <row r="32" spans="1:16" x14ac:dyDescent="0.2">
      <c r="A32" s="330" t="s">
        <v>128</v>
      </c>
      <c r="B32" s="331" t="s">
        <v>129</v>
      </c>
      <c r="C32" s="206" t="s">
        <v>157</v>
      </c>
      <c r="D32" s="5"/>
      <c r="E32" s="5"/>
      <c r="F32" s="5">
        <v>500000</v>
      </c>
      <c r="G32" s="5"/>
      <c r="H32" s="5"/>
      <c r="I32" s="5"/>
      <c r="J32" s="5">
        <v>500000</v>
      </c>
      <c r="K32" s="5"/>
      <c r="L32" s="5">
        <v>500000</v>
      </c>
      <c r="M32" s="5"/>
      <c r="N32" s="5"/>
      <c r="O32" s="5"/>
      <c r="P32" s="5">
        <f>'2.Műk+F mérlegek'!B14</f>
        <v>1500000</v>
      </c>
    </row>
    <row r="33" spans="1:16" x14ac:dyDescent="0.2">
      <c r="A33" s="330"/>
      <c r="B33" s="331"/>
      <c r="C33" s="206" t="s">
        <v>158</v>
      </c>
      <c r="D33" s="5"/>
      <c r="E33" s="5"/>
      <c r="F33" s="5">
        <v>500000</v>
      </c>
      <c r="G33" s="5"/>
      <c r="H33" s="5"/>
      <c r="I33" s="5"/>
      <c r="J33" s="5">
        <v>500000</v>
      </c>
      <c r="K33" s="5"/>
      <c r="L33" s="5">
        <v>500000</v>
      </c>
      <c r="M33" s="5"/>
      <c r="N33" s="5"/>
      <c r="O33" s="5"/>
      <c r="P33" s="5">
        <f>'2.Műk+F mérlegek'!D14</f>
        <v>1500000</v>
      </c>
    </row>
    <row r="34" spans="1:16" x14ac:dyDescent="0.2">
      <c r="A34" s="324" t="s">
        <v>92</v>
      </c>
      <c r="B34" s="325" t="s">
        <v>93</v>
      </c>
      <c r="C34" s="23" t="s">
        <v>157</v>
      </c>
      <c r="D34" s="24">
        <f>D20+D22+D24+D26+D28+D30+D32</f>
        <v>0</v>
      </c>
      <c r="E34" s="24">
        <f>E20+E22+E24+E26+E28+E30+E32</f>
        <v>0</v>
      </c>
      <c r="F34" s="24">
        <f t="shared" ref="F34:O34" si="4">F20+F22+F24+F26+F28+F30+F32</f>
        <v>2140000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2030000</v>
      </c>
      <c r="K34" s="24">
        <f t="shared" si="4"/>
        <v>0</v>
      </c>
      <c r="L34" s="24">
        <f t="shared" si="4"/>
        <v>2130000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5">
        <f>'2.Műk+F mérlegek'!B9</f>
        <v>6300000</v>
      </c>
    </row>
    <row r="35" spans="1:16" x14ac:dyDescent="0.2">
      <c r="A35" s="324"/>
      <c r="B35" s="325"/>
      <c r="C35" s="23" t="s">
        <v>158</v>
      </c>
      <c r="D35" s="24">
        <f>D21+D23+D25+D27+D29+D31+D33</f>
        <v>0</v>
      </c>
      <c r="E35" s="24">
        <f t="shared" ref="E35:O35" si="5">E21+E23+E25+E27+E29+E31+E33</f>
        <v>0</v>
      </c>
      <c r="F35" s="24">
        <f t="shared" si="5"/>
        <v>2140000</v>
      </c>
      <c r="G35" s="24">
        <f t="shared" si="5"/>
        <v>0</v>
      </c>
      <c r="H35" s="24">
        <f t="shared" si="5"/>
        <v>0</v>
      </c>
      <c r="I35" s="24">
        <f t="shared" si="5"/>
        <v>0</v>
      </c>
      <c r="J35" s="24">
        <f t="shared" si="5"/>
        <v>2030000</v>
      </c>
      <c r="K35" s="24">
        <f t="shared" si="5"/>
        <v>0</v>
      </c>
      <c r="L35" s="24">
        <f t="shared" si="5"/>
        <v>3230000</v>
      </c>
      <c r="M35" s="24">
        <f t="shared" si="5"/>
        <v>0</v>
      </c>
      <c r="N35" s="24">
        <f t="shared" si="5"/>
        <v>0</v>
      </c>
      <c r="O35" s="24">
        <f t="shared" si="5"/>
        <v>0</v>
      </c>
      <c r="P35" s="5">
        <f>'2.Műk+F mérlegek'!D9</f>
        <v>7400000</v>
      </c>
    </row>
    <row r="36" spans="1:16" x14ac:dyDescent="0.2">
      <c r="A36" s="324" t="s">
        <v>94</v>
      </c>
      <c r="B36" s="325" t="s">
        <v>95</v>
      </c>
      <c r="C36" s="23" t="s">
        <v>157</v>
      </c>
      <c r="D36" s="24">
        <f t="shared" ref="D36:N37" si="6">$P36/12</f>
        <v>345666.66666666669</v>
      </c>
      <c r="E36" s="24">
        <f t="shared" si="6"/>
        <v>345666.66666666669</v>
      </c>
      <c r="F36" s="24">
        <f t="shared" si="6"/>
        <v>345666.66666666669</v>
      </c>
      <c r="G36" s="24">
        <f t="shared" si="6"/>
        <v>345666.66666666669</v>
      </c>
      <c r="H36" s="24">
        <f t="shared" si="6"/>
        <v>345666.66666666669</v>
      </c>
      <c r="I36" s="24">
        <f t="shared" si="6"/>
        <v>345666.66666666669</v>
      </c>
      <c r="J36" s="24">
        <f t="shared" si="6"/>
        <v>345666.66666666669</v>
      </c>
      <c r="K36" s="24">
        <f t="shared" si="6"/>
        <v>345666.66666666669</v>
      </c>
      <c r="L36" s="24">
        <f t="shared" si="6"/>
        <v>345666.66666666669</v>
      </c>
      <c r="M36" s="24">
        <f t="shared" si="6"/>
        <v>345666.66666666669</v>
      </c>
      <c r="N36" s="24">
        <f t="shared" si="6"/>
        <v>345666.66666666669</v>
      </c>
      <c r="O36" s="24">
        <f>$P36/12</f>
        <v>345666.66666666669</v>
      </c>
      <c r="P36" s="5">
        <f>'2.Műk+F mérlegek'!B15</f>
        <v>4148000</v>
      </c>
    </row>
    <row r="37" spans="1:16" x14ac:dyDescent="0.2">
      <c r="A37" s="324"/>
      <c r="B37" s="325"/>
      <c r="C37" s="23" t="s">
        <v>158</v>
      </c>
      <c r="D37" s="24">
        <f t="shared" si="6"/>
        <v>302166.66666666669</v>
      </c>
      <c r="E37" s="24">
        <f t="shared" si="6"/>
        <v>302166.66666666669</v>
      </c>
      <c r="F37" s="24">
        <f t="shared" si="6"/>
        <v>302166.66666666669</v>
      </c>
      <c r="G37" s="24">
        <f t="shared" si="6"/>
        <v>302166.66666666669</v>
      </c>
      <c r="H37" s="24">
        <f t="shared" si="6"/>
        <v>302166.66666666669</v>
      </c>
      <c r="I37" s="24">
        <f t="shared" si="6"/>
        <v>302166.66666666669</v>
      </c>
      <c r="J37" s="24">
        <f t="shared" si="6"/>
        <v>302166.66666666669</v>
      </c>
      <c r="K37" s="24">
        <f t="shared" si="6"/>
        <v>302166.66666666669</v>
      </c>
      <c r="L37" s="24">
        <f t="shared" si="6"/>
        <v>302166.66666666669</v>
      </c>
      <c r="M37" s="24">
        <f t="shared" si="6"/>
        <v>302166.66666666669</v>
      </c>
      <c r="N37" s="24">
        <f t="shared" si="6"/>
        <v>302166.66666666669</v>
      </c>
      <c r="O37" s="24">
        <f>$P37/12</f>
        <v>302166.66666666669</v>
      </c>
      <c r="P37" s="5">
        <f>'2.Műk+F mérlegek'!D15</f>
        <v>3626000</v>
      </c>
    </row>
    <row r="38" spans="1:16" x14ac:dyDescent="0.2">
      <c r="A38" s="324" t="s">
        <v>97</v>
      </c>
      <c r="B38" s="325" t="s">
        <v>96</v>
      </c>
      <c r="C38" s="23" t="s">
        <v>157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5">
        <f>'2.Műk+F mérlegek'!B26</f>
        <v>0</v>
      </c>
    </row>
    <row r="39" spans="1:16" x14ac:dyDescent="0.2">
      <c r="A39" s="324"/>
      <c r="B39" s="325"/>
      <c r="C39" s="23" t="s">
        <v>158</v>
      </c>
      <c r="D39" s="24"/>
      <c r="E39" s="24"/>
      <c r="F39" s="24"/>
      <c r="G39" s="24"/>
      <c r="H39" s="24"/>
      <c r="I39" s="24">
        <v>1000</v>
      </c>
      <c r="J39" s="24"/>
      <c r="K39" s="24">
        <v>1000</v>
      </c>
      <c r="L39" s="24"/>
      <c r="M39" s="24"/>
      <c r="N39" s="24"/>
      <c r="O39" s="24"/>
      <c r="P39" s="5">
        <f>'2.Műk+F mérlegek'!D26</f>
        <v>2000</v>
      </c>
    </row>
    <row r="40" spans="1:16" x14ac:dyDescent="0.2">
      <c r="A40" s="324" t="s">
        <v>130</v>
      </c>
      <c r="B40" s="325" t="s">
        <v>131</v>
      </c>
      <c r="C40" s="23" t="s">
        <v>157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5">
        <f>'2.Műk+F mérlegek'!B27</f>
        <v>0</v>
      </c>
    </row>
    <row r="41" spans="1:16" x14ac:dyDescent="0.2">
      <c r="A41" s="324"/>
      <c r="B41" s="325"/>
      <c r="C41" s="23" t="s">
        <v>158</v>
      </c>
      <c r="D41" s="24"/>
      <c r="E41" s="24"/>
      <c r="F41" s="24"/>
      <c r="G41" s="24"/>
      <c r="H41" s="24"/>
      <c r="I41" s="24">
        <v>150000</v>
      </c>
      <c r="J41" s="24">
        <v>100000</v>
      </c>
      <c r="K41" s="24">
        <v>170000</v>
      </c>
      <c r="L41" s="24"/>
      <c r="M41" s="24"/>
      <c r="N41" s="24"/>
      <c r="O41" s="24"/>
      <c r="P41" s="5">
        <f>'2.Műk+F mérlegek'!D27</f>
        <v>420000</v>
      </c>
    </row>
    <row r="42" spans="1:16" x14ac:dyDescent="0.2">
      <c r="A42" s="324" t="s">
        <v>98</v>
      </c>
      <c r="B42" s="325" t="s">
        <v>99</v>
      </c>
      <c r="C42" s="23" t="s">
        <v>157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5">
        <f>'2.Műk+F mérlegek'!B28</f>
        <v>0</v>
      </c>
    </row>
    <row r="43" spans="1:16" x14ac:dyDescent="0.2">
      <c r="A43" s="324"/>
      <c r="B43" s="325"/>
      <c r="C43" s="23" t="s">
        <v>158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5">
        <f>'2.Műk+F mérlegek'!D28</f>
        <v>0</v>
      </c>
    </row>
    <row r="44" spans="1:16" x14ac:dyDescent="0.2">
      <c r="A44" s="326" t="s">
        <v>132</v>
      </c>
      <c r="B44" s="327" t="s">
        <v>133</v>
      </c>
      <c r="C44" s="78" t="s">
        <v>157</v>
      </c>
      <c r="D44" s="66">
        <f>D42+D40+D38+D36+D34+D18+D16</f>
        <v>9879365.2499999981</v>
      </c>
      <c r="E44" s="66">
        <f t="shared" ref="E44:P45" si="7">E42+E40+E38+E36+E34+E18+E16</f>
        <v>9879365.2499999981</v>
      </c>
      <c r="F44" s="66">
        <f t="shared" si="7"/>
        <v>12019365.249999998</v>
      </c>
      <c r="G44" s="66">
        <f t="shared" si="7"/>
        <v>9879365.2499999981</v>
      </c>
      <c r="H44" s="66">
        <f t="shared" si="7"/>
        <v>9879365.2499999981</v>
      </c>
      <c r="I44" s="66">
        <f t="shared" si="7"/>
        <v>9879365.2499999981</v>
      </c>
      <c r="J44" s="66">
        <f t="shared" si="7"/>
        <v>11909365.249999998</v>
      </c>
      <c r="K44" s="66">
        <f t="shared" si="7"/>
        <v>9879365.2499999981</v>
      </c>
      <c r="L44" s="66">
        <f t="shared" si="7"/>
        <v>12009365.249999998</v>
      </c>
      <c r="M44" s="66">
        <f t="shared" si="7"/>
        <v>9879365.2499999981</v>
      </c>
      <c r="N44" s="66">
        <f t="shared" si="7"/>
        <v>9879365.2499999981</v>
      </c>
      <c r="O44" s="66">
        <f t="shared" si="7"/>
        <v>9879365.2499999981</v>
      </c>
      <c r="P44" s="66">
        <f t="shared" si="7"/>
        <v>124852383</v>
      </c>
    </row>
    <row r="45" spans="1:16" x14ac:dyDescent="0.2">
      <c r="A45" s="326"/>
      <c r="B45" s="327"/>
      <c r="C45" s="78" t="s">
        <v>158</v>
      </c>
      <c r="D45" s="66">
        <f>D43+D41+D39+D37+D35+D19+D17</f>
        <v>9752531.916666666</v>
      </c>
      <c r="E45" s="66">
        <f t="shared" si="7"/>
        <v>9752531.916666666</v>
      </c>
      <c r="F45" s="66">
        <f t="shared" si="7"/>
        <v>11892531.916666666</v>
      </c>
      <c r="G45" s="66">
        <f t="shared" si="7"/>
        <v>9752531.916666666</v>
      </c>
      <c r="H45" s="66">
        <f t="shared" si="7"/>
        <v>9752531.916666666</v>
      </c>
      <c r="I45" s="66">
        <f t="shared" si="7"/>
        <v>9903531.916666666</v>
      </c>
      <c r="J45" s="66">
        <f t="shared" si="7"/>
        <v>11882531.916666666</v>
      </c>
      <c r="K45" s="66">
        <f t="shared" si="7"/>
        <v>9923531.916666666</v>
      </c>
      <c r="L45" s="66">
        <f t="shared" si="7"/>
        <v>12982531.916666666</v>
      </c>
      <c r="M45" s="66">
        <f t="shared" si="7"/>
        <v>9752531.916666666</v>
      </c>
      <c r="N45" s="66">
        <f t="shared" si="7"/>
        <v>9752531.916666666</v>
      </c>
      <c r="O45" s="66">
        <f>O43+O41+O39+O37+O35+O19+O17</f>
        <v>9752531.916666666</v>
      </c>
      <c r="P45" s="66">
        <f>P43+P41+P39+P37+P35+P19+P17</f>
        <v>124852383</v>
      </c>
    </row>
    <row r="46" spans="1:16" x14ac:dyDescent="0.2">
      <c r="A46" s="330" t="s">
        <v>134</v>
      </c>
      <c r="B46" s="331" t="s">
        <v>135</v>
      </c>
      <c r="C46" s="206" t="s">
        <v>157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>SUM(D46:O46)</f>
        <v>0</v>
      </c>
    </row>
    <row r="47" spans="1:16" x14ac:dyDescent="0.2">
      <c r="A47" s="330"/>
      <c r="B47" s="331"/>
      <c r="C47" s="206" t="s">
        <v>158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ref="P47:P57" si="8">SUM(D47:O47)</f>
        <v>0</v>
      </c>
    </row>
    <row r="48" spans="1:16" x14ac:dyDescent="0.2">
      <c r="A48" s="330" t="s">
        <v>136</v>
      </c>
      <c r="B48" s="331" t="s">
        <v>137</v>
      </c>
      <c r="C48" s="206" t="s">
        <v>157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8"/>
        <v>0</v>
      </c>
    </row>
    <row r="49" spans="1:16" x14ac:dyDescent="0.2">
      <c r="A49" s="330"/>
      <c r="B49" s="331"/>
      <c r="C49" s="206" t="s">
        <v>158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8"/>
        <v>0</v>
      </c>
    </row>
    <row r="50" spans="1:16" x14ac:dyDescent="0.2">
      <c r="A50" s="330" t="s">
        <v>138</v>
      </c>
      <c r="B50" s="331" t="s">
        <v>139</v>
      </c>
      <c r="C50" s="206" t="s">
        <v>157</v>
      </c>
      <c r="D50" s="5">
        <v>3626144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>'2.Műk+F mérlegek'!B29</f>
        <v>3626144</v>
      </c>
    </row>
    <row r="51" spans="1:16" x14ac:dyDescent="0.2">
      <c r="A51" s="330"/>
      <c r="B51" s="331"/>
      <c r="C51" s="206" t="s">
        <v>158</v>
      </c>
      <c r="D51" s="5">
        <v>3626144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>'2.Műk+F mérlegek'!D29</f>
        <v>3626144</v>
      </c>
    </row>
    <row r="52" spans="1:16" x14ac:dyDescent="0.2">
      <c r="A52" s="330" t="s">
        <v>26</v>
      </c>
      <c r="B52" s="331" t="s">
        <v>140</v>
      </c>
      <c r="C52" s="206" t="s">
        <v>157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>
        <f t="shared" si="8"/>
        <v>0</v>
      </c>
    </row>
    <row r="53" spans="1:16" x14ac:dyDescent="0.2">
      <c r="A53" s="330"/>
      <c r="B53" s="331"/>
      <c r="C53" s="206" t="s">
        <v>158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>
        <f t="shared" si="8"/>
        <v>0</v>
      </c>
    </row>
    <row r="54" spans="1:16" x14ac:dyDescent="0.2">
      <c r="A54" s="324" t="s">
        <v>100</v>
      </c>
      <c r="B54" s="325" t="s">
        <v>101</v>
      </c>
      <c r="C54" s="23" t="s">
        <v>157</v>
      </c>
      <c r="D54" s="24">
        <f>D46+D48+D50+D52</f>
        <v>3626144</v>
      </c>
      <c r="E54" s="24">
        <f>E46+E48+E50+E52</f>
        <v>0</v>
      </c>
      <c r="F54" s="24">
        <f t="shared" ref="F54:O54" si="9">F46+F48+F50+F52</f>
        <v>0</v>
      </c>
      <c r="G54" s="24">
        <f t="shared" si="9"/>
        <v>0</v>
      </c>
      <c r="H54" s="24">
        <f>H46+H48+H50+H52</f>
        <v>0</v>
      </c>
      <c r="I54" s="24">
        <f t="shared" si="9"/>
        <v>0</v>
      </c>
      <c r="J54" s="24">
        <f t="shared" si="9"/>
        <v>0</v>
      </c>
      <c r="K54" s="24">
        <f>K46+K48+K50+K52</f>
        <v>0</v>
      </c>
      <c r="L54" s="24">
        <f t="shared" si="9"/>
        <v>0</v>
      </c>
      <c r="M54" s="24">
        <f t="shared" si="9"/>
        <v>0</v>
      </c>
      <c r="N54" s="24">
        <f t="shared" si="9"/>
        <v>0</v>
      </c>
      <c r="O54" s="24">
        <f t="shared" si="9"/>
        <v>0</v>
      </c>
      <c r="P54" s="5">
        <f t="shared" si="8"/>
        <v>3626144</v>
      </c>
    </row>
    <row r="55" spans="1:16" x14ac:dyDescent="0.2">
      <c r="A55" s="324"/>
      <c r="B55" s="325"/>
      <c r="C55" s="23" t="s">
        <v>158</v>
      </c>
      <c r="D55" s="24">
        <f>D47+D49+D51+D53</f>
        <v>3626144</v>
      </c>
      <c r="E55" s="24">
        <f t="shared" ref="E55:O55" si="10">E47+E49+E51+E53</f>
        <v>0</v>
      </c>
      <c r="F55" s="24">
        <f t="shared" si="10"/>
        <v>0</v>
      </c>
      <c r="G55" s="24">
        <f t="shared" si="10"/>
        <v>0</v>
      </c>
      <c r="H55" s="24">
        <f t="shared" si="10"/>
        <v>0</v>
      </c>
      <c r="I55" s="24">
        <f t="shared" si="10"/>
        <v>0</v>
      </c>
      <c r="J55" s="24">
        <f t="shared" si="10"/>
        <v>0</v>
      </c>
      <c r="K55" s="24">
        <f t="shared" si="10"/>
        <v>0</v>
      </c>
      <c r="L55" s="24">
        <f t="shared" si="10"/>
        <v>0</v>
      </c>
      <c r="M55" s="24">
        <f t="shared" si="10"/>
        <v>0</v>
      </c>
      <c r="N55" s="24">
        <f t="shared" si="10"/>
        <v>0</v>
      </c>
      <c r="O55" s="24">
        <f t="shared" si="10"/>
        <v>0</v>
      </c>
      <c r="P55" s="5">
        <f t="shared" si="8"/>
        <v>3626144</v>
      </c>
    </row>
    <row r="56" spans="1:16" x14ac:dyDescent="0.2">
      <c r="A56" s="324" t="s">
        <v>141</v>
      </c>
      <c r="B56" s="325" t="s">
        <v>142</v>
      </c>
      <c r="C56" s="23" t="s">
        <v>157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5">
        <f t="shared" si="8"/>
        <v>0</v>
      </c>
    </row>
    <row r="57" spans="1:16" x14ac:dyDescent="0.2">
      <c r="A57" s="324"/>
      <c r="B57" s="325"/>
      <c r="C57" s="23" t="s">
        <v>158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5">
        <f t="shared" si="8"/>
        <v>0</v>
      </c>
    </row>
    <row r="58" spans="1:16" x14ac:dyDescent="0.2">
      <c r="A58" s="326" t="s">
        <v>102</v>
      </c>
      <c r="B58" s="327" t="s">
        <v>103</v>
      </c>
      <c r="C58" s="78" t="s">
        <v>157</v>
      </c>
      <c r="D58" s="66">
        <f>D56+D54</f>
        <v>3626144</v>
      </c>
      <c r="E58" s="66">
        <f t="shared" ref="E58:O59" si="11">E56+E54</f>
        <v>0</v>
      </c>
      <c r="F58" s="66">
        <f t="shared" si="11"/>
        <v>0</v>
      </c>
      <c r="G58" s="66">
        <f t="shared" si="11"/>
        <v>0</v>
      </c>
      <c r="H58" s="66">
        <f t="shared" si="11"/>
        <v>0</v>
      </c>
      <c r="I58" s="66">
        <f t="shared" si="11"/>
        <v>0</v>
      </c>
      <c r="J58" s="66">
        <f t="shared" si="11"/>
        <v>0</v>
      </c>
      <c r="K58" s="66">
        <f t="shared" si="11"/>
        <v>0</v>
      </c>
      <c r="L58" s="66">
        <f t="shared" si="11"/>
        <v>0</v>
      </c>
      <c r="M58" s="66">
        <f t="shared" si="11"/>
        <v>0</v>
      </c>
      <c r="N58" s="66">
        <f t="shared" si="11"/>
        <v>0</v>
      </c>
      <c r="O58" s="66">
        <f t="shared" si="11"/>
        <v>0</v>
      </c>
      <c r="P58" s="66">
        <f>SUM(D58:O58)</f>
        <v>3626144</v>
      </c>
    </row>
    <row r="59" spans="1:16" x14ac:dyDescent="0.2">
      <c r="A59" s="326"/>
      <c r="B59" s="327"/>
      <c r="C59" s="78" t="s">
        <v>158</v>
      </c>
      <c r="D59" s="66">
        <f>D57+D55</f>
        <v>3626144</v>
      </c>
      <c r="E59" s="66">
        <f t="shared" si="11"/>
        <v>0</v>
      </c>
      <c r="F59" s="66">
        <f t="shared" si="11"/>
        <v>0</v>
      </c>
      <c r="G59" s="66">
        <f t="shared" si="11"/>
        <v>0</v>
      </c>
      <c r="H59" s="66">
        <f t="shared" si="11"/>
        <v>0</v>
      </c>
      <c r="I59" s="66">
        <f t="shared" si="11"/>
        <v>0</v>
      </c>
      <c r="J59" s="66">
        <f t="shared" si="11"/>
        <v>0</v>
      </c>
      <c r="K59" s="66">
        <f t="shared" si="11"/>
        <v>0</v>
      </c>
      <c r="L59" s="66">
        <f t="shared" si="11"/>
        <v>0</v>
      </c>
      <c r="M59" s="66">
        <f t="shared" si="11"/>
        <v>0</v>
      </c>
      <c r="N59" s="66">
        <f t="shared" si="11"/>
        <v>0</v>
      </c>
      <c r="O59" s="66">
        <f t="shared" si="11"/>
        <v>0</v>
      </c>
      <c r="P59" s="66">
        <f>SUM(D59:O59)</f>
        <v>3626144</v>
      </c>
    </row>
    <row r="60" spans="1:16" x14ac:dyDescent="0.2">
      <c r="A60" s="328" t="s">
        <v>36</v>
      </c>
      <c r="B60" s="329" t="s">
        <v>143</v>
      </c>
      <c r="C60" s="84" t="s">
        <v>157</v>
      </c>
      <c r="D60" s="87">
        <f>D44+D58</f>
        <v>13505509.249999998</v>
      </c>
      <c r="E60" s="87">
        <f t="shared" ref="E60:O61" si="12">E44+E58</f>
        <v>9879365.2499999981</v>
      </c>
      <c r="F60" s="87">
        <f t="shared" si="12"/>
        <v>12019365.249999998</v>
      </c>
      <c r="G60" s="87">
        <f t="shared" si="12"/>
        <v>9879365.2499999981</v>
      </c>
      <c r="H60" s="87">
        <f t="shared" si="12"/>
        <v>9879365.2499999981</v>
      </c>
      <c r="I60" s="87">
        <f t="shared" si="12"/>
        <v>9879365.2499999981</v>
      </c>
      <c r="J60" s="87">
        <f t="shared" si="12"/>
        <v>11909365.249999998</v>
      </c>
      <c r="K60" s="87">
        <f t="shared" si="12"/>
        <v>9879365.2499999981</v>
      </c>
      <c r="L60" s="87">
        <f t="shared" si="12"/>
        <v>12009365.249999998</v>
      </c>
      <c r="M60" s="87">
        <f t="shared" si="12"/>
        <v>9879365.2499999981</v>
      </c>
      <c r="N60" s="87">
        <f t="shared" si="12"/>
        <v>9879365.2499999981</v>
      </c>
      <c r="O60" s="87">
        <f t="shared" si="12"/>
        <v>9879365.2499999981</v>
      </c>
      <c r="P60" s="87">
        <f>SUM(D60:O60)</f>
        <v>128478526.99999999</v>
      </c>
    </row>
    <row r="61" spans="1:16" x14ac:dyDescent="0.2">
      <c r="A61" s="328"/>
      <c r="B61" s="329"/>
      <c r="C61" s="84" t="s">
        <v>158</v>
      </c>
      <c r="D61" s="87">
        <f>D45+D59</f>
        <v>13378675.916666666</v>
      </c>
      <c r="E61" s="87">
        <f t="shared" si="12"/>
        <v>9752531.916666666</v>
      </c>
      <c r="F61" s="87">
        <f t="shared" si="12"/>
        <v>11892531.916666666</v>
      </c>
      <c r="G61" s="87">
        <f t="shared" si="12"/>
        <v>9752531.916666666</v>
      </c>
      <c r="H61" s="87">
        <f t="shared" si="12"/>
        <v>9752531.916666666</v>
      </c>
      <c r="I61" s="87">
        <f t="shared" si="12"/>
        <v>9903531.916666666</v>
      </c>
      <c r="J61" s="87">
        <f t="shared" si="12"/>
        <v>11882531.916666666</v>
      </c>
      <c r="K61" s="87">
        <f t="shared" si="12"/>
        <v>9923531.916666666</v>
      </c>
      <c r="L61" s="87">
        <f t="shared" si="12"/>
        <v>12982531.916666666</v>
      </c>
      <c r="M61" s="87">
        <f t="shared" si="12"/>
        <v>9752531.916666666</v>
      </c>
      <c r="N61" s="87">
        <f t="shared" si="12"/>
        <v>9752531.916666666</v>
      </c>
      <c r="O61" s="87">
        <f t="shared" si="12"/>
        <v>9752531.916666666</v>
      </c>
      <c r="P61" s="87">
        <f>SUM(D61:O61)</f>
        <v>128478527.00000001</v>
      </c>
    </row>
    <row r="63" spans="1:16" x14ac:dyDescent="0.2">
      <c r="A63" s="339" t="s">
        <v>55</v>
      </c>
      <c r="B63" s="331" t="s">
        <v>56</v>
      </c>
      <c r="C63" s="206" t="s">
        <v>157</v>
      </c>
      <c r="D63" s="5">
        <f t="shared" ref="D63:N64" si="13">$P63/12</f>
        <v>2060323.1666666667</v>
      </c>
      <c r="E63" s="5">
        <f t="shared" si="13"/>
        <v>2060323.1666666667</v>
      </c>
      <c r="F63" s="5">
        <f t="shared" si="13"/>
        <v>2060323.1666666667</v>
      </c>
      <c r="G63" s="5">
        <f t="shared" si="13"/>
        <v>2060323.1666666667</v>
      </c>
      <c r="H63" s="5">
        <f t="shared" si="13"/>
        <v>2060323.1666666667</v>
      </c>
      <c r="I63" s="5">
        <f t="shared" si="13"/>
        <v>2060323.1666666667</v>
      </c>
      <c r="J63" s="5">
        <f t="shared" si="13"/>
        <v>2060323.1666666667</v>
      </c>
      <c r="K63" s="5">
        <f t="shared" si="13"/>
        <v>2060323.1666666667</v>
      </c>
      <c r="L63" s="5">
        <f t="shared" si="13"/>
        <v>2060323.1666666667</v>
      </c>
      <c r="M63" s="5">
        <f t="shared" si="13"/>
        <v>2060323.1666666667</v>
      </c>
      <c r="N63" s="5">
        <f t="shared" si="13"/>
        <v>2060323.1666666667</v>
      </c>
      <c r="O63" s="5">
        <f>$P63/12</f>
        <v>2060323.1666666667</v>
      </c>
      <c r="P63" s="5">
        <f>'2.Műk+F mérlegek'!H5</f>
        <v>24723878</v>
      </c>
    </row>
    <row r="64" spans="1:16" x14ac:dyDescent="0.2">
      <c r="A64" s="339"/>
      <c r="B64" s="331"/>
      <c r="C64" s="206" t="s">
        <v>158</v>
      </c>
      <c r="D64" s="5">
        <f t="shared" si="13"/>
        <v>2112824.1666666665</v>
      </c>
      <c r="E64" s="5">
        <f t="shared" si="13"/>
        <v>2112824.1666666665</v>
      </c>
      <c r="F64" s="5">
        <f t="shared" si="13"/>
        <v>2112824.1666666665</v>
      </c>
      <c r="G64" s="5">
        <f t="shared" si="13"/>
        <v>2112824.1666666665</v>
      </c>
      <c r="H64" s="5">
        <f t="shared" si="13"/>
        <v>2112824.1666666665</v>
      </c>
      <c r="I64" s="5">
        <f t="shared" si="13"/>
        <v>2112824.1666666665</v>
      </c>
      <c r="J64" s="5">
        <f t="shared" si="13"/>
        <v>2112824.1666666665</v>
      </c>
      <c r="K64" s="5">
        <f t="shared" si="13"/>
        <v>2112824.1666666665</v>
      </c>
      <c r="L64" s="5">
        <f t="shared" si="13"/>
        <v>2112824.1666666665</v>
      </c>
      <c r="M64" s="5">
        <f t="shared" si="13"/>
        <v>2112824.1666666665</v>
      </c>
      <c r="N64" s="5">
        <f t="shared" si="13"/>
        <v>2112824.1666666665</v>
      </c>
      <c r="O64" s="5">
        <f>$P64/12</f>
        <v>2112824.1666666665</v>
      </c>
      <c r="P64" s="5">
        <f>'2.Műk+F mérlegek'!J5</f>
        <v>25353890</v>
      </c>
    </row>
    <row r="65" spans="1:16" x14ac:dyDescent="0.2">
      <c r="A65" s="339" t="s">
        <v>57</v>
      </c>
      <c r="B65" s="331" t="s">
        <v>58</v>
      </c>
      <c r="C65" s="206" t="s">
        <v>157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>
        <f t="shared" ref="P65:P92" si="14">SUM(D65:O65)</f>
        <v>0</v>
      </c>
    </row>
    <row r="66" spans="1:16" x14ac:dyDescent="0.2">
      <c r="A66" s="339"/>
      <c r="B66" s="331"/>
      <c r="C66" s="206" t="s">
        <v>158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>
        <f t="shared" si="14"/>
        <v>0</v>
      </c>
    </row>
    <row r="67" spans="1:16" x14ac:dyDescent="0.2">
      <c r="A67" s="336" t="s">
        <v>59</v>
      </c>
      <c r="B67" s="325" t="s">
        <v>144</v>
      </c>
      <c r="C67" s="23" t="s">
        <v>157</v>
      </c>
      <c r="D67" s="24">
        <f>D63+D65</f>
        <v>2060323.1666666667</v>
      </c>
      <c r="E67" s="24">
        <f t="shared" ref="E67:O68" si="15">E63+E65</f>
        <v>2060323.1666666667</v>
      </c>
      <c r="F67" s="24">
        <f t="shared" si="15"/>
        <v>2060323.1666666667</v>
      </c>
      <c r="G67" s="24">
        <f t="shared" si="15"/>
        <v>2060323.1666666667</v>
      </c>
      <c r="H67" s="24">
        <f t="shared" si="15"/>
        <v>2060323.1666666667</v>
      </c>
      <c r="I67" s="24">
        <f t="shared" si="15"/>
        <v>2060323.1666666667</v>
      </c>
      <c r="J67" s="24">
        <f t="shared" si="15"/>
        <v>2060323.1666666667</v>
      </c>
      <c r="K67" s="24">
        <f t="shared" si="15"/>
        <v>2060323.1666666667</v>
      </c>
      <c r="L67" s="24">
        <f t="shared" si="15"/>
        <v>2060323.1666666667</v>
      </c>
      <c r="M67" s="24">
        <f t="shared" si="15"/>
        <v>2060323.1666666667</v>
      </c>
      <c r="N67" s="24">
        <f t="shared" si="15"/>
        <v>2060323.1666666667</v>
      </c>
      <c r="O67" s="24">
        <f t="shared" si="15"/>
        <v>2060323.1666666667</v>
      </c>
      <c r="P67" s="5">
        <f t="shared" si="14"/>
        <v>24723878.000000004</v>
      </c>
    </row>
    <row r="68" spans="1:16" x14ac:dyDescent="0.2">
      <c r="A68" s="336"/>
      <c r="B68" s="325"/>
      <c r="C68" s="23" t="s">
        <v>158</v>
      </c>
      <c r="D68" s="24">
        <f>D64+D66</f>
        <v>2112824.1666666665</v>
      </c>
      <c r="E68" s="24">
        <f t="shared" si="15"/>
        <v>2112824.1666666665</v>
      </c>
      <c r="F68" s="24">
        <f t="shared" si="15"/>
        <v>2112824.1666666665</v>
      </c>
      <c r="G68" s="24">
        <f t="shared" si="15"/>
        <v>2112824.1666666665</v>
      </c>
      <c r="H68" s="24">
        <f t="shared" si="15"/>
        <v>2112824.1666666665</v>
      </c>
      <c r="I68" s="24">
        <f t="shared" si="15"/>
        <v>2112824.1666666665</v>
      </c>
      <c r="J68" s="24">
        <f t="shared" si="15"/>
        <v>2112824.1666666665</v>
      </c>
      <c r="K68" s="24">
        <f t="shared" si="15"/>
        <v>2112824.1666666665</v>
      </c>
      <c r="L68" s="24">
        <f t="shared" si="15"/>
        <v>2112824.1666666665</v>
      </c>
      <c r="M68" s="24">
        <f t="shared" si="15"/>
        <v>2112824.1666666665</v>
      </c>
      <c r="N68" s="24">
        <f t="shared" si="15"/>
        <v>2112824.1666666665</v>
      </c>
      <c r="O68" s="24">
        <f t="shared" si="15"/>
        <v>2112824.1666666665</v>
      </c>
      <c r="P68" s="5">
        <f t="shared" si="14"/>
        <v>25353890.000000004</v>
      </c>
    </row>
    <row r="69" spans="1:16" x14ac:dyDescent="0.2">
      <c r="A69" s="336" t="s">
        <v>244</v>
      </c>
      <c r="B69" s="325" t="s">
        <v>145</v>
      </c>
      <c r="C69" s="23" t="s">
        <v>157</v>
      </c>
      <c r="D69" s="24">
        <f t="shared" ref="D69:N75" si="16">$P69/12</f>
        <v>281684.75</v>
      </c>
      <c r="E69" s="24">
        <f t="shared" si="16"/>
        <v>281684.75</v>
      </c>
      <c r="F69" s="24">
        <f t="shared" si="16"/>
        <v>281684.75</v>
      </c>
      <c r="G69" s="24">
        <f t="shared" si="16"/>
        <v>281684.75</v>
      </c>
      <c r="H69" s="24">
        <f t="shared" si="16"/>
        <v>281684.75</v>
      </c>
      <c r="I69" s="24">
        <f t="shared" si="16"/>
        <v>281684.75</v>
      </c>
      <c r="J69" s="24">
        <f t="shared" si="16"/>
        <v>281684.75</v>
      </c>
      <c r="K69" s="24">
        <f t="shared" si="16"/>
        <v>281684.75</v>
      </c>
      <c r="L69" s="24">
        <f t="shared" si="16"/>
        <v>281684.75</v>
      </c>
      <c r="M69" s="24">
        <f t="shared" si="16"/>
        <v>281684.75</v>
      </c>
      <c r="N69" s="24">
        <f t="shared" si="16"/>
        <v>281684.75</v>
      </c>
      <c r="O69" s="24">
        <f t="shared" ref="O69:O80" si="17">$P69/12</f>
        <v>281684.75</v>
      </c>
      <c r="P69" s="5">
        <f>'2.Műk+F mérlegek'!H6</f>
        <v>3380217</v>
      </c>
    </row>
    <row r="70" spans="1:16" x14ac:dyDescent="0.2">
      <c r="A70" s="336"/>
      <c r="B70" s="325"/>
      <c r="C70" s="23" t="s">
        <v>158</v>
      </c>
      <c r="D70" s="24">
        <f t="shared" si="16"/>
        <v>281684.75</v>
      </c>
      <c r="E70" s="24">
        <f t="shared" si="16"/>
        <v>281684.75</v>
      </c>
      <c r="F70" s="24">
        <f t="shared" si="16"/>
        <v>281684.75</v>
      </c>
      <c r="G70" s="24">
        <f t="shared" si="16"/>
        <v>281684.75</v>
      </c>
      <c r="H70" s="24">
        <f t="shared" si="16"/>
        <v>281684.75</v>
      </c>
      <c r="I70" s="24">
        <f t="shared" si="16"/>
        <v>281684.75</v>
      </c>
      <c r="J70" s="24">
        <f t="shared" si="16"/>
        <v>281684.75</v>
      </c>
      <c r="K70" s="24">
        <f t="shared" si="16"/>
        <v>281684.75</v>
      </c>
      <c r="L70" s="24">
        <f t="shared" si="16"/>
        <v>281684.75</v>
      </c>
      <c r="M70" s="24">
        <f t="shared" si="16"/>
        <v>281684.75</v>
      </c>
      <c r="N70" s="24">
        <f t="shared" si="16"/>
        <v>281684.75</v>
      </c>
      <c r="O70" s="24">
        <f t="shared" si="17"/>
        <v>281684.75</v>
      </c>
      <c r="P70" s="5">
        <f>'2.Műk+F mérlegek'!J6</f>
        <v>3380217</v>
      </c>
    </row>
    <row r="71" spans="1:16" x14ac:dyDescent="0.2">
      <c r="A71" s="339" t="s">
        <v>61</v>
      </c>
      <c r="B71" s="331" t="s">
        <v>62</v>
      </c>
      <c r="C71" s="206" t="s">
        <v>157</v>
      </c>
      <c r="D71" s="5">
        <v>416948</v>
      </c>
      <c r="E71" s="5">
        <f t="shared" si="16"/>
        <v>416947.66666666669</v>
      </c>
      <c r="F71" s="5">
        <f t="shared" si="16"/>
        <v>416947.66666666669</v>
      </c>
      <c r="G71" s="5">
        <f t="shared" si="16"/>
        <v>416947.66666666669</v>
      </c>
      <c r="H71" s="5">
        <f t="shared" si="16"/>
        <v>416947.66666666669</v>
      </c>
      <c r="I71" s="5">
        <f t="shared" si="16"/>
        <v>416947.66666666669</v>
      </c>
      <c r="J71" s="5">
        <f t="shared" si="16"/>
        <v>416947.66666666669</v>
      </c>
      <c r="K71" s="5">
        <f t="shared" si="16"/>
        <v>416947.66666666669</v>
      </c>
      <c r="L71" s="5">
        <f t="shared" si="16"/>
        <v>416947.66666666669</v>
      </c>
      <c r="M71" s="5">
        <f t="shared" si="16"/>
        <v>416947.66666666669</v>
      </c>
      <c r="N71" s="5">
        <f t="shared" si="16"/>
        <v>416947.66666666669</v>
      </c>
      <c r="O71" s="5">
        <f t="shared" si="17"/>
        <v>416947.66666666669</v>
      </c>
      <c r="P71" s="5">
        <f>'7.Rovatrend szerint'!C49</f>
        <v>5003372</v>
      </c>
    </row>
    <row r="72" spans="1:16" x14ac:dyDescent="0.2">
      <c r="A72" s="339"/>
      <c r="B72" s="331"/>
      <c r="C72" s="206" t="s">
        <v>158</v>
      </c>
      <c r="D72" s="5">
        <f t="shared" ref="D72:N80" si="18">$P72/12</f>
        <v>417947.66666666669</v>
      </c>
      <c r="E72" s="5">
        <f t="shared" si="16"/>
        <v>417947.66666666669</v>
      </c>
      <c r="F72" s="5">
        <f t="shared" si="16"/>
        <v>417947.66666666669</v>
      </c>
      <c r="G72" s="5">
        <f t="shared" si="16"/>
        <v>417947.66666666669</v>
      </c>
      <c r="H72" s="5">
        <f t="shared" si="16"/>
        <v>417947.66666666669</v>
      </c>
      <c r="I72" s="5">
        <f t="shared" si="16"/>
        <v>417947.66666666669</v>
      </c>
      <c r="J72" s="5">
        <f t="shared" si="16"/>
        <v>417947.66666666669</v>
      </c>
      <c r="K72" s="5">
        <f t="shared" si="16"/>
        <v>417947.66666666669</v>
      </c>
      <c r="L72" s="5">
        <f t="shared" si="16"/>
        <v>417947.66666666669</v>
      </c>
      <c r="M72" s="5">
        <f t="shared" si="16"/>
        <v>417947.66666666669</v>
      </c>
      <c r="N72" s="5">
        <f t="shared" si="16"/>
        <v>417947.66666666669</v>
      </c>
      <c r="O72" s="5">
        <f t="shared" si="17"/>
        <v>417947.66666666669</v>
      </c>
      <c r="P72" s="5">
        <f>'7.Rovatrend szerint'!E49</f>
        <v>5015372</v>
      </c>
    </row>
    <row r="73" spans="1:16" x14ac:dyDescent="0.2">
      <c r="A73" s="339" t="s">
        <v>63</v>
      </c>
      <c r="B73" s="331" t="s">
        <v>146</v>
      </c>
      <c r="C73" s="206" t="s">
        <v>157</v>
      </c>
      <c r="D73" s="5">
        <f t="shared" si="18"/>
        <v>10416.666666666666</v>
      </c>
      <c r="E73" s="5">
        <f t="shared" si="16"/>
        <v>10416.666666666666</v>
      </c>
      <c r="F73" s="5">
        <f t="shared" si="16"/>
        <v>10416.666666666666</v>
      </c>
      <c r="G73" s="5">
        <f t="shared" si="16"/>
        <v>10416.666666666666</v>
      </c>
      <c r="H73" s="5">
        <f t="shared" si="16"/>
        <v>10416.666666666666</v>
      </c>
      <c r="I73" s="5">
        <f t="shared" si="16"/>
        <v>10416.666666666666</v>
      </c>
      <c r="J73" s="5">
        <f t="shared" si="16"/>
        <v>10416.666666666666</v>
      </c>
      <c r="K73" s="5">
        <f t="shared" si="16"/>
        <v>10416.666666666666</v>
      </c>
      <c r="L73" s="5">
        <f t="shared" si="16"/>
        <v>10416.666666666666</v>
      </c>
      <c r="M73" s="5">
        <f t="shared" si="16"/>
        <v>10416.666666666666</v>
      </c>
      <c r="N73" s="5">
        <f t="shared" si="16"/>
        <v>10416.666666666666</v>
      </c>
      <c r="O73" s="5">
        <f t="shared" si="17"/>
        <v>10416.666666666666</v>
      </c>
      <c r="P73" s="5">
        <f>'7.Rovatrend szerint'!C52</f>
        <v>125000</v>
      </c>
    </row>
    <row r="74" spans="1:16" x14ac:dyDescent="0.2">
      <c r="A74" s="339"/>
      <c r="B74" s="331"/>
      <c r="C74" s="206" t="s">
        <v>158</v>
      </c>
      <c r="D74" s="5">
        <f t="shared" si="18"/>
        <v>10416.666666666666</v>
      </c>
      <c r="E74" s="5">
        <f t="shared" si="16"/>
        <v>10416.666666666666</v>
      </c>
      <c r="F74" s="5">
        <f t="shared" si="16"/>
        <v>10416.666666666666</v>
      </c>
      <c r="G74" s="5">
        <f t="shared" si="16"/>
        <v>10416.666666666666</v>
      </c>
      <c r="H74" s="5">
        <f t="shared" si="16"/>
        <v>10416.666666666666</v>
      </c>
      <c r="I74" s="5">
        <f t="shared" si="16"/>
        <v>10416.666666666666</v>
      </c>
      <c r="J74" s="5">
        <f t="shared" si="16"/>
        <v>10416.666666666666</v>
      </c>
      <c r="K74" s="5">
        <f t="shared" si="16"/>
        <v>10416.666666666666</v>
      </c>
      <c r="L74" s="5">
        <f t="shared" si="16"/>
        <v>10416.666666666666</v>
      </c>
      <c r="M74" s="5">
        <f t="shared" si="16"/>
        <v>10416.666666666666</v>
      </c>
      <c r="N74" s="5">
        <f t="shared" si="16"/>
        <v>10416.666666666666</v>
      </c>
      <c r="O74" s="5">
        <f t="shared" si="17"/>
        <v>10416.666666666666</v>
      </c>
      <c r="P74" s="5">
        <f>'7.Rovatrend szerint'!E52</f>
        <v>125000</v>
      </c>
    </row>
    <row r="75" spans="1:16" x14ac:dyDescent="0.2">
      <c r="A75" s="339" t="s">
        <v>65</v>
      </c>
      <c r="B75" s="331" t="s">
        <v>66</v>
      </c>
      <c r="C75" s="206" t="s">
        <v>157</v>
      </c>
      <c r="D75" s="5">
        <f t="shared" si="18"/>
        <v>574733.33333333337</v>
      </c>
      <c r="E75" s="5">
        <f t="shared" si="16"/>
        <v>574733.33333333337</v>
      </c>
      <c r="F75" s="5">
        <f t="shared" si="16"/>
        <v>574733.33333333337</v>
      </c>
      <c r="G75" s="5">
        <f t="shared" si="16"/>
        <v>574733.33333333337</v>
      </c>
      <c r="H75" s="5">
        <f t="shared" si="16"/>
        <v>574733.33333333337</v>
      </c>
      <c r="I75" s="5">
        <f t="shared" si="16"/>
        <v>574733.33333333337</v>
      </c>
      <c r="J75" s="5">
        <f t="shared" si="16"/>
        <v>574733.33333333337</v>
      </c>
      <c r="K75" s="5">
        <f t="shared" si="16"/>
        <v>574733.33333333337</v>
      </c>
      <c r="L75" s="5">
        <f t="shared" si="16"/>
        <v>574733.33333333337</v>
      </c>
      <c r="M75" s="5">
        <f t="shared" si="16"/>
        <v>574733.33333333337</v>
      </c>
      <c r="N75" s="5">
        <f t="shared" si="16"/>
        <v>574733.33333333337</v>
      </c>
      <c r="O75" s="5">
        <f t="shared" si="17"/>
        <v>574733.33333333337</v>
      </c>
      <c r="P75" s="5">
        <f>'7.Rovatrend szerint'!C63</f>
        <v>6896800</v>
      </c>
    </row>
    <row r="76" spans="1:16" x14ac:dyDescent="0.2">
      <c r="A76" s="339"/>
      <c r="B76" s="331"/>
      <c r="C76" s="206" t="s">
        <v>158</v>
      </c>
      <c r="D76" s="5">
        <f t="shared" si="18"/>
        <v>663984.16666666663</v>
      </c>
      <c r="E76" s="5">
        <f t="shared" si="18"/>
        <v>663984.16666666663</v>
      </c>
      <c r="F76" s="5">
        <f t="shared" si="18"/>
        <v>663984.16666666663</v>
      </c>
      <c r="G76" s="5">
        <f t="shared" si="18"/>
        <v>663984.16666666663</v>
      </c>
      <c r="H76" s="5">
        <f t="shared" si="18"/>
        <v>663984.16666666663</v>
      </c>
      <c r="I76" s="5">
        <f t="shared" si="18"/>
        <v>663984.16666666663</v>
      </c>
      <c r="J76" s="5">
        <f t="shared" si="18"/>
        <v>663984.16666666663</v>
      </c>
      <c r="K76" s="5">
        <f t="shared" si="18"/>
        <v>663984.16666666663</v>
      </c>
      <c r="L76" s="5">
        <f t="shared" si="18"/>
        <v>663984.16666666663</v>
      </c>
      <c r="M76" s="5">
        <f t="shared" si="18"/>
        <v>663984.16666666663</v>
      </c>
      <c r="N76" s="5">
        <f t="shared" si="18"/>
        <v>663984.16666666663</v>
      </c>
      <c r="O76" s="5">
        <f t="shared" si="17"/>
        <v>663984.16666666663</v>
      </c>
      <c r="P76" s="5">
        <f>'7.Rovatrend szerint'!E63</f>
        <v>7967810</v>
      </c>
    </row>
    <row r="77" spans="1:16" x14ac:dyDescent="0.2">
      <c r="A77" s="339" t="s">
        <v>67</v>
      </c>
      <c r="B77" s="331" t="s">
        <v>147</v>
      </c>
      <c r="C77" s="206" t="s">
        <v>157</v>
      </c>
      <c r="D77" s="5">
        <f t="shared" si="18"/>
        <v>36666.666666666664</v>
      </c>
      <c r="E77" s="5">
        <f t="shared" si="18"/>
        <v>36666.666666666664</v>
      </c>
      <c r="F77" s="5">
        <f t="shared" si="18"/>
        <v>36666.666666666664</v>
      </c>
      <c r="G77" s="5">
        <f t="shared" si="18"/>
        <v>36666.666666666664</v>
      </c>
      <c r="H77" s="5">
        <f t="shared" si="18"/>
        <v>36666.666666666664</v>
      </c>
      <c r="I77" s="5">
        <f t="shared" si="18"/>
        <v>36666.666666666664</v>
      </c>
      <c r="J77" s="5">
        <f t="shared" si="18"/>
        <v>36666.666666666664</v>
      </c>
      <c r="K77" s="5">
        <f t="shared" si="18"/>
        <v>36666.666666666664</v>
      </c>
      <c r="L77" s="5">
        <f t="shared" si="18"/>
        <v>36666.666666666664</v>
      </c>
      <c r="M77" s="5">
        <f t="shared" si="18"/>
        <v>36666.666666666664</v>
      </c>
      <c r="N77" s="5">
        <f t="shared" si="18"/>
        <v>36666.666666666664</v>
      </c>
      <c r="O77" s="5">
        <f t="shared" si="17"/>
        <v>36666.666666666664</v>
      </c>
      <c r="P77" s="5">
        <f>'7.Rovatrend szerint'!C66</f>
        <v>440000</v>
      </c>
    </row>
    <row r="78" spans="1:16" x14ac:dyDescent="0.2">
      <c r="A78" s="339"/>
      <c r="B78" s="331"/>
      <c r="C78" s="206" t="s">
        <v>158</v>
      </c>
      <c r="D78" s="5">
        <f t="shared" si="18"/>
        <v>41666.666666666664</v>
      </c>
      <c r="E78" s="5">
        <f t="shared" si="18"/>
        <v>41666.666666666664</v>
      </c>
      <c r="F78" s="5">
        <f t="shared" si="18"/>
        <v>41666.666666666664</v>
      </c>
      <c r="G78" s="5">
        <f t="shared" si="18"/>
        <v>41666.666666666664</v>
      </c>
      <c r="H78" s="5">
        <f t="shared" si="18"/>
        <v>41666.666666666664</v>
      </c>
      <c r="I78" s="5">
        <f t="shared" si="18"/>
        <v>41666.666666666664</v>
      </c>
      <c r="J78" s="5">
        <f t="shared" si="18"/>
        <v>41666.666666666664</v>
      </c>
      <c r="K78" s="5">
        <f t="shared" si="18"/>
        <v>41666.666666666664</v>
      </c>
      <c r="L78" s="5">
        <f t="shared" si="18"/>
        <v>41666.666666666664</v>
      </c>
      <c r="M78" s="5">
        <f t="shared" si="18"/>
        <v>41666.666666666664</v>
      </c>
      <c r="N78" s="5">
        <f t="shared" si="18"/>
        <v>41666.666666666664</v>
      </c>
      <c r="O78" s="5">
        <f t="shared" si="17"/>
        <v>41666.666666666664</v>
      </c>
      <c r="P78" s="5">
        <f>'7.Rovatrend szerint'!E66</f>
        <v>500000</v>
      </c>
    </row>
    <row r="79" spans="1:16" x14ac:dyDescent="0.2">
      <c r="A79" s="339" t="s">
        <v>69</v>
      </c>
      <c r="B79" s="331" t="s">
        <v>70</v>
      </c>
      <c r="C79" s="206" t="s">
        <v>157</v>
      </c>
      <c r="D79" s="5">
        <f t="shared" si="18"/>
        <v>238649.66666666666</v>
      </c>
      <c r="E79" s="5">
        <f t="shared" si="18"/>
        <v>238649.66666666666</v>
      </c>
      <c r="F79" s="5">
        <f t="shared" si="18"/>
        <v>238649.66666666666</v>
      </c>
      <c r="G79" s="5">
        <f t="shared" si="18"/>
        <v>238649.66666666666</v>
      </c>
      <c r="H79" s="5">
        <f t="shared" si="18"/>
        <v>238649.66666666666</v>
      </c>
      <c r="I79" s="5">
        <f t="shared" si="18"/>
        <v>238649.66666666666</v>
      </c>
      <c r="J79" s="5">
        <f t="shared" si="18"/>
        <v>238649.66666666666</v>
      </c>
      <c r="K79" s="5">
        <f t="shared" si="18"/>
        <v>238649.66666666666</v>
      </c>
      <c r="L79" s="5">
        <f t="shared" si="18"/>
        <v>238649.66666666666</v>
      </c>
      <c r="M79" s="5">
        <f t="shared" si="18"/>
        <v>238649.66666666666</v>
      </c>
      <c r="N79" s="5">
        <f t="shared" si="18"/>
        <v>238649.66666666666</v>
      </c>
      <c r="O79" s="5">
        <f t="shared" si="17"/>
        <v>238649.66666666666</v>
      </c>
      <c r="P79" s="5">
        <f>'7.Rovatrend szerint'!C73</f>
        <v>2863796</v>
      </c>
    </row>
    <row r="80" spans="1:16" x14ac:dyDescent="0.2">
      <c r="A80" s="339"/>
      <c r="B80" s="331"/>
      <c r="C80" s="206" t="s">
        <v>158</v>
      </c>
      <c r="D80" s="5">
        <f t="shared" si="18"/>
        <v>238767.41666666666</v>
      </c>
      <c r="E80" s="5">
        <f t="shared" si="18"/>
        <v>238767.41666666666</v>
      </c>
      <c r="F80" s="5">
        <f t="shared" si="18"/>
        <v>238767.41666666666</v>
      </c>
      <c r="G80" s="5">
        <f t="shared" si="18"/>
        <v>238767.41666666666</v>
      </c>
      <c r="H80" s="5">
        <f t="shared" si="18"/>
        <v>238767.41666666666</v>
      </c>
      <c r="I80" s="5">
        <f t="shared" si="18"/>
        <v>238767.41666666666</v>
      </c>
      <c r="J80" s="5">
        <f t="shared" si="18"/>
        <v>238767.41666666666</v>
      </c>
      <c r="K80" s="5">
        <f t="shared" si="18"/>
        <v>238767.41666666666</v>
      </c>
      <c r="L80" s="5">
        <f t="shared" si="18"/>
        <v>238767.41666666666</v>
      </c>
      <c r="M80" s="5">
        <f t="shared" si="18"/>
        <v>238767.41666666666</v>
      </c>
      <c r="N80" s="5">
        <f t="shared" si="18"/>
        <v>238767.41666666666</v>
      </c>
      <c r="O80" s="5">
        <f t="shared" si="17"/>
        <v>238767.41666666666</v>
      </c>
      <c r="P80" s="5">
        <f>'7.Rovatrend szerint'!E73</f>
        <v>2865209</v>
      </c>
    </row>
    <row r="81" spans="1:16" x14ac:dyDescent="0.2">
      <c r="A81" s="336" t="s">
        <v>71</v>
      </c>
      <c r="B81" s="325" t="s">
        <v>148</v>
      </c>
      <c r="C81" s="23" t="s">
        <v>157</v>
      </c>
      <c r="D81" s="24">
        <f>D79+D77+D75+D73+D71</f>
        <v>1277414.3333333335</v>
      </c>
      <c r="E81" s="24">
        <f t="shared" ref="E81:O82" si="19">E79+E77+E75+E73+E71</f>
        <v>1277414</v>
      </c>
      <c r="F81" s="24">
        <f t="shared" si="19"/>
        <v>1277414</v>
      </c>
      <c r="G81" s="24">
        <f t="shared" si="19"/>
        <v>1277414</v>
      </c>
      <c r="H81" s="24">
        <f t="shared" si="19"/>
        <v>1277414</v>
      </c>
      <c r="I81" s="24">
        <f t="shared" si="19"/>
        <v>1277414</v>
      </c>
      <c r="J81" s="24">
        <f t="shared" si="19"/>
        <v>1277414</v>
      </c>
      <c r="K81" s="24">
        <f t="shared" si="19"/>
        <v>1277414</v>
      </c>
      <c r="L81" s="24">
        <f t="shared" si="19"/>
        <v>1277414</v>
      </c>
      <c r="M81" s="24">
        <f t="shared" si="19"/>
        <v>1277414</v>
      </c>
      <c r="N81" s="24">
        <f t="shared" si="19"/>
        <v>1277414</v>
      </c>
      <c r="O81" s="24">
        <f t="shared" si="19"/>
        <v>1277414</v>
      </c>
      <c r="P81" s="4">
        <f>SUM(P71,P73,P75,P77,P79)</f>
        <v>15328968</v>
      </c>
    </row>
    <row r="82" spans="1:16" x14ac:dyDescent="0.2">
      <c r="A82" s="336"/>
      <c r="B82" s="325"/>
      <c r="C82" s="23" t="s">
        <v>158</v>
      </c>
      <c r="D82" s="24">
        <f>D80+D78+D76+D74+D72</f>
        <v>1372782.5833333333</v>
      </c>
      <c r="E82" s="24">
        <f t="shared" si="19"/>
        <v>1372782.5833333333</v>
      </c>
      <c r="F82" s="24">
        <f t="shared" si="19"/>
        <v>1372782.5833333333</v>
      </c>
      <c r="G82" s="24">
        <f t="shared" si="19"/>
        <v>1372782.5833333333</v>
      </c>
      <c r="H82" s="24">
        <f t="shared" si="19"/>
        <v>1372782.5833333333</v>
      </c>
      <c r="I82" s="24">
        <f t="shared" si="19"/>
        <v>1372782.5833333333</v>
      </c>
      <c r="J82" s="24">
        <f t="shared" si="19"/>
        <v>1372782.5833333333</v>
      </c>
      <c r="K82" s="24">
        <f t="shared" si="19"/>
        <v>1372782.5833333333</v>
      </c>
      <c r="L82" s="24">
        <f t="shared" si="19"/>
        <v>1372782.5833333333</v>
      </c>
      <c r="M82" s="24">
        <f t="shared" si="19"/>
        <v>1372782.5833333333</v>
      </c>
      <c r="N82" s="24">
        <f t="shared" si="19"/>
        <v>1372782.5833333333</v>
      </c>
      <c r="O82" s="24">
        <f t="shared" si="19"/>
        <v>1372782.5833333333</v>
      </c>
      <c r="P82" s="4">
        <f t="shared" si="14"/>
        <v>16473391.000000002</v>
      </c>
    </row>
    <row r="83" spans="1:16" x14ac:dyDescent="0.2">
      <c r="A83" s="336" t="s">
        <v>73</v>
      </c>
      <c r="B83" s="337" t="s">
        <v>74</v>
      </c>
      <c r="C83" s="23" t="s">
        <v>157</v>
      </c>
      <c r="D83" s="24"/>
      <c r="E83" s="24"/>
      <c r="F83" s="24"/>
      <c r="G83" s="24"/>
      <c r="H83" s="24"/>
      <c r="I83" s="24">
        <v>320000</v>
      </c>
      <c r="J83" s="24"/>
      <c r="K83" s="24"/>
      <c r="L83" s="24"/>
      <c r="M83" s="24"/>
      <c r="N83" s="24"/>
      <c r="O83" s="24">
        <v>640000</v>
      </c>
      <c r="P83" s="5">
        <f>'2.Műk+F mérlegek'!H8</f>
        <v>960000</v>
      </c>
    </row>
    <row r="84" spans="1:16" x14ac:dyDescent="0.2">
      <c r="A84" s="336"/>
      <c r="B84" s="337"/>
      <c r="C84" s="23" t="s">
        <v>158</v>
      </c>
      <c r="D84" s="24"/>
      <c r="E84" s="24"/>
      <c r="F84" s="24"/>
      <c r="G84" s="24"/>
      <c r="H84" s="24"/>
      <c r="I84" s="24">
        <v>320000</v>
      </c>
      <c r="J84" s="24"/>
      <c r="K84" s="24">
        <v>36500</v>
      </c>
      <c r="L84" s="24"/>
      <c r="M84" s="24"/>
      <c r="N84" s="24"/>
      <c r="O84" s="24">
        <v>640000</v>
      </c>
      <c r="P84" s="5">
        <f>'2.Műk+F mérlegek'!J8</f>
        <v>996500</v>
      </c>
    </row>
    <row r="85" spans="1:16" x14ac:dyDescent="0.2">
      <c r="A85" s="336" t="s">
        <v>75</v>
      </c>
      <c r="B85" s="337" t="s">
        <v>76</v>
      </c>
      <c r="C85" s="23" t="s">
        <v>157</v>
      </c>
      <c r="D85" s="24">
        <f t="shared" ref="D85:N86" si="20">$P85/12</f>
        <v>2331198</v>
      </c>
      <c r="E85" s="24">
        <f t="shared" si="20"/>
        <v>2331198</v>
      </c>
      <c r="F85" s="24">
        <f t="shared" si="20"/>
        <v>2331198</v>
      </c>
      <c r="G85" s="24">
        <f t="shared" si="20"/>
        <v>2331198</v>
      </c>
      <c r="H85" s="24">
        <f t="shared" si="20"/>
        <v>2331198</v>
      </c>
      <c r="I85" s="24">
        <f t="shared" si="20"/>
        <v>2331198</v>
      </c>
      <c r="J85" s="24">
        <f t="shared" si="20"/>
        <v>2331198</v>
      </c>
      <c r="K85" s="24">
        <f t="shared" si="20"/>
        <v>2331198</v>
      </c>
      <c r="L85" s="24">
        <f t="shared" si="20"/>
        <v>2331198</v>
      </c>
      <c r="M85" s="24">
        <f t="shared" si="20"/>
        <v>2331198</v>
      </c>
      <c r="N85" s="24">
        <f t="shared" si="20"/>
        <v>2331198</v>
      </c>
      <c r="O85" s="24">
        <f>$P85/12</f>
        <v>2331198</v>
      </c>
      <c r="P85" s="5">
        <f>'2.Műk+F mérlegek'!H9</f>
        <v>27974376</v>
      </c>
    </row>
    <row r="86" spans="1:16" x14ac:dyDescent="0.2">
      <c r="A86" s="336"/>
      <c r="B86" s="337"/>
      <c r="C86" s="23" t="s">
        <v>158</v>
      </c>
      <c r="D86" s="24">
        <f t="shared" si="20"/>
        <v>2143226.25</v>
      </c>
      <c r="E86" s="24">
        <f t="shared" si="20"/>
        <v>2143226.25</v>
      </c>
      <c r="F86" s="24">
        <f t="shared" si="20"/>
        <v>2143226.25</v>
      </c>
      <c r="G86" s="24">
        <f t="shared" si="20"/>
        <v>2143226.25</v>
      </c>
      <c r="H86" s="24">
        <f t="shared" si="20"/>
        <v>2143226.25</v>
      </c>
      <c r="I86" s="24">
        <f t="shared" si="20"/>
        <v>2143226.25</v>
      </c>
      <c r="J86" s="24">
        <f t="shared" si="20"/>
        <v>2143226.25</v>
      </c>
      <c r="K86" s="24">
        <f t="shared" si="20"/>
        <v>2143226.25</v>
      </c>
      <c r="L86" s="24">
        <f t="shared" si="20"/>
        <v>2143226.25</v>
      </c>
      <c r="M86" s="24">
        <f t="shared" si="20"/>
        <v>2143226.25</v>
      </c>
      <c r="N86" s="24">
        <f t="shared" si="20"/>
        <v>2143226.25</v>
      </c>
      <c r="O86" s="24">
        <f>$P86/12</f>
        <v>2143226.25</v>
      </c>
      <c r="P86" s="5">
        <f>'2.Műk+F mérlegek'!J9</f>
        <v>25718715</v>
      </c>
    </row>
    <row r="87" spans="1:16" x14ac:dyDescent="0.2">
      <c r="A87" s="336" t="s">
        <v>77</v>
      </c>
      <c r="B87" s="325" t="s">
        <v>78</v>
      </c>
      <c r="C87" s="23" t="s">
        <v>157</v>
      </c>
      <c r="D87" s="24">
        <f t="shared" ref="D87:N87" si="21">E87/12</f>
        <v>0</v>
      </c>
      <c r="E87" s="24">
        <f t="shared" si="21"/>
        <v>0</v>
      </c>
      <c r="F87" s="24">
        <f t="shared" si="21"/>
        <v>0</v>
      </c>
      <c r="G87" s="24">
        <f t="shared" si="21"/>
        <v>0</v>
      </c>
      <c r="H87" s="24">
        <f t="shared" si="21"/>
        <v>0</v>
      </c>
      <c r="I87" s="24">
        <f t="shared" si="21"/>
        <v>0</v>
      </c>
      <c r="J87" s="24">
        <f t="shared" si="21"/>
        <v>0</v>
      </c>
      <c r="K87" s="24">
        <f t="shared" si="21"/>
        <v>0</v>
      </c>
      <c r="L87" s="24">
        <f t="shared" si="21"/>
        <v>0</v>
      </c>
      <c r="M87" s="24">
        <f t="shared" si="21"/>
        <v>0</v>
      </c>
      <c r="N87" s="24">
        <f t="shared" si="21"/>
        <v>0</v>
      </c>
      <c r="O87" s="24">
        <f>P87/12</f>
        <v>0</v>
      </c>
      <c r="P87" s="5">
        <f>'2.Műk+F mérlegek'!H25</f>
        <v>0</v>
      </c>
    </row>
    <row r="88" spans="1:16" x14ac:dyDescent="0.2">
      <c r="A88" s="336"/>
      <c r="B88" s="325"/>
      <c r="C88" s="23" t="s">
        <v>158</v>
      </c>
      <c r="D88" s="24"/>
      <c r="E88" s="24"/>
      <c r="F88" s="24"/>
      <c r="G88" s="24"/>
      <c r="H88" s="24"/>
      <c r="I88" s="24"/>
      <c r="J88" s="24"/>
      <c r="K88" s="24">
        <v>319726</v>
      </c>
      <c r="L88" s="24"/>
      <c r="M88" s="24"/>
      <c r="N88" s="24"/>
      <c r="O88" s="24"/>
      <c r="P88" s="5">
        <f>'2.Műk+F mérlegek'!J25</f>
        <v>319726</v>
      </c>
    </row>
    <row r="89" spans="1:16" x14ac:dyDescent="0.2">
      <c r="A89" s="336" t="s">
        <v>79</v>
      </c>
      <c r="B89" s="337" t="s">
        <v>149</v>
      </c>
      <c r="C89" s="23" t="s">
        <v>157</v>
      </c>
      <c r="D89" s="24">
        <f t="shared" ref="D89:N90" si="22">$P89/12</f>
        <v>4557931.583333333</v>
      </c>
      <c r="E89" s="24">
        <f t="shared" si="22"/>
        <v>4557931.583333333</v>
      </c>
      <c r="F89" s="24">
        <f t="shared" si="22"/>
        <v>4557931.583333333</v>
      </c>
      <c r="G89" s="24">
        <f t="shared" si="22"/>
        <v>4557931.583333333</v>
      </c>
      <c r="H89" s="24">
        <f t="shared" si="22"/>
        <v>4557931.583333333</v>
      </c>
      <c r="I89" s="24">
        <f t="shared" si="22"/>
        <v>4557931.583333333</v>
      </c>
      <c r="J89" s="24">
        <f t="shared" si="22"/>
        <v>4557931.583333333</v>
      </c>
      <c r="K89" s="24">
        <f t="shared" si="22"/>
        <v>4557931.583333333</v>
      </c>
      <c r="L89" s="24">
        <f t="shared" si="22"/>
        <v>4557931.583333333</v>
      </c>
      <c r="M89" s="24">
        <f t="shared" si="22"/>
        <v>4557931.583333333</v>
      </c>
      <c r="N89" s="24">
        <f t="shared" si="22"/>
        <v>4557931.583333333</v>
      </c>
      <c r="O89" s="24">
        <f>$P89/12</f>
        <v>4557931.583333333</v>
      </c>
      <c r="P89" s="5">
        <f>'2.Műk+F mérlegek'!H26</f>
        <v>54695179</v>
      </c>
    </row>
    <row r="90" spans="1:16" x14ac:dyDescent="0.2">
      <c r="A90" s="336"/>
      <c r="B90" s="337"/>
      <c r="C90" s="23" t="s">
        <v>158</v>
      </c>
      <c r="D90" s="24">
        <f t="shared" si="22"/>
        <v>4557931.583333333</v>
      </c>
      <c r="E90" s="24">
        <f t="shared" si="22"/>
        <v>4557931.583333333</v>
      </c>
      <c r="F90" s="24">
        <f t="shared" si="22"/>
        <v>4557931.583333333</v>
      </c>
      <c r="G90" s="24">
        <f t="shared" si="22"/>
        <v>4557931.583333333</v>
      </c>
      <c r="H90" s="24">
        <f t="shared" si="22"/>
        <v>4557931.583333333</v>
      </c>
      <c r="I90" s="24">
        <f t="shared" si="22"/>
        <v>4557931.583333333</v>
      </c>
      <c r="J90" s="24">
        <f t="shared" si="22"/>
        <v>4557931.583333333</v>
      </c>
      <c r="K90" s="24">
        <f t="shared" si="22"/>
        <v>4557931.583333333</v>
      </c>
      <c r="L90" s="24">
        <f t="shared" si="22"/>
        <v>4557931.583333333</v>
      </c>
      <c r="M90" s="24">
        <f t="shared" si="22"/>
        <v>4557931.583333333</v>
      </c>
      <c r="N90" s="24">
        <f t="shared" si="22"/>
        <v>4557931.583333333</v>
      </c>
      <c r="O90" s="24">
        <f>$P90/12</f>
        <v>4557931.583333333</v>
      </c>
      <c r="P90" s="5">
        <f>'2.Műk+F mérlegek'!J26</f>
        <v>54695179</v>
      </c>
    </row>
    <row r="91" spans="1:16" x14ac:dyDescent="0.2">
      <c r="A91" s="336" t="s">
        <v>80</v>
      </c>
      <c r="B91" s="337" t="s">
        <v>81</v>
      </c>
      <c r="C91" s="23" t="s">
        <v>157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5">
        <v>0</v>
      </c>
    </row>
    <row r="92" spans="1:16" x14ac:dyDescent="0.2">
      <c r="A92" s="336"/>
      <c r="B92" s="337"/>
      <c r="C92" s="23" t="s">
        <v>158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5">
        <f t="shared" si="14"/>
        <v>0</v>
      </c>
    </row>
    <row r="93" spans="1:16" x14ac:dyDescent="0.2">
      <c r="A93" s="338" t="s">
        <v>150</v>
      </c>
      <c r="B93" s="327" t="s">
        <v>151</v>
      </c>
      <c r="C93" s="78" t="s">
        <v>157</v>
      </c>
      <c r="D93" s="66">
        <f>D67+D69+D81+D83+D85+D87+D89+D91</f>
        <v>10508551.833333332</v>
      </c>
      <c r="E93" s="66">
        <f t="shared" ref="E93:O94" si="23">E67+E69+E81+E83+E85+E87+E89+E91</f>
        <v>10508551.5</v>
      </c>
      <c r="F93" s="66">
        <f t="shared" si="23"/>
        <v>10508551.5</v>
      </c>
      <c r="G93" s="66">
        <f t="shared" si="23"/>
        <v>10508551.5</v>
      </c>
      <c r="H93" s="66">
        <f t="shared" si="23"/>
        <v>10508551.5</v>
      </c>
      <c r="I93" s="66">
        <f t="shared" si="23"/>
        <v>10828551.5</v>
      </c>
      <c r="J93" s="66">
        <f t="shared" si="23"/>
        <v>10508551.5</v>
      </c>
      <c r="K93" s="66">
        <f t="shared" si="23"/>
        <v>10508551.5</v>
      </c>
      <c r="L93" s="66">
        <f t="shared" si="23"/>
        <v>10508551.5</v>
      </c>
      <c r="M93" s="66">
        <f t="shared" si="23"/>
        <v>10508551.5</v>
      </c>
      <c r="N93" s="66">
        <f t="shared" si="23"/>
        <v>10508551.5</v>
      </c>
      <c r="O93" s="66">
        <f t="shared" si="23"/>
        <v>11148551.5</v>
      </c>
      <c r="P93" s="66">
        <f>SUM(D93:O93)</f>
        <v>127062618.33333333</v>
      </c>
    </row>
    <row r="94" spans="1:16" x14ac:dyDescent="0.2">
      <c r="A94" s="338"/>
      <c r="B94" s="327"/>
      <c r="C94" s="78" t="s">
        <v>158</v>
      </c>
      <c r="D94" s="66">
        <f>D68+D70+D82+D84+D86+D88+D90+D92</f>
        <v>10468449.333333332</v>
      </c>
      <c r="E94" s="66">
        <f t="shared" si="23"/>
        <v>10468449.333333332</v>
      </c>
      <c r="F94" s="66">
        <f t="shared" si="23"/>
        <v>10468449.333333332</v>
      </c>
      <c r="G94" s="66">
        <f t="shared" si="23"/>
        <v>10468449.333333332</v>
      </c>
      <c r="H94" s="66">
        <f t="shared" si="23"/>
        <v>10468449.333333332</v>
      </c>
      <c r="I94" s="66">
        <f t="shared" si="23"/>
        <v>10788449.333333332</v>
      </c>
      <c r="J94" s="66">
        <f t="shared" si="23"/>
        <v>10468449.333333332</v>
      </c>
      <c r="K94" s="66">
        <f t="shared" si="23"/>
        <v>10824675.333333332</v>
      </c>
      <c r="L94" s="66">
        <f t="shared" si="23"/>
        <v>10468449.333333332</v>
      </c>
      <c r="M94" s="66">
        <f t="shared" si="23"/>
        <v>10468449.333333332</v>
      </c>
      <c r="N94" s="66">
        <f t="shared" si="23"/>
        <v>10468449.333333332</v>
      </c>
      <c r="O94" s="66">
        <f t="shared" si="23"/>
        <v>11108449.333333332</v>
      </c>
      <c r="P94" s="66">
        <f>SUM(D94:O94)</f>
        <v>126937617.99999996</v>
      </c>
    </row>
    <row r="95" spans="1:16" x14ac:dyDescent="0.2">
      <c r="A95" s="330" t="s">
        <v>152</v>
      </c>
      <c r="B95" s="331" t="s">
        <v>153</v>
      </c>
      <c r="C95" s="206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>SUM(D95:O95)</f>
        <v>0</v>
      </c>
    </row>
    <row r="96" spans="1:16" x14ac:dyDescent="0.2">
      <c r="A96" s="330"/>
      <c r="B96" s="331"/>
      <c r="C96" s="206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ref="P96:P104" si="24">SUM(D96:O96)</f>
        <v>0</v>
      </c>
    </row>
    <row r="97" spans="1:17" x14ac:dyDescent="0.2">
      <c r="A97" s="330" t="s">
        <v>154</v>
      </c>
      <c r="B97" s="331" t="s">
        <v>155</v>
      </c>
      <c r="C97" s="206" t="s">
        <v>157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24"/>
        <v>0</v>
      </c>
    </row>
    <row r="98" spans="1:17" x14ac:dyDescent="0.2">
      <c r="A98" s="330"/>
      <c r="B98" s="331"/>
      <c r="C98" s="206" t="s">
        <v>158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24"/>
        <v>0</v>
      </c>
    </row>
    <row r="99" spans="1:17" x14ac:dyDescent="0.2">
      <c r="A99" s="332" t="s">
        <v>416</v>
      </c>
      <c r="B99" s="334" t="s">
        <v>420</v>
      </c>
      <c r="C99" s="206" t="s">
        <v>157</v>
      </c>
      <c r="D99" s="5">
        <f>P99</f>
        <v>1415909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>
        <f>'7.Rovatrend szerint'!C97</f>
        <v>1415909</v>
      </c>
    </row>
    <row r="100" spans="1:17" x14ac:dyDescent="0.2">
      <c r="A100" s="333"/>
      <c r="B100" s="335"/>
      <c r="C100" s="206" t="s">
        <v>158</v>
      </c>
      <c r="D100" s="5">
        <f>P100</f>
        <v>1540909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>
        <f>'7.Rovatrend szerint'!E97</f>
        <v>1540909</v>
      </c>
    </row>
    <row r="101" spans="1:17" x14ac:dyDescent="0.2">
      <c r="A101" s="330" t="s">
        <v>33</v>
      </c>
      <c r="B101" s="331" t="s">
        <v>156</v>
      </c>
      <c r="C101" s="206" t="s">
        <v>157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>
        <f t="shared" si="24"/>
        <v>0</v>
      </c>
    </row>
    <row r="102" spans="1:17" x14ac:dyDescent="0.2">
      <c r="A102" s="330"/>
      <c r="B102" s="331"/>
      <c r="C102" s="206" t="s">
        <v>158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>
        <f t="shared" si="24"/>
        <v>0</v>
      </c>
    </row>
    <row r="103" spans="1:17" s="26" customFormat="1" x14ac:dyDescent="0.2">
      <c r="A103" s="324" t="s">
        <v>82</v>
      </c>
      <c r="B103" s="325" t="s">
        <v>83</v>
      </c>
      <c r="C103" s="23" t="s">
        <v>157</v>
      </c>
      <c r="D103" s="24">
        <f>D95+D97+D99+D101</f>
        <v>1415909</v>
      </c>
      <c r="E103" s="24">
        <f t="shared" ref="E103:O104" si="25">E95+E97+E99+E101</f>
        <v>0</v>
      </c>
      <c r="F103" s="24">
        <f t="shared" si="25"/>
        <v>0</v>
      </c>
      <c r="G103" s="24">
        <f t="shared" si="25"/>
        <v>0</v>
      </c>
      <c r="H103" s="24">
        <f t="shared" si="25"/>
        <v>0</v>
      </c>
      <c r="I103" s="24">
        <f t="shared" si="25"/>
        <v>0</v>
      </c>
      <c r="J103" s="24">
        <f t="shared" si="25"/>
        <v>0</v>
      </c>
      <c r="K103" s="24">
        <f t="shared" si="25"/>
        <v>0</v>
      </c>
      <c r="L103" s="24">
        <f t="shared" si="25"/>
        <v>0</v>
      </c>
      <c r="M103" s="24">
        <f t="shared" si="25"/>
        <v>0</v>
      </c>
      <c r="N103" s="24">
        <f t="shared" si="25"/>
        <v>0</v>
      </c>
      <c r="O103" s="24">
        <f t="shared" si="25"/>
        <v>0</v>
      </c>
      <c r="P103" s="24">
        <f t="shared" si="24"/>
        <v>1415909</v>
      </c>
      <c r="Q103" s="29"/>
    </row>
    <row r="104" spans="1:17" s="26" customFormat="1" x14ac:dyDescent="0.2">
      <c r="A104" s="324"/>
      <c r="B104" s="325"/>
      <c r="C104" s="23" t="s">
        <v>158</v>
      </c>
      <c r="D104" s="24">
        <f>D96+D98+D100+D102</f>
        <v>1540909</v>
      </c>
      <c r="E104" s="24">
        <f t="shared" si="25"/>
        <v>0</v>
      </c>
      <c r="F104" s="24">
        <f t="shared" si="25"/>
        <v>0</v>
      </c>
      <c r="G104" s="24">
        <f t="shared" si="25"/>
        <v>0</v>
      </c>
      <c r="H104" s="24">
        <f t="shared" si="25"/>
        <v>0</v>
      </c>
      <c r="I104" s="24">
        <f t="shared" si="25"/>
        <v>0</v>
      </c>
      <c r="J104" s="24">
        <f t="shared" si="25"/>
        <v>0</v>
      </c>
      <c r="K104" s="24">
        <f t="shared" si="25"/>
        <v>0</v>
      </c>
      <c r="L104" s="24">
        <f t="shared" si="25"/>
        <v>0</v>
      </c>
      <c r="M104" s="24">
        <f t="shared" si="25"/>
        <v>0</v>
      </c>
      <c r="N104" s="24">
        <f t="shared" si="25"/>
        <v>0</v>
      </c>
      <c r="O104" s="24">
        <f t="shared" si="25"/>
        <v>0</v>
      </c>
      <c r="P104" s="24">
        <f t="shared" si="24"/>
        <v>1540909</v>
      </c>
      <c r="Q104" s="29"/>
    </row>
    <row r="105" spans="1:17" x14ac:dyDescent="0.2">
      <c r="A105" s="326" t="s">
        <v>84</v>
      </c>
      <c r="B105" s="327" t="s">
        <v>85</v>
      </c>
      <c r="C105" s="78" t="s">
        <v>157</v>
      </c>
      <c r="D105" s="66">
        <f>D103</f>
        <v>1415909</v>
      </c>
      <c r="E105" s="66">
        <f t="shared" ref="E105:O106" si="26">E103</f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66">
        <f t="shared" si="26"/>
        <v>0</v>
      </c>
      <c r="J105" s="66">
        <f t="shared" si="26"/>
        <v>0</v>
      </c>
      <c r="K105" s="66">
        <f t="shared" si="26"/>
        <v>0</v>
      </c>
      <c r="L105" s="66">
        <f t="shared" si="26"/>
        <v>0</v>
      </c>
      <c r="M105" s="66">
        <f t="shared" si="26"/>
        <v>0</v>
      </c>
      <c r="N105" s="66">
        <f t="shared" si="26"/>
        <v>0</v>
      </c>
      <c r="O105" s="66">
        <f t="shared" si="26"/>
        <v>0</v>
      </c>
      <c r="P105" s="66">
        <f>SUM(D105:O105)</f>
        <v>1415909</v>
      </c>
    </row>
    <row r="106" spans="1:17" x14ac:dyDescent="0.2">
      <c r="A106" s="326"/>
      <c r="B106" s="327"/>
      <c r="C106" s="78" t="s">
        <v>158</v>
      </c>
      <c r="D106" s="66">
        <f>D104</f>
        <v>1540909</v>
      </c>
      <c r="E106" s="66">
        <f t="shared" si="26"/>
        <v>0</v>
      </c>
      <c r="F106" s="66">
        <f t="shared" si="26"/>
        <v>0</v>
      </c>
      <c r="G106" s="66">
        <f t="shared" si="26"/>
        <v>0</v>
      </c>
      <c r="H106" s="66">
        <f t="shared" si="26"/>
        <v>0</v>
      </c>
      <c r="I106" s="66">
        <f t="shared" si="26"/>
        <v>0</v>
      </c>
      <c r="J106" s="66">
        <f t="shared" si="26"/>
        <v>0</v>
      </c>
      <c r="K106" s="66">
        <f t="shared" si="26"/>
        <v>0</v>
      </c>
      <c r="L106" s="66">
        <f t="shared" si="26"/>
        <v>0</v>
      </c>
      <c r="M106" s="66">
        <f t="shared" si="26"/>
        <v>0</v>
      </c>
      <c r="N106" s="66">
        <f t="shared" si="26"/>
        <v>0</v>
      </c>
      <c r="O106" s="66">
        <f t="shared" si="26"/>
        <v>0</v>
      </c>
      <c r="P106" s="66">
        <f>SUM(D106:O106)</f>
        <v>1540909</v>
      </c>
    </row>
    <row r="107" spans="1:17" x14ac:dyDescent="0.2">
      <c r="A107" s="328" t="s">
        <v>172</v>
      </c>
      <c r="B107" s="329" t="s">
        <v>173</v>
      </c>
      <c r="C107" s="84" t="s">
        <v>157</v>
      </c>
      <c r="D107" s="87">
        <f>D105+D93</f>
        <v>11924460.833333332</v>
      </c>
      <c r="E107" s="87">
        <f t="shared" ref="E107:O108" si="27">E105+E93</f>
        <v>10508551.5</v>
      </c>
      <c r="F107" s="87">
        <f t="shared" si="27"/>
        <v>10508551.5</v>
      </c>
      <c r="G107" s="87">
        <f t="shared" si="27"/>
        <v>10508551.5</v>
      </c>
      <c r="H107" s="87">
        <f t="shared" si="27"/>
        <v>10508551.5</v>
      </c>
      <c r="I107" s="87">
        <f t="shared" si="27"/>
        <v>10828551.5</v>
      </c>
      <c r="J107" s="87">
        <f t="shared" si="27"/>
        <v>10508551.5</v>
      </c>
      <c r="K107" s="87">
        <f t="shared" si="27"/>
        <v>10508551.5</v>
      </c>
      <c r="L107" s="87">
        <f t="shared" si="27"/>
        <v>10508551.5</v>
      </c>
      <c r="M107" s="87">
        <f t="shared" si="27"/>
        <v>10508551.5</v>
      </c>
      <c r="N107" s="87">
        <f t="shared" si="27"/>
        <v>10508551.5</v>
      </c>
      <c r="O107" s="87">
        <f t="shared" si="27"/>
        <v>11148551.5</v>
      </c>
      <c r="P107" s="87">
        <f>SUM(D107:O107)</f>
        <v>128478527.33333333</v>
      </c>
    </row>
    <row r="108" spans="1:17" x14ac:dyDescent="0.2">
      <c r="A108" s="328"/>
      <c r="B108" s="329"/>
      <c r="C108" s="84" t="s">
        <v>158</v>
      </c>
      <c r="D108" s="87">
        <f>D106+D94</f>
        <v>12009358.333333332</v>
      </c>
      <c r="E108" s="87">
        <f t="shared" si="27"/>
        <v>10468449.333333332</v>
      </c>
      <c r="F108" s="87">
        <f t="shared" si="27"/>
        <v>10468449.333333332</v>
      </c>
      <c r="G108" s="87">
        <f t="shared" si="27"/>
        <v>10468449.333333332</v>
      </c>
      <c r="H108" s="87">
        <f t="shared" si="27"/>
        <v>10468449.333333332</v>
      </c>
      <c r="I108" s="87">
        <f t="shared" si="27"/>
        <v>10788449.333333332</v>
      </c>
      <c r="J108" s="87">
        <f t="shared" si="27"/>
        <v>10468449.333333332</v>
      </c>
      <c r="K108" s="87">
        <f t="shared" si="27"/>
        <v>10824675.333333332</v>
      </c>
      <c r="L108" s="87">
        <f t="shared" si="27"/>
        <v>10468449.333333332</v>
      </c>
      <c r="M108" s="87">
        <f t="shared" si="27"/>
        <v>10468449.333333332</v>
      </c>
      <c r="N108" s="87">
        <f t="shared" si="27"/>
        <v>10468449.333333332</v>
      </c>
      <c r="O108" s="87">
        <f t="shared" si="27"/>
        <v>11108449.333333332</v>
      </c>
      <c r="P108" s="87">
        <f>SUM(D108:O108)</f>
        <v>128478526.99999996</v>
      </c>
    </row>
    <row r="111" spans="1:17" x14ac:dyDescent="0.2">
      <c r="B111" s="3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">
      <c r="B112" s="3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 x14ac:dyDescent="0.2">
      <c r="B113" s="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 x14ac:dyDescent="0.2">
      <c r="B114" s="3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x14ac:dyDescent="0.2">
      <c r="B115" s="3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 x14ac:dyDescent="0.2">
      <c r="B116" s="3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</sheetData>
  <mergeCells count="108">
    <mergeCell ref="D2:P2"/>
    <mergeCell ref="A4:A5"/>
    <mergeCell ref="B4:B5"/>
    <mergeCell ref="A6:A7"/>
    <mergeCell ref="B6:B7"/>
    <mergeCell ref="A8:A9"/>
    <mergeCell ref="B8:B9"/>
    <mergeCell ref="A10:A11"/>
    <mergeCell ref="B10:B11"/>
    <mergeCell ref="A2:A3"/>
    <mergeCell ref="B2:B3"/>
    <mergeCell ref="C2:C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67:A68"/>
    <mergeCell ref="B67:B68"/>
    <mergeCell ref="A69:A70"/>
    <mergeCell ref="B69:B70"/>
    <mergeCell ref="A71:A72"/>
    <mergeCell ref="B71:B72"/>
    <mergeCell ref="A60:A61"/>
    <mergeCell ref="B60:B61"/>
    <mergeCell ref="A63:A64"/>
    <mergeCell ref="B63:B64"/>
    <mergeCell ref="A65:A66"/>
    <mergeCell ref="B65:B66"/>
    <mergeCell ref="A79:A80"/>
    <mergeCell ref="B79:B80"/>
    <mergeCell ref="A81:A82"/>
    <mergeCell ref="B81:B82"/>
    <mergeCell ref="A83:A84"/>
    <mergeCell ref="B83:B84"/>
    <mergeCell ref="A73:A74"/>
    <mergeCell ref="B73:B74"/>
    <mergeCell ref="A75:A76"/>
    <mergeCell ref="B75:B76"/>
    <mergeCell ref="A77:A78"/>
    <mergeCell ref="B77:B78"/>
    <mergeCell ref="A91:A92"/>
    <mergeCell ref="B91:B92"/>
    <mergeCell ref="A93:A94"/>
    <mergeCell ref="B93:B94"/>
    <mergeCell ref="A95:A96"/>
    <mergeCell ref="B95:B96"/>
    <mergeCell ref="A85:A86"/>
    <mergeCell ref="B85:B86"/>
    <mergeCell ref="A87:A88"/>
    <mergeCell ref="B87:B88"/>
    <mergeCell ref="A89:A90"/>
    <mergeCell ref="B89:B90"/>
    <mergeCell ref="A103:A104"/>
    <mergeCell ref="B103:B104"/>
    <mergeCell ref="A105:A106"/>
    <mergeCell ref="B105:B106"/>
    <mergeCell ref="A107:A108"/>
    <mergeCell ref="B107:B108"/>
    <mergeCell ref="A97:A98"/>
    <mergeCell ref="B97:B98"/>
    <mergeCell ref="A99:A100"/>
    <mergeCell ref="B99:B100"/>
    <mergeCell ref="A101:A102"/>
    <mergeCell ref="B101:B102"/>
  </mergeCells>
  <pageMargins left="0.27559055118110237" right="0.19685039370078741" top="0.74803149606299213" bottom="0.74803149606299213" header="0.27559055118110237" footer="0.23622047244094491"/>
  <pageSetup paperSize="9" scale="73" fitToHeight="0" orientation="landscape" r:id="rId1"/>
  <headerFooter>
    <oddHeader xml:space="preserve">&amp;L13. melléklet a 7/2019.(XI.19.) önkormányzati rendelethez&amp;CNagypall
 Község Önkormányzata 2019. évi előirányzatfelhasználási és likviditási ütemterve (Ft-ban)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FFFF00"/>
    <pageSetUpPr fitToPage="1"/>
  </sheetPr>
  <dimension ref="A1:K36"/>
  <sheetViews>
    <sheetView zoomScaleNormal="100" workbookViewId="0">
      <selection activeCell="B26" sqref="A26:XFD26"/>
    </sheetView>
  </sheetViews>
  <sheetFormatPr defaultRowHeight="12.75" x14ac:dyDescent="0.2"/>
  <cols>
    <col min="1" max="1" width="46.42578125" customWidth="1"/>
    <col min="2" max="2" width="11.140625" customWidth="1"/>
    <col min="3" max="3" width="10.42578125" customWidth="1"/>
    <col min="4" max="4" width="11.140625" bestFit="1" customWidth="1"/>
    <col min="5" max="5" width="11.140625" customWidth="1"/>
    <col min="6" max="6" width="1.7109375" customWidth="1"/>
    <col min="7" max="7" width="31.42578125" bestFit="1" customWidth="1"/>
    <col min="8" max="8" width="11.5703125" customWidth="1"/>
    <col min="9" max="9" width="9.7109375" bestFit="1" customWidth="1"/>
    <col min="10" max="10" width="11.140625" bestFit="1" customWidth="1"/>
    <col min="11" max="11" width="11.140625" customWidth="1"/>
  </cols>
  <sheetData>
    <row r="1" spans="1:11" ht="15.75" customHeight="1" x14ac:dyDescent="0.2">
      <c r="A1" s="248" t="s">
        <v>501</v>
      </c>
      <c r="B1" s="248"/>
      <c r="C1" s="248"/>
      <c r="D1" s="248"/>
      <c r="E1" s="248"/>
      <c r="F1" s="248"/>
      <c r="G1" s="248"/>
      <c r="H1" s="248"/>
    </row>
    <row r="2" spans="1:11" ht="15.75" customHeight="1" x14ac:dyDescent="0.2">
      <c r="A2" s="33"/>
      <c r="B2" s="33"/>
      <c r="C2" s="33"/>
      <c r="D2" s="33"/>
      <c r="E2" s="33"/>
      <c r="F2" s="33"/>
      <c r="G2" s="33"/>
    </row>
    <row r="3" spans="1:11" ht="15.75" x14ac:dyDescent="0.25">
      <c r="A3" s="230" t="s">
        <v>246</v>
      </c>
      <c r="B3" s="231"/>
      <c r="C3" s="231"/>
      <c r="D3" s="255"/>
      <c r="E3" s="256"/>
      <c r="F3" s="252"/>
      <c r="G3" s="257" t="s">
        <v>247</v>
      </c>
      <c r="H3" s="258"/>
      <c r="I3" s="258"/>
      <c r="J3" s="258"/>
      <c r="K3" s="259"/>
    </row>
    <row r="4" spans="1:11" ht="12.75" customHeight="1" x14ac:dyDescent="0.2">
      <c r="A4" s="193" t="s">
        <v>188</v>
      </c>
      <c r="B4" s="157" t="s">
        <v>189</v>
      </c>
      <c r="C4" s="157" t="s">
        <v>428</v>
      </c>
      <c r="D4" s="157" t="s">
        <v>429</v>
      </c>
      <c r="E4" s="157" t="s">
        <v>498</v>
      </c>
      <c r="F4" s="253"/>
      <c r="G4" s="193" t="s">
        <v>188</v>
      </c>
      <c r="H4" s="157" t="s">
        <v>189</v>
      </c>
      <c r="I4" s="157" t="s">
        <v>428</v>
      </c>
      <c r="J4" s="157" t="s">
        <v>429</v>
      </c>
      <c r="K4" s="157" t="s">
        <v>498</v>
      </c>
    </row>
    <row r="5" spans="1:11" ht="12.75" customHeight="1" x14ac:dyDescent="0.2">
      <c r="A5" s="194" t="s">
        <v>248</v>
      </c>
      <c r="B5" s="158">
        <v>38459310</v>
      </c>
      <c r="C5" s="158">
        <f>D5-B5</f>
        <v>899269</v>
      </c>
      <c r="D5" s="192">
        <v>39358579</v>
      </c>
      <c r="E5" s="232">
        <f>D5/B5</f>
        <v>1.0233823487732878</v>
      </c>
      <c r="F5" s="253"/>
      <c r="G5" s="195" t="s">
        <v>324</v>
      </c>
      <c r="H5" s="4">
        <v>24723878</v>
      </c>
      <c r="I5" s="5">
        <f>J5-H5</f>
        <v>630012</v>
      </c>
      <c r="J5" s="4">
        <v>25353890</v>
      </c>
      <c r="K5" s="232">
        <f>J5/H5</f>
        <v>1.0254819248016027</v>
      </c>
    </row>
    <row r="6" spans="1:11" ht="12.75" customHeight="1" x14ac:dyDescent="0.2">
      <c r="A6" s="194" t="s">
        <v>431</v>
      </c>
      <c r="B6" s="158"/>
      <c r="C6" s="158"/>
      <c r="D6" s="192"/>
      <c r="E6" s="232"/>
      <c r="F6" s="253"/>
      <c r="G6" s="195" t="s">
        <v>325</v>
      </c>
      <c r="H6" s="4">
        <v>3380217</v>
      </c>
      <c r="I6" s="5">
        <f t="shared" ref="I6:I10" si="0">J6-H6</f>
        <v>0</v>
      </c>
      <c r="J6" s="4">
        <v>3380217</v>
      </c>
      <c r="K6" s="232">
        <f t="shared" ref="K6:K18" si="1">J6/H6</f>
        <v>1</v>
      </c>
    </row>
    <row r="7" spans="1:11" ht="25.5" x14ac:dyDescent="0.2">
      <c r="A7" s="194" t="s">
        <v>249</v>
      </c>
      <c r="B7" s="158">
        <v>75945073</v>
      </c>
      <c r="C7" s="158">
        <f>D7-B7</f>
        <v>-1899269</v>
      </c>
      <c r="D7" s="192">
        <v>74045804</v>
      </c>
      <c r="E7" s="232">
        <f t="shared" ref="E7:E18" si="2">D7/B7</f>
        <v>0.97499154421775325</v>
      </c>
      <c r="F7" s="253"/>
      <c r="G7" s="195" t="s">
        <v>326</v>
      </c>
      <c r="H7" s="4">
        <v>15328968</v>
      </c>
      <c r="I7" s="5">
        <f t="shared" si="0"/>
        <v>1144423</v>
      </c>
      <c r="J7" s="4">
        <v>16473391</v>
      </c>
      <c r="K7" s="232">
        <f t="shared" si="1"/>
        <v>1.0746575372849627</v>
      </c>
    </row>
    <row r="8" spans="1:11" ht="12.75" customHeight="1" x14ac:dyDescent="0.2">
      <c r="A8" s="195" t="s">
        <v>315</v>
      </c>
      <c r="B8" s="4">
        <f>SUM(B5:B7)</f>
        <v>114404383</v>
      </c>
      <c r="C8" s="4">
        <f t="shared" ref="C8:D8" si="3">SUM(C5:C7)</f>
        <v>-1000000</v>
      </c>
      <c r="D8" s="4">
        <f t="shared" si="3"/>
        <v>113404383</v>
      </c>
      <c r="E8" s="232">
        <f t="shared" si="2"/>
        <v>0.99125907614920661</v>
      </c>
      <c r="F8" s="253"/>
      <c r="G8" s="195" t="s">
        <v>366</v>
      </c>
      <c r="H8" s="4">
        <v>960000</v>
      </c>
      <c r="I8" s="5">
        <f t="shared" si="0"/>
        <v>36500</v>
      </c>
      <c r="J8" s="4">
        <v>996500</v>
      </c>
      <c r="K8" s="232">
        <f t="shared" si="1"/>
        <v>1.0380208333333334</v>
      </c>
    </row>
    <row r="9" spans="1:11" x14ac:dyDescent="0.2">
      <c r="A9" s="195" t="s">
        <v>317</v>
      </c>
      <c r="B9" s="4">
        <f>B10+B11+B12+B13+B14</f>
        <v>6300000</v>
      </c>
      <c r="C9" s="4">
        <f t="shared" ref="C9:D9" si="4">C10+C11+C12+C13+C14</f>
        <v>1100000</v>
      </c>
      <c r="D9" s="4">
        <f t="shared" si="4"/>
        <v>7400000</v>
      </c>
      <c r="E9" s="232">
        <f t="shared" si="2"/>
        <v>1.1746031746031746</v>
      </c>
      <c r="F9" s="253"/>
      <c r="G9" s="195" t="s">
        <v>327</v>
      </c>
      <c r="H9" s="4">
        <v>27974376</v>
      </c>
      <c r="I9" s="5">
        <f t="shared" si="0"/>
        <v>-2255661</v>
      </c>
      <c r="J9" s="4">
        <v>25718715</v>
      </c>
      <c r="K9" s="232">
        <f t="shared" si="1"/>
        <v>0.9193668877547081</v>
      </c>
    </row>
    <row r="10" spans="1:11" x14ac:dyDescent="0.2">
      <c r="A10" s="194" t="s">
        <v>393</v>
      </c>
      <c r="B10" s="158"/>
      <c r="C10" s="158">
        <f>D10-B10</f>
        <v>0</v>
      </c>
      <c r="D10" s="192"/>
      <c r="E10" s="232"/>
      <c r="F10" s="253"/>
      <c r="G10" s="194" t="s">
        <v>331</v>
      </c>
      <c r="H10" s="158">
        <v>3303308</v>
      </c>
      <c r="I10" s="5">
        <f t="shared" si="0"/>
        <v>-2297661</v>
      </c>
      <c r="J10" s="5">
        <v>1005647</v>
      </c>
      <c r="K10" s="232">
        <f t="shared" si="1"/>
        <v>0.30443634078323911</v>
      </c>
    </row>
    <row r="11" spans="1:11" x14ac:dyDescent="0.2">
      <c r="A11" s="194" t="s">
        <v>365</v>
      </c>
      <c r="B11" s="158">
        <v>1800000</v>
      </c>
      <c r="C11" s="158">
        <f t="shared" ref="C11:C14" si="5">D11-B11</f>
        <v>0</v>
      </c>
      <c r="D11" s="192">
        <v>1800000</v>
      </c>
      <c r="E11" s="232">
        <f t="shared" si="2"/>
        <v>1</v>
      </c>
      <c r="F11" s="253"/>
      <c r="G11" s="194"/>
      <c r="H11" s="158"/>
      <c r="I11" s="5"/>
      <c r="J11" s="5"/>
      <c r="K11" s="232"/>
    </row>
    <row r="12" spans="1:11" x14ac:dyDescent="0.2">
      <c r="A12" s="194" t="s">
        <v>190</v>
      </c>
      <c r="B12" s="158">
        <v>2200000</v>
      </c>
      <c r="C12" s="158">
        <f t="shared" si="5"/>
        <v>1000000</v>
      </c>
      <c r="D12" s="192">
        <v>3200000</v>
      </c>
      <c r="E12" s="232">
        <f t="shared" si="2"/>
        <v>1.4545454545454546</v>
      </c>
      <c r="F12" s="253"/>
      <c r="G12" s="194"/>
      <c r="H12" s="158"/>
      <c r="I12" s="5"/>
      <c r="J12" s="5"/>
      <c r="K12" s="232"/>
    </row>
    <row r="13" spans="1:11" x14ac:dyDescent="0.2">
      <c r="A13" s="194" t="s">
        <v>314</v>
      </c>
      <c r="B13" s="158">
        <v>800000</v>
      </c>
      <c r="C13" s="158">
        <f t="shared" si="5"/>
        <v>100000</v>
      </c>
      <c r="D13" s="192">
        <v>900000</v>
      </c>
      <c r="E13" s="232">
        <f t="shared" si="2"/>
        <v>1.125</v>
      </c>
      <c r="F13" s="253"/>
      <c r="G13" s="194"/>
      <c r="H13" s="5"/>
      <c r="I13" s="5"/>
      <c r="J13" s="5"/>
      <c r="K13" s="232"/>
    </row>
    <row r="14" spans="1:11" x14ac:dyDescent="0.2">
      <c r="A14" s="194" t="s">
        <v>449</v>
      </c>
      <c r="B14" s="158">
        <v>1500000</v>
      </c>
      <c r="C14" s="158">
        <f t="shared" si="5"/>
        <v>0</v>
      </c>
      <c r="D14" s="192">
        <v>1500000</v>
      </c>
      <c r="E14" s="232">
        <f t="shared" si="2"/>
        <v>1</v>
      </c>
      <c r="F14" s="253"/>
      <c r="G14" s="194"/>
      <c r="H14" s="5"/>
      <c r="I14" s="5"/>
      <c r="J14" s="5"/>
      <c r="K14" s="232"/>
    </row>
    <row r="15" spans="1:11" x14ac:dyDescent="0.2">
      <c r="A15" s="195" t="s">
        <v>318</v>
      </c>
      <c r="B15" s="4">
        <v>4148000</v>
      </c>
      <c r="C15" s="4">
        <f t="shared" ref="C15" si="6">D15-B15</f>
        <v>-522000</v>
      </c>
      <c r="D15" s="4">
        <v>3626000</v>
      </c>
      <c r="E15" s="232">
        <f t="shared" si="2"/>
        <v>0.87415621986499514</v>
      </c>
      <c r="F15" s="253"/>
      <c r="G15" s="194"/>
      <c r="H15" s="5"/>
      <c r="I15" s="5"/>
      <c r="J15" s="5"/>
      <c r="K15" s="232"/>
    </row>
    <row r="16" spans="1:11" x14ac:dyDescent="0.2">
      <c r="A16" s="195"/>
      <c r="B16" s="4"/>
      <c r="C16" s="158"/>
      <c r="D16" s="4"/>
      <c r="E16" s="232"/>
      <c r="F16" s="253"/>
      <c r="G16" s="194"/>
      <c r="H16" s="5"/>
      <c r="I16" s="5"/>
      <c r="J16" s="5"/>
      <c r="K16" s="232"/>
    </row>
    <row r="17" spans="1:11" x14ac:dyDescent="0.2">
      <c r="A17" s="194"/>
      <c r="B17" s="4"/>
      <c r="C17" s="4"/>
      <c r="D17" s="4"/>
      <c r="E17" s="232"/>
      <c r="F17" s="253"/>
      <c r="G17" s="194"/>
      <c r="H17" s="5"/>
      <c r="I17" s="5"/>
      <c r="J17" s="5"/>
      <c r="K17" s="232"/>
    </row>
    <row r="18" spans="1:11" ht="13.5" thickBot="1" x14ac:dyDescent="0.25">
      <c r="A18" s="196" t="s">
        <v>251</v>
      </c>
      <c r="B18" s="178">
        <f>B8+B9+B15+B17</f>
        <v>124852383</v>
      </c>
      <c r="C18" s="178">
        <f>C8+C9+C15+C17</f>
        <v>-422000</v>
      </c>
      <c r="D18" s="178">
        <f t="shared" ref="D18" si="7">D8+D9+D15+D17</f>
        <v>124430383</v>
      </c>
      <c r="E18" s="232">
        <f t="shared" si="2"/>
        <v>0.9966200084462945</v>
      </c>
      <c r="F18" s="254"/>
      <c r="G18" s="196" t="s">
        <v>252</v>
      </c>
      <c r="H18" s="179">
        <f>SUM(H5:H15)-H10</f>
        <v>72367439</v>
      </c>
      <c r="I18" s="179">
        <f>SUM(I5:I15)-I10</f>
        <v>-444726</v>
      </c>
      <c r="J18" s="179">
        <f>SUM(J5:J15)-J10</f>
        <v>71922713</v>
      </c>
      <c r="K18" s="232">
        <f t="shared" si="1"/>
        <v>0.99385461187869317</v>
      </c>
    </row>
    <row r="19" spans="1:11" x14ac:dyDescent="0.2">
      <c r="A19" s="197"/>
      <c r="B19" s="35"/>
      <c r="C19" s="35"/>
      <c r="D19" s="35"/>
      <c r="E19" s="35"/>
      <c r="F19" s="3"/>
      <c r="G19" s="197"/>
      <c r="H19" s="3"/>
      <c r="I19" s="3"/>
      <c r="J19" s="3"/>
      <c r="K19" s="3"/>
    </row>
    <row r="20" spans="1:11" x14ac:dyDescent="0.2">
      <c r="A20" s="197"/>
      <c r="B20" s="35"/>
      <c r="C20" s="35"/>
      <c r="D20" s="35"/>
      <c r="E20" s="35"/>
      <c r="F20" s="3"/>
      <c r="G20" s="197"/>
      <c r="H20" s="3"/>
      <c r="I20" s="3"/>
      <c r="J20" s="3"/>
      <c r="K20" s="3"/>
    </row>
    <row r="21" spans="1:11" ht="15.75" x14ac:dyDescent="0.25">
      <c r="A21" s="249" t="s">
        <v>504</v>
      </c>
      <c r="B21" s="249"/>
      <c r="C21" s="249"/>
      <c r="D21" s="249"/>
      <c r="E21" s="249"/>
      <c r="F21" s="249"/>
      <c r="G21" s="249"/>
      <c r="H21" s="249"/>
      <c r="I21" s="198"/>
      <c r="J21" s="198"/>
      <c r="K21" s="198"/>
    </row>
    <row r="22" spans="1:11" ht="15.75" x14ac:dyDescent="0.25">
      <c r="A22" s="199"/>
      <c r="B22" s="199"/>
      <c r="C22" s="199"/>
      <c r="D22" s="199"/>
      <c r="E22" s="229"/>
      <c r="F22" s="199"/>
      <c r="G22" s="199"/>
      <c r="H22" s="199"/>
      <c r="I22" s="199"/>
      <c r="J22" s="199"/>
      <c r="K22" s="229"/>
    </row>
    <row r="23" spans="1:11" ht="15.75" x14ac:dyDescent="0.25">
      <c r="A23" s="257" t="s">
        <v>246</v>
      </c>
      <c r="B23" s="258"/>
      <c r="C23" s="258"/>
      <c r="D23" s="258"/>
      <c r="E23" s="259"/>
      <c r="F23" s="250"/>
      <c r="G23" s="260" t="s">
        <v>247</v>
      </c>
      <c r="H23" s="261"/>
      <c r="I23" s="261"/>
      <c r="J23" s="261"/>
      <c r="K23" s="262"/>
    </row>
    <row r="24" spans="1:11" ht="15.75" customHeight="1" x14ac:dyDescent="0.2">
      <c r="A24" s="200" t="s">
        <v>188</v>
      </c>
      <c r="B24" s="157" t="s">
        <v>189</v>
      </c>
      <c r="C24" s="157" t="s">
        <v>428</v>
      </c>
      <c r="D24" s="157" t="s">
        <v>429</v>
      </c>
      <c r="E24" s="157" t="s">
        <v>499</v>
      </c>
      <c r="F24" s="251"/>
      <c r="G24" s="200" t="s">
        <v>188</v>
      </c>
      <c r="H24" s="157" t="s">
        <v>189</v>
      </c>
      <c r="I24" s="157" t="s">
        <v>428</v>
      </c>
      <c r="J24" s="157" t="s">
        <v>429</v>
      </c>
      <c r="K24" s="157" t="s">
        <v>499</v>
      </c>
    </row>
    <row r="25" spans="1:11" ht="15.75" customHeight="1" x14ac:dyDescent="0.2">
      <c r="A25" s="195" t="s">
        <v>316</v>
      </c>
      <c r="B25" s="4">
        <v>0</v>
      </c>
      <c r="C25" s="158">
        <f t="shared" ref="C25:C30" si="8">D25-B25</f>
        <v>0</v>
      </c>
      <c r="D25" s="4">
        <v>0</v>
      </c>
      <c r="E25" s="232"/>
      <c r="F25" s="251"/>
      <c r="G25" s="195" t="s">
        <v>328</v>
      </c>
      <c r="H25" s="4">
        <v>0</v>
      </c>
      <c r="I25" s="5">
        <f>J25-H25</f>
        <v>319726</v>
      </c>
      <c r="J25" s="4">
        <v>319726</v>
      </c>
      <c r="K25" s="232"/>
    </row>
    <row r="26" spans="1:11" ht="15.75" customHeight="1" x14ac:dyDescent="0.2">
      <c r="A26" s="195" t="s">
        <v>319</v>
      </c>
      <c r="B26" s="4">
        <v>0</v>
      </c>
      <c r="C26" s="158">
        <f t="shared" si="8"/>
        <v>2000</v>
      </c>
      <c r="D26" s="4">
        <v>2000</v>
      </c>
      <c r="E26" s="232"/>
      <c r="F26" s="251"/>
      <c r="G26" s="195" t="s">
        <v>329</v>
      </c>
      <c r="H26" s="4">
        <v>54695179</v>
      </c>
      <c r="I26" s="5">
        <f t="shared" ref="I26:I28" si="9">J26-H26</f>
        <v>0</v>
      </c>
      <c r="J26" s="4">
        <v>54695179</v>
      </c>
      <c r="K26" s="232">
        <f>J26/H26</f>
        <v>1</v>
      </c>
    </row>
    <row r="27" spans="1:11" ht="15.75" customHeight="1" x14ac:dyDescent="0.2">
      <c r="A27" s="195" t="s">
        <v>492</v>
      </c>
      <c r="B27" s="4">
        <v>0</v>
      </c>
      <c r="C27" s="158">
        <f t="shared" si="8"/>
        <v>420000</v>
      </c>
      <c r="D27" s="4">
        <v>420000</v>
      </c>
      <c r="E27" s="232"/>
      <c r="F27" s="251"/>
      <c r="G27" s="195" t="s">
        <v>330</v>
      </c>
      <c r="H27" s="4">
        <v>0</v>
      </c>
      <c r="I27" s="5"/>
      <c r="J27" s="4"/>
      <c r="K27" s="232"/>
    </row>
    <row r="28" spans="1:11" ht="15.75" customHeight="1" x14ac:dyDescent="0.2">
      <c r="A28" s="195" t="s">
        <v>320</v>
      </c>
      <c r="B28" s="4">
        <v>0</v>
      </c>
      <c r="C28" s="158">
        <f t="shared" si="8"/>
        <v>0</v>
      </c>
      <c r="D28" s="4">
        <v>0</v>
      </c>
      <c r="E28" s="232"/>
      <c r="F28" s="251"/>
      <c r="G28" s="195" t="s">
        <v>392</v>
      </c>
      <c r="H28" s="4">
        <v>1415909</v>
      </c>
      <c r="I28" s="5">
        <f t="shared" si="9"/>
        <v>125000</v>
      </c>
      <c r="J28" s="4">
        <v>1540909</v>
      </c>
      <c r="K28" s="232">
        <f t="shared" ref="K28:K31" si="10">J28/H28</f>
        <v>1.08828250968106</v>
      </c>
    </row>
    <row r="29" spans="1:11" ht="15.75" customHeight="1" x14ac:dyDescent="0.2">
      <c r="A29" s="195" t="s">
        <v>322</v>
      </c>
      <c r="B29" s="4">
        <f>B30</f>
        <v>3626144</v>
      </c>
      <c r="C29" s="158">
        <f t="shared" si="8"/>
        <v>0</v>
      </c>
      <c r="D29" s="4">
        <f>D30</f>
        <v>3626144</v>
      </c>
      <c r="E29" s="232">
        <f>D29/B29</f>
        <v>1</v>
      </c>
      <c r="F29" s="251"/>
      <c r="G29" s="195"/>
      <c r="H29" s="5"/>
      <c r="I29" s="5"/>
      <c r="J29" s="5"/>
      <c r="K29" s="232"/>
    </row>
    <row r="30" spans="1:11" ht="15.75" customHeight="1" x14ac:dyDescent="0.2">
      <c r="A30" s="194" t="s">
        <v>323</v>
      </c>
      <c r="B30" s="4">
        <v>3626144</v>
      </c>
      <c r="C30" s="158">
        <f t="shared" si="8"/>
        <v>0</v>
      </c>
      <c r="D30" s="4">
        <v>3626144</v>
      </c>
      <c r="E30" s="232"/>
      <c r="F30" s="251"/>
      <c r="G30" s="194"/>
      <c r="H30" s="5"/>
      <c r="I30" s="5"/>
      <c r="J30" s="5"/>
      <c r="K30" s="232"/>
    </row>
    <row r="31" spans="1:11" ht="12.75" customHeight="1" thickBot="1" x14ac:dyDescent="0.25">
      <c r="A31" s="196" t="s">
        <v>253</v>
      </c>
      <c r="B31" s="178">
        <f>SUM(B25:B29)</f>
        <v>3626144</v>
      </c>
      <c r="C31" s="178">
        <f t="shared" ref="C31" si="11">SUM(C25:C30)</f>
        <v>422000</v>
      </c>
      <c r="D31" s="178">
        <f>SUM(D25:D29)</f>
        <v>4048144</v>
      </c>
      <c r="E31" s="232">
        <f t="shared" ref="E31" si="12">D31/B31</f>
        <v>1.1163770661065859</v>
      </c>
      <c r="F31" s="251"/>
      <c r="G31" s="201" t="s">
        <v>254</v>
      </c>
      <c r="H31" s="179">
        <f>SUM(H25:H30)</f>
        <v>56111088</v>
      </c>
      <c r="I31" s="179">
        <f t="shared" ref="I31:J31" si="13">SUM(I25:I30)</f>
        <v>444726</v>
      </c>
      <c r="J31" s="179">
        <f t="shared" si="13"/>
        <v>56555814</v>
      </c>
      <c r="K31" s="232">
        <f t="shared" si="10"/>
        <v>1.0079258131654834</v>
      </c>
    </row>
    <row r="33" spans="1:11" x14ac:dyDescent="0.2">
      <c r="H33" s="9"/>
    </row>
    <row r="36" spans="1:11" x14ac:dyDescent="0.2">
      <c r="A36" s="84" t="s">
        <v>20</v>
      </c>
      <c r="B36" s="87">
        <f>B18+B31</f>
        <v>128478527</v>
      </c>
      <c r="C36" s="87">
        <f>C18+C31</f>
        <v>0</v>
      </c>
      <c r="D36" s="87">
        <f t="shared" ref="D36" si="14">D18+D31</f>
        <v>128478527</v>
      </c>
      <c r="E36" s="233">
        <f>D36/B36</f>
        <v>1</v>
      </c>
      <c r="G36" s="84" t="s">
        <v>21</v>
      </c>
      <c r="H36" s="87">
        <f>H18+H31</f>
        <v>128478527</v>
      </c>
      <c r="I36" s="87">
        <f>I18+I31</f>
        <v>0</v>
      </c>
      <c r="J36" s="87">
        <f t="shared" ref="J36" si="15">J18+J31</f>
        <v>128478527</v>
      </c>
      <c r="K36" s="233">
        <f>J36/H36</f>
        <v>1</v>
      </c>
    </row>
  </sheetData>
  <mergeCells count="8">
    <mergeCell ref="A1:H1"/>
    <mergeCell ref="A21:H21"/>
    <mergeCell ref="F23:F31"/>
    <mergeCell ref="F3:F18"/>
    <mergeCell ref="D3:E3"/>
    <mergeCell ref="A23:E23"/>
    <mergeCell ref="G23:K23"/>
    <mergeCell ref="G3:K3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87" fitToHeight="0" orientation="landscape" r:id="rId1"/>
  <headerFooter>
    <oddHeader>&amp;L2. melléklet a 7/2019.(XI.19.) önkormányzati rendelethez&amp;CNagypall
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FFFF00"/>
    <pageSetUpPr fitToPage="1"/>
  </sheetPr>
  <dimension ref="A3:I34"/>
  <sheetViews>
    <sheetView zoomScaleNormal="100" workbookViewId="0">
      <selection activeCell="B26" sqref="A26:XFD26"/>
    </sheetView>
  </sheetViews>
  <sheetFormatPr defaultRowHeight="12.75" x14ac:dyDescent="0.2"/>
  <cols>
    <col min="1" max="1" width="46.5703125" customWidth="1"/>
    <col min="2" max="2" width="11.7109375" customWidth="1"/>
    <col min="3" max="3" width="12.28515625" customWidth="1"/>
    <col min="4" max="4" width="11.140625" bestFit="1" customWidth="1"/>
    <col min="5" max="5" width="1.42578125" customWidth="1"/>
    <col min="6" max="6" width="29.28515625" bestFit="1" customWidth="1"/>
    <col min="7" max="7" width="12.5703125" customWidth="1"/>
    <col min="8" max="8" width="10.140625" bestFit="1" customWidth="1"/>
    <col min="9" max="9" width="11.140625" bestFit="1" customWidth="1"/>
  </cols>
  <sheetData>
    <row r="3" spans="1:9" ht="15.75" x14ac:dyDescent="0.25">
      <c r="A3" s="266" t="s">
        <v>505</v>
      </c>
      <c r="B3" s="266"/>
      <c r="C3" s="266"/>
      <c r="D3" s="266"/>
      <c r="E3" s="266"/>
      <c r="F3" s="266"/>
      <c r="G3" s="266"/>
    </row>
    <row r="4" spans="1:9" ht="15.75" x14ac:dyDescent="0.25">
      <c r="A4" s="31"/>
      <c r="B4" s="31"/>
      <c r="C4" s="181"/>
      <c r="D4" s="181"/>
      <c r="E4" s="31"/>
      <c r="F4" s="31"/>
    </row>
    <row r="5" spans="1:9" x14ac:dyDescent="0.2">
      <c r="A5" s="263"/>
      <c r="B5" s="263"/>
      <c r="C5" s="263"/>
      <c r="D5" s="263"/>
      <c r="E5" s="263"/>
      <c r="F5" s="263"/>
    </row>
    <row r="6" spans="1:9" x14ac:dyDescent="0.2">
      <c r="A6" s="267" t="s">
        <v>186</v>
      </c>
      <c r="B6" s="268"/>
      <c r="C6" s="268"/>
      <c r="D6" s="269"/>
      <c r="E6" s="264"/>
      <c r="F6" s="267" t="s">
        <v>187</v>
      </c>
      <c r="G6" s="268"/>
      <c r="H6" s="268"/>
      <c r="I6" s="269"/>
    </row>
    <row r="7" spans="1:9" x14ac:dyDescent="0.2">
      <c r="A7" s="270"/>
      <c r="B7" s="271"/>
      <c r="C7" s="271"/>
      <c r="D7" s="272"/>
      <c r="E7" s="265"/>
      <c r="F7" s="270"/>
      <c r="G7" s="271"/>
      <c r="H7" s="271"/>
      <c r="I7" s="272"/>
    </row>
    <row r="8" spans="1:9" x14ac:dyDescent="0.2">
      <c r="A8" s="184" t="s">
        <v>188</v>
      </c>
      <c r="B8" s="185" t="s">
        <v>189</v>
      </c>
      <c r="C8" s="183" t="s">
        <v>430</v>
      </c>
      <c r="D8" s="183" t="s">
        <v>429</v>
      </c>
      <c r="E8" s="265"/>
      <c r="F8" s="186" t="s">
        <v>188</v>
      </c>
      <c r="G8" s="187" t="s">
        <v>189</v>
      </c>
      <c r="H8" s="183" t="s">
        <v>430</v>
      </c>
      <c r="I8" s="183" t="s">
        <v>429</v>
      </c>
    </row>
    <row r="9" spans="1:9" x14ac:dyDescent="0.2">
      <c r="A9" s="74" t="s">
        <v>248</v>
      </c>
      <c r="B9" s="158">
        <v>38459310</v>
      </c>
      <c r="C9" s="158">
        <f>D9-B9</f>
        <v>899269</v>
      </c>
      <c r="D9" s="192">
        <f>'2.Műk+F mérlegek'!D5</f>
        <v>39358579</v>
      </c>
      <c r="E9" s="265"/>
      <c r="F9" s="159" t="s">
        <v>324</v>
      </c>
      <c r="G9" s="4">
        <f>'2.Műk+F mérlegek'!H5</f>
        <v>24723878</v>
      </c>
      <c r="H9" s="192">
        <f>'2.Műk+F mérlegek'!I5</f>
        <v>630012</v>
      </c>
      <c r="I9" s="4">
        <f>'2.Műk+F mérlegek'!J5</f>
        <v>25353890</v>
      </c>
    </row>
    <row r="10" spans="1:9" x14ac:dyDescent="0.2">
      <c r="A10" s="194" t="s">
        <v>431</v>
      </c>
      <c r="B10" s="158"/>
      <c r="C10" s="158">
        <f t="shared" ref="C10:C13" si="0">D10-B10</f>
        <v>0</v>
      </c>
      <c r="D10" s="192">
        <f>'2.Műk+F mérlegek'!D6</f>
        <v>0</v>
      </c>
      <c r="E10" s="265"/>
      <c r="F10" s="73" t="s">
        <v>325</v>
      </c>
      <c r="G10" s="4">
        <f>'2.Műk+F mérlegek'!H6</f>
        <v>3380217</v>
      </c>
      <c r="H10" s="192">
        <f>'2.Műk+F mérlegek'!I6</f>
        <v>0</v>
      </c>
      <c r="I10" s="4">
        <f>'2.Műk+F mérlegek'!J6</f>
        <v>3380217</v>
      </c>
    </row>
    <row r="11" spans="1:9" ht="25.5" x14ac:dyDescent="0.2">
      <c r="A11" s="74" t="s">
        <v>249</v>
      </c>
      <c r="B11" s="158">
        <v>75945073</v>
      </c>
      <c r="C11" s="158">
        <f t="shared" si="0"/>
        <v>-1899269</v>
      </c>
      <c r="D11" s="192">
        <f>'2.Műk+F mérlegek'!D7</f>
        <v>74045804</v>
      </c>
      <c r="E11" s="265"/>
      <c r="F11" s="73" t="s">
        <v>326</v>
      </c>
      <c r="G11" s="4">
        <f>'2.Műk+F mérlegek'!H7</f>
        <v>15328968</v>
      </c>
      <c r="H11" s="192">
        <f>'2.Műk+F mérlegek'!I7</f>
        <v>1144423</v>
      </c>
      <c r="I11" s="4">
        <f>'2.Műk+F mérlegek'!J7</f>
        <v>16473391</v>
      </c>
    </row>
    <row r="12" spans="1:9" ht="25.5" x14ac:dyDescent="0.2">
      <c r="A12" s="73" t="s">
        <v>315</v>
      </c>
      <c r="B12" s="4">
        <f>SUM(B9:B11)</f>
        <v>114404383</v>
      </c>
      <c r="C12" s="4">
        <f t="shared" ref="C12:D12" si="1">SUM(C9:C11)</f>
        <v>-1000000</v>
      </c>
      <c r="D12" s="4">
        <f t="shared" si="1"/>
        <v>113404383</v>
      </c>
      <c r="E12" s="265"/>
      <c r="F12" s="73" t="s">
        <v>366</v>
      </c>
      <c r="G12" s="4">
        <f>'2.Műk+F mérlegek'!H8</f>
        <v>960000</v>
      </c>
      <c r="H12" s="192">
        <f>'2.Műk+F mérlegek'!I8</f>
        <v>36500</v>
      </c>
      <c r="I12" s="4">
        <f>'2.Műk+F mérlegek'!J8</f>
        <v>996500</v>
      </c>
    </row>
    <row r="13" spans="1:9" x14ac:dyDescent="0.2">
      <c r="A13" s="73" t="s">
        <v>316</v>
      </c>
      <c r="B13" s="4">
        <f>'2.Műk+F mérlegek'!B25</f>
        <v>0</v>
      </c>
      <c r="C13" s="158">
        <f t="shared" si="0"/>
        <v>0</v>
      </c>
      <c r="D13" s="4">
        <f>'2.Műk+F mérlegek'!D25</f>
        <v>0</v>
      </c>
      <c r="E13" s="265"/>
      <c r="F13" s="73" t="s">
        <v>327</v>
      </c>
      <c r="G13" s="4">
        <f>'2.Műk+F mérlegek'!H9</f>
        <v>27974376</v>
      </c>
      <c r="H13" s="192">
        <f>'2.Műk+F mérlegek'!I9</f>
        <v>-2255661</v>
      </c>
      <c r="I13" s="4">
        <f>'2.Műk+F mérlegek'!J9</f>
        <v>25718715</v>
      </c>
    </row>
    <row r="14" spans="1:9" x14ac:dyDescent="0.2">
      <c r="A14" s="73" t="s">
        <v>317</v>
      </c>
      <c r="B14" s="4">
        <f>B15+B16+B17+B18+B19</f>
        <v>6300000</v>
      </c>
      <c r="C14" s="4">
        <f t="shared" ref="C14:D14" si="2">C15+C16+C17+C18+C19</f>
        <v>1100000</v>
      </c>
      <c r="D14" s="4">
        <f t="shared" si="2"/>
        <v>7400000</v>
      </c>
      <c r="E14" s="265"/>
      <c r="F14" s="74" t="s">
        <v>331</v>
      </c>
      <c r="G14" s="192">
        <f>'2.Műk+F mérlegek'!H10</f>
        <v>3303308</v>
      </c>
      <c r="H14" s="192">
        <f>'2.Műk+F mérlegek'!I10</f>
        <v>-2297661</v>
      </c>
      <c r="I14" s="192">
        <f>'2.Műk+F mérlegek'!J10</f>
        <v>1005647</v>
      </c>
    </row>
    <row r="15" spans="1:9" x14ac:dyDescent="0.2">
      <c r="A15" s="74" t="s">
        <v>393</v>
      </c>
      <c r="B15" s="158"/>
      <c r="C15" s="158">
        <f>D15-B15</f>
        <v>0</v>
      </c>
      <c r="D15" s="192">
        <f>'2.Műk+F mérlegek'!D10</f>
        <v>0</v>
      </c>
      <c r="E15" s="265"/>
      <c r="F15" s="73" t="s">
        <v>328</v>
      </c>
      <c r="G15" s="4">
        <f>'2.Műk+F mérlegek'!H25</f>
        <v>0</v>
      </c>
      <c r="H15" s="192">
        <f>'2.Műk+F mérlegek'!I25</f>
        <v>319726</v>
      </c>
      <c r="I15" s="4">
        <f>'2.Műk+F mérlegek'!J25</f>
        <v>319726</v>
      </c>
    </row>
    <row r="16" spans="1:9" x14ac:dyDescent="0.2">
      <c r="A16" s="74" t="s">
        <v>365</v>
      </c>
      <c r="B16" s="158">
        <v>1800000</v>
      </c>
      <c r="C16" s="158">
        <f t="shared" ref="C16:C21" si="3">D16-B16</f>
        <v>0</v>
      </c>
      <c r="D16" s="192">
        <f>'2.Műk+F mérlegek'!D11</f>
        <v>1800000</v>
      </c>
      <c r="E16" s="265"/>
      <c r="F16" s="73" t="s">
        <v>329</v>
      </c>
      <c r="G16" s="4">
        <f>'2.Műk+F mérlegek'!H26</f>
        <v>54695179</v>
      </c>
      <c r="H16" s="192">
        <f>'2.Műk+F mérlegek'!I26</f>
        <v>0</v>
      </c>
      <c r="I16" s="4">
        <f>'2.Műk+F mérlegek'!J26</f>
        <v>54695179</v>
      </c>
    </row>
    <row r="17" spans="1:9" x14ac:dyDescent="0.2">
      <c r="A17" s="74" t="s">
        <v>190</v>
      </c>
      <c r="B17" s="158">
        <v>2200000</v>
      </c>
      <c r="C17" s="158">
        <f t="shared" si="3"/>
        <v>1000000</v>
      </c>
      <c r="D17" s="192">
        <f>'2.Műk+F mérlegek'!D12</f>
        <v>3200000</v>
      </c>
      <c r="E17" s="265"/>
      <c r="F17" s="73" t="s">
        <v>330</v>
      </c>
      <c r="G17" s="4">
        <v>0</v>
      </c>
      <c r="H17" s="192">
        <f t="shared" ref="H17" si="4">I17-G17</f>
        <v>0</v>
      </c>
      <c r="I17" s="4">
        <f>'2.Műk+F mérlegek'!J27</f>
        <v>0</v>
      </c>
    </row>
    <row r="18" spans="1:9" x14ac:dyDescent="0.2">
      <c r="A18" s="74" t="s">
        <v>314</v>
      </c>
      <c r="B18" s="158">
        <v>800000</v>
      </c>
      <c r="C18" s="158">
        <f t="shared" si="3"/>
        <v>100000</v>
      </c>
      <c r="D18" s="192">
        <f>'2.Műk+F mérlegek'!D13</f>
        <v>900000</v>
      </c>
      <c r="E18" s="265"/>
      <c r="F18" s="73" t="s">
        <v>392</v>
      </c>
      <c r="G18" s="4">
        <f>'2.Műk+F mérlegek'!H28</f>
        <v>1415909</v>
      </c>
      <c r="H18" s="192">
        <f>'2.Műk+F mérlegek'!I28</f>
        <v>125000</v>
      </c>
      <c r="I18" s="4">
        <f>'2.Műk+F mérlegek'!J28</f>
        <v>1540909</v>
      </c>
    </row>
    <row r="19" spans="1:9" x14ac:dyDescent="0.2">
      <c r="A19" s="74" t="s">
        <v>449</v>
      </c>
      <c r="B19" s="158">
        <v>1500000</v>
      </c>
      <c r="C19" s="158">
        <f t="shared" si="3"/>
        <v>0</v>
      </c>
      <c r="D19" s="192">
        <f>'2.Műk+F mérlegek'!D14</f>
        <v>1500000</v>
      </c>
      <c r="E19" s="265"/>
      <c r="F19" s="73"/>
      <c r="G19" s="4"/>
      <c r="H19" s="2"/>
      <c r="I19" s="2"/>
    </row>
    <row r="20" spans="1:9" x14ac:dyDescent="0.2">
      <c r="A20" s="73" t="s">
        <v>318</v>
      </c>
      <c r="B20" s="4">
        <v>4148000</v>
      </c>
      <c r="C20" s="192">
        <f t="shared" si="3"/>
        <v>-522000</v>
      </c>
      <c r="D20" s="4">
        <f>'2.Műk+F mérlegek'!D15</f>
        <v>3626000</v>
      </c>
      <c r="E20" s="265"/>
      <c r="F20" s="75"/>
      <c r="G20" s="2"/>
      <c r="H20" s="2"/>
      <c r="I20" s="2"/>
    </row>
    <row r="21" spans="1:9" x14ac:dyDescent="0.2">
      <c r="A21" s="73" t="s">
        <v>319</v>
      </c>
      <c r="B21" s="4">
        <f>'2.Műk+F mérlegek'!B26</f>
        <v>0</v>
      </c>
      <c r="C21" s="192">
        <f t="shared" si="3"/>
        <v>2000</v>
      </c>
      <c r="D21" s="4">
        <f>'2.Műk+F mérlegek'!D26</f>
        <v>2000</v>
      </c>
      <c r="E21" s="265"/>
      <c r="F21" s="75"/>
      <c r="G21" s="2"/>
      <c r="H21" s="2"/>
      <c r="I21" s="2"/>
    </row>
    <row r="22" spans="1:9" x14ac:dyDescent="0.2">
      <c r="A22" s="73" t="s">
        <v>492</v>
      </c>
      <c r="B22" s="4">
        <f>'2.Műk+F mérlegek'!B27</f>
        <v>0</v>
      </c>
      <c r="C22" s="192">
        <f>'2.Műk+F mérlegek'!C27</f>
        <v>420000</v>
      </c>
      <c r="D22" s="4">
        <f>'2.Műk+F mérlegek'!D27</f>
        <v>420000</v>
      </c>
      <c r="E22" s="265"/>
      <c r="F22" s="75"/>
      <c r="G22" s="2"/>
      <c r="H22" s="2"/>
      <c r="I22" s="2"/>
    </row>
    <row r="23" spans="1:9" x14ac:dyDescent="0.2">
      <c r="A23" s="73" t="s">
        <v>320</v>
      </c>
      <c r="B23" s="4">
        <f>'2.Műk+F mérlegek'!B28</f>
        <v>0</v>
      </c>
      <c r="C23" s="4">
        <f>'2.Műk+F mérlegek'!C28</f>
        <v>0</v>
      </c>
      <c r="D23" s="4">
        <f>'2.Műk+F mérlegek'!D28</f>
        <v>0</v>
      </c>
      <c r="E23" s="265"/>
      <c r="F23" s="75"/>
      <c r="G23" s="2"/>
      <c r="H23" s="2"/>
      <c r="I23" s="2"/>
    </row>
    <row r="24" spans="1:9" x14ac:dyDescent="0.2">
      <c r="A24" s="74" t="s">
        <v>321</v>
      </c>
      <c r="B24" s="4">
        <v>0</v>
      </c>
      <c r="C24" s="4"/>
      <c r="D24" s="4"/>
      <c r="E24" s="265"/>
      <c r="F24" s="75"/>
      <c r="G24" s="2"/>
      <c r="H24" s="2"/>
      <c r="I24" s="2"/>
    </row>
    <row r="25" spans="1:9" x14ac:dyDescent="0.2">
      <c r="A25" s="73" t="s">
        <v>322</v>
      </c>
      <c r="B25" s="4">
        <f>'2.Műk+F mérlegek'!B29</f>
        <v>3626144</v>
      </c>
      <c r="C25" s="4">
        <f>'2.Műk+F mérlegek'!C29</f>
        <v>0</v>
      </c>
      <c r="D25" s="4">
        <f>'2.Műk+F mérlegek'!D29</f>
        <v>3626144</v>
      </c>
      <c r="E25" s="265"/>
      <c r="F25" s="75"/>
      <c r="G25" s="2"/>
      <c r="H25" s="2"/>
      <c r="I25" s="2"/>
    </row>
    <row r="26" spans="1:9" x14ac:dyDescent="0.2">
      <c r="A26" s="74" t="s">
        <v>323</v>
      </c>
      <c r="B26" s="4">
        <v>3626144</v>
      </c>
      <c r="C26" s="4">
        <f>D26-B26</f>
        <v>0</v>
      </c>
      <c r="D26" s="4">
        <v>3626144</v>
      </c>
      <c r="E26" s="265"/>
      <c r="F26" s="75"/>
      <c r="G26" s="2"/>
      <c r="H26" s="2"/>
      <c r="I26" s="2"/>
    </row>
    <row r="27" spans="1:9" ht="13.5" thickBot="1" x14ac:dyDescent="0.25">
      <c r="A27" s="76" t="s">
        <v>250</v>
      </c>
      <c r="B27" s="180">
        <f>B12+B13+B14+B20+B21+B24+B26</f>
        <v>128478527</v>
      </c>
      <c r="C27" s="180">
        <f>C12+C13+C14+C20+C21+C24+C26+C22</f>
        <v>0</v>
      </c>
      <c r="D27" s="180">
        <f>D12+D13+D14+D20+D21+D24+D26+D22</f>
        <v>128478527</v>
      </c>
      <c r="E27" s="265"/>
      <c r="F27" s="77" t="s">
        <v>255</v>
      </c>
      <c r="G27" s="180">
        <f>SUM(G9:G19)-G14</f>
        <v>128478527</v>
      </c>
      <c r="H27" s="180">
        <f>SUM(H9:H19)-H14</f>
        <v>0</v>
      </c>
      <c r="I27" s="180">
        <f t="shared" ref="I27" si="5">SUM(I9:I19)-I14</f>
        <v>128478527</v>
      </c>
    </row>
    <row r="28" spans="1:9" x14ac:dyDescent="0.2">
      <c r="E28" s="36"/>
    </row>
    <row r="29" spans="1:9" x14ac:dyDescent="0.2">
      <c r="E29" s="36"/>
      <c r="G29" s="9"/>
    </row>
    <row r="30" spans="1:9" x14ac:dyDescent="0.2">
      <c r="E30" s="36"/>
    </row>
    <row r="31" spans="1:9" x14ac:dyDescent="0.2">
      <c r="E31" s="36"/>
    </row>
    <row r="32" spans="1:9" x14ac:dyDescent="0.2">
      <c r="E32" s="36"/>
    </row>
    <row r="33" spans="5:5" x14ac:dyDescent="0.2">
      <c r="E33" s="36"/>
    </row>
    <row r="34" spans="5:5" x14ac:dyDescent="0.2">
      <c r="E34" s="36"/>
    </row>
  </sheetData>
  <mergeCells count="5">
    <mergeCell ref="A5:F5"/>
    <mergeCell ref="E6:E27"/>
    <mergeCell ref="A3:G3"/>
    <mergeCell ref="A6:D7"/>
    <mergeCell ref="F6:I7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99" fitToHeight="0" orientation="landscape" r:id="rId1"/>
  <headerFooter>
    <oddHeader xml:space="preserve">&amp;L3. melléklet a 7/2019.(XI.19.) önkormányzati rendelethez&amp;CNagypall
 Község Önkormányzata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>
    <tabColor rgb="FFFFFF00"/>
    <pageSetUpPr fitToPage="1"/>
  </sheetPr>
  <dimension ref="A1:F30"/>
  <sheetViews>
    <sheetView zoomScaleNormal="100" workbookViewId="0">
      <selection activeCell="B26" sqref="A26:XFD26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  <col min="5" max="5" width="10.7109375" bestFit="1" customWidth="1"/>
    <col min="6" max="6" width="10.140625" bestFit="1" customWidth="1"/>
  </cols>
  <sheetData>
    <row r="1" spans="1:6" ht="15.75" x14ac:dyDescent="0.25">
      <c r="A1" s="266" t="s">
        <v>465</v>
      </c>
      <c r="B1" s="266"/>
      <c r="C1" s="266"/>
      <c r="D1" s="266"/>
    </row>
    <row r="2" spans="1:6" ht="15.75" x14ac:dyDescent="0.25">
      <c r="A2" s="277" t="s">
        <v>506</v>
      </c>
      <c r="B2" s="277"/>
      <c r="C2" s="277"/>
      <c r="D2" s="277"/>
    </row>
    <row r="3" spans="1:6" ht="18.75" x14ac:dyDescent="0.3">
      <c r="A3" s="43"/>
      <c r="B3" s="43"/>
      <c r="C3" s="43"/>
      <c r="D3" s="43"/>
    </row>
    <row r="5" spans="1:6" ht="15.75" x14ac:dyDescent="0.25">
      <c r="A5" s="37" t="s">
        <v>507</v>
      </c>
      <c r="C5" s="274" t="s">
        <v>367</v>
      </c>
      <c r="D5" s="275"/>
    </row>
    <row r="7" spans="1:6" ht="15.75" x14ac:dyDescent="0.25">
      <c r="A7" s="38" t="s">
        <v>230</v>
      </c>
      <c r="B7" s="5">
        <v>3626144</v>
      </c>
    </row>
    <row r="8" spans="1:6" ht="15.75" x14ac:dyDescent="0.25">
      <c r="A8" s="39"/>
    </row>
    <row r="9" spans="1:6" x14ac:dyDescent="0.2">
      <c r="A9" s="276" t="s">
        <v>258</v>
      </c>
      <c r="B9" s="278" t="s">
        <v>227</v>
      </c>
      <c r="C9" s="279"/>
      <c r="D9" s="279"/>
    </row>
    <row r="10" spans="1:6" ht="31.5" x14ac:dyDescent="0.25">
      <c r="A10" s="276"/>
      <c r="B10" s="168" t="s">
        <v>233</v>
      </c>
      <c r="C10" s="169" t="s">
        <v>259</v>
      </c>
      <c r="D10" s="169" t="s">
        <v>231</v>
      </c>
      <c r="E10" s="191" t="s">
        <v>430</v>
      </c>
      <c r="F10" s="191" t="s">
        <v>429</v>
      </c>
    </row>
    <row r="11" spans="1:6" ht="15.75" x14ac:dyDescent="0.25">
      <c r="A11" s="40" t="s">
        <v>465</v>
      </c>
      <c r="B11" s="5">
        <v>3626144</v>
      </c>
      <c r="C11" s="5">
        <v>0</v>
      </c>
      <c r="D11" s="5">
        <f>B11-C11</f>
        <v>3626144</v>
      </c>
      <c r="E11" s="5">
        <f>F11-D11</f>
        <v>0</v>
      </c>
      <c r="F11" s="5">
        <v>3626144</v>
      </c>
    </row>
    <row r="12" spans="1:6" x14ac:dyDescent="0.2">
      <c r="A12" s="8" t="s">
        <v>226</v>
      </c>
      <c r="B12" s="4"/>
      <c r="C12" s="4">
        <f>SUM(C11:C11)</f>
        <v>0</v>
      </c>
      <c r="D12" s="4">
        <f>D11</f>
        <v>3626144</v>
      </c>
      <c r="E12" s="4">
        <f t="shared" ref="E12:F12" si="0">E11</f>
        <v>0</v>
      </c>
      <c r="F12" s="4">
        <f t="shared" si="0"/>
        <v>3626144</v>
      </c>
    </row>
    <row r="15" spans="1:6" ht="15.75" x14ac:dyDescent="0.25">
      <c r="A15" s="273" t="s">
        <v>260</v>
      </c>
      <c r="B15" s="273"/>
      <c r="C15" s="273"/>
      <c r="D15" s="4">
        <f>D12</f>
        <v>3626144</v>
      </c>
      <c r="E15" s="4">
        <f t="shared" ref="E15:F15" si="1">E12</f>
        <v>0</v>
      </c>
      <c r="F15" s="4">
        <f t="shared" si="1"/>
        <v>3626144</v>
      </c>
    </row>
    <row r="16" spans="1:6" x14ac:dyDescent="0.2">
      <c r="A16" s="41"/>
    </row>
    <row r="17" spans="1:4" x14ac:dyDescent="0.2">
      <c r="A17" s="41"/>
    </row>
    <row r="18" spans="1:4" x14ac:dyDescent="0.2">
      <c r="A18" s="41"/>
    </row>
    <row r="19" spans="1:4" x14ac:dyDescent="0.2">
      <c r="A19" s="41"/>
    </row>
    <row r="20" spans="1:4" x14ac:dyDescent="0.2">
      <c r="A20" s="41"/>
    </row>
    <row r="21" spans="1:4" ht="15.75" customHeight="1" x14ac:dyDescent="0.2"/>
    <row r="29" spans="1:4" x14ac:dyDescent="0.2">
      <c r="A29" s="42"/>
      <c r="B29" s="28"/>
      <c r="C29" s="28"/>
      <c r="D29" s="34"/>
    </row>
    <row r="30" spans="1:4" x14ac:dyDescent="0.2">
      <c r="A30" s="42"/>
      <c r="B30" s="28"/>
      <c r="C30" s="28"/>
      <c r="D30" s="34"/>
    </row>
  </sheetData>
  <mergeCells count="6">
    <mergeCell ref="A15:C15"/>
    <mergeCell ref="A1:D1"/>
    <mergeCell ref="C5:D5"/>
    <mergeCell ref="A9:A10"/>
    <mergeCell ref="A2:D2"/>
    <mergeCell ref="B9:D9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>&amp;L4. melléklet a 7/2019.(XI.19.) önkormányzati rendelethez&amp;CNagypall
 Község Önkormányzata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tabColor rgb="FFFFFF00"/>
    <pageSetUpPr fitToPage="1"/>
  </sheetPr>
  <dimension ref="A1:Z18"/>
  <sheetViews>
    <sheetView zoomScaleNormal="100" zoomScalePageLayoutView="86" workbookViewId="0">
      <pane xSplit="1" topLeftCell="B1" activePane="topRight" state="frozen"/>
      <selection activeCell="B26" sqref="A26:XFD26"/>
      <selection pane="topRight" activeCell="B26" sqref="A26:XFD26"/>
    </sheetView>
  </sheetViews>
  <sheetFormatPr defaultRowHeight="12.75" x14ac:dyDescent="0.2"/>
  <cols>
    <col min="1" max="1" width="7.85546875" bestFit="1" customWidth="1"/>
    <col min="2" max="2" width="64.42578125" bestFit="1" customWidth="1"/>
    <col min="3" max="3" width="12.7109375" customWidth="1"/>
    <col min="4" max="4" width="10.7109375" customWidth="1"/>
    <col min="5" max="5" width="12.28515625" customWidth="1"/>
    <col min="6" max="8" width="13" customWidth="1"/>
    <col min="9" max="9" width="10.7109375" bestFit="1" customWidth="1"/>
    <col min="10" max="11" width="10.7109375" customWidth="1"/>
    <col min="12" max="12" width="9.7109375" customWidth="1"/>
    <col min="13" max="14" width="9.7109375" bestFit="1" customWidth="1"/>
    <col min="15" max="17" width="10.140625" customWidth="1"/>
    <col min="18" max="20" width="13.28515625" customWidth="1"/>
    <col min="21" max="23" width="10.85546875" customWidth="1"/>
    <col min="24" max="24" width="11.7109375" bestFit="1" customWidth="1"/>
    <col min="25" max="25" width="11.85546875" customWidth="1"/>
    <col min="26" max="26" width="11.7109375" bestFit="1" customWidth="1"/>
  </cols>
  <sheetData>
    <row r="1" spans="1:26" x14ac:dyDescent="0.2">
      <c r="B1" s="282" t="s">
        <v>508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s="9" customFormat="1" ht="63.75" customHeight="1" x14ac:dyDescent="0.2">
      <c r="A2" s="284" t="s">
        <v>332</v>
      </c>
      <c r="B2" s="284" t="s">
        <v>333</v>
      </c>
      <c r="C2" s="286" t="s">
        <v>334</v>
      </c>
      <c r="D2" s="287"/>
      <c r="E2" s="288"/>
      <c r="F2" s="286" t="s">
        <v>335</v>
      </c>
      <c r="G2" s="287"/>
      <c r="H2" s="288"/>
      <c r="I2" s="286" t="s">
        <v>336</v>
      </c>
      <c r="J2" s="287"/>
      <c r="K2" s="288"/>
      <c r="L2" s="286" t="s">
        <v>318</v>
      </c>
      <c r="M2" s="287"/>
      <c r="N2" s="288"/>
      <c r="O2" s="286" t="s">
        <v>337</v>
      </c>
      <c r="P2" s="287"/>
      <c r="Q2" s="288"/>
      <c r="R2" s="286" t="s">
        <v>494</v>
      </c>
      <c r="S2" s="287"/>
      <c r="T2" s="288"/>
      <c r="U2" s="286" t="s">
        <v>338</v>
      </c>
      <c r="V2" s="287"/>
      <c r="W2" s="288"/>
      <c r="X2" s="286" t="s">
        <v>233</v>
      </c>
      <c r="Y2" s="287"/>
      <c r="Z2" s="288"/>
    </row>
    <row r="3" spans="1:26" s="9" customFormat="1" x14ac:dyDescent="0.2">
      <c r="A3" s="285"/>
      <c r="B3" s="285"/>
      <c r="C3" s="157" t="s">
        <v>189</v>
      </c>
      <c r="D3" s="157" t="s">
        <v>430</v>
      </c>
      <c r="E3" s="157" t="s">
        <v>429</v>
      </c>
      <c r="F3" s="157" t="s">
        <v>189</v>
      </c>
      <c r="G3" s="157" t="s">
        <v>430</v>
      </c>
      <c r="H3" s="157" t="s">
        <v>429</v>
      </c>
      <c r="I3" s="157" t="s">
        <v>189</v>
      </c>
      <c r="J3" s="157" t="s">
        <v>430</v>
      </c>
      <c r="K3" s="157" t="s">
        <v>429</v>
      </c>
      <c r="L3" s="157" t="s">
        <v>189</v>
      </c>
      <c r="M3" s="157" t="s">
        <v>430</v>
      </c>
      <c r="N3" s="157" t="s">
        <v>429</v>
      </c>
      <c r="O3" s="157" t="s">
        <v>189</v>
      </c>
      <c r="P3" s="157" t="s">
        <v>430</v>
      </c>
      <c r="Q3" s="157" t="s">
        <v>429</v>
      </c>
      <c r="R3" s="157" t="s">
        <v>189</v>
      </c>
      <c r="S3" s="157" t="s">
        <v>430</v>
      </c>
      <c r="T3" s="157" t="s">
        <v>429</v>
      </c>
      <c r="U3" s="157" t="s">
        <v>189</v>
      </c>
      <c r="V3" s="157" t="s">
        <v>430</v>
      </c>
      <c r="W3" s="157" t="s">
        <v>429</v>
      </c>
      <c r="X3" s="157" t="s">
        <v>189</v>
      </c>
      <c r="Y3" s="157" t="s">
        <v>430</v>
      </c>
      <c r="Z3" s="157" t="s">
        <v>429</v>
      </c>
    </row>
    <row r="4" spans="1:26" s="9" customFormat="1" x14ac:dyDescent="0.2">
      <c r="A4" s="280" t="s">
        <v>237</v>
      </c>
      <c r="B4" s="28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5"/>
      <c r="V4" s="15"/>
      <c r="W4" s="15"/>
      <c r="X4" s="2"/>
      <c r="Y4" s="45"/>
      <c r="Z4" s="45"/>
    </row>
    <row r="5" spans="1:26" ht="15" x14ac:dyDescent="0.25">
      <c r="A5" s="125" t="s">
        <v>106</v>
      </c>
      <c r="B5" s="126" t="s">
        <v>235</v>
      </c>
      <c r="C5" s="15">
        <v>0</v>
      </c>
      <c r="D5" s="15">
        <f>E5-C5</f>
        <v>0</v>
      </c>
      <c r="E5" s="15"/>
      <c r="F5" s="15"/>
      <c r="G5" s="15"/>
      <c r="H5" s="15"/>
      <c r="I5" s="15"/>
      <c r="J5" s="15">
        <f>K5-I5</f>
        <v>0</v>
      </c>
      <c r="K5" s="15"/>
      <c r="L5" s="15"/>
      <c r="M5" s="15">
        <f>N5-L5</f>
        <v>0</v>
      </c>
      <c r="N5" s="15"/>
      <c r="O5" s="15"/>
      <c r="P5" s="15"/>
      <c r="Q5" s="15"/>
      <c r="R5" s="15"/>
      <c r="S5" s="15"/>
      <c r="T5" s="15"/>
      <c r="U5" s="15"/>
      <c r="V5" s="15">
        <f>W5-U5</f>
        <v>0</v>
      </c>
      <c r="W5" s="15"/>
      <c r="X5" s="15">
        <f>SUM(C5,F5,I5,O5,R5,U5)</f>
        <v>0</v>
      </c>
      <c r="Y5" s="15">
        <f t="shared" ref="Y5:Z15" si="0">SUM(D5,G5,J5,P5,S5,V5)</f>
        <v>0</v>
      </c>
      <c r="Z5" s="15">
        <f t="shared" si="0"/>
        <v>0</v>
      </c>
    </row>
    <row r="6" spans="1:26" ht="36" customHeight="1" x14ac:dyDescent="0.25">
      <c r="A6" s="125" t="s">
        <v>105</v>
      </c>
      <c r="B6" s="124" t="s">
        <v>13</v>
      </c>
      <c r="C6" s="15"/>
      <c r="D6" s="15">
        <f t="shared" ref="D6:D12" si="1">E6-C6</f>
        <v>0</v>
      </c>
      <c r="E6" s="15"/>
      <c r="F6" s="15"/>
      <c r="G6" s="15"/>
      <c r="H6" s="15"/>
      <c r="I6" s="15"/>
      <c r="J6" s="15"/>
      <c r="K6" s="15"/>
      <c r="L6" s="15">
        <v>0</v>
      </c>
      <c r="M6" s="15">
        <f t="shared" ref="M6:M15" si="2">N6-L6</f>
        <v>0</v>
      </c>
      <c r="N6" s="15"/>
      <c r="O6" s="15">
        <f>'2.Műk+F mérlegek'!B26</f>
        <v>0</v>
      </c>
      <c r="P6" s="15"/>
      <c r="Q6" s="15">
        <f>'2.Műk+F mérlegek'!D26</f>
        <v>2000</v>
      </c>
      <c r="R6" s="15"/>
      <c r="S6" s="15"/>
      <c r="T6" s="15"/>
      <c r="U6" s="15"/>
      <c r="V6" s="15"/>
      <c r="W6" s="15"/>
      <c r="X6" s="15">
        <f t="shared" ref="X6:X15" si="3">SUM(C6,F6,I6,O6,R6,U6)</f>
        <v>0</v>
      </c>
      <c r="Y6" s="15">
        <f t="shared" si="0"/>
        <v>0</v>
      </c>
      <c r="Z6" s="15">
        <f t="shared" ref="Z6:Z16" si="4">SUM(E6,H6,K6,Q6,T6,W6)</f>
        <v>2000</v>
      </c>
    </row>
    <row r="7" spans="1:26" ht="15" x14ac:dyDescent="0.25">
      <c r="A7" s="95" t="s">
        <v>108</v>
      </c>
      <c r="B7" s="93" t="s">
        <v>179</v>
      </c>
      <c r="C7" s="15">
        <v>38459310</v>
      </c>
      <c r="D7" s="15">
        <f t="shared" si="1"/>
        <v>899269</v>
      </c>
      <c r="E7" s="192">
        <f>'2.Műk+F mérlegek'!D5</f>
        <v>39358579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  <c r="S7" s="17"/>
      <c r="T7" s="17"/>
      <c r="U7" s="15"/>
      <c r="V7" s="15"/>
      <c r="W7" s="15"/>
      <c r="X7" s="15">
        <f t="shared" si="3"/>
        <v>38459310</v>
      </c>
      <c r="Y7" s="15">
        <f t="shared" si="0"/>
        <v>899269</v>
      </c>
      <c r="Z7" s="15">
        <f t="shared" si="4"/>
        <v>39358579</v>
      </c>
    </row>
    <row r="8" spans="1:26" ht="15" x14ac:dyDescent="0.25">
      <c r="A8" s="95" t="s">
        <v>180</v>
      </c>
      <c r="B8" s="93" t="s">
        <v>394</v>
      </c>
      <c r="C8" s="15">
        <v>75945073</v>
      </c>
      <c r="D8" s="15">
        <f t="shared" si="1"/>
        <v>-1899269</v>
      </c>
      <c r="E8" s="192">
        <f>'2.Műk+F mérlegek'!D7</f>
        <v>74045804</v>
      </c>
      <c r="F8" s="15"/>
      <c r="G8" s="15"/>
      <c r="H8" s="15"/>
      <c r="I8" s="15"/>
      <c r="J8" s="15"/>
      <c r="K8" s="15"/>
      <c r="L8" s="15">
        <f>'2.Műk+F mérlegek'!B15</f>
        <v>4148000</v>
      </c>
      <c r="M8" s="15">
        <f>N8-L8</f>
        <v>-522000</v>
      </c>
      <c r="N8" s="15">
        <f>'2.Műk+F mérlegek'!D15</f>
        <v>3626000</v>
      </c>
      <c r="O8" s="15"/>
      <c r="P8" s="15"/>
      <c r="Q8" s="15"/>
      <c r="R8" s="17"/>
      <c r="S8" s="17"/>
      <c r="T8" s="17"/>
      <c r="U8" s="15">
        <f>'2.Műk+F mérlegek'!B29</f>
        <v>3626144</v>
      </c>
      <c r="V8" s="15">
        <f>W8-U8</f>
        <v>0</v>
      </c>
      <c r="W8" s="15">
        <f>'2.Műk+F mérlegek'!D29</f>
        <v>3626144</v>
      </c>
      <c r="X8" s="15">
        <f t="shared" si="3"/>
        <v>79571217</v>
      </c>
      <c r="Y8" s="15">
        <f t="shared" si="0"/>
        <v>-1899269</v>
      </c>
      <c r="Z8" s="15">
        <f t="shared" si="4"/>
        <v>77671948</v>
      </c>
    </row>
    <row r="9" spans="1:26" ht="15" x14ac:dyDescent="0.25">
      <c r="A9" s="95" t="s">
        <v>184</v>
      </c>
      <c r="B9" s="104" t="s">
        <v>359</v>
      </c>
      <c r="C9" s="15"/>
      <c r="D9" s="15">
        <f t="shared" si="1"/>
        <v>0</v>
      </c>
      <c r="E9" s="15"/>
      <c r="F9" s="17"/>
      <c r="G9" s="17"/>
      <c r="H9" s="17"/>
      <c r="I9" s="15"/>
      <c r="J9" s="15"/>
      <c r="K9" s="15"/>
      <c r="L9" s="15"/>
      <c r="M9" s="15"/>
      <c r="N9" s="15"/>
      <c r="O9" s="15"/>
      <c r="P9" s="15"/>
      <c r="Q9" s="15"/>
      <c r="R9" s="17"/>
      <c r="S9" s="17"/>
      <c r="T9" s="17"/>
      <c r="U9" s="15"/>
      <c r="V9" s="15"/>
      <c r="W9" s="15"/>
      <c r="X9" s="15">
        <f t="shared" si="3"/>
        <v>0</v>
      </c>
      <c r="Y9" s="15">
        <f t="shared" si="0"/>
        <v>0</v>
      </c>
      <c r="Z9" s="15">
        <f t="shared" si="4"/>
        <v>0</v>
      </c>
    </row>
    <row r="10" spans="1:26" ht="15" x14ac:dyDescent="0.25">
      <c r="A10" s="95" t="s">
        <v>493</v>
      </c>
      <c r="B10" s="104" t="s">
        <v>360</v>
      </c>
      <c r="C10" s="15"/>
      <c r="D10" s="15">
        <f t="shared" si="1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7"/>
      <c r="T10" s="17"/>
      <c r="U10" s="15"/>
      <c r="V10" s="15"/>
      <c r="W10" s="15"/>
      <c r="X10" s="15">
        <f t="shared" si="3"/>
        <v>0</v>
      </c>
      <c r="Y10" s="15">
        <f t="shared" si="0"/>
        <v>0</v>
      </c>
      <c r="Z10" s="15">
        <f t="shared" si="4"/>
        <v>0</v>
      </c>
    </row>
    <row r="11" spans="1:26" ht="15" x14ac:dyDescent="0.25">
      <c r="A11" s="95" t="s">
        <v>354</v>
      </c>
      <c r="B11" s="113" t="s">
        <v>355</v>
      </c>
      <c r="C11" s="15"/>
      <c r="D11" s="15">
        <f t="shared" si="1"/>
        <v>0</v>
      </c>
      <c r="E11" s="15"/>
      <c r="F11" s="15"/>
      <c r="G11" s="15"/>
      <c r="H11" s="15"/>
      <c r="I11" s="15"/>
      <c r="J11" s="15"/>
      <c r="K11" s="15"/>
      <c r="L11" s="15">
        <v>0</v>
      </c>
      <c r="M11" s="15">
        <f t="shared" si="2"/>
        <v>0</v>
      </c>
      <c r="N11" s="15"/>
      <c r="O11" s="15"/>
      <c r="P11" s="15"/>
      <c r="Q11" s="15"/>
      <c r="R11" s="17"/>
      <c r="S11" s="17"/>
      <c r="T11" s="17"/>
      <c r="U11" s="15"/>
      <c r="V11" s="15"/>
      <c r="W11" s="15"/>
      <c r="X11" s="15">
        <f t="shared" si="3"/>
        <v>0</v>
      </c>
      <c r="Y11" s="15">
        <f t="shared" si="0"/>
        <v>0</v>
      </c>
      <c r="Z11" s="15">
        <f t="shared" si="4"/>
        <v>0</v>
      </c>
    </row>
    <row r="12" spans="1:26" ht="15" x14ac:dyDescent="0.25">
      <c r="A12" s="95" t="s">
        <v>109</v>
      </c>
      <c r="B12" s="119" t="s">
        <v>15</v>
      </c>
      <c r="C12" s="15"/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/>
      <c r="P12" s="15"/>
      <c r="Q12" s="15"/>
      <c r="R12" s="17"/>
      <c r="S12" s="17"/>
      <c r="T12" s="17"/>
      <c r="U12" s="15"/>
      <c r="V12" s="15"/>
      <c r="W12" s="15"/>
      <c r="X12" s="15">
        <f t="shared" si="3"/>
        <v>0</v>
      </c>
      <c r="Y12" s="15">
        <f t="shared" si="0"/>
        <v>0</v>
      </c>
      <c r="Z12" s="15">
        <f t="shared" si="4"/>
        <v>0</v>
      </c>
    </row>
    <row r="13" spans="1:26" ht="15" x14ac:dyDescent="0.25">
      <c r="A13" s="95" t="s">
        <v>117</v>
      </c>
      <c r="B13" s="119" t="s">
        <v>234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/>
      <c r="P13" s="15"/>
      <c r="Q13" s="15"/>
      <c r="R13" s="17"/>
      <c r="S13" s="17"/>
      <c r="T13" s="17"/>
      <c r="U13" s="15"/>
      <c r="V13" s="15"/>
      <c r="W13" s="15"/>
      <c r="X13" s="15">
        <f t="shared" si="3"/>
        <v>0</v>
      </c>
      <c r="Y13" s="15">
        <f t="shared" si="0"/>
        <v>0</v>
      </c>
      <c r="Z13" s="15">
        <f t="shared" si="4"/>
        <v>0</v>
      </c>
    </row>
    <row r="14" spans="1:26" ht="15" x14ac:dyDescent="0.25">
      <c r="A14" s="202" t="s">
        <v>111</v>
      </c>
      <c r="B14" s="123" t="s">
        <v>349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f t="shared" si="2"/>
        <v>0</v>
      </c>
      <c r="N14" s="15"/>
      <c r="O14" s="15"/>
      <c r="P14" s="15"/>
      <c r="Q14" s="15"/>
      <c r="R14" s="15">
        <f>'2.Műk+F mérlegek'!B27</f>
        <v>0</v>
      </c>
      <c r="S14" s="17">
        <f>T14+R14</f>
        <v>420000</v>
      </c>
      <c r="T14" s="15">
        <f>'2.Műk+F mérlegek'!D27</f>
        <v>420000</v>
      </c>
      <c r="U14" s="15"/>
      <c r="V14" s="15"/>
      <c r="W14" s="15"/>
      <c r="X14" s="15"/>
      <c r="Y14" s="15">
        <f t="shared" si="0"/>
        <v>420000</v>
      </c>
      <c r="Z14" s="15">
        <f t="shared" si="4"/>
        <v>420000</v>
      </c>
    </row>
    <row r="15" spans="1:26" ht="15" x14ac:dyDescent="0.25">
      <c r="A15" s="95" t="s">
        <v>339</v>
      </c>
      <c r="B15" s="119" t="s">
        <v>357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0</v>
      </c>
      <c r="M15" s="15">
        <f t="shared" si="2"/>
        <v>0</v>
      </c>
      <c r="N15" s="15"/>
      <c r="O15" s="15"/>
      <c r="P15" s="15"/>
      <c r="Q15" s="15"/>
      <c r="R15" s="17"/>
      <c r="S15" s="17"/>
      <c r="T15" s="17"/>
      <c r="U15" s="15"/>
      <c r="V15" s="15"/>
      <c r="W15" s="15"/>
      <c r="X15" s="15">
        <f t="shared" si="3"/>
        <v>0</v>
      </c>
      <c r="Y15" s="15">
        <f t="shared" si="0"/>
        <v>0</v>
      </c>
      <c r="Z15" s="15">
        <f t="shared" si="4"/>
        <v>0</v>
      </c>
    </row>
    <row r="16" spans="1:26" ht="15" x14ac:dyDescent="0.25">
      <c r="A16" s="95" t="s">
        <v>347</v>
      </c>
      <c r="B16" s="93" t="s">
        <v>348</v>
      </c>
      <c r="C16" s="15"/>
      <c r="D16" s="15"/>
      <c r="E16" s="15"/>
      <c r="F16" s="15"/>
      <c r="G16" s="15"/>
      <c r="H16" s="15"/>
      <c r="I16" s="15">
        <f>'2.Műk+F mérlegek'!B9</f>
        <v>6300000</v>
      </c>
      <c r="J16" s="15">
        <f t="shared" ref="J16" si="5">K16-I16</f>
        <v>1100000</v>
      </c>
      <c r="K16" s="15">
        <f>'2.Műk+F mérlegek'!D9</f>
        <v>7400000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>
        <f>SUM(C16,F16,I16,O16,R16,U16)+L16</f>
        <v>6300000</v>
      </c>
      <c r="Y16" s="15">
        <f>SUM(D16,G16,J16,P16,S16,V16)</f>
        <v>1100000</v>
      </c>
      <c r="Z16" s="15">
        <f t="shared" si="4"/>
        <v>7400000</v>
      </c>
    </row>
    <row r="17" spans="1:26" s="26" customFormat="1" x14ac:dyDescent="0.2">
      <c r="A17" s="23"/>
      <c r="B17" s="30" t="s">
        <v>200</v>
      </c>
      <c r="C17" s="25">
        <f>SUM(C5:C16)</f>
        <v>114404383</v>
      </c>
      <c r="D17" s="25">
        <f>SUM(D5:D16)</f>
        <v>-1000000</v>
      </c>
      <c r="E17" s="25">
        <f>SUM(E5:E16)</f>
        <v>113404383</v>
      </c>
      <c r="F17" s="25">
        <f t="shared" ref="F17:W17" si="6">SUM(F5:F16)</f>
        <v>0</v>
      </c>
      <c r="G17" s="25">
        <f t="shared" si="6"/>
        <v>0</v>
      </c>
      <c r="H17" s="25">
        <f t="shared" si="6"/>
        <v>0</v>
      </c>
      <c r="I17" s="25">
        <f t="shared" si="6"/>
        <v>6300000</v>
      </c>
      <c r="J17" s="25">
        <f t="shared" si="6"/>
        <v>1100000</v>
      </c>
      <c r="K17" s="25">
        <f t="shared" si="6"/>
        <v>7400000</v>
      </c>
      <c r="L17" s="25">
        <f t="shared" si="6"/>
        <v>4148000</v>
      </c>
      <c r="M17" s="25">
        <f t="shared" si="6"/>
        <v>-522000</v>
      </c>
      <c r="N17" s="25">
        <f t="shared" si="6"/>
        <v>3626000</v>
      </c>
      <c r="O17" s="25">
        <f t="shared" si="6"/>
        <v>0</v>
      </c>
      <c r="P17" s="25">
        <f t="shared" si="6"/>
        <v>0</v>
      </c>
      <c r="Q17" s="25">
        <f t="shared" si="6"/>
        <v>2000</v>
      </c>
      <c r="R17" s="25">
        <f t="shared" si="6"/>
        <v>0</v>
      </c>
      <c r="S17" s="25">
        <f t="shared" si="6"/>
        <v>420000</v>
      </c>
      <c r="T17" s="25">
        <f t="shared" si="6"/>
        <v>420000</v>
      </c>
      <c r="U17" s="25">
        <f t="shared" si="6"/>
        <v>3626144</v>
      </c>
      <c r="V17" s="25">
        <f t="shared" si="6"/>
        <v>0</v>
      </c>
      <c r="W17" s="25">
        <f t="shared" si="6"/>
        <v>3626144</v>
      </c>
      <c r="X17" s="25">
        <f>SUM(C17,F17,I17,L17,O17,R17,U17)</f>
        <v>128478527</v>
      </c>
      <c r="Y17" s="25">
        <f t="shared" ref="Y17:Z17" si="7">SUM(D17,G17,J17,M17,P17,S17,V17)</f>
        <v>-2000</v>
      </c>
      <c r="Z17" s="25">
        <f t="shared" si="7"/>
        <v>128478527</v>
      </c>
    </row>
    <row r="18" spans="1:26" s="26" customFormat="1" x14ac:dyDescent="0.2">
      <c r="A18" s="78"/>
      <c r="B18" s="65" t="s">
        <v>201</v>
      </c>
      <c r="C18" s="66">
        <f>C17</f>
        <v>114404383</v>
      </c>
      <c r="D18" s="66">
        <f t="shared" ref="D18:E18" si="8">D17</f>
        <v>-1000000</v>
      </c>
      <c r="E18" s="66">
        <f t="shared" si="8"/>
        <v>113404383</v>
      </c>
      <c r="F18" s="66">
        <f t="shared" ref="F18:Z18" si="9">F17</f>
        <v>0</v>
      </c>
      <c r="G18" s="66">
        <f t="shared" si="9"/>
        <v>0</v>
      </c>
      <c r="H18" s="66">
        <f t="shared" si="9"/>
        <v>0</v>
      </c>
      <c r="I18" s="66">
        <f t="shared" si="9"/>
        <v>6300000</v>
      </c>
      <c r="J18" s="66">
        <f t="shared" si="9"/>
        <v>1100000</v>
      </c>
      <c r="K18" s="66">
        <f t="shared" si="9"/>
        <v>7400000</v>
      </c>
      <c r="L18" s="66">
        <f t="shared" si="9"/>
        <v>4148000</v>
      </c>
      <c r="M18" s="66">
        <f t="shared" si="9"/>
        <v>-522000</v>
      </c>
      <c r="N18" s="66">
        <f t="shared" si="9"/>
        <v>3626000</v>
      </c>
      <c r="O18" s="66">
        <f t="shared" si="9"/>
        <v>0</v>
      </c>
      <c r="P18" s="66">
        <f t="shared" si="9"/>
        <v>0</v>
      </c>
      <c r="Q18" s="66">
        <f t="shared" si="9"/>
        <v>2000</v>
      </c>
      <c r="R18" s="66">
        <f t="shared" si="9"/>
        <v>0</v>
      </c>
      <c r="S18" s="66">
        <f t="shared" si="9"/>
        <v>420000</v>
      </c>
      <c r="T18" s="66">
        <f t="shared" si="9"/>
        <v>420000</v>
      </c>
      <c r="U18" s="66">
        <f t="shared" si="9"/>
        <v>3626144</v>
      </c>
      <c r="V18" s="66">
        <f t="shared" si="9"/>
        <v>0</v>
      </c>
      <c r="W18" s="66">
        <f t="shared" si="9"/>
        <v>3626144</v>
      </c>
      <c r="X18" s="66">
        <f t="shared" si="9"/>
        <v>128478527</v>
      </c>
      <c r="Y18" s="66">
        <f t="shared" si="9"/>
        <v>-2000</v>
      </c>
      <c r="Z18" s="66">
        <f t="shared" si="9"/>
        <v>128478527</v>
      </c>
    </row>
  </sheetData>
  <mergeCells count="12">
    <mergeCell ref="A4:B4"/>
    <mergeCell ref="B1:X1"/>
    <mergeCell ref="A2:A3"/>
    <mergeCell ref="B2:B3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42" fitToHeight="0" orientation="landscape" r:id="rId1"/>
  <headerFooter>
    <oddHeader xml:space="preserve">&amp;L5. melléklet a 7/2019.(XI.19.) önkormányzati rendelethez&amp;CNagypall
 Község Önkormányzata 2019. évi címrendje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tabColor rgb="FFFFFF00"/>
    <pageSetUpPr fitToPage="1"/>
  </sheetPr>
  <dimension ref="A1:AF29"/>
  <sheetViews>
    <sheetView zoomScaleNormal="100" workbookViewId="0">
      <pane xSplit="1" topLeftCell="B1" activePane="topRight" state="frozen"/>
      <selection activeCell="B26" sqref="A26:XFD26"/>
      <selection pane="topRight" activeCell="B26" sqref="A26:XFD26"/>
    </sheetView>
  </sheetViews>
  <sheetFormatPr defaultRowHeight="12.75" x14ac:dyDescent="0.2"/>
  <cols>
    <col min="1" max="1" width="8" bestFit="1" customWidth="1"/>
    <col min="2" max="2" width="64.42578125" bestFit="1" customWidth="1"/>
    <col min="3" max="3" width="11.7109375" customWidth="1"/>
    <col min="4" max="4" width="10.140625" customWidth="1"/>
    <col min="5" max="5" width="11.5703125" customWidth="1"/>
    <col min="6" max="8" width="11" customWidth="1"/>
    <col min="9" max="9" width="10.7109375" bestFit="1" customWidth="1"/>
    <col min="10" max="11" width="10.7109375" customWidth="1"/>
    <col min="12" max="12" width="9.5703125" customWidth="1"/>
    <col min="13" max="13" width="11.5703125" customWidth="1"/>
    <col min="14" max="14" width="9.5703125" customWidth="1"/>
    <col min="15" max="15" width="12" bestFit="1" customWidth="1"/>
    <col min="16" max="17" width="10.7109375" customWidth="1"/>
    <col min="18" max="20" width="10.42578125" customWidth="1"/>
    <col min="21" max="21" width="10.28515625" customWidth="1"/>
    <col min="22" max="23" width="10.85546875" bestFit="1" customWidth="1"/>
    <col min="24" max="26" width="10" customWidth="1"/>
    <col min="27" max="29" width="9.5703125" customWidth="1"/>
    <col min="30" max="30" width="11.85546875" bestFit="1" customWidth="1"/>
    <col min="31" max="31" width="11.28515625" customWidth="1"/>
    <col min="32" max="32" width="11.85546875" bestFit="1" customWidth="1"/>
  </cols>
  <sheetData>
    <row r="1" spans="1:32" x14ac:dyDescent="0.2">
      <c r="B1" s="282" t="s">
        <v>509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182"/>
      <c r="Z1" s="182"/>
    </row>
    <row r="2" spans="1:32" s="9" customFormat="1" ht="45" customHeight="1" x14ac:dyDescent="0.2">
      <c r="A2" s="284" t="s">
        <v>332</v>
      </c>
      <c r="B2" s="284" t="s">
        <v>203</v>
      </c>
      <c r="C2" s="289" t="s">
        <v>324</v>
      </c>
      <c r="D2" s="290"/>
      <c r="E2" s="291"/>
      <c r="F2" s="289" t="s">
        <v>343</v>
      </c>
      <c r="G2" s="290"/>
      <c r="H2" s="291"/>
      <c r="I2" s="289" t="s">
        <v>326</v>
      </c>
      <c r="J2" s="290"/>
      <c r="K2" s="291"/>
      <c r="L2" s="289" t="s">
        <v>368</v>
      </c>
      <c r="M2" s="290"/>
      <c r="N2" s="291"/>
      <c r="O2" s="289" t="s">
        <v>341</v>
      </c>
      <c r="P2" s="290"/>
      <c r="Q2" s="291"/>
      <c r="R2" s="289" t="s">
        <v>328</v>
      </c>
      <c r="S2" s="290"/>
      <c r="T2" s="291"/>
      <c r="U2" s="289" t="s">
        <v>329</v>
      </c>
      <c r="V2" s="290"/>
      <c r="W2" s="291"/>
      <c r="X2" s="289" t="s">
        <v>342</v>
      </c>
      <c r="Y2" s="290"/>
      <c r="Z2" s="291"/>
      <c r="AA2" s="289" t="s">
        <v>392</v>
      </c>
      <c r="AB2" s="290"/>
      <c r="AC2" s="291"/>
      <c r="AD2" s="289" t="s">
        <v>233</v>
      </c>
      <c r="AE2" s="290"/>
      <c r="AF2" s="291"/>
    </row>
    <row r="3" spans="1:32" s="9" customFormat="1" x14ac:dyDescent="0.2">
      <c r="A3" s="285"/>
      <c r="B3" s="285"/>
      <c r="C3" s="157" t="s">
        <v>189</v>
      </c>
      <c r="D3" s="157" t="s">
        <v>430</v>
      </c>
      <c r="E3" s="157" t="s">
        <v>429</v>
      </c>
      <c r="F3" s="157" t="s">
        <v>189</v>
      </c>
      <c r="G3" s="157" t="s">
        <v>430</v>
      </c>
      <c r="H3" s="157" t="s">
        <v>429</v>
      </c>
      <c r="I3" s="157" t="s">
        <v>189</v>
      </c>
      <c r="J3" s="157" t="s">
        <v>430</v>
      </c>
      <c r="K3" s="157" t="s">
        <v>429</v>
      </c>
      <c r="L3" s="157" t="s">
        <v>189</v>
      </c>
      <c r="M3" s="157" t="s">
        <v>430</v>
      </c>
      <c r="N3" s="157" t="s">
        <v>429</v>
      </c>
      <c r="O3" s="157" t="s">
        <v>189</v>
      </c>
      <c r="P3" s="157" t="s">
        <v>430</v>
      </c>
      <c r="Q3" s="157" t="s">
        <v>429</v>
      </c>
      <c r="R3" s="157" t="s">
        <v>189</v>
      </c>
      <c r="S3" s="157" t="s">
        <v>430</v>
      </c>
      <c r="T3" s="157" t="s">
        <v>429</v>
      </c>
      <c r="U3" s="157" t="s">
        <v>189</v>
      </c>
      <c r="V3" s="157" t="s">
        <v>430</v>
      </c>
      <c r="W3" s="157" t="s">
        <v>429</v>
      </c>
      <c r="X3" s="157" t="s">
        <v>189</v>
      </c>
      <c r="Y3" s="157" t="s">
        <v>430</v>
      </c>
      <c r="Z3" s="157" t="s">
        <v>429</v>
      </c>
      <c r="AA3" s="157" t="s">
        <v>189</v>
      </c>
      <c r="AB3" s="157" t="s">
        <v>430</v>
      </c>
      <c r="AC3" s="157" t="s">
        <v>429</v>
      </c>
      <c r="AD3" s="157" t="s">
        <v>189</v>
      </c>
      <c r="AE3" s="157" t="s">
        <v>430</v>
      </c>
      <c r="AF3" s="157" t="s">
        <v>429</v>
      </c>
    </row>
    <row r="4" spans="1:32" s="9" customFormat="1" x14ac:dyDescent="0.2">
      <c r="A4" s="280" t="s">
        <v>237</v>
      </c>
      <c r="B4" s="28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45"/>
      <c r="AF4" s="45"/>
    </row>
    <row r="5" spans="1:32" x14ac:dyDescent="0.2">
      <c r="A5" s="121" t="s">
        <v>106</v>
      </c>
      <c r="B5" s="122" t="s">
        <v>235</v>
      </c>
      <c r="C5" s="15">
        <v>5434400</v>
      </c>
      <c r="D5" s="15">
        <f>E5-C5</f>
        <v>0</v>
      </c>
      <c r="E5" s="15">
        <v>5434400</v>
      </c>
      <c r="F5" s="15">
        <v>927108</v>
      </c>
      <c r="G5" s="15">
        <f>H5-F5</f>
        <v>0</v>
      </c>
      <c r="H5" s="15">
        <v>927108</v>
      </c>
      <c r="I5" s="15">
        <v>4444300</v>
      </c>
      <c r="J5" s="15">
        <f>K5-I5</f>
        <v>215328</v>
      </c>
      <c r="K5" s="15">
        <v>4659628</v>
      </c>
      <c r="L5" s="15"/>
      <c r="M5" s="15"/>
      <c r="N5" s="15"/>
      <c r="O5" s="15">
        <v>3303308</v>
      </c>
      <c r="P5" s="15">
        <f>Q5-O5</f>
        <v>-2297661</v>
      </c>
      <c r="Q5" s="15">
        <v>1005647</v>
      </c>
      <c r="R5" s="15">
        <v>0</v>
      </c>
      <c r="S5" s="15">
        <f>T5-R5</f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60">
        <f t="shared" ref="AD5:AD26" si="0">SUM(C5,F5,I5,L5,O5,R5,U5,X5,AA5)</f>
        <v>14109116</v>
      </c>
      <c r="AE5" s="160">
        <f t="shared" ref="AE5:AE26" si="1">SUM(D5,G5,J5,M5,P5,S5,V5,Y5,AB5)</f>
        <v>-2082333</v>
      </c>
      <c r="AF5" s="160">
        <f t="shared" ref="AF5:AF26" si="2">SUM(E5,H5,K5,N5,Q5,T5,W5,Z5,AC5)</f>
        <v>12026783</v>
      </c>
    </row>
    <row r="6" spans="1:32" ht="15" x14ac:dyDescent="0.25">
      <c r="A6" s="118" t="s">
        <v>110</v>
      </c>
      <c r="B6" s="95" t="s">
        <v>10</v>
      </c>
      <c r="C6" s="15"/>
      <c r="D6" s="15"/>
      <c r="E6" s="15"/>
      <c r="F6" s="15"/>
      <c r="G6" s="15"/>
      <c r="H6" s="15"/>
      <c r="I6" s="15">
        <v>387350</v>
      </c>
      <c r="J6" s="15">
        <f>K6-I6</f>
        <v>0</v>
      </c>
      <c r="K6" s="15">
        <v>387350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0">
        <f t="shared" si="0"/>
        <v>387350</v>
      </c>
      <c r="AE6" s="160">
        <f t="shared" si="1"/>
        <v>0</v>
      </c>
      <c r="AF6" s="160">
        <f t="shared" si="2"/>
        <v>387350</v>
      </c>
    </row>
    <row r="7" spans="1:32" ht="15" x14ac:dyDescent="0.25">
      <c r="A7" s="118" t="s">
        <v>105</v>
      </c>
      <c r="B7" s="95" t="s">
        <v>12</v>
      </c>
      <c r="C7" s="15"/>
      <c r="D7" s="15"/>
      <c r="E7" s="15"/>
      <c r="F7" s="15"/>
      <c r="G7" s="15"/>
      <c r="H7" s="15"/>
      <c r="I7" s="15"/>
      <c r="J7" s="15">
        <f>K7-I7</f>
        <v>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54695179</v>
      </c>
      <c r="V7" s="15"/>
      <c r="W7" s="15">
        <v>54695179</v>
      </c>
      <c r="X7" s="15"/>
      <c r="Y7" s="15"/>
      <c r="Z7" s="15"/>
      <c r="AA7" s="15"/>
      <c r="AB7" s="15"/>
      <c r="AC7" s="15"/>
      <c r="AD7" s="160">
        <f t="shared" si="0"/>
        <v>54695179</v>
      </c>
      <c r="AE7" s="160">
        <f t="shared" si="1"/>
        <v>0</v>
      </c>
      <c r="AF7" s="160">
        <f t="shared" si="2"/>
        <v>54695179</v>
      </c>
    </row>
    <row r="8" spans="1:32" ht="30" x14ac:dyDescent="0.2">
      <c r="A8" s="118" t="s">
        <v>105</v>
      </c>
      <c r="B8" s="124" t="s">
        <v>13</v>
      </c>
      <c r="C8" s="15"/>
      <c r="D8" s="15"/>
      <c r="E8" s="15"/>
      <c r="F8" s="15"/>
      <c r="G8" s="15"/>
      <c r="H8" s="15"/>
      <c r="I8" s="15"/>
      <c r="J8" s="15">
        <f>K8-I8</f>
        <v>0</v>
      </c>
      <c r="K8" s="15"/>
      <c r="L8" s="15"/>
      <c r="M8" s="15"/>
      <c r="N8" s="15"/>
      <c r="O8" s="15"/>
      <c r="P8" s="15"/>
      <c r="Q8" s="15"/>
      <c r="R8" s="15"/>
      <c r="S8" s="15">
        <f t="shared" ref="S8:S25" si="3">T8-R8</f>
        <v>0</v>
      </c>
      <c r="T8" s="15"/>
      <c r="U8" s="15">
        <v>0</v>
      </c>
      <c r="V8" s="15">
        <f>W8-U8</f>
        <v>0</v>
      </c>
      <c r="W8" s="15"/>
      <c r="X8" s="15"/>
      <c r="Y8" s="15"/>
      <c r="Z8" s="15"/>
      <c r="AA8" s="15"/>
      <c r="AB8" s="15"/>
      <c r="AC8" s="15"/>
      <c r="AD8" s="160">
        <f t="shared" si="0"/>
        <v>0</v>
      </c>
      <c r="AE8" s="160">
        <f t="shared" si="1"/>
        <v>0</v>
      </c>
      <c r="AF8" s="160">
        <f t="shared" si="2"/>
        <v>0</v>
      </c>
    </row>
    <row r="9" spans="1:32" ht="15" x14ac:dyDescent="0.25">
      <c r="A9" s="118" t="s">
        <v>108</v>
      </c>
      <c r="B9" s="93" t="s">
        <v>179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f t="shared" ref="P9:P24" si="4">Q9-O9</f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f>AC9-AA9</f>
        <v>0</v>
      </c>
      <c r="AC9" s="15"/>
      <c r="AD9" s="160">
        <f t="shared" si="0"/>
        <v>0</v>
      </c>
      <c r="AE9" s="160">
        <f t="shared" si="1"/>
        <v>0</v>
      </c>
      <c r="AF9" s="160">
        <f t="shared" si="2"/>
        <v>0</v>
      </c>
    </row>
    <row r="10" spans="1:32" ht="15" x14ac:dyDescent="0.25">
      <c r="A10" s="118" t="s">
        <v>180</v>
      </c>
      <c r="B10" s="93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v>24671068</v>
      </c>
      <c r="P10" s="15">
        <f t="shared" si="4"/>
        <v>42000</v>
      </c>
      <c r="Q10" s="15">
        <v>24713068</v>
      </c>
      <c r="R10" s="15"/>
      <c r="S10" s="15"/>
      <c r="T10" s="15"/>
      <c r="U10" s="15"/>
      <c r="V10" s="15"/>
      <c r="W10" s="15"/>
      <c r="X10" s="15"/>
      <c r="Y10" s="15"/>
      <c r="Z10" s="15"/>
      <c r="AA10" s="15">
        <v>1415909</v>
      </c>
      <c r="AB10" s="15"/>
      <c r="AC10" s="15">
        <v>1540909</v>
      </c>
      <c r="AD10" s="160">
        <f t="shared" si="0"/>
        <v>26086977</v>
      </c>
      <c r="AE10" s="160">
        <f t="shared" si="1"/>
        <v>42000</v>
      </c>
      <c r="AF10" s="160">
        <f t="shared" si="2"/>
        <v>26253977</v>
      </c>
    </row>
    <row r="11" spans="1:32" ht="15" x14ac:dyDescent="0.25">
      <c r="A11" s="118" t="s">
        <v>184</v>
      </c>
      <c r="B11" s="104" t="s">
        <v>359</v>
      </c>
      <c r="C11" s="15"/>
      <c r="D11" s="15">
        <f t="shared" ref="D11:D26" si="5">E11-C11</f>
        <v>0</v>
      </c>
      <c r="E11" s="15"/>
      <c r="F11" s="15"/>
      <c r="G11" s="15">
        <f t="shared" ref="G11:G26" si="6">H11-F11</f>
        <v>0</v>
      </c>
      <c r="H11" s="15"/>
      <c r="I11" s="15"/>
      <c r="J11" s="15">
        <f t="shared" ref="J11:J19" si="7">K11-I11</f>
        <v>0</v>
      </c>
      <c r="K11" s="15"/>
      <c r="L11" s="15"/>
      <c r="M11" s="15"/>
      <c r="N11" s="15"/>
      <c r="O11" s="15"/>
      <c r="P11" s="15"/>
      <c r="Q11" s="15"/>
      <c r="R11" s="15">
        <v>0</v>
      </c>
      <c r="S11" s="15">
        <f t="shared" si="3"/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0">
        <f t="shared" si="0"/>
        <v>0</v>
      </c>
      <c r="AE11" s="160">
        <f t="shared" si="1"/>
        <v>0</v>
      </c>
      <c r="AF11" s="160">
        <f t="shared" si="2"/>
        <v>0</v>
      </c>
    </row>
    <row r="12" spans="1:32" ht="15" x14ac:dyDescent="0.25">
      <c r="A12" s="118" t="s">
        <v>185</v>
      </c>
      <c r="B12" s="104" t="s">
        <v>360</v>
      </c>
      <c r="C12" s="15">
        <v>13117320</v>
      </c>
      <c r="D12" s="15"/>
      <c r="E12" s="15">
        <v>13117320</v>
      </c>
      <c r="F12" s="15">
        <v>1249636</v>
      </c>
      <c r="G12" s="15">
        <f t="shared" si="6"/>
        <v>0</v>
      </c>
      <c r="H12" s="15">
        <v>1249636</v>
      </c>
      <c r="I12" s="15">
        <v>3867368</v>
      </c>
      <c r="J12" s="15">
        <f t="shared" si="7"/>
        <v>0</v>
      </c>
      <c r="K12" s="15">
        <v>3867368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0">
        <f t="shared" si="0"/>
        <v>18234324</v>
      </c>
      <c r="AE12" s="160">
        <f t="shared" si="1"/>
        <v>0</v>
      </c>
      <c r="AF12" s="160">
        <f t="shared" si="2"/>
        <v>18234324</v>
      </c>
    </row>
    <row r="13" spans="1:32" ht="15" x14ac:dyDescent="0.25">
      <c r="A13" s="118" t="s">
        <v>114</v>
      </c>
      <c r="B13" s="93" t="s">
        <v>11</v>
      </c>
      <c r="C13" s="15">
        <v>250000</v>
      </c>
      <c r="D13" s="15"/>
      <c r="E13" s="15">
        <v>250000</v>
      </c>
      <c r="F13" s="15">
        <v>48750</v>
      </c>
      <c r="G13" s="15"/>
      <c r="H13" s="15">
        <v>48750</v>
      </c>
      <c r="I13" s="15">
        <v>508000</v>
      </c>
      <c r="J13" s="15">
        <f t="shared" si="7"/>
        <v>0</v>
      </c>
      <c r="K13" s="15">
        <v>508000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0">
        <f t="shared" si="0"/>
        <v>806750</v>
      </c>
      <c r="AE13" s="160">
        <f t="shared" si="1"/>
        <v>0</v>
      </c>
      <c r="AF13" s="160">
        <f t="shared" si="2"/>
        <v>806750</v>
      </c>
    </row>
    <row r="14" spans="1:32" ht="15" x14ac:dyDescent="0.25">
      <c r="A14" s="118" t="s">
        <v>113</v>
      </c>
      <c r="B14" s="104" t="s">
        <v>14</v>
      </c>
      <c r="C14" s="15"/>
      <c r="D14" s="15"/>
      <c r="E14" s="15"/>
      <c r="F14" s="15"/>
      <c r="G14" s="15"/>
      <c r="H14" s="15"/>
      <c r="I14" s="15"/>
      <c r="J14" s="15">
        <f t="shared" si="7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0">
        <f t="shared" si="0"/>
        <v>0</v>
      </c>
      <c r="AE14" s="160">
        <f t="shared" si="1"/>
        <v>0</v>
      </c>
      <c r="AF14" s="160">
        <f t="shared" si="2"/>
        <v>0</v>
      </c>
    </row>
    <row r="15" spans="1:32" ht="15" x14ac:dyDescent="0.25">
      <c r="A15" s="118" t="s">
        <v>116</v>
      </c>
      <c r="B15" s="93" t="s">
        <v>236</v>
      </c>
      <c r="C15" s="15"/>
      <c r="D15" s="15"/>
      <c r="E15" s="15"/>
      <c r="F15" s="15"/>
      <c r="G15" s="15"/>
      <c r="H15" s="15"/>
      <c r="I15" s="15">
        <v>800100</v>
      </c>
      <c r="J15" s="15">
        <f t="shared" si="7"/>
        <v>0</v>
      </c>
      <c r="K15" s="15">
        <v>800100</v>
      </c>
      <c r="L15" s="15"/>
      <c r="M15" s="15"/>
      <c r="N15" s="15"/>
      <c r="O15" s="15"/>
      <c r="P15" s="15"/>
      <c r="Q15" s="15"/>
      <c r="R15" s="15"/>
      <c r="S15" s="15">
        <f t="shared" si="3"/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0">
        <f t="shared" si="0"/>
        <v>800100</v>
      </c>
      <c r="AE15" s="160">
        <f t="shared" si="1"/>
        <v>0</v>
      </c>
      <c r="AF15" s="160">
        <f t="shared" si="2"/>
        <v>800100</v>
      </c>
    </row>
    <row r="16" spans="1:32" ht="15" x14ac:dyDescent="0.25">
      <c r="A16" s="118" t="s">
        <v>115</v>
      </c>
      <c r="B16" s="104" t="s">
        <v>181</v>
      </c>
      <c r="C16" s="15">
        <v>250000</v>
      </c>
      <c r="D16" s="15"/>
      <c r="E16" s="15">
        <v>250000</v>
      </c>
      <c r="F16" s="15">
        <v>48750</v>
      </c>
      <c r="G16" s="15"/>
      <c r="H16" s="15">
        <v>48750</v>
      </c>
      <c r="I16" s="15">
        <v>444500</v>
      </c>
      <c r="J16" s="15">
        <f t="shared" si="7"/>
        <v>0</v>
      </c>
      <c r="K16" s="15">
        <v>444500</v>
      </c>
      <c r="L16" s="15"/>
      <c r="M16" s="15"/>
      <c r="N16" s="15"/>
      <c r="O16" s="15"/>
      <c r="P16" s="15"/>
      <c r="Q16" s="15"/>
      <c r="R16" s="15">
        <v>0</v>
      </c>
      <c r="S16" s="15">
        <f t="shared" si="3"/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0">
        <f t="shared" si="0"/>
        <v>743250</v>
      </c>
      <c r="AE16" s="160">
        <f t="shared" si="1"/>
        <v>0</v>
      </c>
      <c r="AF16" s="160">
        <f t="shared" si="2"/>
        <v>743250</v>
      </c>
    </row>
    <row r="17" spans="1:32" ht="15" x14ac:dyDescent="0.25">
      <c r="A17" s="118" t="s">
        <v>107</v>
      </c>
      <c r="B17" s="95" t="s">
        <v>7</v>
      </c>
      <c r="C17" s="15"/>
      <c r="D17" s="15">
        <f t="shared" si="5"/>
        <v>0</v>
      </c>
      <c r="E17" s="15"/>
      <c r="F17" s="15"/>
      <c r="G17" s="15">
        <f t="shared" si="6"/>
        <v>0</v>
      </c>
      <c r="H17" s="15"/>
      <c r="I17" s="15"/>
      <c r="J17" s="15">
        <f t="shared" si="7"/>
        <v>0</v>
      </c>
      <c r="K17" s="15"/>
      <c r="L17" s="15"/>
      <c r="M17" s="15"/>
      <c r="N17" s="15"/>
      <c r="O17" s="15"/>
      <c r="P17" s="15"/>
      <c r="Q17" s="15"/>
      <c r="R17" s="15">
        <v>0</v>
      </c>
      <c r="S17" s="15">
        <f t="shared" si="3"/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0">
        <f t="shared" si="0"/>
        <v>0</v>
      </c>
      <c r="AE17" s="160">
        <f t="shared" si="1"/>
        <v>0</v>
      </c>
      <c r="AF17" s="160">
        <f t="shared" si="2"/>
        <v>0</v>
      </c>
    </row>
    <row r="18" spans="1:32" ht="15" x14ac:dyDescent="0.25">
      <c r="A18" s="118" t="s">
        <v>354</v>
      </c>
      <c r="B18" s="104" t="s">
        <v>355</v>
      </c>
      <c r="C18" s="15"/>
      <c r="D18" s="15">
        <f t="shared" si="5"/>
        <v>0</v>
      </c>
      <c r="E18" s="15"/>
      <c r="F18" s="15"/>
      <c r="G18" s="15">
        <f t="shared" si="6"/>
        <v>0</v>
      </c>
      <c r="H18" s="15"/>
      <c r="I18" s="15"/>
      <c r="J18" s="15">
        <f t="shared" si="7"/>
        <v>0</v>
      </c>
      <c r="K18" s="15"/>
      <c r="L18" s="15"/>
      <c r="M18" s="15"/>
      <c r="N18" s="15"/>
      <c r="O18" s="15"/>
      <c r="P18" s="15"/>
      <c r="Q18" s="15"/>
      <c r="R18" s="15"/>
      <c r="S18" s="15">
        <f t="shared" si="3"/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0">
        <f t="shared" si="0"/>
        <v>0</v>
      </c>
      <c r="AE18" s="160">
        <f t="shared" si="1"/>
        <v>0</v>
      </c>
      <c r="AF18" s="160">
        <f t="shared" si="2"/>
        <v>0</v>
      </c>
    </row>
    <row r="19" spans="1:32" ht="18.75" customHeight="1" x14ac:dyDescent="0.25">
      <c r="A19" s="118" t="s">
        <v>109</v>
      </c>
      <c r="B19" s="119" t="s">
        <v>15</v>
      </c>
      <c r="C19" s="15"/>
      <c r="D19" s="15">
        <f t="shared" si="5"/>
        <v>0</v>
      </c>
      <c r="E19" s="15"/>
      <c r="F19" s="15"/>
      <c r="G19" s="15">
        <f t="shared" si="6"/>
        <v>0</v>
      </c>
      <c r="H19" s="15"/>
      <c r="I19" s="15"/>
      <c r="J19" s="15">
        <f t="shared" si="7"/>
        <v>0</v>
      </c>
      <c r="K19" s="15"/>
      <c r="L19" s="15"/>
      <c r="M19" s="15"/>
      <c r="N19" s="15"/>
      <c r="O19" s="15"/>
      <c r="P19" s="15"/>
      <c r="Q19" s="15"/>
      <c r="R19" s="15">
        <v>0</v>
      </c>
      <c r="S19" s="15">
        <f t="shared" si="3"/>
        <v>0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0">
        <f t="shared" si="0"/>
        <v>0</v>
      </c>
      <c r="AE19" s="160">
        <f t="shared" si="1"/>
        <v>0</v>
      </c>
      <c r="AF19" s="160">
        <f t="shared" si="2"/>
        <v>0</v>
      </c>
    </row>
    <row r="20" spans="1:32" ht="15" x14ac:dyDescent="0.25">
      <c r="A20" s="202" t="s">
        <v>490</v>
      </c>
      <c r="B20" s="93" t="s">
        <v>491</v>
      </c>
      <c r="C20" s="15"/>
      <c r="D20" s="15"/>
      <c r="E20" s="15">
        <v>1023636</v>
      </c>
      <c r="F20" s="15"/>
      <c r="G20" s="15"/>
      <c r="H20" s="15"/>
      <c r="I20" s="15">
        <v>2000000</v>
      </c>
      <c r="J20" s="15"/>
      <c r="K20" s="15">
        <v>2000000</v>
      </c>
      <c r="L20" s="15"/>
      <c r="M20" s="15"/>
      <c r="N20" s="15"/>
      <c r="O20" s="15"/>
      <c r="P20" s="15">
        <f t="shared" si="4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0">
        <f t="shared" si="0"/>
        <v>2000000</v>
      </c>
      <c r="AE20" s="160">
        <f t="shared" si="1"/>
        <v>0</v>
      </c>
      <c r="AF20" s="160">
        <f t="shared" si="2"/>
        <v>3023636</v>
      </c>
    </row>
    <row r="21" spans="1:32" ht="15" x14ac:dyDescent="0.25">
      <c r="A21" s="118" t="s">
        <v>117</v>
      </c>
      <c r="B21" s="111" t="s">
        <v>234</v>
      </c>
      <c r="C21" s="15">
        <v>750750</v>
      </c>
      <c r="D21" s="15">
        <f t="shared" si="5"/>
        <v>0</v>
      </c>
      <c r="E21" s="15">
        <v>750750</v>
      </c>
      <c r="F21" s="15">
        <v>146396</v>
      </c>
      <c r="G21" s="15">
        <f t="shared" si="6"/>
        <v>0</v>
      </c>
      <c r="H21" s="15">
        <v>146396</v>
      </c>
      <c r="I21" s="15">
        <v>279400</v>
      </c>
      <c r="J21" s="15">
        <f>K21-I21</f>
        <v>0</v>
      </c>
      <c r="K21" s="15">
        <v>279400</v>
      </c>
      <c r="L21" s="15"/>
      <c r="M21" s="15"/>
      <c r="N21" s="15"/>
      <c r="O21" s="15"/>
      <c r="P21" s="15"/>
      <c r="Q21" s="15"/>
      <c r="R21" s="15"/>
      <c r="S21" s="15">
        <f t="shared" si="3"/>
        <v>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0">
        <f t="shared" si="0"/>
        <v>1176546</v>
      </c>
      <c r="AE21" s="160">
        <f t="shared" si="1"/>
        <v>0</v>
      </c>
      <c r="AF21" s="160">
        <f t="shared" si="2"/>
        <v>1176546</v>
      </c>
    </row>
    <row r="22" spans="1:32" ht="15" x14ac:dyDescent="0.25">
      <c r="A22" s="118" t="s">
        <v>111</v>
      </c>
      <c r="B22" s="123" t="s">
        <v>349</v>
      </c>
      <c r="C22" s="15">
        <v>2375500</v>
      </c>
      <c r="D22" s="15">
        <f t="shared" si="5"/>
        <v>-393624</v>
      </c>
      <c r="E22" s="15">
        <v>1981876</v>
      </c>
      <c r="F22" s="15">
        <v>463125</v>
      </c>
      <c r="G22" s="15"/>
      <c r="H22" s="15">
        <v>463125</v>
      </c>
      <c r="I22" s="15">
        <v>1050900</v>
      </c>
      <c r="J22" s="15">
        <f>K22-I22</f>
        <v>929095</v>
      </c>
      <c r="K22" s="15">
        <v>1979995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0">
        <f t="shared" si="0"/>
        <v>3889525</v>
      </c>
      <c r="AE22" s="160">
        <f t="shared" si="1"/>
        <v>535471</v>
      </c>
      <c r="AF22" s="160">
        <f t="shared" si="2"/>
        <v>4424996</v>
      </c>
    </row>
    <row r="23" spans="1:32" ht="15" x14ac:dyDescent="0.25">
      <c r="A23" s="202" t="s">
        <v>452</v>
      </c>
      <c r="B23" s="123" t="s">
        <v>453</v>
      </c>
      <c r="C23" s="15">
        <v>0</v>
      </c>
      <c r="D23" s="15">
        <f t="shared" si="5"/>
        <v>0</v>
      </c>
      <c r="E23" s="15"/>
      <c r="F23" s="15"/>
      <c r="G23" s="15"/>
      <c r="H23" s="15"/>
      <c r="I23" s="15"/>
      <c r="J23" s="15">
        <f>K23-I23</f>
        <v>0</v>
      </c>
      <c r="K23" s="15"/>
      <c r="L23" s="15"/>
      <c r="M23" s="15"/>
      <c r="N23" s="15"/>
      <c r="O23" s="15"/>
      <c r="P23" s="15">
        <f t="shared" si="4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0">
        <f t="shared" si="0"/>
        <v>0</v>
      </c>
      <c r="AE23" s="160">
        <f t="shared" si="1"/>
        <v>0</v>
      </c>
      <c r="AF23" s="160">
        <f t="shared" si="2"/>
        <v>0</v>
      </c>
    </row>
    <row r="24" spans="1:32" ht="15" x14ac:dyDescent="0.25">
      <c r="A24" s="202" t="s">
        <v>451</v>
      </c>
      <c r="B24" s="123" t="s">
        <v>396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f t="shared" si="4"/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0">
        <f t="shared" si="0"/>
        <v>0</v>
      </c>
      <c r="AE24" s="160">
        <f t="shared" si="1"/>
        <v>0</v>
      </c>
      <c r="AF24" s="160">
        <f t="shared" si="2"/>
        <v>0</v>
      </c>
    </row>
    <row r="25" spans="1:32" ht="15" x14ac:dyDescent="0.25">
      <c r="A25" s="118" t="s">
        <v>339</v>
      </c>
      <c r="B25" s="104" t="s">
        <v>450</v>
      </c>
      <c r="C25" s="15"/>
      <c r="D25" s="15"/>
      <c r="E25" s="15"/>
      <c r="F25" s="15"/>
      <c r="G25" s="15"/>
      <c r="H25" s="15"/>
      <c r="I25" s="15"/>
      <c r="J25" s="15">
        <f>K25-I25</f>
        <v>0</v>
      </c>
      <c r="K25" s="15"/>
      <c r="L25" s="15"/>
      <c r="M25" s="15"/>
      <c r="N25" s="15"/>
      <c r="O25" s="15"/>
      <c r="P25" s="15"/>
      <c r="Q25" s="15"/>
      <c r="R25" s="15"/>
      <c r="S25" s="15">
        <f t="shared" si="3"/>
        <v>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0">
        <f t="shared" si="0"/>
        <v>0</v>
      </c>
      <c r="AE25" s="160">
        <f t="shared" si="1"/>
        <v>0</v>
      </c>
      <c r="AF25" s="160">
        <f t="shared" si="2"/>
        <v>0</v>
      </c>
    </row>
    <row r="26" spans="1:32" ht="15" x14ac:dyDescent="0.25">
      <c r="A26" s="118" t="s">
        <v>351</v>
      </c>
      <c r="B26" s="93" t="s">
        <v>353</v>
      </c>
      <c r="C26" s="15">
        <v>2545908</v>
      </c>
      <c r="D26" s="15">
        <f t="shared" si="5"/>
        <v>0</v>
      </c>
      <c r="E26" s="15">
        <v>2545908</v>
      </c>
      <c r="F26" s="15">
        <v>496452</v>
      </c>
      <c r="G26" s="15">
        <f t="shared" si="6"/>
        <v>0</v>
      </c>
      <c r="H26" s="15">
        <v>496452</v>
      </c>
      <c r="I26" s="15">
        <v>1547050</v>
      </c>
      <c r="J26" s="15">
        <f>K26-I26</f>
        <v>0</v>
      </c>
      <c r="K26" s="15">
        <v>1547050</v>
      </c>
      <c r="L26" s="15"/>
      <c r="M26" s="15"/>
      <c r="N26" s="15"/>
      <c r="O26" s="15"/>
      <c r="P26" s="15"/>
      <c r="Q26" s="15"/>
      <c r="R26" s="15">
        <v>0</v>
      </c>
      <c r="S26" s="15">
        <f>T26-R26</f>
        <v>319726</v>
      </c>
      <c r="T26" s="15">
        <v>319726</v>
      </c>
      <c r="U26" s="15"/>
      <c r="V26" s="15"/>
      <c r="W26" s="15"/>
      <c r="X26" s="15"/>
      <c r="Y26" s="15"/>
      <c r="Z26" s="15"/>
      <c r="AA26" s="15"/>
      <c r="AB26" s="15"/>
      <c r="AC26" s="15"/>
      <c r="AD26" s="160">
        <f t="shared" si="0"/>
        <v>4589410</v>
      </c>
      <c r="AE26" s="160">
        <f t="shared" si="1"/>
        <v>319726</v>
      </c>
      <c r="AF26" s="160">
        <f t="shared" si="2"/>
        <v>4909136</v>
      </c>
    </row>
    <row r="27" spans="1:32" ht="15" x14ac:dyDescent="0.25">
      <c r="A27" s="118" t="s">
        <v>183</v>
      </c>
      <c r="B27" s="117" t="s">
        <v>362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960000</v>
      </c>
      <c r="M27" s="15">
        <f>N27-L27</f>
        <v>36500</v>
      </c>
      <c r="N27" s="15">
        <v>996500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0">
        <f t="shared" ref="AD27:AF27" si="8">SUM(C27,F27,I27,L27,O27,R27,U27,X27,AA27)</f>
        <v>960000</v>
      </c>
      <c r="AE27" s="160">
        <f t="shared" si="8"/>
        <v>36500</v>
      </c>
      <c r="AF27" s="160">
        <f t="shared" si="8"/>
        <v>996500</v>
      </c>
    </row>
    <row r="28" spans="1:32" s="26" customFormat="1" x14ac:dyDescent="0.2">
      <c r="A28" s="55"/>
      <c r="B28" s="120" t="s">
        <v>200</v>
      </c>
      <c r="C28" s="25">
        <f t="shared" ref="C28:AF28" si="9">SUM(C5:C27)</f>
        <v>24723878</v>
      </c>
      <c r="D28" s="25">
        <f t="shared" si="9"/>
        <v>-393624</v>
      </c>
      <c r="E28" s="25">
        <f t="shared" si="9"/>
        <v>25353890</v>
      </c>
      <c r="F28" s="25">
        <f t="shared" si="9"/>
        <v>3380217</v>
      </c>
      <c r="G28" s="25">
        <f t="shared" si="9"/>
        <v>0</v>
      </c>
      <c r="H28" s="25">
        <f t="shared" si="9"/>
        <v>3380217</v>
      </c>
      <c r="I28" s="25">
        <f>SUM(I5:I27)</f>
        <v>15328968</v>
      </c>
      <c r="J28" s="25">
        <f t="shared" si="9"/>
        <v>1144423</v>
      </c>
      <c r="K28" s="25">
        <f t="shared" si="9"/>
        <v>16473391</v>
      </c>
      <c r="L28" s="25">
        <f t="shared" si="9"/>
        <v>960000</v>
      </c>
      <c r="M28" s="25">
        <f t="shared" si="9"/>
        <v>36500</v>
      </c>
      <c r="N28" s="25">
        <f t="shared" si="9"/>
        <v>996500</v>
      </c>
      <c r="O28" s="25">
        <f t="shared" si="9"/>
        <v>27974376</v>
      </c>
      <c r="P28" s="25">
        <f t="shared" si="9"/>
        <v>-2255661</v>
      </c>
      <c r="Q28" s="25">
        <f t="shared" si="9"/>
        <v>25718715</v>
      </c>
      <c r="R28" s="25">
        <f t="shared" si="9"/>
        <v>0</v>
      </c>
      <c r="S28" s="25">
        <f t="shared" si="9"/>
        <v>319726</v>
      </c>
      <c r="T28" s="25">
        <f t="shared" si="9"/>
        <v>319726</v>
      </c>
      <c r="U28" s="25">
        <f t="shared" si="9"/>
        <v>54695179</v>
      </c>
      <c r="V28" s="25">
        <f t="shared" si="9"/>
        <v>0</v>
      </c>
      <c r="W28" s="25">
        <f t="shared" si="9"/>
        <v>54695179</v>
      </c>
      <c r="X28" s="25">
        <f t="shared" si="9"/>
        <v>0</v>
      </c>
      <c r="Y28" s="25">
        <f t="shared" si="9"/>
        <v>0</v>
      </c>
      <c r="Z28" s="25">
        <f t="shared" si="9"/>
        <v>0</v>
      </c>
      <c r="AA28" s="25">
        <f t="shared" si="9"/>
        <v>1415909</v>
      </c>
      <c r="AB28" s="25">
        <f t="shared" si="9"/>
        <v>0</v>
      </c>
      <c r="AC28" s="25">
        <f t="shared" si="9"/>
        <v>1540909</v>
      </c>
      <c r="AD28" s="25">
        <f>SUM(AD5:AD27)</f>
        <v>128478527</v>
      </c>
      <c r="AE28" s="25">
        <f>SUM(AE5:AE27)</f>
        <v>-1148636</v>
      </c>
      <c r="AF28" s="25">
        <f t="shared" si="9"/>
        <v>128478527</v>
      </c>
    </row>
    <row r="29" spans="1:32" ht="15" x14ac:dyDescent="0.25">
      <c r="A29" s="79"/>
      <c r="B29" s="67" t="s">
        <v>256</v>
      </c>
      <c r="C29" s="68">
        <f t="shared" ref="C29:AF29" si="10">C28</f>
        <v>24723878</v>
      </c>
      <c r="D29" s="68">
        <f t="shared" si="10"/>
        <v>-393624</v>
      </c>
      <c r="E29" s="68">
        <f t="shared" si="10"/>
        <v>25353890</v>
      </c>
      <c r="F29" s="68">
        <f t="shared" si="10"/>
        <v>3380217</v>
      </c>
      <c r="G29" s="68">
        <f t="shared" si="10"/>
        <v>0</v>
      </c>
      <c r="H29" s="68">
        <f t="shared" si="10"/>
        <v>3380217</v>
      </c>
      <c r="I29" s="68">
        <f t="shared" si="10"/>
        <v>15328968</v>
      </c>
      <c r="J29" s="68">
        <f t="shared" si="10"/>
        <v>1144423</v>
      </c>
      <c r="K29" s="68">
        <f t="shared" si="10"/>
        <v>16473391</v>
      </c>
      <c r="L29" s="68">
        <f t="shared" si="10"/>
        <v>960000</v>
      </c>
      <c r="M29" s="68">
        <f t="shared" si="10"/>
        <v>36500</v>
      </c>
      <c r="N29" s="68">
        <f t="shared" si="10"/>
        <v>996500</v>
      </c>
      <c r="O29" s="68">
        <f t="shared" si="10"/>
        <v>27974376</v>
      </c>
      <c r="P29" s="68">
        <f t="shared" si="10"/>
        <v>-2255661</v>
      </c>
      <c r="Q29" s="68">
        <f t="shared" si="10"/>
        <v>25718715</v>
      </c>
      <c r="R29" s="68">
        <f t="shared" si="10"/>
        <v>0</v>
      </c>
      <c r="S29" s="68">
        <f t="shared" si="10"/>
        <v>319726</v>
      </c>
      <c r="T29" s="68">
        <f t="shared" si="10"/>
        <v>319726</v>
      </c>
      <c r="U29" s="68">
        <f t="shared" si="10"/>
        <v>54695179</v>
      </c>
      <c r="V29" s="68">
        <f t="shared" si="10"/>
        <v>0</v>
      </c>
      <c r="W29" s="68">
        <f t="shared" si="10"/>
        <v>54695179</v>
      </c>
      <c r="X29" s="68">
        <f t="shared" si="10"/>
        <v>0</v>
      </c>
      <c r="Y29" s="68">
        <f t="shared" si="10"/>
        <v>0</v>
      </c>
      <c r="Z29" s="68">
        <f t="shared" si="10"/>
        <v>0</v>
      </c>
      <c r="AA29" s="68">
        <f t="shared" si="10"/>
        <v>1415909</v>
      </c>
      <c r="AB29" s="68">
        <f t="shared" si="10"/>
        <v>0</v>
      </c>
      <c r="AC29" s="68">
        <f t="shared" si="10"/>
        <v>1540909</v>
      </c>
      <c r="AD29" s="161">
        <f t="shared" si="10"/>
        <v>128478527</v>
      </c>
      <c r="AE29" s="161">
        <f t="shared" si="10"/>
        <v>-1148636</v>
      </c>
      <c r="AF29" s="161">
        <f t="shared" si="10"/>
        <v>128478527</v>
      </c>
    </row>
  </sheetData>
  <mergeCells count="14">
    <mergeCell ref="A2:A3"/>
    <mergeCell ref="B1:X1"/>
    <mergeCell ref="A4:B4"/>
    <mergeCell ref="B2:B3"/>
    <mergeCell ref="AD2:AF2"/>
    <mergeCell ref="AA2:AC2"/>
    <mergeCell ref="X2:Z2"/>
    <mergeCell ref="U2:W2"/>
    <mergeCell ref="R2:T2"/>
    <mergeCell ref="O2:Q2"/>
    <mergeCell ref="L2:N2"/>
    <mergeCell ref="I2:K2"/>
    <mergeCell ref="F2:H2"/>
    <mergeCell ref="C2:E2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scale="37" fitToHeight="0" orientation="landscape" r:id="rId1"/>
  <headerFooter>
    <oddHeader xml:space="preserve">&amp;L6. melléklet a 7/2019.(XI.19.) önkormányzati rendelethez&amp;CNagypall
 Község Önkormányzata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1">
    <tabColor rgb="FFFFFF00"/>
    <pageSetUpPr fitToPage="1"/>
  </sheetPr>
  <dimension ref="A1:E107"/>
  <sheetViews>
    <sheetView zoomScaleNormal="100" workbookViewId="0">
      <selection activeCell="B26" sqref="A26:XFD26"/>
    </sheetView>
  </sheetViews>
  <sheetFormatPr defaultRowHeight="12.75" x14ac:dyDescent="0.2"/>
  <cols>
    <col min="1" max="1" width="7" bestFit="1" customWidth="1"/>
    <col min="2" max="2" width="49.28515625" bestFit="1" customWidth="1"/>
    <col min="3" max="5" width="11.140625" bestFit="1" customWidth="1"/>
  </cols>
  <sheetData>
    <row r="1" spans="1:5" x14ac:dyDescent="0.2">
      <c r="A1" s="292" t="s">
        <v>510</v>
      </c>
      <c r="B1" s="292"/>
      <c r="C1" s="292"/>
      <c r="D1" s="292"/>
      <c r="E1" s="292"/>
    </row>
    <row r="2" spans="1:5" ht="15" x14ac:dyDescent="0.2">
      <c r="A2" s="82" t="s">
        <v>278</v>
      </c>
      <c r="B2" s="82" t="s">
        <v>279</v>
      </c>
      <c r="C2" s="157" t="s">
        <v>189</v>
      </c>
      <c r="D2" s="45" t="s">
        <v>430</v>
      </c>
      <c r="E2" s="45" t="s">
        <v>429</v>
      </c>
    </row>
    <row r="3" spans="1:5" s="26" customFormat="1" x14ac:dyDescent="0.2">
      <c r="A3" s="17" t="s">
        <v>45</v>
      </c>
      <c r="B3" s="17" t="s">
        <v>44</v>
      </c>
      <c r="C3" s="15">
        <v>15325974</v>
      </c>
      <c r="D3" s="192">
        <f>E3-C3</f>
        <v>0</v>
      </c>
      <c r="E3" s="192">
        <v>15325974</v>
      </c>
    </row>
    <row r="4" spans="1:5" x14ac:dyDescent="0.2">
      <c r="A4" s="17" t="s">
        <v>46</v>
      </c>
      <c r="B4" s="17" t="s">
        <v>47</v>
      </c>
      <c r="C4" s="15">
        <v>10056118</v>
      </c>
      <c r="D4" s="192">
        <f t="shared" ref="D4:D10" si="0">E4-C4</f>
        <v>0</v>
      </c>
      <c r="E4" s="192">
        <v>10056118</v>
      </c>
    </row>
    <row r="5" spans="1:5" s="26" customFormat="1" x14ac:dyDescent="0.2">
      <c r="A5" s="17" t="s">
        <v>48</v>
      </c>
      <c r="B5" s="17" t="s">
        <v>49</v>
      </c>
      <c r="C5" s="15">
        <v>11277218</v>
      </c>
      <c r="D5" s="192">
        <f t="shared" si="0"/>
        <v>0</v>
      </c>
      <c r="E5" s="192">
        <v>11277218</v>
      </c>
    </row>
    <row r="6" spans="1:5" x14ac:dyDescent="0.2">
      <c r="A6" s="17" t="s">
        <v>51</v>
      </c>
      <c r="B6" s="17" t="s">
        <v>50</v>
      </c>
      <c r="C6" s="15">
        <v>1800000</v>
      </c>
      <c r="D6" s="192">
        <f t="shared" si="0"/>
        <v>0</v>
      </c>
      <c r="E6" s="192">
        <v>1800000</v>
      </c>
    </row>
    <row r="7" spans="1:5" x14ac:dyDescent="0.2">
      <c r="A7" s="18" t="s">
        <v>344</v>
      </c>
      <c r="B7" s="18" t="s">
        <v>397</v>
      </c>
      <c r="C7" s="15">
        <v>0</v>
      </c>
      <c r="D7" s="192">
        <f t="shared" si="0"/>
        <v>820420</v>
      </c>
      <c r="E7" s="192">
        <v>820420</v>
      </c>
    </row>
    <row r="8" spans="1:5" x14ac:dyDescent="0.2">
      <c r="A8" s="203" t="s">
        <v>432</v>
      </c>
      <c r="B8" s="203" t="s">
        <v>433</v>
      </c>
      <c r="C8" s="15">
        <v>0</v>
      </c>
      <c r="D8" s="192">
        <f t="shared" si="0"/>
        <v>78849</v>
      </c>
      <c r="E8" s="192">
        <v>78849</v>
      </c>
    </row>
    <row r="9" spans="1:5" x14ac:dyDescent="0.2">
      <c r="A9" s="203" t="s">
        <v>434</v>
      </c>
      <c r="B9" s="203" t="s">
        <v>118</v>
      </c>
      <c r="C9" s="15">
        <v>0</v>
      </c>
      <c r="D9" s="192">
        <f t="shared" si="0"/>
        <v>0</v>
      </c>
      <c r="E9" s="192">
        <v>0</v>
      </c>
    </row>
    <row r="10" spans="1:5" s="26" customFormat="1" x14ac:dyDescent="0.2">
      <c r="A10" s="17" t="s">
        <v>41</v>
      </c>
      <c r="B10" s="17" t="s">
        <v>52</v>
      </c>
      <c r="C10" s="15">
        <v>75945073</v>
      </c>
      <c r="D10" s="192">
        <f t="shared" si="0"/>
        <v>-1899269</v>
      </c>
      <c r="E10" s="192">
        <v>74045804</v>
      </c>
    </row>
    <row r="11" spans="1:5" x14ac:dyDescent="0.2">
      <c r="A11" s="83" t="s">
        <v>88</v>
      </c>
      <c r="B11" s="83" t="s">
        <v>89</v>
      </c>
      <c r="C11" s="86">
        <f>SUM(C3:C10)</f>
        <v>114404383</v>
      </c>
      <c r="D11" s="134">
        <f>SUM(D3:D10)</f>
        <v>-1000000</v>
      </c>
      <c r="E11" s="134">
        <f t="shared" ref="E11" si="1">SUM(E3:E10)</f>
        <v>113404383</v>
      </c>
    </row>
    <row r="12" spans="1:5" s="211" customFormat="1" x14ac:dyDescent="0.2">
      <c r="A12" s="207" t="s">
        <v>454</v>
      </c>
      <c r="B12" s="207" t="s">
        <v>455</v>
      </c>
      <c r="C12" s="204"/>
      <c r="D12" s="204"/>
      <c r="E12" s="204"/>
    </row>
    <row r="13" spans="1:5" x14ac:dyDescent="0.2">
      <c r="A13" s="132" t="s">
        <v>454</v>
      </c>
      <c r="B13" s="132" t="s">
        <v>456</v>
      </c>
      <c r="C13" s="134">
        <f>SUM(C12)</f>
        <v>0</v>
      </c>
      <c r="D13" s="134">
        <f>E13-C13</f>
        <v>0</v>
      </c>
      <c r="E13" s="134">
        <f>SUM(E12)</f>
        <v>0</v>
      </c>
    </row>
    <row r="14" spans="1:5" s="170" customFormat="1" x14ac:dyDescent="0.2">
      <c r="A14" s="171" t="s">
        <v>398</v>
      </c>
      <c r="B14" s="171" t="s">
        <v>399</v>
      </c>
      <c r="C14" s="172">
        <v>0</v>
      </c>
      <c r="D14" s="205">
        <f>E14-C14</f>
        <v>0</v>
      </c>
      <c r="E14" s="204"/>
    </row>
    <row r="15" spans="1:5" s="26" customFormat="1" x14ac:dyDescent="0.2">
      <c r="A15" s="18" t="s">
        <v>38</v>
      </c>
      <c r="B15" s="18" t="s">
        <v>16</v>
      </c>
      <c r="C15" s="15">
        <v>1800000</v>
      </c>
      <c r="D15" s="205">
        <f t="shared" ref="D15:D18" si="2">E15-C15</f>
        <v>0</v>
      </c>
      <c r="E15" s="192">
        <v>1800000</v>
      </c>
    </row>
    <row r="16" spans="1:5" s="26" customFormat="1" x14ac:dyDescent="0.2">
      <c r="A16" s="17" t="s">
        <v>39</v>
      </c>
      <c r="B16" s="17" t="s">
        <v>17</v>
      </c>
      <c r="C16" s="15">
        <v>2200000</v>
      </c>
      <c r="D16" s="205">
        <f t="shared" si="2"/>
        <v>1000000</v>
      </c>
      <c r="E16" s="192">
        <v>3200000</v>
      </c>
    </row>
    <row r="17" spans="1:5" x14ac:dyDescent="0.2">
      <c r="A17" s="17" t="s">
        <v>37</v>
      </c>
      <c r="B17" s="17" t="s">
        <v>228</v>
      </c>
      <c r="C17" s="15">
        <v>800000</v>
      </c>
      <c r="D17" s="205">
        <f t="shared" si="2"/>
        <v>100000</v>
      </c>
      <c r="E17" s="192">
        <v>900000</v>
      </c>
    </row>
    <row r="18" spans="1:5" x14ac:dyDescent="0.2">
      <c r="A18" s="18" t="s">
        <v>128</v>
      </c>
      <c r="B18" s="18" t="s">
        <v>129</v>
      </c>
      <c r="C18" s="15">
        <v>1500000</v>
      </c>
      <c r="D18" s="205">
        <f t="shared" si="2"/>
        <v>0</v>
      </c>
      <c r="E18" s="192">
        <v>1500000</v>
      </c>
    </row>
    <row r="19" spans="1:5" x14ac:dyDescent="0.2">
      <c r="A19" s="83" t="s">
        <v>92</v>
      </c>
      <c r="B19" s="83" t="s">
        <v>93</v>
      </c>
      <c r="C19" s="86">
        <f>SUM(C14:C18)</f>
        <v>6300000</v>
      </c>
      <c r="D19" s="134">
        <f t="shared" ref="D19:E19" si="3">SUM(D14:D18)</f>
        <v>1100000</v>
      </c>
      <c r="E19" s="134">
        <f t="shared" si="3"/>
        <v>7400000</v>
      </c>
    </row>
    <row r="20" spans="1:5" s="211" customFormat="1" x14ac:dyDescent="0.2">
      <c r="A20" s="207" t="s">
        <v>511</v>
      </c>
      <c r="B20" s="207" t="s">
        <v>512</v>
      </c>
      <c r="C20" s="204">
        <v>1500000</v>
      </c>
      <c r="D20" s="204">
        <f>E20-C20</f>
        <v>-30000</v>
      </c>
      <c r="E20" s="204">
        <v>1470000</v>
      </c>
    </row>
    <row r="21" spans="1:5" s="170" customFormat="1" x14ac:dyDescent="0.2">
      <c r="A21" s="171" t="s">
        <v>400</v>
      </c>
      <c r="B21" s="171" t="s">
        <v>401</v>
      </c>
      <c r="C21" s="172">
        <v>148000</v>
      </c>
      <c r="D21" s="204">
        <f t="shared" ref="D21:D23" si="4">E21-C21</f>
        <v>29000</v>
      </c>
      <c r="E21" s="205">
        <v>177000</v>
      </c>
    </row>
    <row r="22" spans="1:5" s="170" customFormat="1" x14ac:dyDescent="0.2">
      <c r="A22" s="171" t="s">
        <v>402</v>
      </c>
      <c r="B22" s="171" t="s">
        <v>403</v>
      </c>
      <c r="C22" s="172">
        <v>500000</v>
      </c>
      <c r="D22" s="204">
        <f t="shared" si="4"/>
        <v>-171000</v>
      </c>
      <c r="E22" s="205">
        <v>329000</v>
      </c>
    </row>
    <row r="23" spans="1:5" x14ac:dyDescent="0.2">
      <c r="A23" s="18" t="s">
        <v>369</v>
      </c>
      <c r="B23" s="18" t="s">
        <v>370</v>
      </c>
      <c r="C23" s="15">
        <v>1500000</v>
      </c>
      <c r="D23" s="204">
        <f t="shared" si="4"/>
        <v>0</v>
      </c>
      <c r="E23" s="5">
        <v>1500000</v>
      </c>
    </row>
    <row r="24" spans="1:5" x14ac:dyDescent="0.2">
      <c r="A24" s="18" t="s">
        <v>404</v>
      </c>
      <c r="B24" s="18" t="s">
        <v>405</v>
      </c>
      <c r="C24" s="15"/>
      <c r="D24" s="205">
        <f t="shared" ref="D24:D26" si="5">E24-C24</f>
        <v>0</v>
      </c>
      <c r="E24" s="5"/>
    </row>
    <row r="25" spans="1:5" x14ac:dyDescent="0.2">
      <c r="A25" s="18" t="s">
        <v>406</v>
      </c>
      <c r="B25" s="18" t="s">
        <v>407</v>
      </c>
      <c r="C25" s="15">
        <v>500000</v>
      </c>
      <c r="D25" s="205">
        <f t="shared" si="5"/>
        <v>-350000</v>
      </c>
      <c r="E25" s="5">
        <v>150000</v>
      </c>
    </row>
    <row r="26" spans="1:5" x14ac:dyDescent="0.2">
      <c r="A26" s="18" t="s">
        <v>408</v>
      </c>
      <c r="B26" s="18" t="s">
        <v>409</v>
      </c>
      <c r="C26" s="15"/>
      <c r="D26" s="205">
        <f t="shared" si="5"/>
        <v>0</v>
      </c>
      <c r="E26" s="5"/>
    </row>
    <row r="27" spans="1:5" x14ac:dyDescent="0.2">
      <c r="A27" s="83" t="s">
        <v>94</v>
      </c>
      <c r="B27" s="83" t="s">
        <v>95</v>
      </c>
      <c r="C27" s="86">
        <f>SUM(C20:C26)</f>
        <v>4148000</v>
      </c>
      <c r="D27" s="134">
        <f>SUM(D20:D26)</f>
        <v>-522000</v>
      </c>
      <c r="E27" s="134">
        <f>SUM(E20:E26)</f>
        <v>3626000</v>
      </c>
    </row>
    <row r="28" spans="1:5" x14ac:dyDescent="0.2">
      <c r="A28" s="132" t="s">
        <v>97</v>
      </c>
      <c r="B28" s="132" t="s">
        <v>457</v>
      </c>
      <c r="C28" s="134"/>
      <c r="D28" s="134">
        <f>E28-C28</f>
        <v>2000</v>
      </c>
      <c r="E28" s="134">
        <v>2000</v>
      </c>
    </row>
    <row r="29" spans="1:5" x14ac:dyDescent="0.2">
      <c r="A29" s="132" t="s">
        <v>130</v>
      </c>
      <c r="B29" s="132" t="s">
        <v>131</v>
      </c>
      <c r="C29" s="134"/>
      <c r="D29" s="134">
        <f>E29-C29</f>
        <v>420000</v>
      </c>
      <c r="E29" s="134">
        <v>420000</v>
      </c>
    </row>
    <row r="30" spans="1:5" x14ac:dyDescent="0.2">
      <c r="A30" s="2" t="s">
        <v>24</v>
      </c>
      <c r="B30" s="2" t="s">
        <v>25</v>
      </c>
      <c r="C30" s="15">
        <v>3626144</v>
      </c>
      <c r="D30" s="5"/>
      <c r="E30" s="5">
        <v>3626144</v>
      </c>
    </row>
    <row r="31" spans="1:5" x14ac:dyDescent="0.2">
      <c r="A31" s="83" t="s">
        <v>102</v>
      </c>
      <c r="B31" s="83" t="s">
        <v>103</v>
      </c>
      <c r="C31" s="86">
        <f>SUM(C30:C30)</f>
        <v>3626144</v>
      </c>
      <c r="D31" s="134">
        <f>SUM(D30:D30)</f>
        <v>0</v>
      </c>
      <c r="E31" s="134">
        <f>SUM(E30:E30)</f>
        <v>3626144</v>
      </c>
    </row>
    <row r="32" spans="1:5" x14ac:dyDescent="0.2">
      <c r="A32" s="84"/>
      <c r="B32" s="84" t="s">
        <v>54</v>
      </c>
      <c r="C32" s="64">
        <f>SUM(C11,C19,C27,C31)+C13+C28</f>
        <v>128478527</v>
      </c>
      <c r="D32" s="64">
        <f>SUM(D11,D13,D19,D27,D28,D29,D31)</f>
        <v>0</v>
      </c>
      <c r="E32" s="64">
        <f>SUM(E11,E19,E27,E31)+E13+E28+E29</f>
        <v>128478527</v>
      </c>
    </row>
    <row r="33" spans="1:5" x14ac:dyDescent="0.2">
      <c r="A33" s="71"/>
      <c r="B33" s="71"/>
      <c r="C33" s="15"/>
    </row>
    <row r="34" spans="1:5" x14ac:dyDescent="0.2">
      <c r="A34" s="2" t="s">
        <v>242</v>
      </c>
      <c r="B34" s="2" t="s">
        <v>280</v>
      </c>
      <c r="C34" s="15">
        <v>19408938</v>
      </c>
      <c r="D34" s="5">
        <f>E34-C34</f>
        <v>-393624</v>
      </c>
      <c r="E34" s="5">
        <v>19015314</v>
      </c>
    </row>
    <row r="35" spans="1:5" x14ac:dyDescent="0.2">
      <c r="A35" s="6" t="s">
        <v>243</v>
      </c>
      <c r="B35" s="6" t="s">
        <v>18</v>
      </c>
      <c r="C35" s="15"/>
      <c r="D35" s="5">
        <f t="shared" ref="D35:D40" si="6">E35-C35</f>
        <v>0</v>
      </c>
      <c r="E35" s="5"/>
    </row>
    <row r="36" spans="1:5" x14ac:dyDescent="0.2">
      <c r="A36" s="6" t="s">
        <v>410</v>
      </c>
      <c r="B36" s="127" t="s">
        <v>411</v>
      </c>
      <c r="C36" s="15">
        <v>300540</v>
      </c>
      <c r="D36" s="5">
        <f t="shared" si="6"/>
        <v>0</v>
      </c>
      <c r="E36" s="5">
        <v>300540</v>
      </c>
    </row>
    <row r="37" spans="1:5" x14ac:dyDescent="0.2">
      <c r="A37" s="6" t="s">
        <v>412</v>
      </c>
      <c r="B37" s="127" t="s">
        <v>413</v>
      </c>
      <c r="C37" s="15">
        <v>0</v>
      </c>
      <c r="D37" s="5">
        <f t="shared" si="6"/>
        <v>1023636</v>
      </c>
      <c r="E37" s="5">
        <v>1023636</v>
      </c>
    </row>
    <row r="38" spans="1:5" x14ac:dyDescent="0.2">
      <c r="A38" s="6" t="s">
        <v>371</v>
      </c>
      <c r="B38" s="127" t="s">
        <v>372</v>
      </c>
      <c r="C38" s="15">
        <v>4264400</v>
      </c>
      <c r="D38" s="5">
        <f t="shared" si="6"/>
        <v>0</v>
      </c>
      <c r="E38" s="5">
        <v>4264400</v>
      </c>
    </row>
    <row r="39" spans="1:5" x14ac:dyDescent="0.2">
      <c r="A39" s="6" t="s">
        <v>294</v>
      </c>
      <c r="B39" s="6" t="s">
        <v>295</v>
      </c>
      <c r="C39" s="15">
        <v>750000</v>
      </c>
      <c r="D39" s="5">
        <f>E39-C39</f>
        <v>0</v>
      </c>
      <c r="E39" s="5">
        <v>750000</v>
      </c>
    </row>
    <row r="40" spans="1:5" x14ac:dyDescent="0.2">
      <c r="A40" s="6" t="s">
        <v>414</v>
      </c>
      <c r="B40" s="6" t="s">
        <v>415</v>
      </c>
      <c r="C40" s="15">
        <v>0</v>
      </c>
      <c r="D40" s="5">
        <f t="shared" si="6"/>
        <v>0</v>
      </c>
      <c r="E40" s="5"/>
    </row>
    <row r="41" spans="1:5" x14ac:dyDescent="0.2">
      <c r="A41" s="83" t="s">
        <v>59</v>
      </c>
      <c r="B41" s="83" t="s">
        <v>60</v>
      </c>
      <c r="C41" s="86">
        <f>SUM(C34:C40)</f>
        <v>24723878</v>
      </c>
      <c r="D41" s="134">
        <f t="shared" ref="D41:E41" si="7">SUM(D34:D40)</f>
        <v>630012</v>
      </c>
      <c r="E41" s="134">
        <f t="shared" si="7"/>
        <v>25353890</v>
      </c>
    </row>
    <row r="42" spans="1:5" s="26" customFormat="1" x14ac:dyDescent="0.2">
      <c r="A42" s="6" t="s">
        <v>19</v>
      </c>
      <c r="B42" s="206" t="s">
        <v>458</v>
      </c>
      <c r="C42" s="15">
        <v>3380217</v>
      </c>
      <c r="D42" s="192">
        <f>E42-C42</f>
        <v>0</v>
      </c>
      <c r="E42" s="192">
        <v>3380217</v>
      </c>
    </row>
    <row r="43" spans="1:5" s="26" customFormat="1" x14ac:dyDescent="0.2">
      <c r="A43" s="6" t="s">
        <v>421</v>
      </c>
      <c r="B43" s="6" t="s">
        <v>422</v>
      </c>
      <c r="C43" s="15">
        <v>0</v>
      </c>
      <c r="D43" s="192">
        <f t="shared" ref="D43:D45" si="8">E43-C43</f>
        <v>0</v>
      </c>
      <c r="E43" s="192"/>
    </row>
    <row r="44" spans="1:5" s="26" customFormat="1" x14ac:dyDescent="0.2">
      <c r="A44" s="206" t="s">
        <v>435</v>
      </c>
      <c r="B44" s="206" t="s">
        <v>436</v>
      </c>
      <c r="C44" s="15">
        <v>0</v>
      </c>
      <c r="D44" s="192">
        <f t="shared" si="8"/>
        <v>0</v>
      </c>
      <c r="E44" s="192"/>
    </row>
    <row r="45" spans="1:5" s="26" customFormat="1" x14ac:dyDescent="0.2">
      <c r="A45" s="6" t="s">
        <v>423</v>
      </c>
      <c r="B45" s="6" t="s">
        <v>424</v>
      </c>
      <c r="C45" s="15">
        <v>0</v>
      </c>
      <c r="D45" s="192">
        <f t="shared" si="8"/>
        <v>0</v>
      </c>
      <c r="E45" s="192"/>
    </row>
    <row r="46" spans="1:5" x14ac:dyDescent="0.2">
      <c r="A46" s="83" t="s">
        <v>244</v>
      </c>
      <c r="B46" s="83" t="s">
        <v>281</v>
      </c>
      <c r="C46" s="86">
        <f>SUM(C42:C45)</f>
        <v>3380217</v>
      </c>
      <c r="D46" s="134">
        <f t="shared" ref="D46:E46" si="9">SUM(D42:D45)</f>
        <v>0</v>
      </c>
      <c r="E46" s="134">
        <f t="shared" si="9"/>
        <v>3380217</v>
      </c>
    </row>
    <row r="47" spans="1:5" x14ac:dyDescent="0.2">
      <c r="A47" s="17" t="s">
        <v>261</v>
      </c>
      <c r="B47" s="17" t="s">
        <v>296</v>
      </c>
      <c r="C47" s="128"/>
      <c r="D47" s="128">
        <f>E47-C47</f>
        <v>12000</v>
      </c>
      <c r="E47" s="128">
        <v>12000</v>
      </c>
    </row>
    <row r="48" spans="1:5" x14ac:dyDescent="0.2">
      <c r="A48" s="2" t="s">
        <v>245</v>
      </c>
      <c r="B48" s="2" t="s">
        <v>297</v>
      </c>
      <c r="C48" s="15">
        <v>5003372</v>
      </c>
      <c r="D48" s="15"/>
      <c r="E48" s="15">
        <v>5003372</v>
      </c>
    </row>
    <row r="49" spans="1:5" x14ac:dyDescent="0.2">
      <c r="A49" s="23" t="s">
        <v>61</v>
      </c>
      <c r="B49" s="23" t="s">
        <v>62</v>
      </c>
      <c r="C49" s="22">
        <f>SUM(C47,C48)</f>
        <v>5003372</v>
      </c>
      <c r="D49" s="22"/>
      <c r="E49" s="22">
        <f>SUM(E47,E48)</f>
        <v>5015372</v>
      </c>
    </row>
    <row r="50" spans="1:5" s="26" customFormat="1" x14ac:dyDescent="0.2">
      <c r="A50" s="2" t="s">
        <v>264</v>
      </c>
      <c r="B50" s="2" t="s">
        <v>298</v>
      </c>
      <c r="C50" s="15">
        <v>30000</v>
      </c>
      <c r="D50" s="5">
        <f>E50-C50</f>
        <v>0</v>
      </c>
      <c r="E50" s="5">
        <v>30000</v>
      </c>
    </row>
    <row r="51" spans="1:5" s="26" customFormat="1" x14ac:dyDescent="0.2">
      <c r="A51" s="2" t="s">
        <v>263</v>
      </c>
      <c r="B51" s="2" t="s">
        <v>299</v>
      </c>
      <c r="C51" s="15">
        <v>95000</v>
      </c>
      <c r="D51" s="5">
        <f t="shared" ref="D51" si="10">E51-C51</f>
        <v>0</v>
      </c>
      <c r="E51" s="5">
        <v>95000</v>
      </c>
    </row>
    <row r="52" spans="1:5" x14ac:dyDescent="0.2">
      <c r="A52" s="23" t="s">
        <v>63</v>
      </c>
      <c r="B52" s="23" t="s">
        <v>64</v>
      </c>
      <c r="C52" s="22">
        <f>SUM(C50:C51)</f>
        <v>125000</v>
      </c>
      <c r="D52" s="22">
        <f>SUM(D50:D51)</f>
        <v>0</v>
      </c>
      <c r="E52" s="22">
        <f>SUM(E50:E51)</f>
        <v>125000</v>
      </c>
    </row>
    <row r="53" spans="1:5" x14ac:dyDescent="0.2">
      <c r="A53" s="2" t="s">
        <v>268</v>
      </c>
      <c r="B53" s="2" t="s">
        <v>286</v>
      </c>
      <c r="C53" s="15">
        <f>C54+C55+C56</f>
        <v>2570000</v>
      </c>
      <c r="D53" s="15">
        <f t="shared" ref="D53" si="11">SUM(D54:D56)</f>
        <v>0</v>
      </c>
      <c r="E53" s="15">
        <f>E54+E55+E56</f>
        <v>2570000</v>
      </c>
    </row>
    <row r="54" spans="1:5" x14ac:dyDescent="0.2">
      <c r="A54" s="2" t="s">
        <v>300</v>
      </c>
      <c r="B54" s="2" t="s">
        <v>303</v>
      </c>
      <c r="C54" s="15">
        <v>1230000</v>
      </c>
      <c r="D54" s="5">
        <f>E54-C54</f>
        <v>0</v>
      </c>
      <c r="E54" s="5">
        <v>1230000</v>
      </c>
    </row>
    <row r="55" spans="1:5" s="26" customFormat="1" x14ac:dyDescent="0.2">
      <c r="A55" s="2" t="s">
        <v>302</v>
      </c>
      <c r="B55" s="2" t="s">
        <v>301</v>
      </c>
      <c r="C55" s="15">
        <v>1250000</v>
      </c>
      <c r="D55" s="5">
        <f t="shared" ref="D55:D60" si="12">E55-C55</f>
        <v>0</v>
      </c>
      <c r="E55" s="5">
        <v>1250000</v>
      </c>
    </row>
    <row r="56" spans="1:5" s="26" customFormat="1" x14ac:dyDescent="0.2">
      <c r="A56" s="2" t="s">
        <v>304</v>
      </c>
      <c r="B56" s="2" t="s">
        <v>305</v>
      </c>
      <c r="C56" s="15">
        <v>90000</v>
      </c>
      <c r="D56" s="5"/>
      <c r="E56" s="5">
        <v>90000</v>
      </c>
    </row>
    <row r="57" spans="1:5" x14ac:dyDescent="0.2">
      <c r="A57" s="2" t="s">
        <v>265</v>
      </c>
      <c r="B57" s="2" t="s">
        <v>283</v>
      </c>
      <c r="C57" s="15">
        <v>2000000</v>
      </c>
      <c r="D57" s="5">
        <f t="shared" si="12"/>
        <v>0</v>
      </c>
      <c r="E57" s="5">
        <v>2000000</v>
      </c>
    </row>
    <row r="58" spans="1:5" x14ac:dyDescent="0.2">
      <c r="A58" s="2" t="s">
        <v>266</v>
      </c>
      <c r="B58" s="2" t="s">
        <v>284</v>
      </c>
      <c r="C58" s="15"/>
      <c r="D58" s="5">
        <f t="shared" si="12"/>
        <v>0</v>
      </c>
      <c r="E58" s="5"/>
    </row>
    <row r="59" spans="1:5" x14ac:dyDescent="0.2">
      <c r="A59" s="2" t="s">
        <v>269</v>
      </c>
      <c r="B59" s="2" t="s">
        <v>287</v>
      </c>
      <c r="C59" s="15">
        <v>590000</v>
      </c>
      <c r="D59" s="5">
        <f t="shared" si="12"/>
        <v>0</v>
      </c>
      <c r="E59" s="5">
        <v>590000</v>
      </c>
    </row>
    <row r="60" spans="1:5" x14ac:dyDescent="0.2">
      <c r="A60" s="2" t="s">
        <v>271</v>
      </c>
      <c r="B60" s="2" t="s">
        <v>289</v>
      </c>
      <c r="C60" s="15">
        <v>0</v>
      </c>
      <c r="D60" s="5">
        <f t="shared" si="12"/>
        <v>0</v>
      </c>
      <c r="E60" s="5"/>
    </row>
    <row r="61" spans="1:5" s="26" customFormat="1" x14ac:dyDescent="0.2">
      <c r="A61" s="2" t="s">
        <v>270</v>
      </c>
      <c r="B61" s="2" t="s">
        <v>288</v>
      </c>
      <c r="C61" s="15">
        <v>0</v>
      </c>
      <c r="D61" s="15">
        <f>E61-C61</f>
        <v>215328</v>
      </c>
      <c r="E61" s="15">
        <v>215328</v>
      </c>
    </row>
    <row r="62" spans="1:5" x14ac:dyDescent="0.2">
      <c r="A62" s="2" t="s">
        <v>267</v>
      </c>
      <c r="B62" s="2" t="s">
        <v>285</v>
      </c>
      <c r="C62" s="15">
        <v>1736800</v>
      </c>
      <c r="D62" s="15">
        <f>E62-C62</f>
        <v>855682</v>
      </c>
      <c r="E62" s="15">
        <v>2592482</v>
      </c>
    </row>
    <row r="63" spans="1:5" x14ac:dyDescent="0.2">
      <c r="A63" s="23" t="s">
        <v>65</v>
      </c>
      <c r="B63" s="23" t="s">
        <v>66</v>
      </c>
      <c r="C63" s="22">
        <f>SUM(C53,C57,C58,C59,C60,C61,C62,)</f>
        <v>6896800</v>
      </c>
      <c r="D63" s="22">
        <f>SUM(D53,D57,D58,D59,D60,D61,D62,)</f>
        <v>1071010</v>
      </c>
      <c r="E63" s="22">
        <f>SUM(E53,E57,E58,E59,E60,E61,E62,)</f>
        <v>7967810</v>
      </c>
    </row>
    <row r="64" spans="1:5" x14ac:dyDescent="0.2">
      <c r="A64" s="2" t="s">
        <v>274</v>
      </c>
      <c r="B64" s="2" t="s">
        <v>292</v>
      </c>
      <c r="C64" s="15">
        <v>440000</v>
      </c>
      <c r="D64" s="15"/>
      <c r="E64" s="15">
        <v>440000</v>
      </c>
    </row>
    <row r="65" spans="1:5" x14ac:dyDescent="0.2">
      <c r="A65" s="2" t="s">
        <v>275</v>
      </c>
      <c r="B65" s="2" t="s">
        <v>306</v>
      </c>
      <c r="C65" s="15">
        <v>0</v>
      </c>
      <c r="D65" s="5">
        <f>E65-C65</f>
        <v>60000</v>
      </c>
      <c r="E65" s="5">
        <v>60000</v>
      </c>
    </row>
    <row r="66" spans="1:5" x14ac:dyDescent="0.2">
      <c r="A66" s="23" t="s">
        <v>67</v>
      </c>
      <c r="B66" s="23" t="s">
        <v>68</v>
      </c>
      <c r="C66" s="22">
        <f>SUM(C64,C65)</f>
        <v>440000</v>
      </c>
      <c r="D66" s="22">
        <f>SUM(D64,D65)</f>
        <v>60000</v>
      </c>
      <c r="E66" s="22">
        <f>SUM(E64,E65)</f>
        <v>500000</v>
      </c>
    </row>
    <row r="67" spans="1:5" x14ac:dyDescent="0.2">
      <c r="A67" s="2" t="s">
        <v>272</v>
      </c>
      <c r="B67" s="2" t="s">
        <v>290</v>
      </c>
      <c r="C67" s="15">
        <v>2733796</v>
      </c>
      <c r="D67" s="5">
        <f>E67-C67</f>
        <v>0</v>
      </c>
      <c r="E67" s="5">
        <v>2733796</v>
      </c>
    </row>
    <row r="68" spans="1:5" x14ac:dyDescent="0.2">
      <c r="A68" s="2" t="s">
        <v>273</v>
      </c>
      <c r="B68" s="2" t="s">
        <v>291</v>
      </c>
      <c r="C68" s="15">
        <v>0</v>
      </c>
      <c r="D68" s="5"/>
      <c r="E68" s="5"/>
    </row>
    <row r="69" spans="1:5" x14ac:dyDescent="0.2">
      <c r="A69" s="2" t="s">
        <v>425</v>
      </c>
      <c r="B69" s="2" t="s">
        <v>500</v>
      </c>
      <c r="C69" s="15">
        <v>0</v>
      </c>
      <c r="D69" s="5"/>
      <c r="E69" s="5">
        <v>1413</v>
      </c>
    </row>
    <row r="70" spans="1:5" x14ac:dyDescent="0.2">
      <c r="A70" s="2" t="s">
        <v>276</v>
      </c>
      <c r="B70" s="2" t="s">
        <v>307</v>
      </c>
      <c r="C70" s="15">
        <v>130000</v>
      </c>
      <c r="D70" s="5">
        <f t="shared" ref="D70:D72" si="13">E70-C70</f>
        <v>0</v>
      </c>
      <c r="E70" s="5">
        <v>130000</v>
      </c>
    </row>
    <row r="71" spans="1:5" x14ac:dyDescent="0.2">
      <c r="A71" s="2"/>
      <c r="B71" s="2" t="s">
        <v>308</v>
      </c>
      <c r="C71" s="15"/>
      <c r="D71" s="5">
        <f t="shared" si="13"/>
        <v>0</v>
      </c>
      <c r="E71" s="5"/>
    </row>
    <row r="72" spans="1:5" x14ac:dyDescent="0.2">
      <c r="A72" s="2"/>
      <c r="B72" s="2" t="s">
        <v>309</v>
      </c>
      <c r="C72" s="15">
        <v>0</v>
      </c>
      <c r="D72" s="5">
        <f t="shared" si="13"/>
        <v>0</v>
      </c>
      <c r="E72" s="5"/>
    </row>
    <row r="73" spans="1:5" x14ac:dyDescent="0.2">
      <c r="A73" s="23" t="s">
        <v>69</v>
      </c>
      <c r="B73" s="23" t="s">
        <v>70</v>
      </c>
      <c r="C73" s="22">
        <f>SUM(C67,C68,C69,C70,C71,C72)</f>
        <v>2863796</v>
      </c>
      <c r="D73" s="22">
        <f t="shared" ref="D73:E73" si="14">SUM(D67,D68,D69,D70,D71,D72)</f>
        <v>0</v>
      </c>
      <c r="E73" s="22">
        <f t="shared" si="14"/>
        <v>2865209</v>
      </c>
    </row>
    <row r="74" spans="1:5" x14ac:dyDescent="0.2">
      <c r="A74" s="83" t="s">
        <v>71</v>
      </c>
      <c r="B74" s="83" t="s">
        <v>72</v>
      </c>
      <c r="C74" s="86">
        <f>SUM(C49,C52,C63,C66,C73)</f>
        <v>15328968</v>
      </c>
      <c r="D74" s="134">
        <f>SUM(D49,D52,D63,D66,D73)</f>
        <v>1131010</v>
      </c>
      <c r="E74" s="134">
        <f>SUM(E49,E52,E63,E66,E73)</f>
        <v>16473391</v>
      </c>
    </row>
    <row r="75" spans="1:5" x14ac:dyDescent="0.2">
      <c r="A75" s="236" t="s">
        <v>521</v>
      </c>
      <c r="B75" s="236" t="s">
        <v>522</v>
      </c>
      <c r="C75" s="204">
        <v>0</v>
      </c>
      <c r="D75" s="237">
        <f>E75-C75</f>
        <v>36500</v>
      </c>
      <c r="E75" s="204">
        <v>36500</v>
      </c>
    </row>
    <row r="76" spans="1:5" x14ac:dyDescent="0.2">
      <c r="A76" s="131" t="s">
        <v>374</v>
      </c>
      <c r="B76" s="131" t="s">
        <v>375</v>
      </c>
      <c r="C76" s="237">
        <v>960000</v>
      </c>
      <c r="D76" s="237">
        <f>E76-C76</f>
        <v>0</v>
      </c>
      <c r="E76" s="237">
        <v>960000</v>
      </c>
    </row>
    <row r="77" spans="1:5" x14ac:dyDescent="0.2">
      <c r="A77" s="132" t="s">
        <v>73</v>
      </c>
      <c r="B77" s="133" t="s">
        <v>373</v>
      </c>
      <c r="C77" s="134">
        <f>SUM(C76)</f>
        <v>960000</v>
      </c>
      <c r="D77" s="134">
        <f t="shared" ref="D77" si="15">SUM(D76)</f>
        <v>0</v>
      </c>
      <c r="E77" s="134">
        <f>SUM(E75:E76)</f>
        <v>996500</v>
      </c>
    </row>
    <row r="78" spans="1:5" x14ac:dyDescent="0.2">
      <c r="A78" s="2" t="s">
        <v>277</v>
      </c>
      <c r="B78" s="2" t="s">
        <v>293</v>
      </c>
      <c r="C78" s="15">
        <v>0</v>
      </c>
      <c r="D78" s="5">
        <f>E78-C78</f>
        <v>0</v>
      </c>
      <c r="E78" s="5"/>
    </row>
    <row r="79" spans="1:5" x14ac:dyDescent="0.2">
      <c r="A79" s="17" t="s">
        <v>22</v>
      </c>
      <c r="B79" s="17" t="s">
        <v>32</v>
      </c>
      <c r="C79" s="15">
        <v>24671068</v>
      </c>
      <c r="D79" s="5">
        <f t="shared" ref="D79:D81" si="16">E79-C79</f>
        <v>0</v>
      </c>
      <c r="E79" s="5">
        <v>24671068</v>
      </c>
    </row>
    <row r="80" spans="1:5" x14ac:dyDescent="0.2">
      <c r="A80" s="17" t="s">
        <v>23</v>
      </c>
      <c r="B80" s="17" t="s">
        <v>34</v>
      </c>
      <c r="C80" s="15"/>
      <c r="D80" s="5">
        <f t="shared" si="16"/>
        <v>0</v>
      </c>
      <c r="E80" s="5"/>
    </row>
    <row r="81" spans="1:5" x14ac:dyDescent="0.2">
      <c r="A81" s="17" t="s">
        <v>35</v>
      </c>
      <c r="B81" s="135" t="s">
        <v>376</v>
      </c>
      <c r="C81" s="15"/>
      <c r="D81" s="5">
        <f t="shared" si="16"/>
        <v>42000</v>
      </c>
      <c r="E81" s="5">
        <v>42000</v>
      </c>
    </row>
    <row r="82" spans="1:5" x14ac:dyDescent="0.2">
      <c r="A82" s="203" t="s">
        <v>459</v>
      </c>
      <c r="B82" s="212" t="s">
        <v>460</v>
      </c>
      <c r="C82" s="15">
        <v>3303308</v>
      </c>
      <c r="D82" s="5">
        <f>E82-C82</f>
        <v>-2297661</v>
      </c>
      <c r="E82" s="5">
        <v>1005647</v>
      </c>
    </row>
    <row r="83" spans="1:5" x14ac:dyDescent="0.2">
      <c r="A83" s="83" t="s">
        <v>75</v>
      </c>
      <c r="B83" s="83" t="s">
        <v>76</v>
      </c>
      <c r="C83" s="86">
        <f>SUM(C78:C81)+C82</f>
        <v>27974376</v>
      </c>
      <c r="D83" s="134">
        <f>SUM(D78:D82)</f>
        <v>-2255661</v>
      </c>
      <c r="E83" s="134">
        <f>SUM(E78:E81)+E82</f>
        <v>25718715</v>
      </c>
    </row>
    <row r="84" spans="1:5" x14ac:dyDescent="0.2">
      <c r="A84" s="207" t="s">
        <v>437</v>
      </c>
      <c r="B84" s="207" t="s">
        <v>438</v>
      </c>
      <c r="C84" s="204">
        <f t="shared" ref="C84:D84" si="17">SUM(C85)</f>
        <v>0</v>
      </c>
      <c r="D84" s="204">
        <f t="shared" si="17"/>
        <v>0</v>
      </c>
      <c r="E84" s="204">
        <f>SUM(E85)</f>
        <v>0</v>
      </c>
    </row>
    <row r="85" spans="1:5" s="129" customFormat="1" x14ac:dyDescent="0.2">
      <c r="A85" s="207"/>
      <c r="B85" s="206" t="s">
        <v>439</v>
      </c>
      <c r="C85" s="204"/>
      <c r="D85" s="204">
        <f>E85-C85</f>
        <v>0</v>
      </c>
      <c r="E85" s="204">
        <v>0</v>
      </c>
    </row>
    <row r="86" spans="1:5" s="129" customFormat="1" x14ac:dyDescent="0.2">
      <c r="A86" s="2" t="s">
        <v>28</v>
      </c>
      <c r="B86" s="2" t="s">
        <v>29</v>
      </c>
      <c r="C86" s="15">
        <f>SUM(C87)</f>
        <v>0</v>
      </c>
      <c r="D86" s="15">
        <f t="shared" ref="D86:E86" si="18">SUM(D87)</f>
        <v>0</v>
      </c>
      <c r="E86" s="15">
        <f t="shared" si="18"/>
        <v>0</v>
      </c>
    </row>
    <row r="87" spans="1:5" x14ac:dyDescent="0.2">
      <c r="A87" s="2"/>
      <c r="B87" s="2" t="s">
        <v>310</v>
      </c>
      <c r="C87" s="15">
        <v>0</v>
      </c>
      <c r="D87" s="5">
        <f>E87-C87</f>
        <v>0</v>
      </c>
      <c r="E87" s="5">
        <v>0</v>
      </c>
    </row>
    <row r="88" spans="1:5" x14ac:dyDescent="0.2">
      <c r="A88" s="2" t="s">
        <v>262</v>
      </c>
      <c r="B88" s="2" t="s">
        <v>282</v>
      </c>
      <c r="C88" s="15">
        <f>SUM(C89:C91)</f>
        <v>0</v>
      </c>
      <c r="D88" s="15">
        <f>E88-C88</f>
        <v>251126</v>
      </c>
      <c r="E88" s="15">
        <v>251126</v>
      </c>
    </row>
    <row r="89" spans="1:5" x14ac:dyDescent="0.2">
      <c r="A89" s="2"/>
      <c r="B89" s="2" t="s">
        <v>311</v>
      </c>
      <c r="C89" s="15">
        <v>0</v>
      </c>
      <c r="D89" s="5"/>
      <c r="E89" s="2">
        <v>0</v>
      </c>
    </row>
    <row r="90" spans="1:5" x14ac:dyDescent="0.2">
      <c r="A90" s="2"/>
      <c r="B90" s="2" t="s">
        <v>312</v>
      </c>
      <c r="C90" s="15">
        <v>0</v>
      </c>
      <c r="D90" s="5"/>
      <c r="E90" s="2">
        <v>0</v>
      </c>
    </row>
    <row r="91" spans="1:5" x14ac:dyDescent="0.2">
      <c r="A91" s="2"/>
      <c r="B91" s="2" t="s">
        <v>313</v>
      </c>
      <c r="C91" s="15">
        <v>0</v>
      </c>
      <c r="D91" s="5">
        <f t="shared" ref="D91:D92" si="19">E91-C91</f>
        <v>0</v>
      </c>
      <c r="E91" s="5">
        <v>0</v>
      </c>
    </row>
    <row r="92" spans="1:5" x14ac:dyDescent="0.2">
      <c r="A92" s="2" t="s">
        <v>30</v>
      </c>
      <c r="B92" s="2" t="s">
        <v>31</v>
      </c>
      <c r="C92" s="15">
        <v>0</v>
      </c>
      <c r="D92" s="5">
        <f t="shared" si="19"/>
        <v>68600</v>
      </c>
      <c r="E92" s="5">
        <v>68600</v>
      </c>
    </row>
    <row r="93" spans="1:5" x14ac:dyDescent="0.2">
      <c r="A93" s="83" t="s">
        <v>77</v>
      </c>
      <c r="B93" s="83" t="s">
        <v>78</v>
      </c>
      <c r="C93" s="86">
        <f>SUM(C84,C86,C88,C92)</f>
        <v>0</v>
      </c>
      <c r="D93" s="134">
        <f t="shared" ref="D93:E93" si="20">SUM(D84,D86,D88,D92)</f>
        <v>319726</v>
      </c>
      <c r="E93" s="134">
        <f t="shared" si="20"/>
        <v>319726</v>
      </c>
    </row>
    <row r="94" spans="1:5" x14ac:dyDescent="0.2">
      <c r="A94" s="207" t="s">
        <v>440</v>
      </c>
      <c r="B94" s="207" t="s">
        <v>441</v>
      </c>
      <c r="C94" s="204">
        <v>43067012</v>
      </c>
      <c r="D94" s="204">
        <f>E94-C94</f>
        <v>0</v>
      </c>
      <c r="E94" s="204">
        <v>43067012</v>
      </c>
    </row>
    <row r="95" spans="1:5" x14ac:dyDescent="0.2">
      <c r="A95" s="207" t="s">
        <v>442</v>
      </c>
      <c r="B95" s="207" t="s">
        <v>443</v>
      </c>
      <c r="C95" s="204">
        <v>11628167</v>
      </c>
      <c r="D95" s="204">
        <f>E95-C95</f>
        <v>0</v>
      </c>
      <c r="E95" s="204">
        <v>11628167</v>
      </c>
    </row>
    <row r="96" spans="1:5" x14ac:dyDescent="0.2">
      <c r="A96" s="132" t="s">
        <v>79</v>
      </c>
      <c r="B96" s="132" t="s">
        <v>149</v>
      </c>
      <c r="C96" s="208">
        <f>SUM(C94:C95)</f>
        <v>54695179</v>
      </c>
      <c r="D96" s="208">
        <f t="shared" ref="D96:E96" si="21">SUM(D94:D95)</f>
        <v>0</v>
      </c>
      <c r="E96" s="208">
        <f t="shared" si="21"/>
        <v>54695179</v>
      </c>
    </row>
    <row r="97" spans="1:5" x14ac:dyDescent="0.2">
      <c r="A97" s="171" t="s">
        <v>416</v>
      </c>
      <c r="B97" s="171" t="s">
        <v>417</v>
      </c>
      <c r="C97" s="172">
        <v>1415909</v>
      </c>
      <c r="D97" s="172">
        <f>E97-C97</f>
        <v>125000</v>
      </c>
      <c r="E97" s="204">
        <v>1540909</v>
      </c>
    </row>
    <row r="98" spans="1:5" x14ac:dyDescent="0.2">
      <c r="A98" s="207" t="s">
        <v>152</v>
      </c>
      <c r="B98" s="207" t="s">
        <v>495</v>
      </c>
      <c r="C98" s="172"/>
      <c r="D98" s="172"/>
      <c r="E98" s="204"/>
    </row>
    <row r="99" spans="1:5" x14ac:dyDescent="0.2">
      <c r="A99" s="132" t="s">
        <v>84</v>
      </c>
      <c r="B99" s="132" t="s">
        <v>85</v>
      </c>
      <c r="C99" s="134">
        <f>C97</f>
        <v>1415909</v>
      </c>
      <c r="D99" s="134"/>
      <c r="E99" s="134">
        <v>1540909</v>
      </c>
    </row>
    <row r="100" spans="1:5" x14ac:dyDescent="0.2">
      <c r="A100" s="85"/>
      <c r="B100" s="84" t="s">
        <v>53</v>
      </c>
      <c r="C100" s="64">
        <f>SUM(C41,C46,C74,C77,C83,C93,C96,C99)</f>
        <v>128478527</v>
      </c>
      <c r="D100" s="64">
        <f>SUM(D41,D46,D74,D77,D83,D93,D96,D99)</f>
        <v>-174913</v>
      </c>
      <c r="E100" s="64">
        <f>SUM(E41,E46,E74,E77,E83,E93,E96,E99)</f>
        <v>128478527</v>
      </c>
    </row>
    <row r="102" spans="1:5" x14ac:dyDescent="0.2">
      <c r="B102" s="20"/>
      <c r="C102" s="3"/>
    </row>
    <row r="106" spans="1:5" s="173" customFormat="1" x14ac:dyDescent="0.2">
      <c r="A106"/>
      <c r="B106"/>
      <c r="C106"/>
      <c r="D106"/>
      <c r="E106"/>
    </row>
    <row r="107" spans="1:5" s="173" customFormat="1" x14ac:dyDescent="0.2">
      <c r="A107"/>
      <c r="B107"/>
      <c r="C107"/>
      <c r="D107"/>
      <c r="E107"/>
    </row>
  </sheetData>
  <mergeCells count="1">
    <mergeCell ref="A1:E1"/>
  </mergeCells>
  <phoneticPr fontId="21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&amp;L7. melléklet a 7/2019.(XI.19.) önkormányzati rendelethez&amp;CNagypall
 Község Önkormányzata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tabColor rgb="FFFFFF00"/>
    <pageSetUpPr fitToPage="1"/>
  </sheetPr>
  <dimension ref="A1:E290"/>
  <sheetViews>
    <sheetView zoomScale="120" zoomScaleNormal="120" zoomScaleSheetLayoutView="100" workbookViewId="0">
      <selection activeCell="B26" sqref="A26:XFD26"/>
    </sheetView>
  </sheetViews>
  <sheetFormatPr defaultRowHeight="12.75" x14ac:dyDescent="0.2"/>
  <cols>
    <col min="1" max="1" width="3.5703125" customWidth="1"/>
    <col min="2" max="2" width="67.42578125" bestFit="1" customWidth="1"/>
    <col min="3" max="3" width="10.140625" bestFit="1" customWidth="1"/>
    <col min="4" max="4" width="9.5703125" bestFit="1" customWidth="1"/>
    <col min="5" max="5" width="10.140625" bestFit="1" customWidth="1"/>
  </cols>
  <sheetData>
    <row r="1" spans="1:5" ht="12.75" customHeight="1" x14ac:dyDescent="0.2">
      <c r="A1" s="294" t="s">
        <v>513</v>
      </c>
      <c r="B1" s="294"/>
      <c r="C1" s="294"/>
      <c r="D1" s="294"/>
      <c r="E1" s="294"/>
    </row>
    <row r="2" spans="1:5" x14ac:dyDescent="0.2">
      <c r="A2" s="294"/>
      <c r="B2" s="294"/>
      <c r="C2" s="294"/>
      <c r="D2" s="294"/>
      <c r="E2" s="294"/>
    </row>
    <row r="3" spans="1:5" x14ac:dyDescent="0.2">
      <c r="A3" s="294"/>
      <c r="B3" s="294"/>
      <c r="C3" s="294"/>
      <c r="D3" s="294"/>
      <c r="E3" s="294"/>
    </row>
    <row r="4" spans="1:5" ht="12.75" customHeight="1" x14ac:dyDescent="0.2">
      <c r="A4" s="1"/>
      <c r="B4" s="80" t="s">
        <v>203</v>
      </c>
      <c r="C4" s="157" t="s">
        <v>189</v>
      </c>
      <c r="D4" s="188" t="s">
        <v>430</v>
      </c>
      <c r="E4" s="189" t="s">
        <v>429</v>
      </c>
    </row>
    <row r="5" spans="1:5" x14ac:dyDescent="0.2">
      <c r="A5" s="293" t="s">
        <v>237</v>
      </c>
      <c r="B5" s="293"/>
      <c r="C5" s="17"/>
      <c r="D5" s="2"/>
      <c r="E5" s="2"/>
    </row>
    <row r="6" spans="1:5" x14ac:dyDescent="0.2">
      <c r="A6" s="2"/>
      <c r="B6" s="14" t="s">
        <v>232</v>
      </c>
      <c r="C6" s="17"/>
      <c r="D6" s="2"/>
      <c r="E6" s="2"/>
    </row>
    <row r="7" spans="1:5" x14ac:dyDescent="0.2">
      <c r="A7" s="136" t="s">
        <v>239</v>
      </c>
      <c r="B7" s="206" t="s">
        <v>515</v>
      </c>
      <c r="C7" s="15">
        <v>17588297</v>
      </c>
      <c r="D7" s="2"/>
      <c r="E7" s="2">
        <v>17588297</v>
      </c>
    </row>
    <row r="8" spans="1:5" x14ac:dyDescent="0.2">
      <c r="A8" s="7"/>
      <c r="B8" s="6"/>
      <c r="C8" s="15">
        <v>0</v>
      </c>
      <c r="D8" s="5">
        <f>E8-C8</f>
        <v>0</v>
      </c>
      <c r="E8" s="5"/>
    </row>
    <row r="9" spans="1:5" x14ac:dyDescent="0.2">
      <c r="A9" s="136" t="s">
        <v>240</v>
      </c>
      <c r="B9" s="206" t="s">
        <v>516</v>
      </c>
      <c r="C9" s="15">
        <v>37106882</v>
      </c>
      <c r="D9" s="5"/>
      <c r="E9" s="5">
        <v>37106882</v>
      </c>
    </row>
    <row r="10" spans="1:5" x14ac:dyDescent="0.2">
      <c r="A10" s="136"/>
      <c r="B10" s="6"/>
      <c r="C10" s="15">
        <v>0</v>
      </c>
      <c r="D10" s="5">
        <f t="shared" ref="D10:D26" si="0">E10-C10</f>
        <v>0</v>
      </c>
      <c r="E10" s="5"/>
    </row>
    <row r="11" spans="1:5" x14ac:dyDescent="0.2">
      <c r="A11" s="136" t="s">
        <v>241</v>
      </c>
      <c r="B11" s="6"/>
      <c r="C11" s="15"/>
      <c r="D11" s="5"/>
      <c r="E11" s="5"/>
    </row>
    <row r="12" spans="1:5" x14ac:dyDescent="0.2">
      <c r="A12" s="136"/>
      <c r="B12" s="6"/>
      <c r="C12" s="15">
        <v>0</v>
      </c>
      <c r="D12" s="5">
        <f t="shared" si="0"/>
        <v>0</v>
      </c>
      <c r="E12" s="5"/>
    </row>
    <row r="13" spans="1:5" x14ac:dyDescent="0.2">
      <c r="A13" s="136" t="s">
        <v>418</v>
      </c>
      <c r="B13" s="6"/>
      <c r="C13" s="15"/>
      <c r="D13" s="5"/>
      <c r="E13" s="5"/>
    </row>
    <row r="14" spans="1:5" x14ac:dyDescent="0.2">
      <c r="A14" s="136"/>
      <c r="B14" s="6"/>
      <c r="C14" s="15">
        <v>0</v>
      </c>
      <c r="D14" s="5">
        <f t="shared" si="0"/>
        <v>0</v>
      </c>
      <c r="E14" s="5"/>
    </row>
    <row r="15" spans="1:5" x14ac:dyDescent="0.2">
      <c r="A15" s="136" t="s">
        <v>419</v>
      </c>
      <c r="B15" s="6"/>
      <c r="C15" s="15"/>
      <c r="D15" s="5"/>
      <c r="E15" s="5"/>
    </row>
    <row r="16" spans="1:5" x14ac:dyDescent="0.2">
      <c r="A16" s="136"/>
      <c r="B16" s="6"/>
      <c r="C16" s="15">
        <v>0</v>
      </c>
      <c r="D16" s="5">
        <f t="shared" si="0"/>
        <v>0</v>
      </c>
      <c r="E16" s="5"/>
    </row>
    <row r="17" spans="1:5" x14ac:dyDescent="0.2">
      <c r="A17" s="136" t="s">
        <v>426</v>
      </c>
      <c r="B17" s="6"/>
      <c r="C17" s="15"/>
      <c r="D17" s="5"/>
      <c r="E17" s="5"/>
    </row>
    <row r="18" spans="1:5" x14ac:dyDescent="0.2">
      <c r="A18" s="136"/>
      <c r="B18" s="6"/>
      <c r="C18" s="15">
        <v>0</v>
      </c>
      <c r="D18" s="5">
        <f t="shared" si="0"/>
        <v>0</v>
      </c>
      <c r="E18" s="5"/>
    </row>
    <row r="19" spans="1:5" x14ac:dyDescent="0.2">
      <c r="A19" s="209" t="s">
        <v>444</v>
      </c>
      <c r="B19" s="206"/>
      <c r="C19" s="15"/>
      <c r="D19" s="5"/>
      <c r="E19" s="5"/>
    </row>
    <row r="20" spans="1:5" x14ac:dyDescent="0.2">
      <c r="A20" s="209"/>
      <c r="B20" s="206"/>
      <c r="C20" s="15">
        <v>0</v>
      </c>
      <c r="D20" s="5">
        <f t="shared" si="0"/>
        <v>0</v>
      </c>
      <c r="E20" s="5"/>
    </row>
    <row r="21" spans="1:5" x14ac:dyDescent="0.2">
      <c r="A21" s="209" t="s">
        <v>445</v>
      </c>
      <c r="B21" s="206"/>
      <c r="C21" s="15"/>
      <c r="D21" s="5"/>
      <c r="E21" s="5"/>
    </row>
    <row r="22" spans="1:5" x14ac:dyDescent="0.2">
      <c r="A22" s="209"/>
      <c r="B22" s="206"/>
      <c r="C22" s="15">
        <v>0</v>
      </c>
      <c r="D22" s="5">
        <f t="shared" si="0"/>
        <v>0</v>
      </c>
      <c r="E22" s="5"/>
    </row>
    <row r="23" spans="1:5" x14ac:dyDescent="0.2">
      <c r="A23" s="209" t="s">
        <v>446</v>
      </c>
      <c r="B23" s="206"/>
      <c r="C23" s="15"/>
      <c r="D23" s="5"/>
      <c r="E23" s="5"/>
    </row>
    <row r="24" spans="1:5" x14ac:dyDescent="0.2">
      <c r="A24" s="209"/>
      <c r="B24" s="206"/>
      <c r="C24" s="15">
        <v>0</v>
      </c>
      <c r="D24" s="5">
        <f t="shared" si="0"/>
        <v>0</v>
      </c>
      <c r="E24" s="5"/>
    </row>
    <row r="25" spans="1:5" x14ac:dyDescent="0.2">
      <c r="A25" s="209" t="s">
        <v>447</v>
      </c>
      <c r="B25" s="206"/>
      <c r="C25" s="15"/>
      <c r="D25" s="5"/>
      <c r="E25" s="5"/>
    </row>
    <row r="26" spans="1:5" x14ac:dyDescent="0.2">
      <c r="A26" s="209"/>
      <c r="B26" s="206"/>
      <c r="C26" s="15">
        <v>0</v>
      </c>
      <c r="D26" s="5">
        <f t="shared" si="0"/>
        <v>0</v>
      </c>
      <c r="E26" s="5"/>
    </row>
    <row r="27" spans="1:5" x14ac:dyDescent="0.2">
      <c r="A27" s="7"/>
      <c r="B27" s="2"/>
      <c r="C27" s="22">
        <f>SUM(C8,C10,C12,C14,C16,C18,C20,C22,C24,C26)</f>
        <v>0</v>
      </c>
      <c r="D27" s="22">
        <f t="shared" ref="D27:E27" si="1">SUM(D8,D10,D12,D14,D16,D18,D20,D22,D24,D26)</f>
        <v>0</v>
      </c>
      <c r="E27" s="22">
        <f t="shared" si="1"/>
        <v>0</v>
      </c>
    </row>
    <row r="28" spans="1:5" x14ac:dyDescent="0.2">
      <c r="A28" s="7"/>
      <c r="B28" s="45"/>
      <c r="C28" s="22"/>
      <c r="D28" s="22"/>
      <c r="E28" s="22"/>
    </row>
    <row r="29" spans="1:5" x14ac:dyDescent="0.2">
      <c r="A29" s="209" t="s">
        <v>448</v>
      </c>
      <c r="B29" s="206"/>
      <c r="C29" s="22"/>
      <c r="D29" s="22"/>
      <c r="E29" s="22"/>
    </row>
    <row r="30" spans="1:5" x14ac:dyDescent="0.2">
      <c r="A30" s="7"/>
      <c r="B30" s="206"/>
      <c r="C30" s="210">
        <v>0</v>
      </c>
      <c r="D30" s="210">
        <f>E30-C30</f>
        <v>0</v>
      </c>
      <c r="E30" s="210"/>
    </row>
    <row r="31" spans="1:5" x14ac:dyDescent="0.2">
      <c r="A31" s="7"/>
      <c r="B31" s="2"/>
      <c r="C31" s="22">
        <f>SUM(C30)</f>
        <v>0</v>
      </c>
      <c r="D31" s="22">
        <f t="shared" ref="D31:E31" si="2">SUM(D30)</f>
        <v>0</v>
      </c>
      <c r="E31" s="22">
        <f t="shared" si="2"/>
        <v>0</v>
      </c>
    </row>
    <row r="32" spans="1:5" x14ac:dyDescent="0.2">
      <c r="A32" s="10"/>
      <c r="B32" s="32" t="s">
        <v>199</v>
      </c>
      <c r="C32" s="4">
        <f>C7+C9</f>
        <v>54695179</v>
      </c>
      <c r="D32" s="4">
        <f t="shared" ref="D32" si="3">D27+D31</f>
        <v>0</v>
      </c>
      <c r="E32" s="4">
        <f>E7+E9</f>
        <v>54695179</v>
      </c>
    </row>
    <row r="33" spans="3:3" x14ac:dyDescent="0.2">
      <c r="C33" s="16"/>
    </row>
    <row r="34" spans="3:3" x14ac:dyDescent="0.2">
      <c r="C34" s="16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  <row r="45" spans="3:3" x14ac:dyDescent="0.2">
      <c r="C45" s="16"/>
    </row>
    <row r="46" spans="3:3" x14ac:dyDescent="0.2">
      <c r="C46" s="16"/>
    </row>
    <row r="47" spans="3:3" x14ac:dyDescent="0.2">
      <c r="C47" s="16"/>
    </row>
    <row r="48" spans="3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  <row r="59" spans="3:3" x14ac:dyDescent="0.2">
      <c r="C59" s="16"/>
    </row>
    <row r="60" spans="3:3" x14ac:dyDescent="0.2">
      <c r="C60" s="16"/>
    </row>
    <row r="61" spans="3:3" x14ac:dyDescent="0.2">
      <c r="C61" s="16"/>
    </row>
    <row r="62" spans="3:3" x14ac:dyDescent="0.2">
      <c r="C62" s="16"/>
    </row>
    <row r="63" spans="3:3" x14ac:dyDescent="0.2">
      <c r="C63" s="16"/>
    </row>
    <row r="64" spans="3:3" x14ac:dyDescent="0.2">
      <c r="C64" s="16"/>
    </row>
    <row r="65" spans="3:3" x14ac:dyDescent="0.2">
      <c r="C65" s="16"/>
    </row>
    <row r="66" spans="3:3" x14ac:dyDescent="0.2">
      <c r="C66" s="16"/>
    </row>
    <row r="67" spans="3:3" x14ac:dyDescent="0.2">
      <c r="C67" s="16"/>
    </row>
    <row r="68" spans="3:3" x14ac:dyDescent="0.2">
      <c r="C68" s="16"/>
    </row>
    <row r="69" spans="3:3" x14ac:dyDescent="0.2">
      <c r="C69" s="16"/>
    </row>
    <row r="70" spans="3:3" x14ac:dyDescent="0.2">
      <c r="C70" s="16"/>
    </row>
    <row r="71" spans="3:3" x14ac:dyDescent="0.2">
      <c r="C71" s="16"/>
    </row>
    <row r="72" spans="3:3" x14ac:dyDescent="0.2">
      <c r="C72" s="16"/>
    </row>
    <row r="73" spans="3:3" x14ac:dyDescent="0.2">
      <c r="C73" s="16"/>
    </row>
    <row r="74" spans="3:3" x14ac:dyDescent="0.2">
      <c r="C74" s="16"/>
    </row>
    <row r="75" spans="3:3" x14ac:dyDescent="0.2">
      <c r="C75" s="16"/>
    </row>
    <row r="76" spans="3:3" x14ac:dyDescent="0.2">
      <c r="C76" s="16"/>
    </row>
    <row r="77" spans="3:3" x14ac:dyDescent="0.2">
      <c r="C77" s="16"/>
    </row>
    <row r="78" spans="3:3" x14ac:dyDescent="0.2">
      <c r="C78" s="16"/>
    </row>
    <row r="79" spans="3:3" x14ac:dyDescent="0.2">
      <c r="C79" s="16"/>
    </row>
    <row r="80" spans="3:3" x14ac:dyDescent="0.2">
      <c r="C80" s="16"/>
    </row>
    <row r="81" spans="3:3" x14ac:dyDescent="0.2">
      <c r="C81" s="16"/>
    </row>
    <row r="82" spans="3:3" x14ac:dyDescent="0.2">
      <c r="C82" s="16"/>
    </row>
    <row r="83" spans="3:3" x14ac:dyDescent="0.2">
      <c r="C83" s="16"/>
    </row>
    <row r="84" spans="3:3" x14ac:dyDescent="0.2">
      <c r="C84" s="16"/>
    </row>
    <row r="85" spans="3:3" x14ac:dyDescent="0.2">
      <c r="C85" s="16"/>
    </row>
    <row r="86" spans="3:3" x14ac:dyDescent="0.2">
      <c r="C86" s="16"/>
    </row>
    <row r="87" spans="3:3" x14ac:dyDescent="0.2">
      <c r="C87" s="16"/>
    </row>
    <row r="88" spans="3:3" x14ac:dyDescent="0.2">
      <c r="C88" s="16"/>
    </row>
    <row r="89" spans="3:3" x14ac:dyDescent="0.2">
      <c r="C89" s="16"/>
    </row>
    <row r="90" spans="3:3" x14ac:dyDescent="0.2">
      <c r="C90" s="16"/>
    </row>
    <row r="91" spans="3:3" x14ac:dyDescent="0.2">
      <c r="C91" s="16"/>
    </row>
    <row r="92" spans="3:3" x14ac:dyDescent="0.2">
      <c r="C92" s="16"/>
    </row>
    <row r="93" spans="3:3" x14ac:dyDescent="0.2">
      <c r="C93" s="16"/>
    </row>
    <row r="94" spans="3:3" x14ac:dyDescent="0.2">
      <c r="C94" s="16"/>
    </row>
    <row r="95" spans="3:3" x14ac:dyDescent="0.2">
      <c r="C95" s="16"/>
    </row>
    <row r="96" spans="3:3" x14ac:dyDescent="0.2">
      <c r="C96" s="16"/>
    </row>
    <row r="97" spans="3:3" x14ac:dyDescent="0.2">
      <c r="C97" s="16"/>
    </row>
    <row r="98" spans="3:3" x14ac:dyDescent="0.2">
      <c r="C98" s="16"/>
    </row>
    <row r="99" spans="3:3" x14ac:dyDescent="0.2">
      <c r="C99" s="16"/>
    </row>
    <row r="100" spans="3:3" x14ac:dyDescent="0.2">
      <c r="C100" s="16"/>
    </row>
    <row r="101" spans="3:3" x14ac:dyDescent="0.2">
      <c r="C101" s="16"/>
    </row>
    <row r="102" spans="3:3" x14ac:dyDescent="0.2">
      <c r="C102" s="16"/>
    </row>
    <row r="103" spans="3:3" x14ac:dyDescent="0.2">
      <c r="C103" s="16"/>
    </row>
    <row r="104" spans="3:3" x14ac:dyDescent="0.2">
      <c r="C104" s="16"/>
    </row>
    <row r="105" spans="3:3" x14ac:dyDescent="0.2">
      <c r="C105" s="16"/>
    </row>
    <row r="106" spans="3:3" x14ac:dyDescent="0.2">
      <c r="C106" s="16"/>
    </row>
    <row r="107" spans="3:3" x14ac:dyDescent="0.2">
      <c r="C107" s="16"/>
    </row>
    <row r="108" spans="3:3" x14ac:dyDescent="0.2">
      <c r="C108" s="16"/>
    </row>
    <row r="109" spans="3:3" x14ac:dyDescent="0.2">
      <c r="C109" s="16"/>
    </row>
    <row r="110" spans="3:3" x14ac:dyDescent="0.2">
      <c r="C110" s="16"/>
    </row>
    <row r="111" spans="3:3" x14ac:dyDescent="0.2">
      <c r="C111" s="16"/>
    </row>
    <row r="112" spans="3:3" x14ac:dyDescent="0.2">
      <c r="C112" s="16"/>
    </row>
    <row r="113" spans="3:3" x14ac:dyDescent="0.2">
      <c r="C113" s="16"/>
    </row>
    <row r="114" spans="3:3" x14ac:dyDescent="0.2">
      <c r="C114" s="16"/>
    </row>
    <row r="115" spans="3:3" x14ac:dyDescent="0.2">
      <c r="C115" s="16"/>
    </row>
    <row r="116" spans="3:3" x14ac:dyDescent="0.2">
      <c r="C116" s="16"/>
    </row>
    <row r="117" spans="3:3" x14ac:dyDescent="0.2">
      <c r="C117" s="16"/>
    </row>
    <row r="118" spans="3:3" x14ac:dyDescent="0.2">
      <c r="C118" s="16"/>
    </row>
    <row r="119" spans="3:3" x14ac:dyDescent="0.2">
      <c r="C119" s="16"/>
    </row>
    <row r="120" spans="3:3" x14ac:dyDescent="0.2">
      <c r="C120" s="16"/>
    </row>
    <row r="121" spans="3:3" x14ac:dyDescent="0.2">
      <c r="C121" s="16"/>
    </row>
    <row r="122" spans="3:3" x14ac:dyDescent="0.2">
      <c r="C122" s="16"/>
    </row>
    <row r="123" spans="3:3" x14ac:dyDescent="0.2">
      <c r="C123" s="16"/>
    </row>
    <row r="124" spans="3:3" x14ac:dyDescent="0.2">
      <c r="C124" s="16"/>
    </row>
    <row r="125" spans="3:3" x14ac:dyDescent="0.2">
      <c r="C125" s="16"/>
    </row>
    <row r="126" spans="3:3" x14ac:dyDescent="0.2">
      <c r="C126" s="16"/>
    </row>
    <row r="127" spans="3:3" x14ac:dyDescent="0.2">
      <c r="C127" s="16"/>
    </row>
    <row r="128" spans="3:3" x14ac:dyDescent="0.2">
      <c r="C128" s="16"/>
    </row>
    <row r="129" spans="3:3" x14ac:dyDescent="0.2">
      <c r="C129" s="16"/>
    </row>
    <row r="130" spans="3:3" x14ac:dyDescent="0.2">
      <c r="C130" s="16"/>
    </row>
    <row r="131" spans="3:3" x14ac:dyDescent="0.2">
      <c r="C131" s="16"/>
    </row>
    <row r="132" spans="3:3" x14ac:dyDescent="0.2">
      <c r="C132" s="16"/>
    </row>
    <row r="133" spans="3:3" x14ac:dyDescent="0.2">
      <c r="C133" s="16"/>
    </row>
    <row r="134" spans="3:3" x14ac:dyDescent="0.2">
      <c r="C134" s="16"/>
    </row>
    <row r="135" spans="3:3" x14ac:dyDescent="0.2">
      <c r="C135" s="16"/>
    </row>
    <row r="136" spans="3:3" x14ac:dyDescent="0.2">
      <c r="C136" s="16"/>
    </row>
    <row r="137" spans="3:3" x14ac:dyDescent="0.2">
      <c r="C137" s="16"/>
    </row>
    <row r="138" spans="3:3" x14ac:dyDescent="0.2">
      <c r="C138" s="16"/>
    </row>
    <row r="139" spans="3:3" x14ac:dyDescent="0.2">
      <c r="C139" s="16"/>
    </row>
    <row r="140" spans="3:3" x14ac:dyDescent="0.2">
      <c r="C140" s="16"/>
    </row>
    <row r="141" spans="3:3" x14ac:dyDescent="0.2">
      <c r="C141" s="16"/>
    </row>
    <row r="142" spans="3:3" x14ac:dyDescent="0.2">
      <c r="C142" s="16"/>
    </row>
    <row r="143" spans="3:3" x14ac:dyDescent="0.2">
      <c r="C143" s="16"/>
    </row>
    <row r="144" spans="3:3" x14ac:dyDescent="0.2">
      <c r="C144" s="16"/>
    </row>
    <row r="145" spans="3:3" x14ac:dyDescent="0.2">
      <c r="C145" s="16"/>
    </row>
    <row r="146" spans="3:3" x14ac:dyDescent="0.2">
      <c r="C146" s="16"/>
    </row>
    <row r="147" spans="3:3" x14ac:dyDescent="0.2">
      <c r="C147" s="16"/>
    </row>
    <row r="148" spans="3:3" x14ac:dyDescent="0.2">
      <c r="C148" s="16"/>
    </row>
    <row r="149" spans="3:3" x14ac:dyDescent="0.2">
      <c r="C149" s="16"/>
    </row>
    <row r="150" spans="3:3" x14ac:dyDescent="0.2">
      <c r="C150" s="16"/>
    </row>
    <row r="151" spans="3:3" x14ac:dyDescent="0.2">
      <c r="C151" s="16"/>
    </row>
    <row r="152" spans="3:3" x14ac:dyDescent="0.2">
      <c r="C152" s="16"/>
    </row>
    <row r="153" spans="3:3" x14ac:dyDescent="0.2">
      <c r="C153" s="16"/>
    </row>
    <row r="154" spans="3:3" x14ac:dyDescent="0.2">
      <c r="C154" s="16"/>
    </row>
    <row r="155" spans="3:3" x14ac:dyDescent="0.2">
      <c r="C155" s="16"/>
    </row>
    <row r="156" spans="3:3" x14ac:dyDescent="0.2">
      <c r="C156" s="16"/>
    </row>
    <row r="157" spans="3:3" x14ac:dyDescent="0.2">
      <c r="C157" s="16"/>
    </row>
    <row r="158" spans="3:3" x14ac:dyDescent="0.2">
      <c r="C158" s="16"/>
    </row>
    <row r="159" spans="3:3" x14ac:dyDescent="0.2">
      <c r="C159" s="16"/>
    </row>
    <row r="160" spans="3:3" x14ac:dyDescent="0.2">
      <c r="C160" s="16"/>
    </row>
    <row r="161" spans="3:3" x14ac:dyDescent="0.2">
      <c r="C161" s="16"/>
    </row>
    <row r="162" spans="3:3" x14ac:dyDescent="0.2">
      <c r="C162" s="16"/>
    </row>
    <row r="163" spans="3:3" x14ac:dyDescent="0.2">
      <c r="C163" s="16"/>
    </row>
    <row r="164" spans="3:3" x14ac:dyDescent="0.2">
      <c r="C164" s="16"/>
    </row>
    <row r="165" spans="3:3" x14ac:dyDescent="0.2">
      <c r="C165" s="16"/>
    </row>
    <row r="166" spans="3:3" x14ac:dyDescent="0.2">
      <c r="C166" s="16"/>
    </row>
    <row r="167" spans="3:3" x14ac:dyDescent="0.2">
      <c r="C167" s="16"/>
    </row>
    <row r="168" spans="3:3" x14ac:dyDescent="0.2">
      <c r="C168" s="16"/>
    </row>
    <row r="169" spans="3:3" x14ac:dyDescent="0.2">
      <c r="C169" s="16"/>
    </row>
    <row r="170" spans="3:3" x14ac:dyDescent="0.2">
      <c r="C170" s="16"/>
    </row>
    <row r="171" spans="3:3" x14ac:dyDescent="0.2">
      <c r="C171" s="16"/>
    </row>
    <row r="172" spans="3:3" x14ac:dyDescent="0.2">
      <c r="C172" s="16"/>
    </row>
    <row r="173" spans="3:3" x14ac:dyDescent="0.2">
      <c r="C173" s="16"/>
    </row>
    <row r="174" spans="3:3" x14ac:dyDescent="0.2">
      <c r="C174" s="16"/>
    </row>
    <row r="175" spans="3:3" x14ac:dyDescent="0.2">
      <c r="C175" s="16"/>
    </row>
    <row r="176" spans="3:3" x14ac:dyDescent="0.2">
      <c r="C176" s="16"/>
    </row>
    <row r="177" spans="3:3" x14ac:dyDescent="0.2">
      <c r="C177" s="16"/>
    </row>
    <row r="178" spans="3:3" x14ac:dyDescent="0.2">
      <c r="C178" s="16"/>
    </row>
    <row r="179" spans="3:3" x14ac:dyDescent="0.2">
      <c r="C179" s="16"/>
    </row>
    <row r="180" spans="3:3" x14ac:dyDescent="0.2">
      <c r="C180" s="16"/>
    </row>
    <row r="181" spans="3:3" x14ac:dyDescent="0.2">
      <c r="C181" s="16"/>
    </row>
    <row r="182" spans="3:3" x14ac:dyDescent="0.2">
      <c r="C182" s="16"/>
    </row>
    <row r="183" spans="3:3" x14ac:dyDescent="0.2">
      <c r="C183" s="16"/>
    </row>
    <row r="184" spans="3:3" x14ac:dyDescent="0.2">
      <c r="C184" s="16"/>
    </row>
    <row r="185" spans="3:3" x14ac:dyDescent="0.2">
      <c r="C185" s="16"/>
    </row>
    <row r="186" spans="3:3" x14ac:dyDescent="0.2">
      <c r="C186" s="16"/>
    </row>
    <row r="187" spans="3:3" x14ac:dyDescent="0.2">
      <c r="C187" s="16"/>
    </row>
    <row r="188" spans="3:3" x14ac:dyDescent="0.2">
      <c r="C188" s="16"/>
    </row>
    <row r="189" spans="3:3" x14ac:dyDescent="0.2">
      <c r="C189" s="16"/>
    </row>
    <row r="190" spans="3:3" x14ac:dyDescent="0.2">
      <c r="C190" s="16"/>
    </row>
    <row r="191" spans="3:3" x14ac:dyDescent="0.2">
      <c r="C191" s="16"/>
    </row>
    <row r="192" spans="3:3" x14ac:dyDescent="0.2">
      <c r="C192" s="16"/>
    </row>
    <row r="193" spans="3:3" x14ac:dyDescent="0.2">
      <c r="C193" s="16"/>
    </row>
    <row r="194" spans="3:3" x14ac:dyDescent="0.2">
      <c r="C194" s="16"/>
    </row>
    <row r="195" spans="3:3" x14ac:dyDescent="0.2">
      <c r="C195" s="16"/>
    </row>
    <row r="196" spans="3:3" x14ac:dyDescent="0.2">
      <c r="C196" s="16"/>
    </row>
    <row r="197" spans="3:3" x14ac:dyDescent="0.2">
      <c r="C197" s="16"/>
    </row>
    <row r="198" spans="3:3" x14ac:dyDescent="0.2">
      <c r="C198" s="16"/>
    </row>
    <row r="199" spans="3:3" x14ac:dyDescent="0.2">
      <c r="C199" s="16"/>
    </row>
    <row r="200" spans="3:3" x14ac:dyDescent="0.2">
      <c r="C200" s="16"/>
    </row>
    <row r="201" spans="3:3" x14ac:dyDescent="0.2">
      <c r="C201" s="16"/>
    </row>
    <row r="202" spans="3:3" x14ac:dyDescent="0.2">
      <c r="C202" s="16"/>
    </row>
    <row r="203" spans="3:3" x14ac:dyDescent="0.2">
      <c r="C203" s="16"/>
    </row>
    <row r="204" spans="3:3" x14ac:dyDescent="0.2">
      <c r="C204" s="16"/>
    </row>
    <row r="205" spans="3:3" x14ac:dyDescent="0.2">
      <c r="C205" s="16"/>
    </row>
    <row r="206" spans="3:3" x14ac:dyDescent="0.2">
      <c r="C206" s="16"/>
    </row>
    <row r="207" spans="3:3" x14ac:dyDescent="0.2">
      <c r="C207" s="16"/>
    </row>
    <row r="208" spans="3:3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x14ac:dyDescent="0.2">
      <c r="C288" s="16"/>
    </row>
    <row r="289" spans="3:3" x14ac:dyDescent="0.2">
      <c r="C289" s="16"/>
    </row>
    <row r="290" spans="3:3" x14ac:dyDescent="0.2">
      <c r="C290" s="16"/>
    </row>
  </sheetData>
  <mergeCells count="2">
    <mergeCell ref="A5:B5"/>
    <mergeCell ref="A1:E3"/>
  </mergeCells>
  <phoneticPr fontId="9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&amp;L8. melléklet a 7/2019.(XI.19.) önkormányzati rendelethez&amp;CNagypall
 Község Önkormányzata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tabColor rgb="FFFFFF00"/>
    <pageSetUpPr fitToPage="1"/>
  </sheetPr>
  <dimension ref="A1:E39"/>
  <sheetViews>
    <sheetView zoomScale="120" zoomScaleNormal="120" workbookViewId="0">
      <selection activeCell="B26" sqref="A26:XFD26"/>
    </sheetView>
  </sheetViews>
  <sheetFormatPr defaultRowHeight="12.75" x14ac:dyDescent="0.2"/>
  <cols>
    <col min="1" max="1" width="3.85546875" bestFit="1" customWidth="1"/>
    <col min="2" max="2" width="44.7109375" bestFit="1" customWidth="1"/>
    <col min="3" max="3" width="10.5703125" bestFit="1" customWidth="1"/>
    <col min="4" max="4" width="11.42578125" customWidth="1"/>
    <col min="5" max="5" width="10.5703125" bestFit="1" customWidth="1"/>
  </cols>
  <sheetData>
    <row r="1" spans="1:5" ht="12.75" customHeight="1" x14ac:dyDescent="0.2">
      <c r="A1" s="295" t="s">
        <v>514</v>
      </c>
      <c r="B1" s="295"/>
      <c r="C1" s="295"/>
      <c r="D1" s="190"/>
      <c r="E1" s="190"/>
    </row>
    <row r="2" spans="1:5" x14ac:dyDescent="0.2">
      <c r="A2" s="295"/>
      <c r="B2" s="295"/>
      <c r="C2" s="295"/>
      <c r="D2" s="190"/>
      <c r="E2" s="190"/>
    </row>
    <row r="3" spans="1:5" ht="24" customHeight="1" x14ac:dyDescent="0.2">
      <c r="A3" s="296"/>
      <c r="B3" s="296"/>
      <c r="C3" s="296"/>
      <c r="D3" s="190"/>
      <c r="E3" s="190"/>
    </row>
    <row r="4" spans="1:5" ht="26.25" customHeight="1" x14ac:dyDescent="0.2">
      <c r="A4" s="81" t="s">
        <v>0</v>
      </c>
      <c r="B4" s="80" t="s">
        <v>203</v>
      </c>
      <c r="C4" s="157" t="s">
        <v>189</v>
      </c>
      <c r="D4" s="45" t="s">
        <v>430</v>
      </c>
      <c r="E4" s="45" t="s">
        <v>429</v>
      </c>
    </row>
    <row r="5" spans="1:5" x14ac:dyDescent="0.2">
      <c r="A5" s="293" t="s">
        <v>237</v>
      </c>
      <c r="B5" s="293"/>
      <c r="C5" s="17"/>
      <c r="D5" s="2"/>
      <c r="E5" s="2"/>
    </row>
    <row r="6" spans="1:5" x14ac:dyDescent="0.2">
      <c r="A6" s="7"/>
      <c r="B6" s="137" t="s">
        <v>76</v>
      </c>
      <c r="C6" s="17"/>
      <c r="D6" s="2"/>
      <c r="E6" s="2"/>
    </row>
    <row r="7" spans="1:5" x14ac:dyDescent="0.2">
      <c r="A7" s="7" t="s">
        <v>239</v>
      </c>
      <c r="B7" s="6" t="s">
        <v>377</v>
      </c>
      <c r="C7" s="17"/>
      <c r="D7" s="2"/>
      <c r="E7" s="2"/>
    </row>
    <row r="8" spans="1:5" x14ac:dyDescent="0.2">
      <c r="A8" s="138"/>
      <c r="B8" s="131" t="s">
        <v>378</v>
      </c>
      <c r="C8" s="139">
        <v>1800000</v>
      </c>
      <c r="D8" s="5">
        <f>E8-C8</f>
        <v>0</v>
      </c>
      <c r="E8" s="5">
        <v>1800000</v>
      </c>
    </row>
    <row r="9" spans="1:5" x14ac:dyDescent="0.2">
      <c r="A9" s="138"/>
      <c r="B9" s="215" t="s">
        <v>461</v>
      </c>
      <c r="C9" s="139">
        <v>1000000</v>
      </c>
      <c r="D9" s="5">
        <f t="shared" ref="D9:D23" si="0">E9-C9</f>
        <v>0</v>
      </c>
      <c r="E9" s="5">
        <v>1000000</v>
      </c>
    </row>
    <row r="10" spans="1:5" x14ac:dyDescent="0.2">
      <c r="A10" s="138"/>
      <c r="B10" s="215" t="s">
        <v>462</v>
      </c>
      <c r="C10" s="139">
        <v>800000</v>
      </c>
      <c r="D10" s="5">
        <f t="shared" si="0"/>
        <v>0</v>
      </c>
      <c r="E10" s="5">
        <v>800000</v>
      </c>
    </row>
    <row r="11" spans="1:5" x14ac:dyDescent="0.2">
      <c r="A11" s="138"/>
      <c r="B11" s="215" t="s">
        <v>523</v>
      </c>
      <c r="C11" s="139">
        <v>20771068</v>
      </c>
      <c r="D11" s="5"/>
      <c r="E11" s="5">
        <v>20771068</v>
      </c>
    </row>
    <row r="12" spans="1:5" x14ac:dyDescent="0.2">
      <c r="A12" s="138" t="s">
        <v>240</v>
      </c>
      <c r="B12" s="234" t="s">
        <v>76</v>
      </c>
      <c r="C12" s="139">
        <v>300000</v>
      </c>
      <c r="D12" s="5"/>
      <c r="E12" s="2">
        <v>300000</v>
      </c>
    </row>
    <row r="13" spans="1:5" x14ac:dyDescent="0.2">
      <c r="A13" s="138"/>
      <c r="B13" s="131"/>
      <c r="C13" s="139"/>
      <c r="D13" s="5">
        <f t="shared" si="0"/>
        <v>0</v>
      </c>
      <c r="E13" s="5"/>
    </row>
    <row r="14" spans="1:5" x14ac:dyDescent="0.2">
      <c r="A14" s="138"/>
      <c r="B14" s="131"/>
      <c r="C14" s="139"/>
      <c r="D14" s="5">
        <f t="shared" si="0"/>
        <v>0</v>
      </c>
      <c r="E14" s="5"/>
    </row>
    <row r="15" spans="1:5" x14ac:dyDescent="0.2">
      <c r="A15" s="138"/>
      <c r="B15" s="131"/>
      <c r="C15" s="139"/>
      <c r="D15" s="5">
        <f t="shared" si="0"/>
        <v>0</v>
      </c>
      <c r="E15" s="5"/>
    </row>
    <row r="16" spans="1:5" x14ac:dyDescent="0.2">
      <c r="A16" s="138"/>
      <c r="B16" s="131"/>
      <c r="C16" s="139"/>
      <c r="D16" s="5">
        <f t="shared" si="0"/>
        <v>0</v>
      </c>
      <c r="E16" s="5"/>
    </row>
    <row r="17" spans="1:5" x14ac:dyDescent="0.2">
      <c r="A17" s="141" t="s">
        <v>241</v>
      </c>
      <c r="B17" s="131" t="s">
        <v>379</v>
      </c>
      <c r="C17" s="139">
        <v>960000</v>
      </c>
      <c r="D17" s="5">
        <f t="shared" si="0"/>
        <v>0</v>
      </c>
      <c r="E17" s="5">
        <v>960000</v>
      </c>
    </row>
    <row r="18" spans="1:5" x14ac:dyDescent="0.2">
      <c r="A18" s="141"/>
      <c r="B18" s="131"/>
      <c r="C18" s="139"/>
      <c r="D18" s="5"/>
      <c r="E18" s="2"/>
    </row>
    <row r="19" spans="1:5" x14ac:dyDescent="0.2">
      <c r="A19" s="138"/>
      <c r="B19" s="131"/>
      <c r="C19" s="139"/>
      <c r="D19" s="5">
        <f t="shared" si="0"/>
        <v>0</v>
      </c>
      <c r="E19" s="5"/>
    </row>
    <row r="20" spans="1:5" x14ac:dyDescent="0.2">
      <c r="A20" s="138"/>
      <c r="B20" s="131"/>
      <c r="C20" s="139"/>
      <c r="D20" s="5">
        <f t="shared" si="0"/>
        <v>0</v>
      </c>
      <c r="E20" s="5"/>
    </row>
    <row r="21" spans="1:5" x14ac:dyDescent="0.2">
      <c r="A21" s="138"/>
      <c r="B21" s="131"/>
      <c r="C21" s="139"/>
      <c r="D21" s="5">
        <f t="shared" si="0"/>
        <v>0</v>
      </c>
      <c r="E21" s="5"/>
    </row>
    <row r="22" spans="1:5" x14ac:dyDescent="0.2">
      <c r="A22" s="138"/>
      <c r="B22" s="131"/>
      <c r="C22" s="139"/>
      <c r="D22" s="5">
        <f t="shared" si="0"/>
        <v>0</v>
      </c>
      <c r="E22" s="5"/>
    </row>
    <row r="23" spans="1:5" x14ac:dyDescent="0.2">
      <c r="A23" s="138"/>
      <c r="B23" s="131" t="s">
        <v>427</v>
      </c>
      <c r="C23" s="139"/>
      <c r="D23" s="5">
        <f t="shared" si="0"/>
        <v>0</v>
      </c>
      <c r="E23" s="5"/>
    </row>
    <row r="24" spans="1:5" x14ac:dyDescent="0.2">
      <c r="A24" s="7"/>
      <c r="B24" s="2"/>
      <c r="C24" s="21">
        <f>SUM(C8:C23)</f>
        <v>25631068</v>
      </c>
      <c r="D24" s="21">
        <f>SUM(D8:D23)</f>
        <v>0</v>
      </c>
      <c r="E24" s="21">
        <f>SUM(E8:E23)</f>
        <v>25631068</v>
      </c>
    </row>
    <row r="25" spans="1:5" x14ac:dyDescent="0.2">
      <c r="A25" s="7"/>
      <c r="B25" s="32" t="s">
        <v>233</v>
      </c>
      <c r="C25" s="17"/>
      <c r="D25" s="2"/>
      <c r="E25" s="2"/>
    </row>
    <row r="26" spans="1:5" x14ac:dyDescent="0.2">
      <c r="A26" s="136"/>
      <c r="B26" s="137" t="s">
        <v>76</v>
      </c>
      <c r="C26" s="21">
        <f>C24</f>
        <v>25631068</v>
      </c>
      <c r="D26" s="21">
        <f t="shared" ref="D26:E26" si="1">D24</f>
        <v>0</v>
      </c>
      <c r="E26" s="21">
        <f t="shared" si="1"/>
        <v>25631068</v>
      </c>
    </row>
    <row r="27" spans="1:5" x14ac:dyDescent="0.2">
      <c r="A27" s="8"/>
      <c r="B27" s="19" t="s">
        <v>199</v>
      </c>
      <c r="C27" s="22">
        <f>SUM(C26:C26)</f>
        <v>25631068</v>
      </c>
      <c r="D27" s="22">
        <f t="shared" ref="D27:E27" si="2">SUM(D26:D26)</f>
        <v>0</v>
      </c>
      <c r="E27" s="22">
        <f t="shared" si="2"/>
        <v>25631068</v>
      </c>
    </row>
    <row r="39" ht="12.75" customHeight="1" x14ac:dyDescent="0.2"/>
  </sheetData>
  <mergeCells count="2">
    <mergeCell ref="A5:B5"/>
    <mergeCell ref="A1:C3"/>
  </mergeCells>
  <phoneticPr fontId="9" type="noConversion"/>
  <pageMargins left="0.27559055118110237" right="0.19685039370078741" top="0.74803149606299213" bottom="0.74803149606299213" header="0.27559055118110237" footer="0.23622047244094491"/>
  <pageSetup paperSize="9" fitToHeight="0" orientation="landscape" r:id="rId1"/>
  <headerFooter>
    <oddHeader xml:space="preserve">&amp;L9. melléklet a 7/2019.(XI.19.) önkormányzati rendelethez&amp;CNagypall
 Község Önkormányzata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1.Címrend (2)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'1.Címrend (2)'!Nyomtatási_cím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2020-02-10T09:03:07Z</cp:lastPrinted>
  <dcterms:created xsi:type="dcterms:W3CDTF">2011-07-11T14:12:19Z</dcterms:created>
  <dcterms:modified xsi:type="dcterms:W3CDTF">2020-02-10T09:09:36Z</dcterms:modified>
</cp:coreProperties>
</file>