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2900" tabRatio="968" firstSheet="1" activeTab="12"/>
  </bookViews>
  <sheets>
    <sheet name="Z_ÖSSZEFÜGGÉSEK" sheetId="1" state="hidden" r:id="rId1"/>
    <sheet name="Z_1.1.sz.mell." sheetId="2" r:id="rId2"/>
    <sheet name="Z_1.2.sz.mell." sheetId="3" r:id="rId3"/>
    <sheet name="Z_1.3.sz.mell." sheetId="4" r:id="rId4"/>
    <sheet name="Z_1.4.sz.mell." sheetId="5" r:id="rId5"/>
    <sheet name="Z_2.1.sz.mell" sheetId="6" r:id="rId6"/>
    <sheet name="Z_2.2.sz.mell" sheetId="7" r:id="rId7"/>
    <sheet name="Z_3.sz.mell." sheetId="8" state="hidden" r:id="rId8"/>
    <sheet name="Z_4.sz.mell." sheetId="9" state="hidden" r:id="rId9"/>
    <sheet name="Z_5.sz.mell." sheetId="10" state="hidden" r:id="rId10"/>
    <sheet name="Z_9.1.sz.mell" sheetId="11" r:id="rId11"/>
    <sheet name="Z_9.1.1.sz.mell" sheetId="12" r:id="rId12"/>
    <sheet name="Z_9.1.2.sz.mell" sheetId="13" r:id="rId13"/>
    <sheet name="Z_9.1.3.sz.mell" sheetId="14" r:id="rId14"/>
    <sheet name="Z_9.2.sz.mell" sheetId="15" r:id="rId15"/>
    <sheet name="Z_9.2.1.sz.mell" sheetId="16" r:id="rId16"/>
    <sheet name="Z_9.2.2.sz.mell" sheetId="17" r:id="rId17"/>
    <sheet name="Z_9.3.sz.mell" sheetId="18" r:id="rId18"/>
    <sheet name="Z_9.3.1.sz.mell" sheetId="19" r:id="rId19"/>
    <sheet name="Z_9.4.sz.mell" sheetId="20" r:id="rId20"/>
    <sheet name="Z_9.4.1.sz.mell" sheetId="21" r:id="rId21"/>
    <sheet name="Z_9.5.sz.mell" sheetId="22" r:id="rId22"/>
    <sheet name="Z_9.5.1.sz.mell" sheetId="23" r:id="rId23"/>
    <sheet name="Z_7.sz.mell" sheetId="24" state="hidden" r:id="rId24"/>
    <sheet name="Z_8.sz.mell" sheetId="25" state="hidden" r:id="rId25"/>
    <sheet name="Z_1.tájékoztató_t." sheetId="26" state="hidden" r:id="rId26"/>
    <sheet name="Z_2.tájékoztató_t." sheetId="27" state="hidden" r:id="rId27"/>
    <sheet name="Z_3.tájékoztató_t." sheetId="28" state="hidden" r:id="rId28"/>
    <sheet name="Z_4.tájékoztató_t." sheetId="29" state="hidden" r:id="rId29"/>
    <sheet name="Z_5.tájékoztató_t." sheetId="30" state="hidden" r:id="rId30"/>
    <sheet name="Z_6.tájékoztató_t." sheetId="31" state="hidden" r:id="rId31"/>
    <sheet name="Z_7.1.tájékoztató_t." sheetId="32" state="hidden" r:id="rId32"/>
    <sheet name="Z_7.2.tájékoztató_t." sheetId="33" state="hidden" r:id="rId33"/>
    <sheet name="Z_7.3.tájékoztató_t." sheetId="34" state="hidden" r:id="rId34"/>
    <sheet name="Z_8.tájékoztató_t." sheetId="35" state="hidden" r:id="rId35"/>
    <sheet name="Z_9.tájékoztató_t." sheetId="36" state="hidden" r:id="rId36"/>
    <sheet name="Munka1" sheetId="37" r:id="rId37"/>
  </sheets>
  <definedNames>
    <definedName name="_ftn1" localSheetId="33">'Z_7.3.tájékoztató_t.'!$A$31</definedName>
    <definedName name="_ftnref1" localSheetId="33">'Z_7.3.tájékoztató_t.'!$A$22</definedName>
    <definedName name="_xlfn.IFERROR" hidden="1">#NAME?</definedName>
    <definedName name="_xlnm.Print_Titles" localSheetId="31">'Z_7.1.tájékoztató_t.'!$5:$9</definedName>
    <definedName name="_xlnm.Print_Titles" localSheetId="11">'Z_9.1.1.sz.mell'!$1:$6</definedName>
    <definedName name="_xlnm.Print_Titles" localSheetId="12">'Z_9.1.2.sz.mell'!$1:$6</definedName>
    <definedName name="_xlnm.Print_Titles" localSheetId="13">'Z_9.1.3.sz.mell'!$1:$6</definedName>
    <definedName name="_xlnm.Print_Titles" localSheetId="10">'Z_9.1.sz.mell'!$1:$6</definedName>
    <definedName name="_xlnm.Print_Titles" localSheetId="15">'Z_9.2.1.sz.mell'!$1:$6</definedName>
    <definedName name="_xlnm.Print_Titles" localSheetId="16">'Z_9.2.2.sz.mell'!$1:$6</definedName>
    <definedName name="_xlnm.Print_Titles" localSheetId="14">'Z_9.2.sz.mell'!$1:$6</definedName>
    <definedName name="_xlnm.Print_Titles" localSheetId="18">'Z_9.3.1.sz.mell'!$1:$6</definedName>
    <definedName name="_xlnm.Print_Titles" localSheetId="17">'Z_9.3.sz.mell'!$1:$6</definedName>
    <definedName name="_xlnm.Print_Titles" localSheetId="20">'Z_9.4.1.sz.mell'!$1:$6</definedName>
    <definedName name="_xlnm.Print_Titles" localSheetId="19">'Z_9.4.sz.mell'!$1:$6</definedName>
    <definedName name="_xlnm.Print_Titles" localSheetId="22">'Z_9.5.1.sz.mell'!$1:$6</definedName>
    <definedName name="_xlnm.Print_Titles" localSheetId="21">'Z_9.5.sz.mell'!$1:$6</definedName>
    <definedName name="_xlnm.Print_Area" localSheetId="1">'Z_1.1.sz.mell.'!$A$1:$E$166</definedName>
    <definedName name="_xlnm.Print_Area" localSheetId="2">'Z_1.2.sz.mell.'!$A$1:$E$166</definedName>
    <definedName name="_xlnm.Print_Area" localSheetId="3">'Z_1.3.sz.mell.'!$A$1:$E$166</definedName>
    <definedName name="_xlnm.Print_Area" localSheetId="4">'Z_1.4.sz.mell.'!$A$1:$E$166</definedName>
    <definedName name="_xlnm.Print_Area" localSheetId="25">'Z_1.tájékoztató_t.'!$A$1:$E$148</definedName>
  </definedNames>
  <calcPr fullCalcOnLoad="1"/>
</workbook>
</file>

<file path=xl/sharedStrings.xml><?xml version="1.0" encoding="utf-8"?>
<sst xmlns="http://schemas.openxmlformats.org/spreadsheetml/2006/main" count="4750" uniqueCount="870">
  <si>
    <t>Vállalkozási maradvány igénybevétele</t>
  </si>
  <si>
    <t>Felhalmozási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</si>
  <si>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</si>
  <si>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</si>
  <si>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</si>
  <si>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</si>
  <si>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</si>
  <si>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</si>
  <si>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</si>
  <si>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</si>
  <si>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</si>
  <si>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</si>
  <si>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</si>
  <si>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</si>
  <si>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</si>
  <si>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</si>
  <si>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</si>
  <si>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</si>
  <si>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</si>
  <si>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</si>
  <si>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</si>
  <si>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</si>
  <si>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</si>
  <si>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</si>
  <si>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</si>
  <si>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</si>
  <si>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</si>
  <si>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</si>
  <si>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</si>
  <si>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</si>
  <si>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</si>
  <si>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</si>
  <si>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</si>
  <si>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</si>
  <si>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</si>
  <si>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</si>
  <si>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</si>
  <si>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Összesen</t>
  </si>
  <si>
    <t>Összesen:</t>
  </si>
  <si>
    <t>01</t>
  </si>
  <si>
    <t>Bevételek</t>
  </si>
  <si>
    <t>Kiadások</t>
  </si>
  <si>
    <t>Egyéb fejlesztési célú kiadások</t>
  </si>
  <si>
    <t>02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</si>
  <si>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</si>
  <si>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</si>
  <si>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</si>
  <si>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</si>
  <si>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</si>
  <si>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</si>
  <si>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</si>
  <si>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</si>
  <si>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</si>
  <si>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</si>
  <si>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</si>
  <si>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</si>
  <si>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</si>
  <si>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</si>
  <si>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</si>
  <si>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</si>
  <si>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</si>
  <si>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</si>
  <si>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</si>
  <si>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</si>
  <si>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</si>
  <si>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</si>
  <si>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</si>
  <si>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</si>
  <si>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</si>
  <si>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</si>
  <si>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</si>
  <si>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</si>
  <si>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</si>
  <si>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</si>
  <si>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</si>
  <si>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</si>
  <si>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</si>
  <si>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</si>
  <si>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</si>
  <si>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</si>
  <si>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</si>
  <si>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</si>
  <si>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</si>
  <si>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</si>
  <si>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</si>
  <si>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</si>
  <si>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</si>
  <si>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</si>
  <si>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</si>
  <si>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</si>
  <si>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</si>
  <si>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</si>
  <si>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</si>
  <si>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</si>
  <si>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</si>
  <si>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</si>
  <si>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</si>
  <si>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</si>
  <si>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</si>
  <si>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</si>
  <si>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</si>
  <si>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</si>
  <si>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</si>
  <si>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</si>
  <si>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</si>
  <si>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</si>
  <si>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</si>
  <si>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</si>
  <si>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</si>
  <si>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</si>
  <si>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</si>
  <si>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</si>
  <si>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</si>
  <si>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</si>
  <si>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</si>
  <si>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</si>
  <si>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</si>
  <si>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</si>
  <si>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</si>
  <si>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</si>
  <si>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</si>
  <si>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</si>
  <si>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</si>
  <si>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</si>
  <si>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</si>
  <si>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</si>
  <si>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</si>
  <si>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</si>
  <si>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</si>
  <si>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</si>
  <si>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</si>
  <si>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</si>
  <si>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</si>
  <si>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</si>
  <si>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</si>
  <si>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</si>
  <si>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</si>
  <si>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</si>
  <si>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</si>
  <si>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</si>
  <si>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</si>
  <si>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</si>
  <si>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</si>
  <si>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</si>
  <si>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</si>
  <si>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</si>
  <si>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</si>
  <si>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</si>
  <si>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</si>
  <si>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</si>
  <si>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</si>
  <si>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</si>
  <si>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</si>
  <si>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</si>
  <si>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</si>
  <si>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</si>
  <si>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</si>
  <si>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</si>
  <si>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</si>
  <si>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</si>
  <si>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</si>
  <si>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</si>
  <si>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</si>
  <si>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</si>
  <si>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</si>
  <si>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</si>
  <si>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</si>
  <si>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</si>
  <si>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</si>
  <si>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</si>
  <si>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</si>
  <si>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</si>
  <si>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</si>
  <si>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</si>
  <si>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</si>
  <si>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</si>
  <si>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</si>
  <si>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</si>
  <si>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</si>
  <si>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</si>
  <si>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</si>
  <si>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</si>
  <si>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</si>
  <si>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</si>
  <si>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</si>
  <si>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</si>
  <si>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</si>
  <si>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</si>
  <si>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</si>
  <si>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</si>
  <si>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</si>
  <si>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</si>
  <si>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</si>
  <si>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</si>
  <si>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</si>
  <si>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</si>
  <si>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</si>
  <si>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</si>
  <si>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</si>
  <si>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</si>
  <si>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</si>
  <si>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</si>
  <si>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</si>
  <si>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</si>
  <si>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</si>
  <si>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</si>
  <si>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</si>
  <si>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</si>
  <si>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</si>
  <si>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</si>
  <si>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</si>
  <si>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</si>
  <si>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</si>
  <si>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</si>
  <si>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</si>
  <si>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</si>
  <si>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</si>
  <si>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</si>
  <si>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</si>
  <si>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</si>
  <si>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</si>
  <si>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</si>
  <si>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</si>
  <si>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</si>
  <si>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</si>
  <si>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</si>
  <si>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</si>
  <si>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</si>
  <si>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</si>
  <si>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</si>
  <si>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</si>
  <si>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</si>
  <si>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</si>
  <si>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</si>
  <si>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</si>
  <si>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</si>
  <si>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</si>
  <si>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</si>
  <si>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</si>
  <si>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</si>
  <si>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</si>
  <si>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</si>
  <si>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</si>
  <si>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</si>
  <si>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</si>
  <si>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</si>
  <si>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</si>
  <si>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</si>
  <si>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</si>
  <si>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</si>
  <si>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</si>
  <si>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</si>
  <si>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</si>
  <si>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</si>
  <si>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</si>
  <si>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</si>
  <si>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</si>
  <si>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</si>
  <si>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</si>
  <si>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</si>
  <si>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</si>
  <si>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</si>
  <si>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</si>
  <si>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</si>
  <si>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</si>
  <si>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</si>
  <si>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</si>
  <si>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</si>
  <si>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</si>
  <si>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</si>
  <si>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Értékpapírok bevételei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</si>
  <si>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</si>
  <si>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</si>
  <si>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</si>
  <si>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</si>
  <si>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</si>
  <si>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</si>
  <si>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</si>
  <si>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</si>
  <si>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</si>
  <si>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</si>
  <si>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</si>
  <si>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</si>
  <si>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</si>
  <si>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</si>
  <si>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</si>
  <si>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</si>
  <si>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</si>
  <si>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</si>
  <si>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</si>
  <si>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</si>
  <si>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</si>
  <si>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</si>
  <si>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</si>
  <si>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</si>
  <si>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</si>
  <si>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</si>
  <si>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</si>
  <si>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</si>
  <si>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</si>
  <si>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</si>
  <si>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</si>
  <si>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</si>
  <si>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</si>
  <si>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</si>
  <si>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</si>
  <si>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</si>
  <si>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</si>
  <si>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</si>
  <si>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</si>
  <si>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</si>
  <si>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</si>
  <si>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</si>
  <si>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</si>
  <si>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</si>
  <si>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</si>
  <si>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</si>
  <si>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</si>
  <si>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</si>
  <si>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</si>
  <si>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</si>
  <si>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</si>
  <si>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</si>
  <si>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</si>
  <si>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</si>
  <si>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</si>
  <si>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</si>
  <si>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</si>
  <si>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</si>
  <si>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</si>
  <si>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</si>
  <si>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</si>
  <si>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</si>
  <si>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</si>
  <si>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</si>
  <si>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</si>
  <si>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</si>
  <si>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</si>
  <si>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</si>
  <si>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</si>
  <si>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</si>
  <si>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</si>
  <si>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</si>
  <si>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</si>
  <si>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</si>
  <si>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</si>
  <si>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</si>
  <si>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</si>
  <si>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</si>
  <si>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</si>
  <si>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</si>
  <si>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</si>
  <si>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</si>
  <si>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</si>
  <si>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</si>
  <si>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</si>
  <si>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</si>
  <si>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</si>
  <si>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</si>
  <si>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</si>
  <si>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</si>
  <si>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</si>
  <si>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</si>
  <si>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</si>
  <si>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</si>
  <si>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</si>
  <si>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</si>
  <si>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</si>
  <si>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</si>
  <si>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</si>
  <si>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BEVÉTEL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</si>
  <si>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</si>
  <si>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</si>
  <si>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</si>
  <si>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</si>
  <si>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</si>
  <si>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</si>
  <si>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</si>
  <si>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</si>
  <si>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</si>
  <si>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</si>
  <si>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</si>
  <si>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</si>
  <si>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</si>
  <si>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</si>
  <si>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</si>
  <si>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</si>
  <si>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</si>
  <si>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</si>
  <si>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</si>
  <si>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</si>
  <si>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</si>
  <si>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</si>
  <si>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</si>
  <si>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</si>
  <si>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</si>
  <si>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</si>
  <si>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</si>
  <si>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</si>
  <si>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</si>
  <si>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</si>
  <si>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Államigazgatási feladatok bevételei, kiadásai</t>
  </si>
  <si>
    <t>Központi, irányító szervi támogatás</t>
  </si>
  <si>
    <t>Belföldi finanszírozás kiadásai (6.1. + … + 6.5.)</t>
  </si>
  <si>
    <t>Eredeti
előirányzat</t>
  </si>
  <si>
    <t>Módosított
előirányzat</t>
  </si>
  <si>
    <t>Kiadási jogcím</t>
  </si>
  <si>
    <t>Hitel-, kölcsöntörlesztés államházt-on kívülre (4.1. + … + 4.3.)</t>
  </si>
  <si>
    <t xml:space="preserve">F </t>
  </si>
  <si>
    <t>I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</si>
  <si>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</si>
  <si>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</si>
  <si>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</si>
  <si>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</si>
  <si>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</si>
  <si>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</si>
  <si>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</si>
  <si>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</si>
  <si>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</si>
  <si>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</si>
  <si>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</si>
  <si>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</si>
  <si>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</si>
  <si>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</si>
  <si>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</si>
  <si>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</si>
  <si>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</si>
  <si>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</si>
  <si>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G=(D+F)</t>
  </si>
  <si>
    <t>Teljesítés</t>
  </si>
  <si>
    <t>Eredeti előirányzat</t>
  </si>
  <si>
    <t>Módosított előirányzat</t>
  </si>
  <si>
    <t>Költségvetési szerv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</si>
  <si>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</si>
  <si>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</si>
  <si>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</si>
  <si>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</si>
  <si>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</si>
  <si>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</si>
  <si>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</si>
  <si>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</si>
  <si>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</si>
  <si>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</si>
  <si>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</si>
  <si>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</si>
  <si>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</si>
  <si>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</si>
  <si>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</si>
  <si>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</si>
  <si>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</si>
  <si>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</si>
  <si>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Közhatalmi bevételek (4.1.+…+4.7.)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</si>
  <si>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</si>
  <si>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</si>
  <si>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</si>
  <si>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</si>
  <si>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</si>
  <si>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</si>
  <si>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</si>
  <si>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Kamatbevételek és más nyereségjellegű bevételek</t>
  </si>
  <si>
    <t>Kiemelt előirányzat, előirányzat megnevezése</t>
  </si>
  <si>
    <t>Tényleges állományi létszám előirányzat (fő)</t>
  </si>
  <si>
    <t>Közfoglalkoztatottak tényleges állományi létszáma (fő)</t>
  </si>
  <si>
    <t xml:space="preserve"> 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</si>
  <si>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</si>
  <si>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</si>
  <si>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</si>
  <si>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</si>
  <si>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Lekötött betétek megszüntetése</t>
  </si>
  <si>
    <t>05</t>
  </si>
  <si>
    <t>06</t>
  </si>
  <si>
    <t>07</t>
  </si>
  <si>
    <t>Zárszámadási rendelet űrlapjainak összefüggései:</t>
  </si>
  <si>
    <t>Felújítási kiadások előirányzata és teljesítése felújításonként</t>
  </si>
  <si>
    <t>Működési célú központosított előirányzatok</t>
  </si>
  <si>
    <t>Helyi önkormányzatok kiegészítő támogatásai</t>
  </si>
  <si>
    <t>Közhatalmi bevételek (4.1.+...+4.7.)</t>
  </si>
  <si>
    <t>Működési bevételek (5.1.+…+ 5.10.)</t>
  </si>
  <si>
    <t>Működési célú visszatérítendő támogatások kölcsönök visszatér. ÁH-n kívülről</t>
  </si>
  <si>
    <t>Felhalm. célú visszatérítendő támogatások kölcsönök visszatér. ÁH-n kívülről</t>
  </si>
  <si>
    <t>Hitel-, kölcsönfelvétel államháztartáson kívülről  (10.1.+…+10.3.)</t>
  </si>
  <si>
    <t>Lejötött betétek megszüntetése</t>
  </si>
  <si>
    <t>FINANSZÍROZÁSI BEVÉTELEK ÖSSZESEN: (10. + … +15.)</t>
  </si>
  <si>
    <t>KÖLTSÉGVETÉSI ÉS FINANSZÍROZÁSI BEVÉTELEK ÖSSZESEN: (9+16)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</si>
  <si>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</si>
  <si>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</si>
  <si>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</si>
  <si>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Tartalékok (3.1.+3.2.)</t>
  </si>
  <si>
    <t>Általános tartalék</t>
  </si>
  <si>
    <t>Céltartalék</t>
  </si>
  <si>
    <t>KÖLTSÉGVETÉSI KIADÁSOK ÖSSZESEN (1+2+3)</t>
  </si>
  <si>
    <t>Hitel-, kölcsöntörlesztés államháztartáson kívülre (5.1. + … + 5.3.)</t>
  </si>
  <si>
    <t>Belföldi értékpapírok kiadásai (6.1. + … + 6.4.)</t>
  </si>
  <si>
    <t>Forgatási célú belföldi értékpapírok beváltása</t>
  </si>
  <si>
    <t>Befektetési célú belföldi értékpapírok beváltása</t>
  </si>
  <si>
    <t>Belföldi finanszírozás kiadásai (7.1. + … + 7.4.)</t>
  </si>
  <si>
    <t xml:space="preserve">Pénzeszközök betétként elhelyezése </t>
  </si>
  <si>
    <t>Külföldi finanszírozás kiadásai (8.1. + … + 8.4.)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</si>
  <si>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</si>
  <si>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</si>
  <si>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</si>
  <si>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</si>
  <si>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</si>
  <si>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</si>
  <si>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</si>
  <si>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</si>
  <si>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</si>
  <si>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</si>
  <si>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</si>
  <si>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 xml:space="preserve">B </t>
  </si>
  <si>
    <t>J=(F+…+I)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</si>
  <si>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</si>
  <si>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</si>
  <si>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</si>
  <si>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</si>
  <si>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</si>
  <si>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</si>
  <si>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</si>
  <si>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</si>
  <si>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</si>
  <si>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</si>
  <si>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</si>
  <si>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</si>
  <si>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</si>
  <si>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Összesen (1+8)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</si>
  <si>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</si>
  <si>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</si>
  <si>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</si>
  <si>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</si>
  <si>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</si>
  <si>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</si>
  <si>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</si>
  <si>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</si>
  <si>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</si>
  <si>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H=(D+…+G)</t>
  </si>
  <si>
    <t>I=(C+H)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</si>
  <si>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</si>
  <si>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</si>
  <si>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</si>
  <si>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</si>
  <si>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</si>
  <si>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</si>
  <si>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</si>
  <si>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</si>
  <si>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</si>
  <si>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</si>
  <si>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</si>
  <si>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</si>
  <si>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</si>
  <si>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</si>
  <si>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</si>
  <si>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</si>
  <si>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</si>
  <si>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</si>
  <si>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</si>
  <si>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</si>
  <si>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</si>
  <si>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</si>
  <si>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</si>
  <si>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</si>
  <si>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</si>
  <si>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</si>
  <si>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</si>
  <si>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</si>
  <si>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</si>
  <si>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</si>
  <si>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</si>
  <si>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</si>
  <si>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29.</t>
  </si>
  <si>
    <t>30.</t>
  </si>
  <si>
    <t>31.</t>
  </si>
  <si>
    <t>32.</t>
  </si>
  <si>
    <t>33.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</si>
  <si>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</si>
  <si>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</si>
  <si>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</si>
  <si>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</si>
  <si>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</si>
  <si>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</si>
  <si>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 xml:space="preserve">A 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</si>
  <si>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</si>
  <si>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</si>
  <si>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</si>
  <si>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</si>
  <si>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</si>
  <si>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</si>
  <si>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</si>
  <si>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</si>
  <si>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</si>
  <si>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</si>
  <si>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</si>
  <si>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</si>
  <si>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</si>
  <si>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</si>
  <si>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</si>
  <si>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</si>
  <si>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</si>
  <si>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</si>
  <si>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</si>
  <si>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</si>
  <si>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</si>
  <si>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</si>
  <si>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</si>
  <si>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</si>
  <si>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</si>
  <si>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</si>
  <si>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</si>
  <si>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</si>
  <si>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</si>
  <si>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</si>
  <si>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</si>
  <si>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</si>
  <si>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</si>
  <si>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</si>
  <si>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</si>
  <si>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</si>
  <si>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</si>
  <si>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</si>
  <si>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</si>
  <si>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</si>
  <si>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</si>
  <si>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</si>
  <si>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</si>
  <si>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</si>
  <si>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</si>
  <si>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</si>
  <si>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</si>
  <si>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</si>
  <si>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</si>
  <si>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</si>
  <si>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</si>
  <si>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</si>
  <si>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</si>
  <si>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</si>
  <si>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</si>
  <si>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</si>
  <si>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</si>
  <si>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</si>
  <si>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</si>
  <si>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</si>
  <si>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</si>
  <si>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</si>
  <si>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</si>
  <si>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</si>
  <si>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</si>
  <si>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</si>
  <si>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</si>
  <si>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</si>
  <si>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</si>
  <si>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</si>
  <si>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</si>
  <si>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</si>
  <si>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</si>
  <si>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</si>
  <si>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</si>
  <si>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</si>
  <si>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</si>
  <si>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</si>
  <si>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</si>
  <si>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</si>
  <si>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</si>
  <si>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</si>
  <si>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</si>
  <si>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</si>
  <si>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</si>
  <si>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</si>
  <si>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</si>
  <si>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</si>
  <si>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</si>
  <si>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</si>
  <si>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I. December havi illetmények, munkabérek elszámolása</t>
  </si>
  <si>
    <t>58.</t>
  </si>
  <si>
    <t>II. Utalványok, bérletek és más hasonló, készpénz-helyettesítő fizetési 
     eszköznek nem minősülő eszközök elszámolásai</t>
  </si>
  <si>
    <t>59.</t>
  </si>
  <si>
    <t>60.</t>
  </si>
  <si>
    <t>F) AKTÍV IDŐBELI ELHATÁROLÁSOK</t>
  </si>
  <si>
    <t>61.</t>
  </si>
  <si>
    <t>ESZKÖZÖK ÖSSZESEN  (45+48+53+57+60+61)</t>
  </si>
  <si>
    <t>62.</t>
  </si>
  <si>
    <t>FORRÁSOK</t>
  </si>
  <si>
    <t>állományi 
érték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</si>
  <si>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</si>
  <si>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</si>
  <si>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</si>
  <si>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</si>
  <si>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</si>
  <si>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</si>
  <si>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</si>
  <si>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</si>
  <si>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</si>
  <si>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</si>
  <si>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</si>
  <si>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</si>
  <si>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</si>
  <si>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</si>
  <si>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Mennyiség
(db)</t>
  </si>
  <si>
    <t>Értéke
(Ft)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</si>
  <si>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</si>
  <si>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</si>
  <si>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</si>
  <si>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</si>
  <si>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</si>
  <si>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</si>
  <si>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</si>
  <si>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</si>
  <si>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</si>
  <si>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</si>
  <si>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</si>
  <si>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</si>
  <si>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</si>
  <si>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Gyűjtemény, régészeti lelet* (15+…+17)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</si>
  <si>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</si>
  <si>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</si>
  <si>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</si>
  <si>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</si>
  <si>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</si>
  <si>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* Nvt. 1. § (2) bekezdés g) és h) pontja szerinti kulturális javak és régészeti eszközök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</si>
  <si>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</si>
  <si>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</si>
  <si>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</si>
  <si>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</si>
  <si>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</si>
  <si>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Többéves kihatással járó döntésekből származó kötzelezettségek célok szerinti, évenkénti bontásban</t>
  </si>
  <si>
    <t>2020.</t>
  </si>
  <si>
    <t>2021.</t>
  </si>
  <si>
    <t>2021. után</t>
  </si>
  <si>
    <t>Az önkormányzat által adott közvetett támogatások</t>
  </si>
  <si>
    <t>(kedvezménye)</t>
  </si>
  <si>
    <t>K I M U T A T Á S</t>
  </si>
  <si>
    <t>E) EGYÉB SAJÁTOS  ELSZÁMOLÁSOK (58+59)</t>
  </si>
  <si>
    <t>VAGYONKIMUTATÁS</t>
  </si>
  <si>
    <t>a könyvviteli mérlegben értékkel szerplő eszközökről</t>
  </si>
  <si>
    <t>az érték nélkül nyilvántartott eszkzözkről</t>
  </si>
  <si>
    <t>a könyvviteli mérlegben értékkel szereplő forrásokról</t>
  </si>
  <si>
    <t>Az önkormányzat által nyújtott hitel és kölcsön alakulása lejárat és eszközök szerinti bontásban</t>
  </si>
  <si>
    <t>2018. évi eredeti előirányzat BEVÉTELEK</t>
  </si>
  <si>
    <t>2019.</t>
  </si>
  <si>
    <t>Forintban</t>
  </si>
  <si>
    <t>Jogcím</t>
  </si>
  <si>
    <t>Módisított támogatás összege</t>
  </si>
  <si>
    <t>Tényleges támogatás összege</t>
  </si>
  <si>
    <t>Költségvetési szerv neve</t>
  </si>
  <si>
    <t>Költségvetési maradvány összege</t>
  </si>
  <si>
    <t>Elvonás
(-)</t>
  </si>
  <si>
    <t>Intézményt megillető maradvány</t>
  </si>
  <si>
    <t>Jóváhagyott</t>
  </si>
  <si>
    <t>Jóváhagyott-ból működési</t>
  </si>
  <si>
    <t>Jóváhagyott-ból felhalmozási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</si>
  <si>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</si>
  <si>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KÖLTSÉGVETÉSI SZERVEK MARADVÁNYÁNAK ALAKULÁSA</t>
  </si>
  <si>
    <t>Forintban!</t>
  </si>
  <si>
    <r>
      <t>2017. évi C.
törvény 2. sz. melléklete száma</t>
    </r>
    <r>
      <rPr>
        <b/>
        <sz val="10"/>
        <rFont val="Symbol"/>
        <family val="1"/>
      </rPr>
      <t>*</t>
    </r>
  </si>
  <si>
    <t>2018. évi általános működés és ágazati feladatok támogatásának alakulása jogcímenként</t>
  </si>
  <si>
    <t>* Magyarország 2018. évi központi költségvetéséról szóló törvény</t>
  </si>
  <si>
    <t>KÖTELEZŐ FELADATOK PÉNZÜGYI MÉRLEGE</t>
  </si>
  <si>
    <t>ÖNKÉNT VÁLLALT FELADATOK PÉNZÜGYI MÉRLEGE</t>
  </si>
  <si>
    <t>ÁLLAMIGAZGATÁSI FELADATOK PÉNZÜGYI MÉRLEGE</t>
  </si>
  <si>
    <t>A 2018. évi céljelleggel juttatott támogatások felhasználásáról</t>
  </si>
  <si>
    <t>2017. évi tény</t>
  </si>
  <si>
    <t>2018. évi</t>
  </si>
  <si>
    <t>2018. évi teljesítés</t>
  </si>
  <si>
    <t>Hitel, kölcsön állomány 2018. dec.31-én</t>
  </si>
  <si>
    <t>2020. után</t>
  </si>
  <si>
    <t>Adósság állomány alakulása lejárat, eszközök, bel- és külföldi hitelezők szerinti bontásban
2018. december 31-én</t>
  </si>
  <si>
    <t>2018. év</t>
  </si>
  <si>
    <t>kötelezettségek és részesedések alakulása 2018-ban</t>
  </si>
  <si>
    <t xml:space="preserve">Hiány külső finanszírozásának bevételei (21.+…+23.) </t>
  </si>
  <si>
    <t>Hiány belső finanszírozásának bevételei (15.+…+19. )</t>
  </si>
  <si>
    <t>Működési célú finanszírozási kiadások összesen (13.+...+23.)</t>
  </si>
  <si>
    <t>Működési célú finanszírozási bevételek összesen (14.+20.)</t>
  </si>
  <si>
    <t>Telekadó</t>
  </si>
  <si>
    <t>Borsodnádasd Város Önkormányzata</t>
  </si>
  <si>
    <t>Borsodnádasdi Polgármesteri Hivatal</t>
  </si>
  <si>
    <t>Borsodnádasdi Mesekert Óvoda</t>
  </si>
  <si>
    <t>Borsodnádasdi Polgármesteri  Hivatal</t>
  </si>
  <si>
    <t>Borsodnádasdi Szociális Alapszolg.Kp</t>
  </si>
  <si>
    <t>Borsodnádasdi Közösségi Ház és K.</t>
  </si>
  <si>
    <t>Borsodnádasdi Közösségi Ház és Könyvtár</t>
  </si>
  <si>
    <t>Nádasd KFT</t>
  </si>
  <si>
    <t>Államház6tartáson belüli megelőlegezések visszafizetése</t>
  </si>
  <si>
    <t>Nyugat -Borsodi Területfejlesztési KHT</t>
  </si>
  <si>
    <t>Borsodnádasdi Szociális Alapszolgáltatási Központ</t>
  </si>
  <si>
    <t>TOP-2.1.2-15 Zöld Város</t>
  </si>
  <si>
    <t>2017.XII.31.</t>
  </si>
  <si>
    <t>2018.XII.31</t>
  </si>
  <si>
    <t xml:space="preserve">TOP-3.1..-15 Kerékpárút </t>
  </si>
  <si>
    <t>TOP-1.4.1-15 Óvoda bővítés</t>
  </si>
  <si>
    <t>TOP-3.2.1-15 Konyha energetika</t>
  </si>
  <si>
    <t>2018.</t>
  </si>
  <si>
    <t>2018 .évi teljesítés</t>
  </si>
  <si>
    <t>EU-s projektek</t>
  </si>
  <si>
    <t>Felszamított ÁFA</t>
  </si>
  <si>
    <t>Kisgépek</t>
  </si>
  <si>
    <t>Karácsonyi Fénydekor vásárlás</t>
  </si>
  <si>
    <t>Útkarbantartó gépek</t>
  </si>
  <si>
    <t>Szakmai  gépek ,eszközök (EFOP)</t>
  </si>
  <si>
    <t>Notebook beszerzés 10 db( EFOP)</t>
  </si>
  <si>
    <t>Fiat Ducato vásárlás</t>
  </si>
  <si>
    <t>Iveco  gépjármű vásárlás</t>
  </si>
  <si>
    <t>Szennyvíz beruházás</t>
  </si>
  <si>
    <t>Vörösmarty út aszfaltozás</t>
  </si>
  <si>
    <t>Zőld Város kivitelézesi tevékenység</t>
  </si>
  <si>
    <t>Kerékpár út közbeszerzés</t>
  </si>
  <si>
    <t>520 hrsz.ingatlan vásárlás</t>
  </si>
  <si>
    <t>1386/25 hrsz. ingatlan vásárlás</t>
  </si>
  <si>
    <t>117/2 hrsz. ingatlan vásárlás</t>
  </si>
  <si>
    <t>1386/9 hrsz.ingatlan vásárlás</t>
  </si>
  <si>
    <t>531/2 hrsz.ingatlan vásárlás</t>
  </si>
  <si>
    <t>Beruházási (felhalmozási) kiadások előirányzata és teljesítése beruházásonként</t>
  </si>
  <si>
    <t>Felszámított Áfa</t>
  </si>
  <si>
    <t>Csapadékvíz okozta  kár  helyreállítás</t>
  </si>
  <si>
    <t>Járdafelújítás</t>
  </si>
  <si>
    <t>Épület energetika felújítás konyha</t>
  </si>
  <si>
    <t>4. melléklet a … / 2019. ( … ) önkormányzati rendelethez</t>
  </si>
  <si>
    <t>Borsodnádasd Város Önkormányzata tulajdonában álló gazdálkodó szervezetek működéséből származó</t>
  </si>
  <si>
    <t>Forintszámlák</t>
  </si>
  <si>
    <t>Forintpénztár</t>
  </si>
  <si>
    <t>Borsodnádasdi Szociális Alapszolg.Kp.</t>
  </si>
  <si>
    <t>3. melléklet a … / 2019. ( … ) önkormányzati rendelethez</t>
  </si>
  <si>
    <t>5. melléklet a … / 2019. ( … ) önkormányzati rendelethez</t>
  </si>
  <si>
    <t>7. melléklet a … / 2019. ( … ) önkormányzati rendelethez</t>
  </si>
  <si>
    <t>8. melléklet a … / 2019. ( … ) önkormányzati rendelethez</t>
  </si>
  <si>
    <t xml:space="preserve">2018. évi tervezett támogatás </t>
  </si>
  <si>
    <t xml:space="preserve">   Működési célú költségvetési támogatások  és kiegészítő támogatások</t>
  </si>
  <si>
    <t>2018. ÉVI ZÁRSZÁMADÁSÁNAK PÉNZÜGYI MÉRLEGE</t>
  </si>
  <si>
    <t>PÉNZESZKÖZÖK 2018.12.31-én</t>
  </si>
  <si>
    <t>Államkötvény</t>
  </si>
  <si>
    <t>EFOP-1.8.2-17 E.ügyi ellátórendszer fejl.</t>
  </si>
  <si>
    <t>109.792.800</t>
  </si>
  <si>
    <t>KOFOP1.2.1-Vekop 16. ASP csatlakozás</t>
  </si>
  <si>
    <t>6.999.907</t>
  </si>
  <si>
    <t>TOP-5.3.1-16-BO1 Helyi identitás</t>
  </si>
  <si>
    <t>TOP 1.2.1-16 Turisztika</t>
  </si>
  <si>
    <t>Roma Nemzetiségi Önkormányzat</t>
  </si>
  <si>
    <t>működési támogatás</t>
  </si>
  <si>
    <t>Sajó-Bódva Hull.gazd.KHT</t>
  </si>
  <si>
    <t>Enita Busz Kft</t>
  </si>
  <si>
    <t xml:space="preserve">ERV Zrt </t>
  </si>
  <si>
    <t>Civil szervezetek</t>
  </si>
  <si>
    <t>2.tájékoztató tábla  a … / 2019. ( … ) önkormányzati rendelethez</t>
  </si>
  <si>
    <t>3.tájékoztató tábla  a … / 2019. ( … ) önkormányzati rendelethez</t>
  </si>
  <si>
    <t>4. tájékoztató tábla a … / 2019. ( … ) önkormányzati rendelethez</t>
  </si>
  <si>
    <t>1. tájékoztató  tábla a … / 2019. ( … ) önkormányzati rendelethez</t>
  </si>
  <si>
    <t>5. tájékoztató tábla a … / 2019. ( … ) önkormányzati rendelethez</t>
  </si>
  <si>
    <t>6. tájékoztató tábla a … / 2019. ( … ) önkormányzati rendelethez</t>
  </si>
  <si>
    <t>7.1. tájékoztató tábla a … / 2019. ( … ) önkormányzati rendelethez</t>
  </si>
  <si>
    <t>7.2. tájékoztató tábla  a … / 2019. ( … ) önkormányzati rendelethez</t>
  </si>
  <si>
    <t>7.3. tájékoztató  tábla a … / 2019. ( … ) önkormányzati rendelethez</t>
  </si>
  <si>
    <t>8.tájékoztató tábla  a … / 2019. ( … ) önkormányzati rendelethez</t>
  </si>
  <si>
    <t>9. tájékoztató tábla   a … / 2019. ( … ) önkormányzati rendelethez</t>
  </si>
  <si>
    <t>1.1. melléklet a 4/2019.(V.31.) önkormányzati rendelethez</t>
  </si>
  <si>
    <t>1.2.  melléklet a 4/2019.(V.31.) önkormányzati rendelethez</t>
  </si>
  <si>
    <t>1.3. melléklet a 4/2019.(V.31.) önkormányzati rendelethez</t>
  </si>
  <si>
    <t>1.4. melléklet a 4/2019.(V.31.) önkormányzati rendelethez</t>
  </si>
  <si>
    <t>2.1. melléklet a 4/2019.(V.31.) önkormányzati rendelethez</t>
  </si>
  <si>
    <t>2.2. melléklet a 4/2019.(V.31.) önkormányzati rendelethez</t>
  </si>
  <si>
    <t>9.1. melléklet a 4/2019.(V.31.) önkormányzati rendelethez</t>
  </si>
  <si>
    <t>9.1.1. melléklet a 4/2019.(V.31.) önkormányzati rendelethez</t>
  </si>
  <si>
    <t>9.1.2. melléklet a 4/2019.(V.31.) önkormányzati rendelethez</t>
  </si>
  <si>
    <t>9.1.3. melléklet a 4/2019.(V.31.) önkormányzati rendelethez</t>
  </si>
  <si>
    <t>9.2. melléklet a 4/2019.(V.31.) önkormányzati rendelethez</t>
  </si>
  <si>
    <t>9.2.1. melléklet a 4/2019.(V.31.) önkormányzati rendelethez</t>
  </si>
  <si>
    <t>9.2.2. melléklet a 4/2019.(V.31.) önkormányzati rendelethez</t>
  </si>
  <si>
    <t>9.3. melléklet a 4/2019.(V.31.) önkormányzati rendelethez</t>
  </si>
  <si>
    <t>9.3.1. melléklet a 4/2019.(V.31.) önkormányzati rendelethez</t>
  </si>
  <si>
    <t>9.4. melléklet a 4/2019.(V.31.) önkormányzati rendelethez</t>
  </si>
  <si>
    <t>9.4.1. melléklet a 4/2019.(V.31.) önkormányzati rendelethez</t>
  </si>
  <si>
    <t>9.5. melléklet a 4/2019.(V.31.) önkormányzati rendelethez</t>
  </si>
  <si>
    <t>9.5.1. melléklet a 4/2019.(V.31.) önkormányzati rendelethez</t>
  </si>
  <si>
    <t>2018. évi költségvetésének összevont módosított mérlege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</si>
</sst>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0.0"/>
    <numFmt numFmtId="174" formatCode="00"/>
    <numFmt numFmtId="175" formatCode="#,###__;\-#,###__"/>
    <numFmt numFmtId="176" formatCode="#,###\ _F_t;\-#,###\ _F_t"/>
    <numFmt numFmtId="177" formatCode="#,###__"/>
    <numFmt numFmtId="178" formatCode="#,##0\ &quot;Ft&quot;"/>
  </numFmts>
  <fonts count="90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12"/>
      <name val="Times New Roman"/>
      <family val="1"/>
    </font>
    <font>
      <b/>
      <i/>
      <sz val="8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b/>
      <sz val="6"/>
      <name val="Times New Roman CE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i/>
      <sz val="8"/>
      <name val="Times New Roman"/>
      <family val="1"/>
    </font>
    <font>
      <b/>
      <i/>
      <sz val="7"/>
      <name val="Times New Roman"/>
      <family val="1"/>
    </font>
    <font>
      <sz val="7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8"/>
      <name val="Arial"/>
      <family val="2"/>
    </font>
    <font>
      <b/>
      <sz val="10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Times New Roman CE"/>
      <family val="0"/>
    </font>
    <font>
      <sz val="12"/>
      <color indexed="10"/>
      <name val="Times New Roman CE"/>
      <family val="0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Times New Roman CE"/>
      <family val="0"/>
    </font>
    <font>
      <sz val="12"/>
      <color rgb="FFFF0000"/>
      <name val="Times New Roman CE"/>
      <family val="0"/>
    </font>
    <font>
      <b/>
      <sz val="14"/>
      <color rgb="FFFF0000"/>
      <name val="Times New Roman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  <fill>
      <patternFill patternType="gray125">
        <bgColor indexed="47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20" borderId="1" applyNumberFormat="0" applyAlignment="0" applyProtection="0"/>
    <xf numFmtId="0" fontId="71" fillId="0" borderId="0" applyNumberFormat="0" applyFill="0" applyBorder="0" applyAlignment="0" applyProtection="0"/>
    <xf numFmtId="0" fontId="72" fillId="0" borderId="2" applyNumberFormat="0" applyFill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4" fillId="0" borderId="0" applyNumberFormat="0" applyFill="0" applyBorder="0" applyAlignment="0" applyProtection="0"/>
    <xf numFmtId="0" fontId="7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0" fillId="22" borderId="7" applyNumberFormat="0" applyFont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79" fillId="29" borderId="0" applyNumberFormat="0" applyBorder="0" applyAlignment="0" applyProtection="0"/>
    <xf numFmtId="0" fontId="80" fillId="30" borderId="8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8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31" borderId="0" applyNumberFormat="0" applyBorder="0" applyAlignment="0" applyProtection="0"/>
    <xf numFmtId="0" fontId="85" fillId="32" borderId="0" applyNumberFormat="0" applyBorder="0" applyAlignment="0" applyProtection="0"/>
    <xf numFmtId="0" fontId="86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1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3" xfId="60" applyFont="1" applyFill="1" applyBorder="1" applyAlignment="1" applyProtection="1">
      <alignment horizontal="left" vertical="center" wrapText="1" indent="1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15" xfId="60" applyFont="1" applyFill="1" applyBorder="1" applyAlignment="1" applyProtection="1">
      <alignment horizontal="left" vertical="center" wrapText="1" indent="1"/>
      <protection/>
    </xf>
    <xf numFmtId="49" fontId="13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22" xfId="60" applyFont="1" applyFill="1" applyBorder="1" applyAlignment="1" applyProtection="1">
      <alignment horizontal="left" vertical="center" wrapText="1" indent="1"/>
      <protection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0" fontId="12" fillId="0" borderId="24" xfId="60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23" xfId="60" applyFont="1" applyFill="1" applyBorder="1" applyAlignment="1" applyProtection="1">
      <alignment vertical="center" wrapText="1"/>
      <protection/>
    </xf>
    <xf numFmtId="0" fontId="12" fillId="0" borderId="25" xfId="60" applyFont="1" applyFill="1" applyBorder="1" applyAlignment="1" applyProtection="1">
      <alignment vertical="center" wrapText="1"/>
      <protection/>
    </xf>
    <xf numFmtId="0" fontId="12" fillId="0" borderId="22" xfId="60" applyFont="1" applyFill="1" applyBorder="1" applyAlignment="1" applyProtection="1">
      <alignment horizontal="center" vertical="center" wrapText="1"/>
      <protection/>
    </xf>
    <xf numFmtId="0" fontId="12" fillId="0" borderId="23" xfId="6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26" xfId="0" applyNumberFormat="1" applyFont="1" applyFill="1" applyBorder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7" xfId="0" applyNumberFormat="1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28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1" xfId="0" applyNumberFormat="1" applyFont="1" applyFill="1" applyBorder="1" applyAlignment="1" applyProtection="1">
      <alignment vertical="center" wrapText="1"/>
      <protection locked="0"/>
    </xf>
    <xf numFmtId="164" fontId="11" fillId="0" borderId="26" xfId="0" applyNumberFormat="1" applyFont="1" applyFill="1" applyBorder="1" applyAlignment="1" applyProtection="1">
      <alignment vertical="center" wrapText="1"/>
      <protection/>
    </xf>
    <xf numFmtId="164" fontId="11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5" xfId="0" applyNumberFormat="1" applyFont="1" applyFill="1" applyBorder="1" applyAlignment="1" applyProtection="1">
      <alignment vertical="center" wrapText="1"/>
      <protection locked="0"/>
    </xf>
    <xf numFmtId="164" fontId="11" fillId="0" borderId="27" xfId="0" applyNumberFormat="1" applyFont="1" applyFill="1" applyBorder="1" applyAlignment="1" applyProtection="1">
      <alignment vertical="center" wrapText="1"/>
      <protection/>
    </xf>
    <xf numFmtId="164" fontId="6" fillId="0" borderId="28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2" fillId="33" borderId="23" xfId="0" applyNumberFormat="1" applyFont="1" applyFill="1" applyBorder="1" applyAlignment="1" applyProtection="1">
      <alignment vertical="center" wrapText="1"/>
      <protection/>
    </xf>
    <xf numFmtId="164" fontId="6" fillId="33" borderId="23" xfId="0" applyNumberFormat="1" applyFont="1" applyFill="1" applyBorder="1" applyAlignment="1" applyProtection="1">
      <alignment vertical="center" wrapTex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164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31" xfId="0" applyFont="1" applyFill="1" applyBorder="1" applyAlignment="1" applyProtection="1">
      <alignment horizontal="right"/>
      <protection/>
    </xf>
    <xf numFmtId="0" fontId="13" fillId="0" borderId="32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5" xfId="60" applyFont="1" applyFill="1" applyBorder="1" applyAlignment="1" applyProtection="1">
      <alignment horizontal="left" vertical="center" wrapText="1" indent="6"/>
      <protection/>
    </xf>
    <xf numFmtId="0" fontId="13" fillId="0" borderId="29" xfId="60" applyFont="1" applyFill="1" applyBorder="1" applyAlignment="1" applyProtection="1">
      <alignment horizontal="left" vertical="center" wrapText="1" indent="6"/>
      <protection/>
    </xf>
    <xf numFmtId="0" fontId="24" fillId="0" borderId="0" xfId="0" applyFont="1" applyAlignment="1">
      <alignment/>
    </xf>
    <xf numFmtId="0" fontId="0" fillId="0" borderId="0" xfId="0" applyFill="1" applyAlignment="1" applyProtection="1">
      <alignment/>
      <protection locked="0"/>
    </xf>
    <xf numFmtId="164" fontId="13" fillId="0" borderId="11" xfId="0" applyNumberFormat="1" applyFont="1" applyFill="1" applyBorder="1" applyAlignment="1" applyProtection="1">
      <alignment vertical="center"/>
      <protection locked="0"/>
    </xf>
    <xf numFmtId="164" fontId="13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164" fontId="6" fillId="0" borderId="23" xfId="0" applyNumberFormat="1" applyFont="1" applyFill="1" applyBorder="1" applyAlignment="1" applyProtection="1">
      <alignment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8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22" fillId="0" borderId="33" xfId="0" applyFont="1" applyBorder="1" applyAlignment="1" applyProtection="1">
      <alignment horizontal="left" wrapText="1" inden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3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3" fillId="0" borderId="17" xfId="0" applyFont="1" applyFill="1" applyBorder="1" applyAlignment="1" applyProtection="1">
      <alignment horizontal="center" vertical="center"/>
      <protection/>
    </xf>
    <xf numFmtId="164" fontId="12" fillId="0" borderId="26" xfId="0" applyNumberFormat="1" applyFont="1" applyFill="1" applyBorder="1" applyAlignment="1" applyProtection="1">
      <alignment vertical="center"/>
      <protection/>
    </xf>
    <xf numFmtId="0" fontId="13" fillId="0" borderId="19" xfId="0" applyFont="1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/>
      <protection/>
    </xf>
    <xf numFmtId="164" fontId="12" fillId="0" borderId="28" xfId="0" applyNumberFormat="1" applyFont="1" applyFill="1" applyBorder="1" applyAlignment="1" applyProtection="1">
      <alignment vertical="center"/>
      <protection/>
    </xf>
    <xf numFmtId="164" fontId="12" fillId="0" borderId="3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38" xfId="0" applyFont="1" applyBorder="1" applyAlignment="1" applyProtection="1">
      <alignment horizontal="left" vertical="center" wrapText="1" indent="1"/>
      <protection/>
    </xf>
    <xf numFmtId="164" fontId="5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31" xfId="0" applyFont="1" applyFill="1" applyBorder="1" applyAlignment="1" applyProtection="1">
      <alignment horizontal="right" vertical="center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0" xfId="0" applyNumberForma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1" xfId="0" applyNumberForma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4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4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164" fontId="12" fillId="0" borderId="34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5" fillId="0" borderId="32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44" xfId="0" applyNumberForma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24" xfId="60" applyFont="1" applyFill="1" applyBorder="1" applyAlignment="1" applyProtection="1">
      <alignment horizontal="center" vertical="center" wrapText="1"/>
      <protection/>
    </xf>
    <xf numFmtId="0" fontId="12" fillId="0" borderId="25" xfId="60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wrapTex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17" fillId="0" borderId="23" xfId="0" applyFont="1" applyBorder="1" applyAlignment="1" applyProtection="1">
      <alignment wrapText="1"/>
      <protection/>
    </xf>
    <xf numFmtId="0" fontId="17" fillId="0" borderId="32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4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3" fillId="0" borderId="18" xfId="60" applyNumberFormat="1" applyFont="1" applyFill="1" applyBorder="1" applyAlignment="1" applyProtection="1">
      <alignment horizontal="center" vertical="center" wrapText="1"/>
      <protection/>
    </xf>
    <xf numFmtId="49" fontId="13" fillId="0" borderId="17" xfId="60" applyNumberFormat="1" applyFont="1" applyFill="1" applyBorder="1" applyAlignment="1" applyProtection="1">
      <alignment horizontal="center" vertical="center" wrapText="1"/>
      <protection/>
    </xf>
    <xf numFmtId="49" fontId="13" fillId="0" borderId="19" xfId="60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38" xfId="0" applyFont="1" applyBorder="1" applyAlignment="1" applyProtection="1">
      <alignment horizontal="center" wrapText="1"/>
      <protection/>
    </xf>
    <xf numFmtId="49" fontId="13" fillId="0" borderId="20" xfId="60" applyNumberFormat="1" applyFont="1" applyFill="1" applyBorder="1" applyAlignment="1" applyProtection="1">
      <alignment horizontal="center" vertical="center" wrapText="1"/>
      <protection/>
    </xf>
    <xf numFmtId="49" fontId="13" fillId="0" borderId="16" xfId="60" applyNumberFormat="1" applyFont="1" applyFill="1" applyBorder="1" applyAlignment="1" applyProtection="1">
      <alignment horizontal="center" vertical="center" wrapText="1"/>
      <protection/>
    </xf>
    <xf numFmtId="49" fontId="13" fillId="0" borderId="21" xfId="60" applyNumberFormat="1" applyFont="1" applyFill="1" applyBorder="1" applyAlignment="1" applyProtection="1">
      <alignment horizontal="center" vertical="center" wrapText="1"/>
      <protection/>
    </xf>
    <xf numFmtId="0" fontId="17" fillId="0" borderId="38" xfId="0" applyFont="1" applyBorder="1" applyAlignment="1" applyProtection="1">
      <alignment horizontal="center" vertical="center" wrapText="1"/>
      <protection/>
    </xf>
    <xf numFmtId="164" fontId="12" fillId="0" borderId="34" xfId="60" applyNumberFormat="1" applyFont="1" applyFill="1" applyBorder="1" applyAlignment="1" applyProtection="1">
      <alignment horizontal="right" vertical="center" wrapText="1" inden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38" xfId="0" applyFont="1" applyBorder="1" applyAlignment="1" applyProtection="1">
      <alignment vertical="center" wrapTex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 vertical="center" wrapText="1"/>
      <protection/>
    </xf>
    <xf numFmtId="0" fontId="12" fillId="0" borderId="38" xfId="60" applyFont="1" applyFill="1" applyBorder="1" applyAlignment="1" applyProtection="1">
      <alignment horizontal="left" vertical="center" wrapText="1" indent="1"/>
      <protection/>
    </xf>
    <xf numFmtId="0" fontId="12" fillId="0" borderId="32" xfId="60" applyFont="1" applyFill="1" applyBorder="1" applyAlignment="1" applyProtection="1">
      <alignment vertical="center" wrapText="1"/>
      <protection/>
    </xf>
    <xf numFmtId="0" fontId="13" fillId="0" borderId="29" xfId="60" applyFont="1" applyFill="1" applyBorder="1" applyAlignment="1" applyProtection="1">
      <alignment horizontal="left" vertical="center" wrapText="1" indent="7"/>
      <protection/>
    </xf>
    <xf numFmtId="0" fontId="12" fillId="0" borderId="22" xfId="60" applyFont="1" applyFill="1" applyBorder="1" applyAlignment="1" applyProtection="1">
      <alignment horizontal="left" vertical="center" wrapTex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2" fillId="0" borderId="22" xfId="60" applyNumberFormat="1" applyFont="1" applyFill="1" applyBorder="1" applyAlignment="1" applyProtection="1">
      <alignment horizontal="center" vertical="center" wrapText="1"/>
      <protection/>
    </xf>
    <xf numFmtId="164" fontId="12" fillId="0" borderId="4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0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4" xfId="0" applyNumberFormat="1" applyFont="1" applyBorder="1" applyAlignment="1" applyProtection="1">
      <alignment horizontal="right" vertical="center" wrapText="1" indent="1"/>
      <protection/>
    </xf>
    <xf numFmtId="164" fontId="17" fillId="0" borderId="34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34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9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2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6" fillId="0" borderId="29" xfId="60" applyFont="1" applyFill="1" applyBorder="1" applyAlignment="1" applyProtection="1">
      <alignment horizontal="center" vertical="center" wrapText="1"/>
      <protection/>
    </xf>
    <xf numFmtId="0" fontId="6" fillId="0" borderId="51" xfId="60" applyFont="1" applyFill="1" applyBorder="1" applyAlignment="1" applyProtection="1">
      <alignment horizontal="center" vertical="center" wrapText="1"/>
      <protection/>
    </xf>
    <xf numFmtId="0" fontId="12" fillId="0" borderId="52" xfId="60" applyFont="1" applyFill="1" applyBorder="1" applyAlignment="1" applyProtection="1">
      <alignment horizontal="center" vertical="center" wrapText="1"/>
      <protection/>
    </xf>
    <xf numFmtId="164" fontId="12" fillId="0" borderId="53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3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4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3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3" xfId="0" applyNumberFormat="1" applyFont="1" applyBorder="1" applyAlignment="1" applyProtection="1">
      <alignment horizontal="right" vertical="center" wrapText="1" indent="1"/>
      <protection/>
    </xf>
    <xf numFmtId="164" fontId="17" fillId="0" borderId="33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33" xfId="0" applyNumberFormat="1" applyFont="1" applyBorder="1" applyAlignment="1" applyProtection="1" quotePrefix="1">
      <alignment horizontal="right" vertical="center" wrapText="1" indent="1"/>
      <protection/>
    </xf>
    <xf numFmtId="0" fontId="12" fillId="0" borderId="33" xfId="60" applyFont="1" applyFill="1" applyBorder="1" applyAlignment="1" applyProtection="1">
      <alignment horizontal="center" vertical="center" wrapText="1"/>
      <protection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2" fillId="0" borderId="56" xfId="0" applyFont="1" applyFill="1" applyBorder="1" applyAlignment="1" applyProtection="1">
      <alignment horizontal="center" vertical="center" wrapText="1"/>
      <protection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5" xfId="0" applyFont="1" applyBorder="1" applyAlignment="1" applyProtection="1">
      <alignment horizontal="left" indent="1"/>
      <protection/>
    </xf>
    <xf numFmtId="0" fontId="3" fillId="0" borderId="22" xfId="0" applyFont="1" applyBorder="1" applyAlignment="1">
      <alignment horizontal="left" vertical="center"/>
    </xf>
    <xf numFmtId="0" fontId="3" fillId="0" borderId="33" xfId="0" applyFont="1" applyBorder="1" applyAlignment="1">
      <alignment vertical="center" wrapText="1"/>
    </xf>
    <xf numFmtId="0" fontId="3" fillId="0" borderId="38" xfId="0" applyFont="1" applyBorder="1" applyAlignment="1">
      <alignment horizontal="left" vertical="center"/>
    </xf>
    <xf numFmtId="0" fontId="3" fillId="0" borderId="57" xfId="0" applyFont="1" applyBorder="1" applyAlignment="1">
      <alignment vertical="center" wrapText="1"/>
    </xf>
    <xf numFmtId="164" fontId="6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4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0" applyFont="1" applyBorder="1" applyAlignment="1">
      <alignment horizontal="left" wrapText="1" indent="1"/>
    </xf>
    <xf numFmtId="0" fontId="16" fillId="0" borderId="10" xfId="0" applyFont="1" applyBorder="1" applyAlignment="1">
      <alignment horizontal="left" vertical="center" wrapText="1" indent="1"/>
    </xf>
    <xf numFmtId="0" fontId="6" fillId="0" borderId="58" xfId="60" applyFont="1" applyFill="1" applyBorder="1" applyAlignment="1" applyProtection="1">
      <alignment horizontal="center" vertical="center" wrapText="1"/>
      <protection locked="0"/>
    </xf>
    <xf numFmtId="164" fontId="6" fillId="0" borderId="33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34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7" xfId="0" applyFont="1" applyFill="1" applyBorder="1" applyAlignment="1" applyProtection="1">
      <alignment horizontal="center" vertical="center" wrapText="1"/>
      <protection locked="0"/>
    </xf>
    <xf numFmtId="0" fontId="13" fillId="0" borderId="29" xfId="60" applyFont="1" applyFill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 locked="0"/>
    </xf>
    <xf numFmtId="0" fontId="2" fillId="0" borderId="0" xfId="60" applyFont="1" applyFill="1" applyAlignment="1" applyProtection="1">
      <alignment horizontal="right" vertical="center" indent="1"/>
      <protection locked="0"/>
    </xf>
    <xf numFmtId="0" fontId="2" fillId="0" borderId="0" xfId="60" applyFill="1" applyProtection="1">
      <alignment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16" fillId="0" borderId="29" xfId="0" applyFont="1" applyBorder="1" applyAlignment="1" applyProtection="1">
      <alignment wrapText="1"/>
      <protection/>
    </xf>
    <xf numFmtId="164" fontId="13" fillId="0" borderId="2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0" xfId="0" applyNumberFormat="1" applyFont="1" applyFill="1" applyAlignment="1" applyProtection="1">
      <alignment horizontal="left" vertical="center" wrapText="1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49" fontId="6" fillId="0" borderId="34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6" fillId="0" borderId="59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Fill="1" applyBorder="1" applyAlignment="1" applyProtection="1">
      <alignment horizontal="center" vertical="center" wrapText="1"/>
      <protection locked="0"/>
    </xf>
    <xf numFmtId="0" fontId="6" fillId="0" borderId="43" xfId="0" applyFont="1" applyFill="1" applyBorder="1" applyAlignment="1" applyProtection="1">
      <alignment horizontal="center" vertical="center" wrapText="1"/>
      <protection locked="0"/>
    </xf>
    <xf numFmtId="0" fontId="6" fillId="0" borderId="43" xfId="0" applyFont="1" applyFill="1" applyBorder="1" applyAlignment="1" applyProtection="1" quotePrefix="1">
      <alignment horizontal="right" vertical="center" indent="1"/>
      <protection locked="0"/>
    </xf>
    <xf numFmtId="49" fontId="6" fillId="0" borderId="43" xfId="0" applyNumberFormat="1" applyFont="1" applyFill="1" applyBorder="1" applyAlignment="1" applyProtection="1">
      <alignment horizontal="right" vertical="center" indent="1"/>
      <protection locked="0"/>
    </xf>
    <xf numFmtId="164" fontId="11" fillId="0" borderId="0" xfId="0" applyNumberFormat="1" applyFont="1" applyFill="1" applyAlignment="1" applyProtection="1">
      <alignment vertical="center" wrapText="1"/>
      <protection locked="0"/>
    </xf>
    <xf numFmtId="164" fontId="2" fillId="0" borderId="0" xfId="0" applyNumberFormat="1" applyFont="1" applyFill="1" applyAlignment="1" applyProtection="1">
      <alignment vertical="center" wrapText="1"/>
      <protection locked="0"/>
    </xf>
    <xf numFmtId="0" fontId="4" fillId="0" borderId="0" xfId="0" applyNumberFormat="1" applyFont="1" applyFill="1" applyAlignment="1" applyProtection="1">
      <alignment horizontal="right"/>
      <protection locked="0"/>
    </xf>
    <xf numFmtId="164" fontId="8" fillId="0" borderId="0" xfId="0" applyNumberFormat="1" applyFont="1" applyFill="1" applyAlignment="1" applyProtection="1">
      <alignment vertical="center" wrapTex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4" fillId="0" borderId="0" xfId="0" applyNumberFormat="1" applyFont="1" applyFill="1" applyAlignment="1" applyProtection="1">
      <alignment horizontal="right" wrapText="1"/>
      <protection locked="0"/>
    </xf>
    <xf numFmtId="164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38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32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60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 locked="0"/>
    </xf>
    <xf numFmtId="164" fontId="0" fillId="0" borderId="0" xfId="0" applyNumberFormat="1" applyFill="1" applyAlignment="1" applyProtection="1">
      <alignment horizontal="centerContinuous" vertical="center"/>
      <protection locked="0"/>
    </xf>
    <xf numFmtId="164" fontId="4" fillId="0" borderId="0" xfId="0" applyNumberFormat="1" applyFont="1" applyFill="1" applyAlignment="1" applyProtection="1">
      <alignment horizontal="right" vertical="center"/>
      <protection locked="0"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 locked="0"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 locked="0"/>
    </xf>
    <xf numFmtId="164" fontId="6" fillId="0" borderId="33" xfId="0" applyNumberFormat="1" applyFont="1" applyFill="1" applyBorder="1" applyAlignment="1" applyProtection="1">
      <alignment horizontal="centerContinuous" vertical="center" wrapText="1"/>
      <protection locked="0"/>
    </xf>
    <xf numFmtId="164" fontId="6" fillId="0" borderId="28" xfId="0" applyNumberFormat="1" applyFont="1" applyFill="1" applyBorder="1" applyAlignment="1" applyProtection="1">
      <alignment horizontal="centerContinuous" vertical="center" wrapText="1"/>
      <protection locked="0"/>
    </xf>
    <xf numFmtId="164" fontId="6" fillId="0" borderId="61" xfId="0" applyNumberFormat="1" applyFont="1" applyFill="1" applyBorder="1" applyAlignment="1" applyProtection="1">
      <alignment horizontal="centerContinuous" vertical="center" wrapText="1"/>
      <protection locked="0"/>
    </xf>
    <xf numFmtId="164" fontId="6" fillId="0" borderId="47" xfId="0" applyNumberFormat="1" applyFont="1" applyFill="1" applyBorder="1" applyAlignment="1" applyProtection="1">
      <alignment horizontal="centerContinuous" vertical="center" wrapText="1"/>
      <protection locked="0"/>
    </xf>
    <xf numFmtId="164" fontId="12" fillId="0" borderId="43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52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33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 locked="0"/>
    </xf>
    <xf numFmtId="0" fontId="12" fillId="0" borderId="23" xfId="0" applyFont="1" applyFill="1" applyBorder="1" applyAlignment="1" applyProtection="1">
      <alignment horizontal="center" vertical="center" wrapText="1"/>
      <protection locked="0"/>
    </xf>
    <xf numFmtId="0" fontId="12" fillId="0" borderId="56" xfId="0" applyFont="1" applyFill="1" applyBorder="1" applyAlignment="1" applyProtection="1">
      <alignment horizontal="center" vertical="center" wrapText="1"/>
      <protection locked="0"/>
    </xf>
    <xf numFmtId="0" fontId="12" fillId="0" borderId="28" xfId="0" applyFont="1" applyFill="1" applyBorder="1" applyAlignment="1" applyProtection="1">
      <alignment horizontal="center" vertical="center" wrapText="1"/>
      <protection locked="0"/>
    </xf>
    <xf numFmtId="0" fontId="6" fillId="0" borderId="58" xfId="60" applyFont="1" applyFill="1" applyBorder="1" applyAlignment="1" applyProtection="1">
      <alignment horizontal="center" vertical="center" wrapText="1"/>
      <protection/>
    </xf>
    <xf numFmtId="0" fontId="12" fillId="0" borderId="23" xfId="60" applyFont="1" applyFill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left" vertical="center" wrapText="1"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164" fontId="13" fillId="34" borderId="11" xfId="6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5" xfId="0" applyFont="1" applyBorder="1" applyAlignment="1" applyProtection="1">
      <alignment horizontal="left" vertical="center" wrapText="1"/>
      <protection/>
    </xf>
    <xf numFmtId="164" fontId="13" fillId="34" borderId="15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>
      <alignment horizontal="left" wrapText="1"/>
    </xf>
    <xf numFmtId="0" fontId="16" fillId="0" borderId="10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18" xfId="0" applyFont="1" applyBorder="1" applyAlignment="1" applyProtection="1">
      <alignment vertical="center" wrapText="1"/>
      <protection/>
    </xf>
    <xf numFmtId="0" fontId="16" fillId="0" borderId="17" xfId="0" applyFont="1" applyBorder="1" applyAlignment="1" applyProtection="1">
      <alignment vertical="center" wrapText="1"/>
      <protection/>
    </xf>
    <xf numFmtId="0" fontId="16" fillId="0" borderId="19" xfId="0" applyFont="1" applyBorder="1" applyAlignment="1" applyProtection="1">
      <alignment vertical="center" wrapText="1"/>
      <protection/>
    </xf>
    <xf numFmtId="0" fontId="17" fillId="0" borderId="23" xfId="0" applyFont="1" applyBorder="1" applyAlignment="1" applyProtection="1">
      <alignment vertical="center" wrapText="1"/>
      <protection/>
    </xf>
    <xf numFmtId="0" fontId="17" fillId="0" borderId="32" xfId="0" applyFont="1" applyBorder="1" applyAlignment="1" applyProtection="1">
      <alignment vertical="center" wrapText="1"/>
      <protection/>
    </xf>
    <xf numFmtId="164" fontId="20" fillId="0" borderId="31" xfId="60" applyNumberFormat="1" applyFont="1" applyFill="1" applyBorder="1" applyAlignment="1" applyProtection="1">
      <alignment/>
      <protection/>
    </xf>
    <xf numFmtId="0" fontId="12" fillId="0" borderId="34" xfId="60" applyFont="1" applyFill="1" applyBorder="1" applyAlignment="1" applyProtection="1">
      <alignment horizontal="center" vertical="center" wrapText="1"/>
      <protection/>
    </xf>
    <xf numFmtId="0" fontId="13" fillId="0" borderId="13" xfId="60" applyFont="1" applyFill="1" applyBorder="1" applyAlignment="1" applyProtection="1">
      <alignment horizontal="left" vertical="center" wrapText="1"/>
      <protection/>
    </xf>
    <xf numFmtId="0" fontId="13" fillId="0" borderId="11" xfId="60" applyFont="1" applyFill="1" applyBorder="1" applyAlignment="1" applyProtection="1">
      <alignment horizontal="left" vertical="center" wrapText="1"/>
      <protection/>
    </xf>
    <xf numFmtId="0" fontId="13" fillId="0" borderId="14" xfId="60" applyFont="1" applyFill="1" applyBorder="1" applyAlignment="1" applyProtection="1">
      <alignment horizontal="left" vertical="center" wrapText="1"/>
      <protection/>
    </xf>
    <xf numFmtId="0" fontId="13" fillId="0" borderId="0" xfId="60" applyFont="1" applyFill="1" applyBorder="1" applyAlignment="1" applyProtection="1">
      <alignment horizontal="left" vertical="center" wrapText="1"/>
      <protection/>
    </xf>
    <xf numFmtId="0" fontId="13" fillId="0" borderId="11" xfId="60" applyFont="1" applyFill="1" applyBorder="1" applyAlignment="1" applyProtection="1">
      <alignment horizontal="left" vertical="center"/>
      <protection/>
    </xf>
    <xf numFmtId="0" fontId="13" fillId="0" borderId="15" xfId="60" applyFont="1" applyFill="1" applyBorder="1" applyAlignment="1" applyProtection="1">
      <alignment horizontal="left" vertical="center" wrapText="1"/>
      <protection/>
    </xf>
    <xf numFmtId="0" fontId="13" fillId="0" borderId="29" xfId="60" applyFont="1" applyFill="1" applyBorder="1" applyAlignment="1" applyProtection="1">
      <alignment horizontal="left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/>
      <protection/>
    </xf>
    <xf numFmtId="0" fontId="2" fillId="0" borderId="0" xfId="60" applyFill="1" applyAlignment="1" applyProtection="1">
      <alignment horizontal="left" vertical="center" indent="1"/>
      <protection/>
    </xf>
    <xf numFmtId="0" fontId="12" fillId="0" borderId="23" xfId="60" applyFont="1" applyFill="1" applyBorder="1" applyAlignment="1" applyProtection="1">
      <alignment horizontal="left"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/>
      <protection/>
    </xf>
    <xf numFmtId="0" fontId="15" fillId="0" borderId="32" xfId="0" applyFont="1" applyBorder="1" applyAlignment="1" applyProtection="1">
      <alignment horizontal="left" vertical="center" wrapText="1"/>
      <protection/>
    </xf>
    <xf numFmtId="164" fontId="6" fillId="0" borderId="62" xfId="0" applyNumberFormat="1" applyFont="1" applyFill="1" applyBorder="1" applyAlignment="1" applyProtection="1">
      <alignment horizontal="centerContinuous" vertical="center"/>
      <protection/>
    </xf>
    <xf numFmtId="164" fontId="6" fillId="0" borderId="63" xfId="0" applyNumberFormat="1" applyFont="1" applyFill="1" applyBorder="1" applyAlignment="1" applyProtection="1">
      <alignment horizontal="centerContinuous" vertical="center"/>
      <protection/>
    </xf>
    <xf numFmtId="164" fontId="6" fillId="0" borderId="48" xfId="0" applyNumberFormat="1" applyFont="1" applyFill="1" applyBorder="1" applyAlignment="1" applyProtection="1">
      <alignment horizontal="centerContinuous" vertical="center"/>
      <protection/>
    </xf>
    <xf numFmtId="164" fontId="19" fillId="0" borderId="0" xfId="0" applyNumberFormat="1" applyFont="1" applyFill="1" applyAlignment="1">
      <alignment vertical="center"/>
    </xf>
    <xf numFmtId="164" fontId="6" fillId="0" borderId="64" xfId="0" applyNumberFormat="1" applyFont="1" applyFill="1" applyBorder="1" applyAlignment="1" applyProtection="1">
      <alignment horizontal="center" vertical="center"/>
      <protection/>
    </xf>
    <xf numFmtId="164" fontId="6" fillId="0" borderId="65" xfId="0" applyNumberFormat="1" applyFont="1" applyFill="1" applyBorder="1" applyAlignment="1" applyProtection="1">
      <alignment horizontal="center" vertical="center"/>
      <protection/>
    </xf>
    <xf numFmtId="164" fontId="6" fillId="0" borderId="58" xfId="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NumberFormat="1" applyFont="1" applyFill="1" applyAlignment="1">
      <alignment horizontal="center" vertical="center"/>
    </xf>
    <xf numFmtId="164" fontId="12" fillId="0" borderId="59" xfId="0" applyNumberFormat="1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2" fillId="0" borderId="53" xfId="0" applyNumberFormat="1" applyFont="1" applyFill="1" applyBorder="1" applyAlignment="1" applyProtection="1">
      <alignment horizontal="center" vertical="center" wrapText="1"/>
      <protection/>
    </xf>
    <xf numFmtId="164" fontId="12" fillId="0" borderId="44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>
      <alignment horizontal="center" vertical="center" wrapText="1"/>
    </xf>
    <xf numFmtId="164" fontId="12" fillId="0" borderId="20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3" xfId="0" applyNumberFormat="1" applyFont="1" applyFill="1" applyBorder="1" applyAlignment="1" applyProtection="1">
      <alignment horizontal="left" vertical="center" wrapText="1" indent="1"/>
      <protection/>
    </xf>
    <xf numFmtId="1" fontId="3" fillId="33" borderId="13" xfId="0" applyNumberFormat="1" applyFont="1" applyFill="1" applyBorder="1" applyAlignment="1" applyProtection="1">
      <alignment horizontal="center" vertical="center" wrapText="1"/>
      <protection/>
    </xf>
    <xf numFmtId="164" fontId="12" fillId="0" borderId="13" xfId="0" applyNumberFormat="1" applyFont="1" applyFill="1" applyBorder="1" applyAlignment="1" applyProtection="1">
      <alignment vertical="center" wrapText="1"/>
      <protection/>
    </xf>
    <xf numFmtId="164" fontId="12" fillId="0" borderId="62" xfId="0" applyNumberFormat="1" applyFont="1" applyFill="1" applyBorder="1" applyAlignment="1" applyProtection="1">
      <alignment vertical="center" wrapText="1"/>
      <protection/>
    </xf>
    <xf numFmtId="164" fontId="12" fillId="0" borderId="66" xfId="0" applyNumberFormat="1" applyFont="1" applyFill="1" applyBorder="1" applyAlignment="1" applyProtection="1">
      <alignment vertical="center" wrapText="1"/>
      <protection/>
    </xf>
    <xf numFmtId="164" fontId="12" fillId="0" borderId="1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9" xfId="0" applyNumberFormat="1" applyFont="1" applyFill="1" applyBorder="1" applyAlignment="1" applyProtection="1">
      <alignment vertical="center" wrapText="1"/>
      <protection locked="0"/>
    </xf>
    <xf numFmtId="164" fontId="13" fillId="0" borderId="41" xfId="0" applyNumberFormat="1" applyFont="1" applyFill="1" applyBorder="1" applyAlignment="1" applyProtection="1">
      <alignment vertical="center" wrapText="1"/>
      <protection/>
    </xf>
    <xf numFmtId="164" fontId="12" fillId="0" borderId="11" xfId="0" applyNumberFormat="1" applyFont="1" applyFill="1" applyBorder="1" applyAlignment="1" applyProtection="1">
      <alignment horizontal="left" vertical="center" wrapText="1" indent="1"/>
      <protection/>
    </xf>
    <xf numFmtId="1" fontId="3" fillId="33" borderId="11" xfId="0" applyNumberFormat="1" applyFont="1" applyFill="1" applyBorder="1" applyAlignment="1" applyProtection="1">
      <alignment horizontal="center" vertical="center" wrapText="1"/>
      <protection/>
    </xf>
    <xf numFmtId="164" fontId="12" fillId="0" borderId="11" xfId="0" applyNumberFormat="1" applyFont="1" applyFill="1" applyBorder="1" applyAlignment="1" applyProtection="1">
      <alignment vertical="center" wrapText="1"/>
      <protection/>
    </xf>
    <xf numFmtId="164" fontId="12" fillId="0" borderId="39" xfId="0" applyNumberFormat="1" applyFont="1" applyFill="1" applyBorder="1" applyAlignment="1" applyProtection="1">
      <alignment vertical="center" wrapText="1"/>
      <protection/>
    </xf>
    <xf numFmtId="164" fontId="12" fillId="0" borderId="41" xfId="0" applyNumberFormat="1" applyFont="1" applyFill="1" applyBorder="1" applyAlignment="1" applyProtection="1">
      <alignment vertical="center" wrapText="1"/>
      <protection/>
    </xf>
    <xf numFmtId="164" fontId="1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3" fillId="33" borderId="15" xfId="0" applyNumberFormat="1" applyFont="1" applyFill="1" applyBorder="1" applyAlignment="1" applyProtection="1">
      <alignment horizontal="center" vertical="center" wrapText="1"/>
      <protection/>
    </xf>
    <xf numFmtId="164" fontId="12" fillId="0" borderId="10" xfId="0" applyNumberFormat="1" applyFont="1" applyFill="1" applyBorder="1" applyAlignment="1" applyProtection="1">
      <alignment vertical="center" wrapText="1"/>
      <protection/>
    </xf>
    <xf numFmtId="164" fontId="12" fillId="0" borderId="46" xfId="0" applyNumberFormat="1" applyFont="1" applyFill="1" applyBorder="1" applyAlignment="1" applyProtection="1">
      <alignment vertical="center" wrapText="1"/>
      <protection/>
    </xf>
    <xf numFmtId="1" fontId="0" fillId="0" borderId="46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46" xfId="0" applyNumberFormat="1" applyFont="1" applyFill="1" applyBorder="1" applyAlignment="1" applyProtection="1">
      <alignment vertical="center" wrapText="1"/>
      <protection locked="0"/>
    </xf>
    <xf numFmtId="164" fontId="12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3" xfId="0" applyNumberFormat="1" applyFont="1" applyFill="1" applyBorder="1" applyAlignment="1" applyProtection="1">
      <alignment horizontal="left" vertical="center" wrapText="1" indent="1"/>
      <protection/>
    </xf>
    <xf numFmtId="1" fontId="13" fillId="33" borderId="53" xfId="0" applyNumberFormat="1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53" xfId="0" applyNumberFormat="1" applyFont="1" applyFill="1" applyBorder="1" applyAlignment="1" applyProtection="1">
      <alignment vertical="center" wrapText="1"/>
      <protection/>
    </xf>
    <xf numFmtId="164" fontId="12" fillId="0" borderId="43" xfId="0" applyNumberFormat="1" applyFont="1" applyFill="1" applyBorder="1" applyAlignment="1" applyProtection="1">
      <alignment vertical="center" wrapText="1"/>
      <protection/>
    </xf>
    <xf numFmtId="164" fontId="8" fillId="0" borderId="0" xfId="0" applyNumberFormat="1" applyFont="1" applyFill="1" applyAlignment="1">
      <alignment vertical="center" wrapText="1"/>
    </xf>
    <xf numFmtId="164" fontId="19" fillId="0" borderId="0" xfId="0" applyNumberFormat="1" applyFont="1" applyFill="1" applyAlignment="1">
      <alignment horizontal="center" vertical="center" wrapText="1"/>
    </xf>
    <xf numFmtId="164" fontId="12" fillId="0" borderId="22" xfId="0" applyNumberFormat="1" applyFont="1" applyFill="1" applyBorder="1" applyAlignment="1">
      <alignment horizontal="right" vertical="center" wrapText="1" indent="1"/>
    </xf>
    <xf numFmtId="164" fontId="12" fillId="0" borderId="43" xfId="0" applyNumberFormat="1" applyFont="1" applyFill="1" applyBorder="1" applyAlignment="1">
      <alignment horizontal="left" vertical="center" wrapText="1" indent="1"/>
    </xf>
    <xf numFmtId="164" fontId="0" fillId="33" borderId="43" xfId="0" applyNumberFormat="1" applyFont="1" applyFill="1" applyBorder="1" applyAlignment="1">
      <alignment horizontal="left" vertical="center" wrapText="1" indent="2"/>
    </xf>
    <xf numFmtId="164" fontId="0" fillId="33" borderId="33" xfId="0" applyNumberFormat="1" applyFont="1" applyFill="1" applyBorder="1" applyAlignment="1">
      <alignment horizontal="left" vertical="center" wrapText="1" indent="2"/>
    </xf>
    <xf numFmtId="164" fontId="12" fillId="0" borderId="22" xfId="0" applyNumberFormat="1" applyFont="1" applyFill="1" applyBorder="1" applyAlignment="1">
      <alignment vertical="center" wrapText="1"/>
    </xf>
    <xf numFmtId="164" fontId="12" fillId="0" borderId="23" xfId="0" applyNumberFormat="1" applyFont="1" applyFill="1" applyBorder="1" applyAlignment="1">
      <alignment vertical="center" wrapText="1"/>
    </xf>
    <xf numFmtId="164" fontId="12" fillId="0" borderId="28" xfId="0" applyNumberFormat="1" applyFont="1" applyFill="1" applyBorder="1" applyAlignment="1">
      <alignment vertical="center" wrapText="1"/>
    </xf>
    <xf numFmtId="164" fontId="12" fillId="0" borderId="17" xfId="0" applyNumberFormat="1" applyFont="1" applyFill="1" applyBorder="1" applyAlignment="1">
      <alignment horizontal="right" vertical="center" wrapText="1" indent="1"/>
    </xf>
    <xf numFmtId="164" fontId="13" fillId="0" borderId="41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41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7" xfId="0" applyNumberFormat="1" applyFont="1" applyFill="1" applyBorder="1" applyAlignment="1" applyProtection="1">
      <alignment vertical="center" wrapText="1"/>
      <protection locked="0"/>
    </xf>
    <xf numFmtId="164" fontId="13" fillId="0" borderId="26" xfId="0" applyNumberFormat="1" applyFont="1" applyFill="1" applyBorder="1" applyAlignment="1" applyProtection="1">
      <alignment vertical="center" wrapText="1"/>
      <protection locked="0"/>
    </xf>
    <xf numFmtId="164" fontId="0" fillId="33" borderId="43" xfId="0" applyNumberFormat="1" applyFont="1" applyFill="1" applyBorder="1" applyAlignment="1">
      <alignment horizontal="right" vertical="center" wrapText="1" indent="2"/>
    </xf>
    <xf numFmtId="164" fontId="0" fillId="33" borderId="33" xfId="0" applyNumberFormat="1" applyFont="1" applyFill="1" applyBorder="1" applyAlignment="1">
      <alignment horizontal="right" vertical="center" wrapText="1" indent="2"/>
    </xf>
    <xf numFmtId="164" fontId="13" fillId="0" borderId="39" xfId="0" applyNumberFormat="1" applyFont="1" applyFill="1" applyBorder="1" applyAlignment="1" applyProtection="1">
      <alignment vertical="center"/>
      <protection locked="0"/>
    </xf>
    <xf numFmtId="164" fontId="12" fillId="0" borderId="39" xfId="0" applyNumberFormat="1" applyFont="1" applyFill="1" applyBorder="1" applyAlignment="1" applyProtection="1">
      <alignment vertical="center"/>
      <protection/>
    </xf>
    <xf numFmtId="164" fontId="13" fillId="0" borderId="67" xfId="0" applyNumberFormat="1" applyFont="1" applyFill="1" applyBorder="1" applyAlignment="1" applyProtection="1">
      <alignment vertical="center"/>
      <protection locked="0"/>
    </xf>
    <xf numFmtId="0" fontId="13" fillId="0" borderId="21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 applyProtection="1">
      <alignment vertical="center" wrapText="1"/>
      <protection/>
    </xf>
    <xf numFmtId="164" fontId="13" fillId="0" borderId="29" xfId="0" applyNumberFormat="1" applyFont="1" applyFill="1" applyBorder="1" applyAlignment="1" applyProtection="1">
      <alignment vertical="center"/>
      <protection locked="0"/>
    </xf>
    <xf numFmtId="164" fontId="13" fillId="0" borderId="65" xfId="0" applyNumberFormat="1" applyFont="1" applyFill="1" applyBorder="1" applyAlignment="1" applyProtection="1">
      <alignment vertical="center"/>
      <protection locked="0"/>
    </xf>
    <xf numFmtId="164" fontId="12" fillId="0" borderId="53" xfId="0" applyNumberFormat="1" applyFont="1" applyFill="1" applyBorder="1" applyAlignment="1" applyProtection="1">
      <alignment vertical="center"/>
      <protection/>
    </xf>
    <xf numFmtId="164" fontId="12" fillId="0" borderId="58" xfId="0" applyNumberFormat="1" applyFont="1" applyFill="1" applyBorder="1" applyAlignment="1" applyProtection="1">
      <alignment vertical="center"/>
      <protection/>
    </xf>
    <xf numFmtId="164" fontId="6" fillId="0" borderId="23" xfId="0" applyNumberFormat="1" applyFont="1" applyFill="1" applyBorder="1" applyAlignment="1" applyProtection="1">
      <alignment vertical="center"/>
      <protection/>
    </xf>
    <xf numFmtId="0" fontId="13" fillId="0" borderId="18" xfId="0" applyFont="1" applyFill="1" applyBorder="1" applyAlignment="1" applyProtection="1">
      <alignment horizontal="right" vertical="center" wrapText="1" indent="1"/>
      <protection/>
    </xf>
    <xf numFmtId="0" fontId="16" fillId="0" borderId="30" xfId="0" applyFont="1" applyFill="1" applyBorder="1" applyAlignment="1" applyProtection="1">
      <alignment horizontal="left" vertical="center" wrapText="1" indent="1"/>
      <protection locked="0"/>
    </xf>
    <xf numFmtId="3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7" xfId="0" applyFont="1" applyFill="1" applyBorder="1" applyAlignment="1" applyProtection="1">
      <alignment horizontal="right" vertical="center" wrapText="1" indent="1"/>
      <protection/>
    </xf>
    <xf numFmtId="0" fontId="16" fillId="0" borderId="14" xfId="0" applyFont="1" applyFill="1" applyBorder="1" applyAlignment="1" applyProtection="1">
      <alignment horizontal="left" vertical="center" wrapText="1" indent="1"/>
      <protection locked="0"/>
    </xf>
    <xf numFmtId="3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7" xfId="0" applyFont="1" applyFill="1" applyBorder="1" applyAlignment="1">
      <alignment horizontal="right" vertical="center" wrapText="1" indent="1"/>
    </xf>
    <xf numFmtId="0" fontId="16" fillId="0" borderId="14" xfId="0" applyFont="1" applyFill="1" applyBorder="1" applyAlignment="1" applyProtection="1">
      <alignment horizontal="left" vertical="center" wrapText="1" indent="8"/>
      <protection locked="0"/>
    </xf>
    <xf numFmtId="0" fontId="13" fillId="0" borderId="11" xfId="0" applyFont="1" applyFill="1" applyBorder="1" applyAlignment="1" applyProtection="1">
      <alignment vertical="center" wrapText="1"/>
      <protection locked="0"/>
    </xf>
    <xf numFmtId="0" fontId="13" fillId="0" borderId="21" xfId="0" applyFont="1" applyFill="1" applyBorder="1" applyAlignment="1">
      <alignment horizontal="right" vertical="center" wrapText="1" indent="1"/>
    </xf>
    <xf numFmtId="0" fontId="13" fillId="0" borderId="29" xfId="0" applyFont="1" applyFill="1" applyBorder="1" applyAlignment="1" applyProtection="1">
      <alignment vertical="center" wrapText="1"/>
      <protection locked="0"/>
    </xf>
    <xf numFmtId="3" fontId="1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2" xfId="0" applyFont="1" applyFill="1" applyBorder="1" applyAlignment="1">
      <alignment horizontal="right" vertical="center" wrapText="1" inden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13" fillId="0" borderId="20" xfId="0" applyFont="1" applyFill="1" applyBorder="1" applyAlignment="1">
      <alignment horizontal="right" vertical="center" indent="1"/>
    </xf>
    <xf numFmtId="0" fontId="13" fillId="0" borderId="13" xfId="0" applyFont="1" applyFill="1" applyBorder="1" applyAlignment="1" applyProtection="1">
      <alignment horizontal="left" vertical="center" indent="1"/>
      <protection locked="0"/>
    </xf>
    <xf numFmtId="3" fontId="13" fillId="0" borderId="62" xfId="0" applyNumberFormat="1" applyFont="1" applyFill="1" applyBorder="1" applyAlignment="1" applyProtection="1">
      <alignment horizontal="right" vertical="center"/>
      <protection locked="0"/>
    </xf>
    <xf numFmtId="3" fontId="13" fillId="0" borderId="45" xfId="0" applyNumberFormat="1" applyFont="1" applyFill="1" applyBorder="1" applyAlignment="1" applyProtection="1">
      <alignment horizontal="right" vertical="center"/>
      <protection locked="0"/>
    </xf>
    <xf numFmtId="0" fontId="13" fillId="0" borderId="17" xfId="0" applyFont="1" applyFill="1" applyBorder="1" applyAlignment="1">
      <alignment horizontal="right" vertical="center" indent="1"/>
    </xf>
    <xf numFmtId="0" fontId="13" fillId="0" borderId="11" xfId="0" applyFont="1" applyFill="1" applyBorder="1" applyAlignment="1" applyProtection="1">
      <alignment horizontal="left" vertical="center" indent="1"/>
      <protection locked="0"/>
    </xf>
    <xf numFmtId="3" fontId="13" fillId="0" borderId="39" xfId="0" applyNumberFormat="1" applyFont="1" applyFill="1" applyBorder="1" applyAlignment="1" applyProtection="1">
      <alignment horizontal="right" vertical="center"/>
      <protection locked="0"/>
    </xf>
    <xf numFmtId="3" fontId="13" fillId="0" borderId="26" xfId="0" applyNumberFormat="1" applyFont="1" applyFill="1" applyBorder="1" applyAlignment="1" applyProtection="1">
      <alignment horizontal="right" vertical="center"/>
      <protection locked="0"/>
    </xf>
    <xf numFmtId="0" fontId="13" fillId="0" borderId="19" xfId="0" applyFont="1" applyFill="1" applyBorder="1" applyAlignment="1">
      <alignment horizontal="right" vertical="center" indent="1"/>
    </xf>
    <xf numFmtId="0" fontId="13" fillId="0" borderId="15" xfId="0" applyFont="1" applyFill="1" applyBorder="1" applyAlignment="1" applyProtection="1">
      <alignment horizontal="left" vertical="center" indent="1"/>
      <protection locked="0"/>
    </xf>
    <xf numFmtId="3" fontId="13" fillId="0" borderId="67" xfId="0" applyNumberFormat="1" applyFont="1" applyFill="1" applyBorder="1" applyAlignment="1" applyProtection="1">
      <alignment horizontal="right" vertical="center"/>
      <protection locked="0"/>
    </xf>
    <xf numFmtId="3" fontId="13" fillId="0" borderId="27" xfId="0" applyNumberFormat="1" applyFont="1" applyFill="1" applyBorder="1" applyAlignment="1" applyProtection="1">
      <alignment horizontal="right" vertical="center"/>
      <protection locked="0"/>
    </xf>
    <xf numFmtId="0" fontId="0" fillId="0" borderId="23" xfId="0" applyFill="1" applyBorder="1" applyAlignment="1">
      <alignment vertical="center"/>
    </xf>
    <xf numFmtId="164" fontId="12" fillId="0" borderId="23" xfId="0" applyNumberFormat="1" applyFont="1" applyFill="1" applyBorder="1" applyAlignment="1">
      <alignment vertical="center" wrapText="1"/>
    </xf>
    <xf numFmtId="164" fontId="12" fillId="0" borderId="28" xfId="0" applyNumberFormat="1" applyFont="1" applyFill="1" applyBorder="1" applyAlignment="1">
      <alignment vertical="center" wrapText="1"/>
    </xf>
    <xf numFmtId="0" fontId="25" fillId="0" borderId="0" xfId="62" applyFill="1" applyProtection="1">
      <alignment/>
      <protection/>
    </xf>
    <xf numFmtId="0" fontId="31" fillId="0" borderId="0" xfId="62" applyFont="1" applyFill="1" applyProtection="1">
      <alignment/>
      <protection/>
    </xf>
    <xf numFmtId="0" fontId="25" fillId="0" borderId="0" xfId="62" applyFill="1" applyAlignment="1" applyProtection="1">
      <alignment horizontal="center" vertical="center"/>
      <protection/>
    </xf>
    <xf numFmtId="0" fontId="17" fillId="0" borderId="20" xfId="62" applyFont="1" applyFill="1" applyBorder="1" applyAlignment="1" applyProtection="1">
      <alignment vertical="center" wrapText="1"/>
      <protection/>
    </xf>
    <xf numFmtId="174" fontId="13" fillId="0" borderId="13" xfId="61" applyNumberFormat="1" applyFont="1" applyFill="1" applyBorder="1" applyAlignment="1" applyProtection="1">
      <alignment horizontal="center" vertical="center"/>
      <protection/>
    </xf>
    <xf numFmtId="175" fontId="34" fillId="0" borderId="13" xfId="62" applyNumberFormat="1" applyFont="1" applyFill="1" applyBorder="1" applyAlignment="1" applyProtection="1">
      <alignment horizontal="right" vertical="center" wrapText="1"/>
      <protection locked="0"/>
    </xf>
    <xf numFmtId="175" fontId="34" fillId="0" borderId="45" xfId="62" applyNumberFormat="1" applyFont="1" applyFill="1" applyBorder="1" applyAlignment="1" applyProtection="1">
      <alignment horizontal="right" vertical="center" wrapText="1"/>
      <protection locked="0"/>
    </xf>
    <xf numFmtId="0" fontId="25" fillId="0" borderId="0" xfId="62" applyFill="1" applyAlignment="1" applyProtection="1">
      <alignment vertical="center"/>
      <protection/>
    </xf>
    <xf numFmtId="0" fontId="17" fillId="0" borderId="17" xfId="62" applyFont="1" applyFill="1" applyBorder="1" applyAlignment="1" applyProtection="1">
      <alignment vertical="center" wrapText="1"/>
      <protection/>
    </xf>
    <xf numFmtId="174" fontId="13" fillId="0" borderId="11" xfId="61" applyNumberFormat="1" applyFont="1" applyFill="1" applyBorder="1" applyAlignment="1" applyProtection="1">
      <alignment horizontal="center" vertical="center"/>
      <protection/>
    </xf>
    <xf numFmtId="175" fontId="34" fillId="0" borderId="11" xfId="62" applyNumberFormat="1" applyFont="1" applyFill="1" applyBorder="1" applyAlignment="1" applyProtection="1">
      <alignment horizontal="right" vertical="center" wrapText="1"/>
      <protection/>
    </xf>
    <xf numFmtId="175" fontId="34" fillId="0" borderId="26" xfId="62" applyNumberFormat="1" applyFont="1" applyFill="1" applyBorder="1" applyAlignment="1" applyProtection="1">
      <alignment horizontal="right" vertical="center" wrapText="1"/>
      <protection/>
    </xf>
    <xf numFmtId="0" fontId="35" fillId="0" borderId="17" xfId="62" applyFont="1" applyFill="1" applyBorder="1" applyAlignment="1" applyProtection="1">
      <alignment horizontal="left" vertical="center" wrapText="1" indent="1"/>
      <protection/>
    </xf>
    <xf numFmtId="175" fontId="36" fillId="0" borderId="11" xfId="62" applyNumberFormat="1" applyFont="1" applyFill="1" applyBorder="1" applyAlignment="1" applyProtection="1">
      <alignment horizontal="right" vertical="center" wrapText="1"/>
      <protection locked="0"/>
    </xf>
    <xf numFmtId="175" fontId="36" fillId="0" borderId="26" xfId="62" applyNumberFormat="1" applyFont="1" applyFill="1" applyBorder="1" applyAlignment="1" applyProtection="1">
      <alignment horizontal="right" vertical="center" wrapText="1"/>
      <protection locked="0"/>
    </xf>
    <xf numFmtId="175" fontId="37" fillId="0" borderId="11" xfId="62" applyNumberFormat="1" applyFont="1" applyFill="1" applyBorder="1" applyAlignment="1" applyProtection="1">
      <alignment horizontal="right" vertical="center" wrapText="1"/>
      <protection locked="0"/>
    </xf>
    <xf numFmtId="175" fontId="37" fillId="0" borderId="26" xfId="62" applyNumberFormat="1" applyFont="1" applyFill="1" applyBorder="1" applyAlignment="1" applyProtection="1">
      <alignment horizontal="right" vertical="center" wrapText="1"/>
      <protection locked="0"/>
    </xf>
    <xf numFmtId="175" fontId="37" fillId="0" borderId="11" xfId="62" applyNumberFormat="1" applyFont="1" applyFill="1" applyBorder="1" applyAlignment="1" applyProtection="1">
      <alignment horizontal="right" vertical="center" wrapText="1"/>
      <protection/>
    </xf>
    <xf numFmtId="175" fontId="37" fillId="0" borderId="26" xfId="62" applyNumberFormat="1" applyFont="1" applyFill="1" applyBorder="1" applyAlignment="1" applyProtection="1">
      <alignment horizontal="right" vertical="center" wrapText="1"/>
      <protection/>
    </xf>
    <xf numFmtId="0" fontId="17" fillId="0" borderId="21" xfId="62" applyFont="1" applyFill="1" applyBorder="1" applyAlignment="1" applyProtection="1">
      <alignment vertical="center" wrapText="1"/>
      <protection/>
    </xf>
    <xf numFmtId="174" fontId="13" fillId="0" borderId="29" xfId="61" applyNumberFormat="1" applyFont="1" applyFill="1" applyBorder="1" applyAlignment="1" applyProtection="1">
      <alignment horizontal="center" vertical="center"/>
      <protection/>
    </xf>
    <xf numFmtId="175" fontId="34" fillId="0" borderId="29" xfId="62" applyNumberFormat="1" applyFont="1" applyFill="1" applyBorder="1" applyAlignment="1" applyProtection="1">
      <alignment horizontal="right" vertical="center" wrapText="1"/>
      <protection/>
    </xf>
    <xf numFmtId="175" fontId="34" fillId="0" borderId="58" xfId="62" applyNumberFormat="1" applyFont="1" applyFill="1" applyBorder="1" applyAlignment="1" applyProtection="1">
      <alignment horizontal="right" vertical="center" wrapText="1"/>
      <protection/>
    </xf>
    <xf numFmtId="0" fontId="16" fillId="0" borderId="0" xfId="62" applyFont="1" applyFill="1" applyProtection="1">
      <alignment/>
      <protection/>
    </xf>
    <xf numFmtId="3" fontId="25" fillId="0" borderId="0" xfId="62" applyNumberFormat="1" applyFont="1" applyFill="1" applyProtection="1">
      <alignment/>
      <protection/>
    </xf>
    <xf numFmtId="3" fontId="25" fillId="0" borderId="0" xfId="62" applyNumberFormat="1" applyFont="1" applyFill="1" applyAlignment="1" applyProtection="1">
      <alignment horizontal="center"/>
      <protection/>
    </xf>
    <xf numFmtId="0" fontId="25" fillId="0" borderId="0" xfId="62" applyFont="1" applyFill="1" applyProtection="1">
      <alignment/>
      <protection/>
    </xf>
    <xf numFmtId="0" fontId="25" fillId="0" borderId="0" xfId="62" applyFill="1" applyAlignment="1" applyProtection="1">
      <alignment horizontal="center"/>
      <protection/>
    </xf>
    <xf numFmtId="0" fontId="0" fillId="0" borderId="0" xfId="61" applyFill="1" applyAlignment="1" applyProtection="1">
      <alignment vertical="center"/>
      <protection/>
    </xf>
    <xf numFmtId="0" fontId="0" fillId="0" borderId="0" xfId="61" applyFill="1" applyAlignment="1" applyProtection="1">
      <alignment vertical="center" wrapText="1"/>
      <protection/>
    </xf>
    <xf numFmtId="0" fontId="0" fillId="0" borderId="0" xfId="61" applyFill="1" applyAlignment="1" applyProtection="1">
      <alignment horizontal="center" vertical="center"/>
      <protection/>
    </xf>
    <xf numFmtId="49" fontId="0" fillId="0" borderId="0" xfId="61" applyNumberFormat="1" applyFont="1" applyFill="1" applyAlignment="1" applyProtection="1">
      <alignment horizontal="center" vertical="center"/>
      <protection/>
    </xf>
    <xf numFmtId="174" fontId="13" fillId="0" borderId="12" xfId="61" applyNumberFormat="1" applyFont="1" applyFill="1" applyBorder="1" applyAlignment="1" applyProtection="1">
      <alignment horizontal="center" vertical="center"/>
      <protection/>
    </xf>
    <xf numFmtId="176" fontId="13" fillId="0" borderId="68" xfId="61" applyNumberFormat="1" applyFont="1" applyFill="1" applyBorder="1" applyAlignment="1" applyProtection="1">
      <alignment vertical="center"/>
      <protection locked="0"/>
    </xf>
    <xf numFmtId="176" fontId="13" fillId="0" borderId="26" xfId="61" applyNumberFormat="1" applyFont="1" applyFill="1" applyBorder="1" applyAlignment="1" applyProtection="1">
      <alignment vertical="center"/>
      <protection locked="0"/>
    </xf>
    <xf numFmtId="176" fontId="12" fillId="0" borderId="26" xfId="61" applyNumberFormat="1" applyFont="1" applyFill="1" applyBorder="1" applyAlignment="1" applyProtection="1">
      <alignment vertical="center"/>
      <protection/>
    </xf>
    <xf numFmtId="176" fontId="12" fillId="0" borderId="26" xfId="61" applyNumberFormat="1" applyFont="1" applyFill="1" applyBorder="1" applyAlignment="1" applyProtection="1">
      <alignment vertical="center"/>
      <protection locked="0"/>
    </xf>
    <xf numFmtId="0" fontId="0" fillId="0" borderId="0" xfId="61" applyFont="1" applyFill="1" applyAlignment="1" applyProtection="1">
      <alignment vertical="center"/>
      <protection/>
    </xf>
    <xf numFmtId="0" fontId="12" fillId="0" borderId="21" xfId="61" applyFont="1" applyFill="1" applyBorder="1" applyAlignment="1" applyProtection="1">
      <alignment horizontal="left" vertical="center" wrapText="1"/>
      <protection/>
    </xf>
    <xf numFmtId="176" fontId="12" fillId="0" borderId="58" xfId="61" applyNumberFormat="1" applyFont="1" applyFill="1" applyBorder="1" applyAlignment="1" applyProtection="1">
      <alignment vertical="center"/>
      <protection/>
    </xf>
    <xf numFmtId="0" fontId="25" fillId="0" borderId="0" xfId="62" applyFont="1" applyFill="1" applyAlignment="1" applyProtection="1">
      <alignment/>
      <protection/>
    </xf>
    <xf numFmtId="0" fontId="11" fillId="0" borderId="0" xfId="61" applyFont="1" applyFill="1" applyAlignment="1" applyProtection="1">
      <alignment horizontal="center" vertical="center"/>
      <protection/>
    </xf>
    <xf numFmtId="0" fontId="25" fillId="0" borderId="0" xfId="62" applyFill="1">
      <alignment/>
      <protection/>
    </xf>
    <xf numFmtId="0" fontId="15" fillId="0" borderId="24" xfId="62" applyFont="1" applyFill="1" applyBorder="1" applyAlignment="1">
      <alignment horizontal="center" vertical="center"/>
      <protection/>
    </xf>
    <xf numFmtId="0" fontId="20" fillId="0" borderId="25" xfId="61" applyFont="1" applyFill="1" applyBorder="1" applyAlignment="1" applyProtection="1">
      <alignment horizontal="center" vertical="center" textRotation="90"/>
      <protection/>
    </xf>
    <xf numFmtId="0" fontId="15" fillId="0" borderId="25" xfId="62" applyFont="1" applyFill="1" applyBorder="1" applyAlignment="1">
      <alignment horizontal="center" vertical="center" wrapText="1"/>
      <protection/>
    </xf>
    <xf numFmtId="0" fontId="15" fillId="0" borderId="69" xfId="62" applyFont="1" applyFill="1" applyBorder="1" applyAlignment="1">
      <alignment horizontal="center" vertical="center" wrapText="1"/>
      <protection/>
    </xf>
    <xf numFmtId="0" fontId="15" fillId="0" borderId="22" xfId="62" applyFont="1" applyFill="1" applyBorder="1" applyAlignment="1">
      <alignment horizontal="center" vertical="center"/>
      <protection/>
    </xf>
    <xf numFmtId="0" fontId="15" fillId="0" borderId="23" xfId="62" applyFont="1" applyFill="1" applyBorder="1" applyAlignment="1">
      <alignment horizontal="center" vertical="center" wrapText="1"/>
      <protection/>
    </xf>
    <xf numFmtId="0" fontId="15" fillId="0" borderId="28" xfId="62" applyFont="1" applyFill="1" applyBorder="1" applyAlignment="1">
      <alignment horizontal="center" vertical="center" wrapText="1"/>
      <protection/>
    </xf>
    <xf numFmtId="0" fontId="16" fillId="0" borderId="17" xfId="62" applyFont="1" applyFill="1" applyBorder="1" applyProtection="1">
      <alignment/>
      <protection locked="0"/>
    </xf>
    <xf numFmtId="0" fontId="16" fillId="0" borderId="12" xfId="62" applyFont="1" applyFill="1" applyBorder="1" applyAlignment="1">
      <alignment horizontal="right" indent="1"/>
      <protection/>
    </xf>
    <xf numFmtId="3" fontId="16" fillId="0" borderId="12" xfId="62" applyNumberFormat="1" applyFont="1" applyFill="1" applyBorder="1" applyProtection="1">
      <alignment/>
      <protection locked="0"/>
    </xf>
    <xf numFmtId="3" fontId="16" fillId="0" borderId="68" xfId="62" applyNumberFormat="1" applyFont="1" applyFill="1" applyBorder="1" applyProtection="1">
      <alignment/>
      <protection locked="0"/>
    </xf>
    <xf numFmtId="0" fontId="16" fillId="0" borderId="11" xfId="62" applyFont="1" applyFill="1" applyBorder="1" applyAlignment="1">
      <alignment horizontal="right" indent="1"/>
      <protection/>
    </xf>
    <xf numFmtId="3" fontId="16" fillId="0" borderId="11" xfId="62" applyNumberFormat="1" applyFont="1" applyFill="1" applyBorder="1" applyProtection="1">
      <alignment/>
      <protection locked="0"/>
    </xf>
    <xf numFmtId="3" fontId="16" fillId="0" borderId="26" xfId="62" applyNumberFormat="1" applyFont="1" applyFill="1" applyBorder="1" applyProtection="1">
      <alignment/>
      <protection locked="0"/>
    </xf>
    <xf numFmtId="0" fontId="16" fillId="0" borderId="19" xfId="62" applyFont="1" applyFill="1" applyBorder="1" applyProtection="1">
      <alignment/>
      <protection locked="0"/>
    </xf>
    <xf numFmtId="0" fontId="16" fillId="0" borderId="15" xfId="62" applyFont="1" applyFill="1" applyBorder="1" applyAlignment="1">
      <alignment horizontal="right" indent="1"/>
      <protection/>
    </xf>
    <xf numFmtId="3" fontId="16" fillId="0" borderId="15" xfId="62" applyNumberFormat="1" applyFont="1" applyFill="1" applyBorder="1" applyProtection="1">
      <alignment/>
      <protection locked="0"/>
    </xf>
    <xf numFmtId="3" fontId="16" fillId="0" borderId="27" xfId="62" applyNumberFormat="1" applyFont="1" applyFill="1" applyBorder="1" applyProtection="1">
      <alignment/>
      <protection locked="0"/>
    </xf>
    <xf numFmtId="0" fontId="17" fillId="0" borderId="22" xfId="62" applyFont="1" applyFill="1" applyBorder="1" applyProtection="1">
      <alignment/>
      <protection locked="0"/>
    </xf>
    <xf numFmtId="0" fontId="16" fillId="0" borderId="23" xfId="62" applyFont="1" applyFill="1" applyBorder="1" applyAlignment="1">
      <alignment horizontal="right" indent="1"/>
      <protection/>
    </xf>
    <xf numFmtId="3" fontId="16" fillId="0" borderId="23" xfId="62" applyNumberFormat="1" applyFont="1" applyFill="1" applyBorder="1" applyProtection="1">
      <alignment/>
      <protection locked="0"/>
    </xf>
    <xf numFmtId="176" fontId="12" fillId="0" borderId="28" xfId="61" applyNumberFormat="1" applyFont="1" applyFill="1" applyBorder="1" applyAlignment="1" applyProtection="1">
      <alignment vertical="center"/>
      <protection/>
    </xf>
    <xf numFmtId="0" fontId="16" fillId="0" borderId="18" xfId="62" applyFont="1" applyFill="1" applyBorder="1" applyProtection="1">
      <alignment/>
      <protection locked="0"/>
    </xf>
    <xf numFmtId="3" fontId="16" fillId="0" borderId="70" xfId="62" applyNumberFormat="1" applyFont="1" applyFill="1" applyBorder="1">
      <alignment/>
      <protection/>
    </xf>
    <xf numFmtId="0" fontId="38" fillId="0" borderId="0" xfId="62" applyFont="1" applyFill="1">
      <alignment/>
      <protection/>
    </xf>
    <xf numFmtId="0" fontId="27" fillId="0" borderId="0" xfId="62" applyFont="1" applyFill="1">
      <alignment/>
      <protection/>
    </xf>
    <xf numFmtId="0" fontId="25" fillId="0" borderId="0" xfId="62" applyFont="1" applyFill="1">
      <alignment/>
      <protection/>
    </xf>
    <xf numFmtId="0" fontId="25" fillId="0" borderId="0" xfId="62" applyFont="1" applyFill="1" applyAlignment="1">
      <alignment/>
      <protection/>
    </xf>
    <xf numFmtId="0" fontId="30" fillId="0" borderId="0" xfId="62" applyFont="1" applyFill="1" applyAlignment="1">
      <alignment horizontal="center"/>
      <protection/>
    </xf>
    <xf numFmtId="0" fontId="39" fillId="0" borderId="0" xfId="0" applyFont="1" applyAlignment="1" applyProtection="1">
      <alignment horizontal="center"/>
      <protection/>
    </xf>
    <xf numFmtId="0" fontId="41" fillId="0" borderId="12" xfId="0" applyFont="1" applyBorder="1" applyAlignment="1" applyProtection="1">
      <alignment horizontal="left" vertical="top" wrapText="1"/>
      <protection locked="0"/>
    </xf>
    <xf numFmtId="9" fontId="41" fillId="0" borderId="12" xfId="70" applyFont="1" applyBorder="1" applyAlignment="1" applyProtection="1">
      <alignment horizontal="center" vertical="center" wrapText="1"/>
      <protection locked="0"/>
    </xf>
    <xf numFmtId="166" fontId="41" fillId="0" borderId="12" xfId="42" applyNumberFormat="1" applyFont="1" applyBorder="1" applyAlignment="1" applyProtection="1">
      <alignment horizontal="center" vertical="center" wrapText="1"/>
      <protection locked="0"/>
    </xf>
    <xf numFmtId="166" fontId="41" fillId="0" borderId="68" xfId="42" applyNumberFormat="1" applyFont="1" applyBorder="1" applyAlignment="1" applyProtection="1">
      <alignment horizontal="center" vertical="top" wrapText="1"/>
      <protection locked="0"/>
    </xf>
    <xf numFmtId="0" fontId="41" fillId="0" borderId="11" xfId="0" applyFont="1" applyBorder="1" applyAlignment="1" applyProtection="1">
      <alignment horizontal="left" vertical="top" wrapText="1"/>
      <protection locked="0"/>
    </xf>
    <xf numFmtId="9" fontId="41" fillId="0" borderId="11" xfId="70" applyFont="1" applyBorder="1" applyAlignment="1" applyProtection="1">
      <alignment horizontal="center" vertical="center" wrapText="1"/>
      <protection locked="0"/>
    </xf>
    <xf numFmtId="166" fontId="41" fillId="0" borderId="11" xfId="42" applyNumberFormat="1" applyFont="1" applyBorder="1" applyAlignment="1" applyProtection="1">
      <alignment horizontal="center" vertical="center" wrapText="1"/>
      <protection locked="0"/>
    </xf>
    <xf numFmtId="166" fontId="41" fillId="0" borderId="26" xfId="42" applyNumberFormat="1" applyFont="1" applyBorder="1" applyAlignment="1" applyProtection="1">
      <alignment horizontal="center" vertical="top" wrapText="1"/>
      <protection locked="0"/>
    </xf>
    <xf numFmtId="0" fontId="41" fillId="0" borderId="15" xfId="0" applyFont="1" applyBorder="1" applyAlignment="1" applyProtection="1">
      <alignment horizontal="left" vertical="top" wrapText="1"/>
      <protection locked="0"/>
    </xf>
    <xf numFmtId="9" fontId="41" fillId="0" borderId="15" xfId="70" applyFont="1" applyBorder="1" applyAlignment="1" applyProtection="1">
      <alignment horizontal="center" vertical="center" wrapText="1"/>
      <protection locked="0"/>
    </xf>
    <xf numFmtId="166" fontId="41" fillId="0" borderId="15" xfId="42" applyNumberFormat="1" applyFont="1" applyBorder="1" applyAlignment="1" applyProtection="1">
      <alignment horizontal="center" vertical="center" wrapText="1"/>
      <protection locked="0"/>
    </xf>
    <xf numFmtId="166" fontId="41" fillId="0" borderId="27" xfId="42" applyNumberFormat="1" applyFont="1" applyBorder="1" applyAlignment="1" applyProtection="1">
      <alignment horizontal="center" vertical="top" wrapText="1"/>
      <protection locked="0"/>
    </xf>
    <xf numFmtId="0" fontId="39" fillId="35" borderId="23" xfId="0" applyFont="1" applyFill="1" applyBorder="1" applyAlignment="1" applyProtection="1">
      <alignment horizontal="center" vertical="top" wrapText="1"/>
      <protection/>
    </xf>
    <xf numFmtId="166" fontId="41" fillId="0" borderId="23" xfId="42" applyNumberFormat="1" applyFont="1" applyBorder="1" applyAlignment="1" applyProtection="1">
      <alignment horizontal="center" vertical="center" wrapText="1"/>
      <protection/>
    </xf>
    <xf numFmtId="166" fontId="41" fillId="0" borderId="28" xfId="42" applyNumberFormat="1" applyFont="1" applyBorder="1" applyAlignment="1" applyProtection="1">
      <alignment horizontal="center" vertical="top" wrapText="1"/>
      <protection/>
    </xf>
    <xf numFmtId="0" fontId="19" fillId="0" borderId="0" xfId="0" applyFont="1" applyFill="1" applyAlignment="1">
      <alignment horizontal="center"/>
    </xf>
    <xf numFmtId="164" fontId="20" fillId="0" borderId="31" xfId="60" applyNumberFormat="1" applyFont="1" applyFill="1" applyBorder="1" applyAlignment="1" applyProtection="1">
      <alignment vertical="center"/>
      <protection locked="0"/>
    </xf>
    <xf numFmtId="0" fontId="4" fillId="0" borderId="31" xfId="0" applyFont="1" applyFill="1" applyBorder="1" applyAlignment="1" applyProtection="1">
      <alignment horizontal="right" vertical="center"/>
      <protection locked="0"/>
    </xf>
    <xf numFmtId="0" fontId="6" fillId="0" borderId="29" xfId="60" applyFont="1" applyFill="1" applyBorder="1" applyAlignment="1" applyProtection="1">
      <alignment horizontal="center" vertical="center" wrapText="1"/>
      <protection locked="0"/>
    </xf>
    <xf numFmtId="0" fontId="12" fillId="0" borderId="22" xfId="60" applyFont="1" applyFill="1" applyBorder="1" applyAlignment="1" applyProtection="1">
      <alignment horizontal="center" vertical="center" wrapText="1"/>
      <protection locked="0"/>
    </xf>
    <xf numFmtId="0" fontId="12" fillId="0" borderId="23" xfId="60" applyFont="1" applyFill="1" applyBorder="1" applyAlignment="1" applyProtection="1">
      <alignment horizontal="center" vertical="center" wrapText="1"/>
      <protection locked="0"/>
    </xf>
    <xf numFmtId="0" fontId="12" fillId="0" borderId="28" xfId="60" applyFont="1" applyFill="1" applyBorder="1" applyAlignment="1" applyProtection="1">
      <alignment horizontal="center" vertical="center" wrapText="1"/>
      <protection locked="0"/>
    </xf>
    <xf numFmtId="164" fontId="8" fillId="0" borderId="0" xfId="0" applyNumberFormat="1" applyFont="1" applyFill="1" applyAlignment="1" applyProtection="1">
      <alignment horizontal="center" vertical="center" wrapText="1"/>
      <protection locked="0"/>
    </xf>
    <xf numFmtId="164" fontId="6" fillId="0" borderId="65" xfId="0" applyNumberFormat="1" applyFont="1" applyFill="1" applyBorder="1" applyAlignment="1" applyProtection="1">
      <alignment horizontal="center" vertical="center"/>
      <protection locked="0"/>
    </xf>
    <xf numFmtId="164" fontId="6" fillId="0" borderId="29" xfId="0" applyNumberFormat="1" applyFont="1" applyFill="1" applyBorder="1" applyAlignment="1" applyProtection="1">
      <alignment horizontal="center" vertical="center"/>
      <protection locked="0"/>
    </xf>
    <xf numFmtId="164" fontId="6" fillId="0" borderId="59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43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3" xfId="0" applyFont="1" applyFill="1" applyBorder="1" applyAlignment="1" applyProtection="1">
      <alignment horizontal="center" vertical="center" wrapText="1"/>
      <protection locked="0"/>
    </xf>
    <xf numFmtId="0" fontId="12" fillId="0" borderId="53" xfId="0" applyFont="1" applyFill="1" applyBorder="1" applyAlignment="1">
      <alignment vertical="center" wrapText="1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6" fillId="0" borderId="28" xfId="0" applyFont="1" applyFill="1" applyBorder="1" applyAlignment="1" applyProtection="1">
      <alignment horizontal="center" vertical="center" wrapText="1"/>
      <protection locked="0"/>
    </xf>
    <xf numFmtId="0" fontId="29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23" xfId="0" applyFont="1" applyFill="1" applyBorder="1" applyAlignment="1" applyProtection="1">
      <alignment horizontal="center" vertical="center" wrapText="1"/>
      <protection locked="0"/>
    </xf>
    <xf numFmtId="0" fontId="29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0" borderId="71" xfId="0" applyFont="1" applyFill="1" applyBorder="1" applyAlignment="1" applyProtection="1">
      <alignment horizontal="center" vertical="center" wrapText="1"/>
      <protection locked="0"/>
    </xf>
    <xf numFmtId="0" fontId="6" fillId="0" borderId="69" xfId="0" applyFont="1" applyFill="1" applyBorder="1" applyAlignment="1" applyProtection="1">
      <alignment horizontal="center" vertical="center" wrapText="1"/>
      <protection locked="0"/>
    </xf>
    <xf numFmtId="0" fontId="25" fillId="0" borderId="0" xfId="62" applyFill="1" applyProtection="1">
      <alignment/>
      <protection locked="0"/>
    </xf>
    <xf numFmtId="0" fontId="31" fillId="0" borderId="0" xfId="62" applyFont="1" applyFill="1" applyProtection="1">
      <alignment/>
      <protection locked="0"/>
    </xf>
    <xf numFmtId="0" fontId="26" fillId="0" borderId="21" xfId="62" applyFont="1" applyFill="1" applyBorder="1" applyAlignment="1" applyProtection="1">
      <alignment horizontal="center" vertical="center" wrapText="1"/>
      <protection locked="0"/>
    </xf>
    <xf numFmtId="0" fontId="26" fillId="0" borderId="29" xfId="62" applyFont="1" applyFill="1" applyBorder="1" applyAlignment="1" applyProtection="1">
      <alignment horizontal="center" vertical="center" wrapText="1"/>
      <protection locked="0"/>
    </xf>
    <xf numFmtId="0" fontId="26" fillId="0" borderId="58" xfId="62" applyFont="1" applyFill="1" applyBorder="1" applyAlignment="1" applyProtection="1">
      <alignment horizontal="center" vertical="center" wrapText="1"/>
      <protection locked="0"/>
    </xf>
    <xf numFmtId="0" fontId="0" fillId="0" borderId="0" xfId="61" applyFill="1" applyAlignment="1" applyProtection="1">
      <alignment vertical="center" wrapText="1"/>
      <protection locked="0"/>
    </xf>
    <xf numFmtId="0" fontId="11" fillId="0" borderId="0" xfId="61" applyFont="1" applyFill="1" applyAlignment="1" applyProtection="1">
      <alignment horizontal="center" vertical="center"/>
      <protection locked="0"/>
    </xf>
    <xf numFmtId="0" fontId="0" fillId="0" borderId="0" xfId="61" applyFill="1" applyAlignment="1" applyProtection="1">
      <alignment vertical="center"/>
      <protection locked="0"/>
    </xf>
    <xf numFmtId="49" fontId="12" fillId="0" borderId="21" xfId="61" applyNumberFormat="1" applyFont="1" applyFill="1" applyBorder="1" applyAlignment="1" applyProtection="1">
      <alignment horizontal="center" vertical="center" wrapText="1"/>
      <protection locked="0"/>
    </xf>
    <xf numFmtId="49" fontId="12" fillId="0" borderId="29" xfId="61" applyNumberFormat="1" applyFont="1" applyFill="1" applyBorder="1" applyAlignment="1" applyProtection="1">
      <alignment horizontal="center" vertical="center"/>
      <protection locked="0"/>
    </xf>
    <xf numFmtId="49" fontId="12" fillId="0" borderId="58" xfId="61" applyNumberFormat="1" applyFont="1" applyFill="1" applyBorder="1" applyAlignment="1" applyProtection="1">
      <alignment horizontal="center" vertical="center"/>
      <protection locked="0"/>
    </xf>
    <xf numFmtId="0" fontId="25" fillId="0" borderId="0" xfId="62" applyFill="1" applyAlignment="1">
      <alignment/>
      <protection/>
    </xf>
    <xf numFmtId="0" fontId="42" fillId="0" borderId="18" xfId="0" applyFont="1" applyBorder="1" applyAlignment="1" applyProtection="1">
      <alignment horizontal="center" vertical="top" wrapText="1"/>
      <protection/>
    </xf>
    <xf numFmtId="0" fontId="42" fillId="0" borderId="17" xfId="0" applyFont="1" applyBorder="1" applyAlignment="1" applyProtection="1">
      <alignment horizontal="center" vertical="top" wrapText="1"/>
      <protection/>
    </xf>
    <xf numFmtId="0" fontId="42" fillId="0" borderId="19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 locked="0"/>
    </xf>
    <xf numFmtId="0" fontId="39" fillId="0" borderId="0" xfId="0" applyFont="1" applyAlignment="1" applyProtection="1">
      <alignment horizontal="center"/>
      <protection locked="0"/>
    </xf>
    <xf numFmtId="0" fontId="40" fillId="0" borderId="22" xfId="0" applyFont="1" applyBorder="1" applyAlignment="1" applyProtection="1">
      <alignment horizontal="center" vertical="center" wrapText="1"/>
      <protection locked="0"/>
    </xf>
    <xf numFmtId="0" fontId="39" fillId="0" borderId="23" xfId="0" applyFont="1" applyBorder="1" applyAlignment="1" applyProtection="1">
      <alignment horizontal="center" vertical="center" wrapText="1"/>
      <protection locked="0"/>
    </xf>
    <xf numFmtId="0" fontId="39" fillId="0" borderId="28" xfId="0" applyFont="1" applyBorder="1" applyAlignment="1" applyProtection="1">
      <alignment horizontal="center" vertical="center" wrapText="1"/>
      <protection locked="0"/>
    </xf>
    <xf numFmtId="164" fontId="87" fillId="0" borderId="0" xfId="0" applyNumberFormat="1" applyFont="1" applyFill="1" applyAlignment="1" applyProtection="1">
      <alignment horizontal="right" vertical="center" wrapText="1" indent="1"/>
      <protection/>
    </xf>
    <xf numFmtId="164" fontId="88" fillId="0" borderId="0" xfId="60" applyNumberFormat="1" applyFont="1" applyFill="1" applyProtection="1">
      <alignment/>
      <protection/>
    </xf>
    <xf numFmtId="164" fontId="88" fillId="0" borderId="0" xfId="60" applyNumberFormat="1" applyFont="1" applyFill="1" applyAlignment="1" applyProtection="1">
      <alignment horizontal="right" vertical="center" indent="1"/>
      <protection/>
    </xf>
    <xf numFmtId="0" fontId="28" fillId="0" borderId="0" xfId="0" applyFont="1" applyAlignment="1" applyProtection="1">
      <alignment horizontal="right" vertical="top"/>
      <protection locked="0"/>
    </xf>
    <xf numFmtId="0" fontId="43" fillId="0" borderId="0" xfId="0" applyFont="1" applyFill="1" applyBorder="1" applyAlignment="1" applyProtection="1">
      <alignment horizontal="right"/>
      <protection/>
    </xf>
    <xf numFmtId="0" fontId="3" fillId="0" borderId="43" xfId="0" applyFont="1" applyFill="1" applyBorder="1" applyAlignment="1">
      <alignment horizontal="center" vertical="center" wrapText="1"/>
    </xf>
    <xf numFmtId="0" fontId="15" fillId="0" borderId="72" xfId="0" applyFont="1" applyFill="1" applyBorder="1" applyAlignment="1" applyProtection="1">
      <alignment horizontal="center" vertical="center" wrapText="1"/>
      <protection/>
    </xf>
    <xf numFmtId="0" fontId="15" fillId="0" borderId="73" xfId="0" applyFont="1" applyFill="1" applyBorder="1" applyAlignment="1" applyProtection="1">
      <alignment horizontal="center" vertical="center" wrapText="1"/>
      <protection/>
    </xf>
    <xf numFmtId="0" fontId="15" fillId="0" borderId="47" xfId="0" applyFont="1" applyFill="1" applyBorder="1" applyAlignment="1" applyProtection="1">
      <alignment horizontal="center" vertical="center" wrapText="1"/>
      <protection/>
    </xf>
    <xf numFmtId="0" fontId="12" fillId="0" borderId="43" xfId="0" applyFont="1" applyFill="1" applyBorder="1" applyAlignment="1">
      <alignment horizontal="center" vertical="center"/>
    </xf>
    <xf numFmtId="0" fontId="17" fillId="0" borderId="59" xfId="0" applyFont="1" applyFill="1" applyBorder="1" applyAlignment="1" applyProtection="1">
      <alignment horizontal="center" vertical="center" wrapText="1"/>
      <protection/>
    </xf>
    <xf numFmtId="0" fontId="17" fillId="0" borderId="43" xfId="0" applyFont="1" applyFill="1" applyBorder="1" applyAlignment="1" applyProtection="1">
      <alignment horizontal="center" vertical="center" wrapText="1"/>
      <protection/>
    </xf>
    <xf numFmtId="0" fontId="17" fillId="0" borderId="34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vertical="center"/>
    </xf>
    <xf numFmtId="0" fontId="0" fillId="0" borderId="73" xfId="0" applyFill="1" applyBorder="1" applyAlignment="1">
      <alignment/>
    </xf>
    <xf numFmtId="0" fontId="16" fillId="0" borderId="74" xfId="0" applyFont="1" applyFill="1" applyBorder="1" applyAlignment="1" applyProtection="1">
      <alignment horizontal="left" vertical="center" wrapText="1"/>
      <protection locked="0"/>
    </xf>
    <xf numFmtId="164" fontId="16" fillId="0" borderId="7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76" xfId="0" applyFill="1" applyBorder="1" applyAlignment="1">
      <alignment/>
    </xf>
    <xf numFmtId="0" fontId="16" fillId="0" borderId="77" xfId="0" applyFont="1" applyFill="1" applyBorder="1" applyAlignment="1" applyProtection="1">
      <alignment horizontal="left" vertical="center" wrapText="1"/>
      <protection locked="0"/>
    </xf>
    <xf numFmtId="0" fontId="0" fillId="0" borderId="78" xfId="0" applyFill="1" applyBorder="1" applyAlignment="1">
      <alignment/>
    </xf>
    <xf numFmtId="0" fontId="16" fillId="0" borderId="79" xfId="0" applyFont="1" applyFill="1" applyBorder="1" applyAlignment="1" applyProtection="1">
      <alignment horizontal="left" vertical="center" wrapText="1"/>
      <protection locked="0"/>
    </xf>
    <xf numFmtId="0" fontId="16" fillId="0" borderId="44" xfId="0" applyFont="1" applyFill="1" applyBorder="1" applyAlignment="1" applyProtection="1">
      <alignment horizontal="left" vertical="center" wrapText="1"/>
      <protection locked="0"/>
    </xf>
    <xf numFmtId="0" fontId="0" fillId="0" borderId="43" xfId="0" applyFill="1" applyBorder="1" applyAlignment="1" applyProtection="1">
      <alignment vertical="center"/>
      <protection/>
    </xf>
    <xf numFmtId="0" fontId="15" fillId="0" borderId="59" xfId="0" applyFont="1" applyFill="1" applyBorder="1" applyAlignment="1" applyProtection="1">
      <alignment vertical="center" wrapText="1"/>
      <protection/>
    </xf>
    <xf numFmtId="164" fontId="15" fillId="0" borderId="43" xfId="0" applyNumberFormat="1" applyFont="1" applyFill="1" applyBorder="1" applyAlignment="1" applyProtection="1">
      <alignment vertical="center" wrapText="1"/>
      <protection/>
    </xf>
    <xf numFmtId="164" fontId="17" fillId="0" borderId="3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>
      <alignment horizontal="left"/>
    </xf>
    <xf numFmtId="0" fontId="0" fillId="0" borderId="0" xfId="0" applyFill="1" applyAlignment="1" applyProtection="1">
      <alignment horizontal="center" vertical="center" wrapText="1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3" fillId="0" borderId="18" xfId="0" applyFont="1" applyFill="1" applyBorder="1" applyAlignment="1" applyProtection="1">
      <alignment horizontal="right" vertical="center" wrapText="1" indent="1"/>
      <protection/>
    </xf>
    <xf numFmtId="0" fontId="13" fillId="0" borderId="12" xfId="0" applyFont="1" applyFill="1" applyBorder="1" applyAlignment="1" applyProtection="1">
      <alignment horizontal="left" vertical="center" wrapText="1"/>
      <protection locked="0"/>
    </xf>
    <xf numFmtId="164" fontId="13" fillId="0" borderId="12" xfId="0" applyNumberFormat="1" applyFont="1" applyFill="1" applyBorder="1" applyAlignment="1" applyProtection="1">
      <alignment vertical="center" wrapText="1"/>
      <protection locked="0"/>
    </xf>
    <xf numFmtId="164" fontId="13" fillId="0" borderId="12" xfId="0" applyNumberFormat="1" applyFont="1" applyFill="1" applyBorder="1" applyAlignment="1" applyProtection="1">
      <alignment vertical="center" wrapText="1"/>
      <protection/>
    </xf>
    <xf numFmtId="164" fontId="13" fillId="0" borderId="68" xfId="0" applyNumberFormat="1" applyFont="1" applyFill="1" applyBorder="1" applyAlignment="1" applyProtection="1">
      <alignment vertical="center" wrapText="1"/>
      <protection locked="0"/>
    </xf>
    <xf numFmtId="0" fontId="13" fillId="0" borderId="17" xfId="0" applyFont="1" applyFill="1" applyBorder="1" applyAlignment="1" applyProtection="1">
      <alignment horizontal="right" vertical="center" wrapText="1" indent="1"/>
      <protection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0" fontId="13" fillId="0" borderId="15" xfId="0" applyFont="1" applyFill="1" applyBorder="1" applyAlignment="1" applyProtection="1">
      <alignment horizontal="left" vertical="center" wrapText="1"/>
      <protection locked="0"/>
    </xf>
    <xf numFmtId="164" fontId="13" fillId="0" borderId="27" xfId="0" applyNumberFormat="1" applyFont="1" applyFill="1" applyBorder="1" applyAlignment="1" applyProtection="1">
      <alignment vertical="center" wrapText="1"/>
      <protection locked="0"/>
    </xf>
    <xf numFmtId="0" fontId="16" fillId="0" borderId="12" xfId="0" applyFont="1" applyBorder="1" applyAlignment="1" applyProtection="1">
      <alignment horizontal="left" wrapText="1" indent="1"/>
      <protection locked="0"/>
    </xf>
    <xf numFmtId="0" fontId="16" fillId="0" borderId="11" xfId="0" applyFont="1" applyBorder="1" applyAlignment="1" applyProtection="1">
      <alignment horizontal="left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>
      <alignment/>
    </xf>
    <xf numFmtId="164" fontId="0" fillId="0" borderId="18" xfId="0" applyNumberFormat="1" applyFont="1" applyFill="1" applyBorder="1" applyAlignment="1" applyProtection="1">
      <alignment horizontal="left" vertical="center" wrapText="1"/>
      <protection locked="0"/>
    </xf>
    <xf numFmtId="3" fontId="16" fillId="0" borderId="74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74" xfId="0" applyFont="1" applyFill="1" applyBorder="1" applyAlignment="1" applyProtection="1">
      <alignment horizontal="right" vertical="center" wrapText="1"/>
      <protection locked="0"/>
    </xf>
    <xf numFmtId="0" fontId="8" fillId="0" borderId="0" xfId="60" applyFont="1" applyFill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  <protection locked="0"/>
    </xf>
    <xf numFmtId="0" fontId="5" fillId="0" borderId="0" xfId="6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60" applyFont="1" applyFill="1" applyAlignment="1" applyProtection="1">
      <alignment horizontal="center" vertical="center"/>
      <protection locked="0"/>
    </xf>
    <xf numFmtId="164" fontId="20" fillId="0" borderId="31" xfId="60" applyNumberFormat="1" applyFont="1" applyFill="1" applyBorder="1" applyAlignment="1" applyProtection="1">
      <alignment horizontal="left" vertical="center"/>
      <protection/>
    </xf>
    <xf numFmtId="0" fontId="6" fillId="0" borderId="24" xfId="60" applyFont="1" applyFill="1" applyBorder="1" applyAlignment="1" applyProtection="1">
      <alignment horizontal="center" vertical="center" wrapText="1"/>
      <protection/>
    </xf>
    <xf numFmtId="0" fontId="6" fillId="0" borderId="38" xfId="60" applyFont="1" applyFill="1" applyBorder="1" applyAlignment="1" applyProtection="1">
      <alignment horizontal="center" vertical="center" wrapText="1"/>
      <protection/>
    </xf>
    <xf numFmtId="0" fontId="6" fillId="0" borderId="25" xfId="60" applyFont="1" applyFill="1" applyBorder="1" applyAlignment="1" applyProtection="1">
      <alignment horizontal="center" vertical="center" wrapText="1"/>
      <protection/>
    </xf>
    <xf numFmtId="0" fontId="6" fillId="0" borderId="32" xfId="60" applyFont="1" applyFill="1" applyBorder="1" applyAlignment="1" applyProtection="1">
      <alignment horizontal="center" vertical="center" wrapText="1"/>
      <protection/>
    </xf>
    <xf numFmtId="0" fontId="6" fillId="0" borderId="80" xfId="60" applyFont="1" applyFill="1" applyBorder="1" applyAlignment="1" applyProtection="1">
      <alignment horizontal="center" vertical="center" wrapText="1"/>
      <protection/>
    </xf>
    <xf numFmtId="0" fontId="6" fillId="0" borderId="13" xfId="60" applyFont="1" applyFill="1" applyBorder="1" applyAlignment="1" applyProtection="1">
      <alignment horizontal="center" vertical="center" wrapText="1"/>
      <protection/>
    </xf>
    <xf numFmtId="0" fontId="6" fillId="0" borderId="45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Alignment="1" applyProtection="1">
      <alignment horizontal="center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 locked="0"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164" fontId="20" fillId="0" borderId="31" xfId="60" applyNumberFormat="1" applyFont="1" applyFill="1" applyBorder="1" applyAlignment="1" applyProtection="1">
      <alignment horizontal="left" vertical="center"/>
      <protection locked="0"/>
    </xf>
    <xf numFmtId="164" fontId="20" fillId="0" borderId="31" xfId="60" applyNumberFormat="1" applyFont="1" applyFill="1" applyBorder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 locked="0"/>
    </xf>
    <xf numFmtId="164" fontId="6" fillId="0" borderId="73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81" xfId="0" applyNumberFormat="1" applyFont="1" applyFill="1" applyBorder="1" applyAlignment="1" applyProtection="1">
      <alignment horizontal="center" vertical="center" wrapText="1"/>
      <protection locked="0"/>
    </xf>
    <xf numFmtId="164" fontId="89" fillId="0" borderId="61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 locked="0"/>
    </xf>
    <xf numFmtId="164" fontId="5" fillId="0" borderId="0" xfId="0" applyNumberFormat="1" applyFont="1" applyFill="1" applyAlignment="1" applyProtection="1">
      <alignment horizontal="center" vertical="center" wrapText="1"/>
      <protection locked="0"/>
    </xf>
    <xf numFmtId="164" fontId="8" fillId="0" borderId="0" xfId="0" applyNumberFormat="1" applyFont="1" applyFill="1" applyAlignment="1" applyProtection="1">
      <alignment horizontal="right" vertical="center" wrapText="1"/>
      <protection locked="0"/>
    </xf>
    <xf numFmtId="0" fontId="8" fillId="0" borderId="0" xfId="0" applyFont="1" applyAlignment="1" applyProtection="1">
      <alignment horizontal="right" vertical="center" wrapText="1"/>
      <protection locked="0"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6" fillId="0" borderId="56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5" fillId="0" borderId="43" xfId="0" applyFont="1" applyFill="1" applyBorder="1" applyAlignment="1" applyProtection="1">
      <alignment horizontal="center" vertical="center"/>
      <protection locked="0"/>
    </xf>
    <xf numFmtId="0" fontId="28" fillId="0" borderId="31" xfId="0" applyFont="1" applyBorder="1" applyAlignment="1" applyProtection="1">
      <alignment horizontal="right" vertical="top"/>
      <protection locked="0"/>
    </xf>
    <xf numFmtId="0" fontId="1" fillId="0" borderId="31" xfId="0" applyFont="1" applyBorder="1" applyAlignment="1" applyProtection="1">
      <alignment/>
      <protection locked="0"/>
    </xf>
    <xf numFmtId="0" fontId="5" fillId="0" borderId="53" xfId="0" applyFont="1" applyFill="1" applyBorder="1" applyAlignment="1" applyProtection="1">
      <alignment horizontal="center" vertical="center"/>
      <protection locked="0"/>
    </xf>
    <xf numFmtId="0" fontId="5" fillId="0" borderId="56" xfId="0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164" fontId="8" fillId="0" borderId="31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31" xfId="0" applyFont="1" applyBorder="1" applyAlignment="1" applyProtection="1">
      <alignment horizontal="right"/>
      <protection locked="0"/>
    </xf>
    <xf numFmtId="0" fontId="6" fillId="0" borderId="59" xfId="0" applyFont="1" applyFill="1" applyBorder="1" applyAlignment="1" applyProtection="1">
      <alignment horizontal="left" vertical="center" wrapText="1" indent="1"/>
      <protection/>
    </xf>
    <xf numFmtId="0" fontId="6" fillId="0" borderId="33" xfId="0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Alignment="1">
      <alignment vertical="center" wrapText="1"/>
    </xf>
    <xf numFmtId="0" fontId="8" fillId="0" borderId="0" xfId="0" applyFont="1" applyFill="1" applyAlignment="1" applyProtection="1">
      <alignment horizontal="right" vertical="center" wrapText="1"/>
      <protection/>
    </xf>
    <xf numFmtId="0" fontId="0" fillId="0" borderId="0" xfId="0" applyFont="1" applyAlignment="1">
      <alignment horizontal="right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textRotation="180"/>
    </xf>
    <xf numFmtId="0" fontId="30" fillId="0" borderId="31" xfId="0" applyFont="1" applyFill="1" applyBorder="1" applyAlignment="1" applyProtection="1">
      <alignment horizontal="center" vertical="center"/>
      <protection/>
    </xf>
    <xf numFmtId="0" fontId="7" fillId="0" borderId="61" xfId="0" applyFont="1" applyFill="1" applyBorder="1" applyAlignment="1">
      <alignment/>
    </xf>
    <xf numFmtId="0" fontId="6" fillId="0" borderId="20" xfId="60" applyFont="1" applyFill="1" applyBorder="1" applyAlignment="1" applyProtection="1">
      <alignment horizontal="center" vertical="center" wrapText="1"/>
      <protection locked="0"/>
    </xf>
    <xf numFmtId="0" fontId="6" fillId="0" borderId="21" xfId="60" applyFont="1" applyFill="1" applyBorder="1" applyAlignment="1" applyProtection="1">
      <alignment horizontal="center" vertical="center" wrapText="1"/>
      <protection locked="0"/>
    </xf>
    <xf numFmtId="0" fontId="6" fillId="0" borderId="13" xfId="60" applyFont="1" applyFill="1" applyBorder="1" applyAlignment="1" applyProtection="1">
      <alignment horizontal="center" vertical="center" wrapText="1"/>
      <protection locked="0"/>
    </xf>
    <xf numFmtId="0" fontId="6" fillId="0" borderId="29" xfId="60" applyFont="1" applyFill="1" applyBorder="1" applyAlignment="1" applyProtection="1">
      <alignment horizontal="center" vertical="center" wrapText="1"/>
      <protection locked="0"/>
    </xf>
    <xf numFmtId="0" fontId="6" fillId="0" borderId="25" xfId="60" applyFont="1" applyFill="1" applyBorder="1" applyAlignment="1" applyProtection="1">
      <alignment horizontal="center" vertical="center" wrapText="1"/>
      <protection locked="0"/>
    </xf>
    <xf numFmtId="0" fontId="6" fillId="0" borderId="32" xfId="60" applyFont="1" applyFill="1" applyBorder="1" applyAlignment="1" applyProtection="1">
      <alignment horizontal="center" vertical="center" wrapText="1"/>
      <protection locked="0"/>
    </xf>
    <xf numFmtId="164" fontId="6" fillId="0" borderId="13" xfId="60" applyNumberFormat="1" applyFont="1" applyFill="1" applyBorder="1" applyAlignment="1" applyProtection="1">
      <alignment horizontal="center" vertical="center"/>
      <protection locked="0"/>
    </xf>
    <xf numFmtId="164" fontId="6" fillId="0" borderId="45" xfId="60" applyNumberFormat="1" applyFont="1" applyFill="1" applyBorder="1" applyAlignment="1" applyProtection="1">
      <alignment horizontal="center" vertical="center"/>
      <protection locked="0"/>
    </xf>
    <xf numFmtId="0" fontId="6" fillId="0" borderId="20" xfId="60" applyFont="1" applyFill="1" applyBorder="1" applyAlignment="1" applyProtection="1">
      <alignment horizontal="center" vertical="center" wrapText="1"/>
      <protection/>
    </xf>
    <xf numFmtId="0" fontId="6" fillId="0" borderId="21" xfId="60" applyFont="1" applyFill="1" applyBorder="1" applyAlignment="1" applyProtection="1">
      <alignment horizontal="center" vertical="center" wrapText="1"/>
      <protection/>
    </xf>
    <xf numFmtId="0" fontId="6" fillId="0" borderId="29" xfId="60" applyFont="1" applyFill="1" applyBorder="1" applyAlignment="1" applyProtection="1">
      <alignment horizontal="center" vertical="center" wrapText="1"/>
      <protection/>
    </xf>
    <xf numFmtId="164" fontId="6" fillId="0" borderId="13" xfId="60" applyNumberFormat="1" applyFont="1" applyFill="1" applyBorder="1" applyAlignment="1" applyProtection="1">
      <alignment horizontal="center" vertical="center"/>
      <protection/>
    </xf>
    <xf numFmtId="164" fontId="6" fillId="0" borderId="45" xfId="6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 wrapText="1"/>
      <protection locked="0"/>
    </xf>
    <xf numFmtId="164" fontId="6" fillId="0" borderId="24" xfId="0" applyNumberFormat="1" applyFont="1" applyFill="1" applyBorder="1" applyAlignment="1" applyProtection="1">
      <alignment horizontal="center" vertical="center" wrapText="1"/>
      <protection/>
    </xf>
    <xf numFmtId="164" fontId="6" fillId="0" borderId="38" xfId="0" applyNumberFormat="1" applyFont="1" applyFill="1" applyBorder="1" applyAlignment="1" applyProtection="1">
      <alignment horizontal="center" vertical="center" wrapText="1"/>
      <protection/>
    </xf>
    <xf numFmtId="164" fontId="6" fillId="0" borderId="25" xfId="0" applyNumberFormat="1" applyFont="1" applyFill="1" applyBorder="1" applyAlignment="1" applyProtection="1">
      <alignment horizontal="center" vertical="center" wrapText="1"/>
      <protection/>
    </xf>
    <xf numFmtId="164" fontId="6" fillId="0" borderId="32" xfId="0" applyNumberFormat="1" applyFont="1" applyFill="1" applyBorder="1" applyAlignment="1" applyProtection="1">
      <alignment horizontal="center" vertical="center"/>
      <protection/>
    </xf>
    <xf numFmtId="164" fontId="6" fillId="0" borderId="32" xfId="0" applyNumberFormat="1" applyFont="1" applyFill="1" applyBorder="1" applyAlignment="1" applyProtection="1">
      <alignment horizontal="center" vertical="center" wrapText="1"/>
      <protection/>
    </xf>
    <xf numFmtId="164" fontId="6" fillId="0" borderId="73" xfId="0" applyNumberFormat="1" applyFont="1" applyFill="1" applyBorder="1" applyAlignment="1" applyProtection="1">
      <alignment horizontal="center" vertical="center" wrapText="1"/>
      <protection/>
    </xf>
    <xf numFmtId="164" fontId="6" fillId="0" borderId="81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 locked="0"/>
    </xf>
    <xf numFmtId="164" fontId="6" fillId="0" borderId="73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8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73" xfId="0" applyNumberFormat="1" applyFont="1" applyFill="1" applyBorder="1" applyAlignment="1" applyProtection="1">
      <alignment horizontal="center" vertical="center"/>
      <protection locked="0"/>
    </xf>
    <xf numFmtId="164" fontId="6" fillId="0" borderId="81" xfId="0" applyNumberFormat="1" applyFont="1" applyFill="1" applyBorder="1" applyAlignment="1" applyProtection="1">
      <alignment horizontal="center" vertical="center"/>
      <protection locked="0"/>
    </xf>
    <xf numFmtId="164" fontId="6" fillId="0" borderId="7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8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6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80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47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right"/>
      <protection locked="0"/>
    </xf>
    <xf numFmtId="0" fontId="6" fillId="0" borderId="72" xfId="0" applyFont="1" applyFill="1" applyBorder="1" applyAlignment="1" applyProtection="1">
      <alignment horizontal="center" vertical="center" wrapText="1"/>
      <protection locked="0"/>
    </xf>
    <xf numFmtId="0" fontId="6" fillId="0" borderId="82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32" xfId="0" applyFont="1" applyFill="1" applyBorder="1" applyAlignment="1" applyProtection="1">
      <alignment horizontal="center" vertical="center" wrapText="1"/>
      <protection locked="0"/>
    </xf>
    <xf numFmtId="0" fontId="6" fillId="0" borderId="61" xfId="0" applyFont="1" applyFill="1" applyBorder="1" applyAlignment="1" applyProtection="1">
      <alignment horizontal="center" vertical="center" wrapText="1"/>
      <protection locked="0"/>
    </xf>
    <xf numFmtId="0" fontId="6" fillId="0" borderId="31" xfId="0" applyFont="1" applyFill="1" applyBorder="1" applyAlignment="1" applyProtection="1">
      <alignment horizontal="center" vertical="center" wrapText="1"/>
      <protection locked="0"/>
    </xf>
    <xf numFmtId="0" fontId="6" fillId="0" borderId="53" xfId="0" applyFont="1" applyFill="1" applyBorder="1" applyAlignment="1" applyProtection="1">
      <alignment horizontal="center"/>
      <protection locked="0"/>
    </xf>
    <xf numFmtId="0" fontId="6" fillId="0" borderId="56" xfId="0" applyFont="1" applyFill="1" applyBorder="1" applyAlignment="1" applyProtection="1">
      <alignment horizontal="center"/>
      <protection locked="0"/>
    </xf>
    <xf numFmtId="0" fontId="6" fillId="0" borderId="69" xfId="0" applyFont="1" applyFill="1" applyBorder="1" applyAlignment="1" applyProtection="1">
      <alignment horizontal="center" vertical="center" wrapText="1"/>
      <protection locked="0"/>
    </xf>
    <xf numFmtId="0" fontId="6" fillId="0" borderId="60" xfId="0" applyFont="1" applyFill="1" applyBorder="1" applyAlignment="1" applyProtection="1">
      <alignment horizontal="center" vertical="center" wrapText="1"/>
      <protection locked="0"/>
    </xf>
    <xf numFmtId="0" fontId="6" fillId="0" borderId="72" xfId="0" applyFont="1" applyFill="1" applyBorder="1" applyAlignment="1">
      <alignment horizontal="left" vertical="center" wrapText="1"/>
    </xf>
    <xf numFmtId="0" fontId="6" fillId="0" borderId="61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horizontal="left" vertical="center" wrapText="1"/>
    </xf>
    <xf numFmtId="0" fontId="12" fillId="0" borderId="59" xfId="0" applyFont="1" applyFill="1" applyBorder="1" applyAlignment="1" applyProtection="1">
      <alignment horizontal="left" vertical="center"/>
      <protection/>
    </xf>
    <xf numFmtId="0" fontId="12" fillId="0" borderId="33" xfId="0" applyFont="1" applyFill="1" applyBorder="1" applyAlignment="1" applyProtection="1">
      <alignment horizontal="left" vertical="center"/>
      <protection/>
    </xf>
    <xf numFmtId="0" fontId="6" fillId="0" borderId="72" xfId="0" applyFont="1" applyFill="1" applyBorder="1" applyAlignment="1" applyProtection="1">
      <alignment horizontal="left" vertical="center" wrapText="1"/>
      <protection/>
    </xf>
    <xf numFmtId="0" fontId="6" fillId="0" borderId="61" xfId="0" applyFont="1" applyFill="1" applyBorder="1" applyAlignment="1" applyProtection="1">
      <alignment horizontal="left" vertical="center" wrapText="1"/>
      <protection/>
    </xf>
    <xf numFmtId="0" fontId="6" fillId="0" borderId="47" xfId="0" applyFont="1" applyFill="1" applyBorder="1" applyAlignment="1" applyProtection="1">
      <alignment horizontal="left" vertical="center" wrapText="1"/>
      <protection/>
    </xf>
    <xf numFmtId="0" fontId="3" fillId="0" borderId="59" xfId="0" applyFont="1" applyFill="1" applyBorder="1" applyAlignment="1" applyProtection="1">
      <alignment horizontal="left" vertical="center"/>
      <protection/>
    </xf>
    <xf numFmtId="0" fontId="3" fillId="0" borderId="33" xfId="0" applyFont="1" applyFill="1" applyBorder="1" applyAlignment="1" applyProtection="1">
      <alignment horizontal="left" vertical="center"/>
      <protection/>
    </xf>
    <xf numFmtId="0" fontId="13" fillId="0" borderId="61" xfId="0" applyFont="1" applyFill="1" applyBorder="1" applyAlignment="1">
      <alignment horizontal="justify" vertical="center" wrapText="1"/>
    </xf>
    <xf numFmtId="0" fontId="8" fillId="0" borderId="0" xfId="0" applyFont="1" applyFill="1" applyAlignment="1" applyProtection="1">
      <alignment horizontal="right" vertical="center" wrapText="1"/>
      <protection locked="0"/>
    </xf>
    <xf numFmtId="0" fontId="6" fillId="0" borderId="59" xfId="0" applyFont="1" applyFill="1" applyBorder="1" applyAlignment="1">
      <alignment horizontal="left" vertical="center" indent="2"/>
    </xf>
    <xf numFmtId="0" fontId="6" fillId="0" borderId="33" xfId="0" applyFont="1" applyFill="1" applyBorder="1" applyAlignment="1">
      <alignment horizontal="left" vertical="center" indent="2"/>
    </xf>
    <xf numFmtId="0" fontId="8" fillId="0" borderId="0" xfId="0" applyFont="1" applyFill="1" applyAlignment="1" applyProtection="1">
      <alignment horizontal="right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33" fillId="0" borderId="24" xfId="62" applyFont="1" applyFill="1" applyBorder="1" applyAlignment="1" applyProtection="1">
      <alignment horizontal="center" vertical="center" wrapText="1"/>
      <protection locked="0"/>
    </xf>
    <xf numFmtId="0" fontId="33" fillId="0" borderId="16" xfId="62" applyFont="1" applyFill="1" applyBorder="1" applyAlignment="1" applyProtection="1">
      <alignment horizontal="center" vertical="center" wrapText="1"/>
      <protection locked="0"/>
    </xf>
    <xf numFmtId="0" fontId="33" fillId="0" borderId="18" xfId="62" applyFont="1" applyFill="1" applyBorder="1" applyAlignment="1" applyProtection="1">
      <alignment horizontal="center" vertical="center" wrapText="1"/>
      <protection locked="0"/>
    </xf>
    <xf numFmtId="0" fontId="20" fillId="0" borderId="25" xfId="61" applyFont="1" applyFill="1" applyBorder="1" applyAlignment="1" applyProtection="1">
      <alignment horizontal="center" vertical="center" textRotation="90"/>
      <protection locked="0"/>
    </xf>
    <xf numFmtId="0" fontId="20" fillId="0" borderId="10" xfId="61" applyFont="1" applyFill="1" applyBorder="1" applyAlignment="1" applyProtection="1">
      <alignment horizontal="center" vertical="center" textRotation="90"/>
      <protection locked="0"/>
    </xf>
    <xf numFmtId="0" fontId="20" fillId="0" borderId="12" xfId="61" applyFont="1" applyFill="1" applyBorder="1" applyAlignment="1" applyProtection="1">
      <alignment horizontal="center" vertical="center" textRotation="90"/>
      <protection locked="0"/>
    </xf>
    <xf numFmtId="0" fontId="32" fillId="0" borderId="13" xfId="62" applyFont="1" applyFill="1" applyBorder="1" applyAlignment="1" applyProtection="1">
      <alignment horizontal="center" vertical="center" wrapText="1"/>
      <protection locked="0"/>
    </xf>
    <xf numFmtId="0" fontId="32" fillId="0" borderId="11" xfId="62" applyFont="1" applyFill="1" applyBorder="1" applyAlignment="1" applyProtection="1">
      <alignment horizontal="center" vertical="center" wrapText="1"/>
      <protection locked="0"/>
    </xf>
    <xf numFmtId="0" fontId="32" fillId="0" borderId="69" xfId="62" applyFont="1" applyFill="1" applyBorder="1" applyAlignment="1" applyProtection="1">
      <alignment horizontal="center" vertical="center" wrapText="1"/>
      <protection locked="0"/>
    </xf>
    <xf numFmtId="0" fontId="32" fillId="0" borderId="68" xfId="62" applyFont="1" applyFill="1" applyBorder="1" applyAlignment="1" applyProtection="1">
      <alignment horizontal="center" vertical="center" wrapText="1"/>
      <protection locked="0"/>
    </xf>
    <xf numFmtId="0" fontId="32" fillId="0" borderId="11" xfId="62" applyFont="1" applyFill="1" applyBorder="1" applyAlignment="1" applyProtection="1">
      <alignment horizontal="center" wrapText="1"/>
      <protection locked="0"/>
    </xf>
    <xf numFmtId="0" fontId="32" fillId="0" borderId="26" xfId="62" applyFont="1" applyFill="1" applyBorder="1" applyAlignment="1" applyProtection="1">
      <alignment horizontal="center" wrapText="1"/>
      <protection locked="0"/>
    </xf>
    <xf numFmtId="0" fontId="25" fillId="0" borderId="0" xfId="62" applyFont="1" applyFill="1" applyAlignment="1" applyProtection="1">
      <alignment horizontal="left"/>
      <protection/>
    </xf>
    <xf numFmtId="0" fontId="28" fillId="0" borderId="0" xfId="62" applyFont="1" applyFill="1" applyAlignment="1" applyProtection="1">
      <alignment horizontal="right"/>
      <protection locked="0"/>
    </xf>
    <xf numFmtId="0" fontId="30" fillId="0" borderId="0" xfId="62" applyFont="1" applyFill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0" fillId="0" borderId="0" xfId="62" applyFont="1" applyFill="1" applyAlignment="1" applyProtection="1">
      <alignment horizontal="center" vertical="center" wrapText="1"/>
      <protection locked="0"/>
    </xf>
    <xf numFmtId="0" fontId="30" fillId="0" borderId="0" xfId="62" applyFont="1" applyFill="1" applyAlignment="1" applyProtection="1">
      <alignment horizontal="center" vertical="center"/>
      <protection locked="0"/>
    </xf>
    <xf numFmtId="0" fontId="32" fillId="0" borderId="0" xfId="62" applyFont="1" applyFill="1" applyBorder="1" applyAlignment="1" applyProtection="1">
      <alignment horizontal="right"/>
      <protection locked="0"/>
    </xf>
    <xf numFmtId="0" fontId="25" fillId="0" borderId="0" xfId="62" applyFont="1" applyFill="1" applyAlignment="1" applyProtection="1">
      <alignment horizontal="center"/>
      <protection/>
    </xf>
    <xf numFmtId="0" fontId="8" fillId="0" borderId="0" xfId="61" applyFont="1" applyFill="1" applyAlignment="1" applyProtection="1">
      <alignment horizontal="right" vertical="center" wrapText="1"/>
      <protection locked="0"/>
    </xf>
    <xf numFmtId="0" fontId="0" fillId="0" borderId="0" xfId="61" applyFill="1" applyAlignment="1" applyProtection="1">
      <alignment horizontal="right" vertical="center" wrapText="1"/>
      <protection locked="0"/>
    </xf>
    <xf numFmtId="0" fontId="5" fillId="0" borderId="0" xfId="61" applyFont="1" applyFill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61" applyFont="1" applyFill="1" applyAlignment="1" applyProtection="1">
      <alignment horizontal="center" vertical="center" wrapText="1"/>
      <protection locked="0"/>
    </xf>
    <xf numFmtId="0" fontId="20" fillId="0" borderId="0" xfId="61" applyFont="1" applyFill="1" applyBorder="1" applyAlignment="1" applyProtection="1">
      <alignment horizontal="right" vertical="center"/>
      <protection locked="0"/>
    </xf>
    <xf numFmtId="0" fontId="5" fillId="0" borderId="20" xfId="61" applyFont="1" applyFill="1" applyBorder="1" applyAlignment="1" applyProtection="1">
      <alignment horizontal="center" vertical="center" wrapText="1"/>
      <protection locked="0"/>
    </xf>
    <xf numFmtId="0" fontId="5" fillId="0" borderId="17" xfId="61" applyFont="1" applyFill="1" applyBorder="1" applyAlignment="1" applyProtection="1">
      <alignment horizontal="center" vertical="center" wrapText="1"/>
      <protection locked="0"/>
    </xf>
    <xf numFmtId="0" fontId="20" fillId="0" borderId="13" xfId="61" applyFont="1" applyFill="1" applyBorder="1" applyAlignment="1" applyProtection="1">
      <alignment horizontal="center" vertical="center" textRotation="90"/>
      <protection locked="0"/>
    </xf>
    <xf numFmtId="0" fontId="20" fillId="0" borderId="11" xfId="61" applyFont="1" applyFill="1" applyBorder="1" applyAlignment="1" applyProtection="1">
      <alignment horizontal="center" vertical="center" textRotation="90"/>
      <protection locked="0"/>
    </xf>
    <xf numFmtId="0" fontId="4" fillId="0" borderId="45" xfId="61" applyFont="1" applyFill="1" applyBorder="1" applyAlignment="1" applyProtection="1">
      <alignment horizontal="center" vertical="center" wrapText="1"/>
      <protection locked="0"/>
    </xf>
    <xf numFmtId="0" fontId="4" fillId="0" borderId="26" xfId="61" applyFont="1" applyFill="1" applyBorder="1" applyAlignment="1" applyProtection="1">
      <alignment horizontal="center" vertical="center"/>
      <protection locked="0"/>
    </xf>
    <xf numFmtId="0" fontId="30" fillId="0" borderId="0" xfId="62" applyFont="1" applyFill="1" applyAlignment="1">
      <alignment horizontal="center" vertical="center" wrapText="1"/>
      <protection/>
    </xf>
    <xf numFmtId="0" fontId="30" fillId="0" borderId="0" xfId="62" applyFont="1" applyFill="1" applyAlignment="1">
      <alignment horizontal="center" vertical="center"/>
      <protection/>
    </xf>
    <xf numFmtId="0" fontId="15" fillId="0" borderId="59" xfId="62" applyFont="1" applyFill="1" applyBorder="1" applyAlignment="1">
      <alignment horizontal="left"/>
      <protection/>
    </xf>
    <xf numFmtId="0" fontId="15" fillId="0" borderId="33" xfId="62" applyFont="1" applyFill="1" applyBorder="1" applyAlignment="1">
      <alignment horizontal="left"/>
      <protection/>
    </xf>
    <xf numFmtId="3" fontId="25" fillId="0" borderId="0" xfId="62" applyNumberFormat="1" applyFont="1" applyFill="1" applyAlignment="1">
      <alignment horizontal="center"/>
      <protection/>
    </xf>
    <xf numFmtId="0" fontId="28" fillId="0" borderId="0" xfId="62" applyFont="1" applyFill="1" applyAlignment="1">
      <alignment horizontal="right"/>
      <protection/>
    </xf>
    <xf numFmtId="0" fontId="30" fillId="0" borderId="0" xfId="62" applyFont="1" applyFill="1" applyAlignment="1">
      <alignment horizontal="center"/>
      <protection/>
    </xf>
    <xf numFmtId="0" fontId="8" fillId="0" borderId="0" xfId="0" applyFont="1" applyAlignment="1" applyProtection="1">
      <alignment horizontal="center" textRotation="180"/>
      <protection locked="0"/>
    </xf>
    <xf numFmtId="0" fontId="39" fillId="0" borderId="22" xfId="0" applyFont="1" applyBorder="1" applyAlignment="1" applyProtection="1">
      <alignment wrapText="1"/>
      <protection/>
    </xf>
    <xf numFmtId="0" fontId="39" fillId="0" borderId="23" xfId="0" applyFont="1" applyBorder="1" applyAlignment="1" applyProtection="1">
      <alignment wrapText="1"/>
      <protection/>
    </xf>
    <xf numFmtId="0" fontId="39" fillId="0" borderId="0" xfId="0" applyFont="1" applyAlignment="1" applyProtection="1">
      <alignment horizontal="center"/>
      <protection locked="0"/>
    </xf>
    <xf numFmtId="0" fontId="0" fillId="0" borderId="0" xfId="0" applyFill="1" applyAlignment="1">
      <alignment horizontal="left"/>
    </xf>
    <xf numFmtId="6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78" fontId="0" fillId="0" borderId="11" xfId="40" applyNumberFormat="1" applyFont="1" applyBorder="1" applyAlignment="1">
      <alignment horizontal="right"/>
    </xf>
    <xf numFmtId="0" fontId="83" fillId="0" borderId="11" xfId="0" applyFont="1" applyBorder="1" applyAlignment="1">
      <alignment horizontal="left"/>
    </xf>
    <xf numFmtId="178" fontId="83" fillId="0" borderId="11" xfId="40" applyNumberFormat="1" applyFont="1" applyBorder="1" applyAlignment="1">
      <alignment horizontal="right"/>
    </xf>
    <xf numFmtId="178" fontId="0" fillId="0" borderId="11" xfId="4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0" xfId="0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</cellXfs>
  <cellStyles count="5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Normál_VAGYONK" xfId="61"/>
    <cellStyle name="Normál_VAGYONKIM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  <cellStyle name="Százalék 2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zoomScale="120" zoomScaleNormal="120" workbookViewId="0" topLeftCell="A6">
      <selection activeCell="A6" sqref="A6:B4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279" t="s">
        <v>472</v>
      </c>
      <c r="B1" s="82"/>
    </row>
    <row r="2" spans="1:2" ht="12.75">
      <c r="A2" s="82"/>
      <c r="B2" s="82"/>
    </row>
    <row r="3" spans="1:2" ht="12.75">
      <c r="A3" s="280"/>
      <c r="B3" s="280"/>
    </row>
    <row r="4" spans="1:2" ht="15.75">
      <c r="A4" s="83"/>
      <c r="B4" s="281"/>
    </row>
    <row r="5" spans="1:2" ht="15.75">
      <c r="A5" s="83"/>
      <c r="B5" s="281"/>
    </row>
    <row r="6" spans="1:2" s="69" customFormat="1" ht="15.75">
      <c r="A6" s="83" t="s">
        <v>735</v>
      </c>
      <c r="B6" s="280"/>
    </row>
    <row r="7" spans="1:2" s="69" customFormat="1" ht="12.75">
      <c r="A7" s="280"/>
      <c r="B7" s="280"/>
    </row>
    <row r="8" spans="1:2" s="69" customFormat="1" ht="12.75">
      <c r="A8" s="280"/>
      <c r="B8" s="280"/>
    </row>
    <row r="9" spans="1:2" ht="12.75">
      <c r="A9" s="280" t="s">
        <v>435</v>
      </c>
      <c r="B9" s="280" t="s">
        <v>410</v>
      </c>
    </row>
    <row r="10" spans="1:2" ht="12.75">
      <c r="A10" s="280" t="s">
        <v>433</v>
      </c>
      <c r="B10" s="280" t="s">
        <v>416</v>
      </c>
    </row>
    <row r="11" spans="1:2" ht="12.75">
      <c r="A11" s="280" t="s">
        <v>434</v>
      </c>
      <c r="B11" s="280" t="s">
        <v>417</v>
      </c>
    </row>
    <row r="12" spans="1:2" ht="12.75">
      <c r="A12" s="280"/>
      <c r="B12" s="280"/>
    </row>
    <row r="13" spans="1:2" ht="15.75">
      <c r="A13" s="83" t="str">
        <f>+CONCATENATE(LEFT(A6,4),". évi módosított előirányzat BEVÉTELEK")</f>
        <v>2018. évi módosított előirányzat BEVÉTELEK</v>
      </c>
      <c r="B13" s="281"/>
    </row>
    <row r="14" spans="1:2" ht="12.75">
      <c r="A14" s="280"/>
      <c r="B14" s="280"/>
    </row>
    <row r="15" spans="1:2" s="69" customFormat="1" ht="12.75">
      <c r="A15" s="280" t="s">
        <v>436</v>
      </c>
      <c r="B15" s="280" t="s">
        <v>411</v>
      </c>
    </row>
    <row r="16" spans="1:2" ht="12.75">
      <c r="A16" s="280" t="s">
        <v>437</v>
      </c>
      <c r="B16" s="280" t="s">
        <v>418</v>
      </c>
    </row>
    <row r="17" spans="1:2" ht="12.75">
      <c r="A17" s="280" t="s">
        <v>438</v>
      </c>
      <c r="B17" s="280" t="s">
        <v>419</v>
      </c>
    </row>
    <row r="18" spans="1:2" ht="12.75">
      <c r="A18" s="280"/>
      <c r="B18" s="280"/>
    </row>
    <row r="19" spans="1:2" ht="14.25">
      <c r="A19" s="283" t="str">
        <f>+CONCATENATE(LEFT(A6,4),".évi teljesített BEVÉTELEK")</f>
        <v>2018.évi teljesített BEVÉTELEK</v>
      </c>
      <c r="B19" s="281"/>
    </row>
    <row r="20" spans="1:2" ht="12.75">
      <c r="A20" s="280"/>
      <c r="B20" s="280"/>
    </row>
    <row r="21" spans="1:2" ht="12.75">
      <c r="A21" s="280" t="s">
        <v>439</v>
      </c>
      <c r="B21" s="280" t="s">
        <v>412</v>
      </c>
    </row>
    <row r="22" spans="1:2" ht="12.75">
      <c r="A22" s="280" t="s">
        <v>440</v>
      </c>
      <c r="B22" s="280" t="s">
        <v>420</v>
      </c>
    </row>
    <row r="23" spans="1:2" ht="12.75">
      <c r="A23" s="280" t="s">
        <v>441</v>
      </c>
      <c r="B23" s="280" t="s">
        <v>421</v>
      </c>
    </row>
    <row r="24" spans="1:2" ht="12.75">
      <c r="A24" s="280"/>
      <c r="B24" s="280"/>
    </row>
    <row r="25" spans="1:2" ht="15.75">
      <c r="A25" s="83" t="str">
        <f>+CONCATENATE(LEFT(A6,4),". évi eredeti előirányzat KIADÁSOK")</f>
        <v>2018. évi eredeti előirányzat KIADÁSOK</v>
      </c>
      <c r="B25" s="281"/>
    </row>
    <row r="26" spans="1:2" ht="12.75">
      <c r="A26" s="280"/>
      <c r="B26" s="280"/>
    </row>
    <row r="27" spans="1:2" ht="12.75">
      <c r="A27" s="280" t="s">
        <v>442</v>
      </c>
      <c r="B27" s="280" t="s">
        <v>413</v>
      </c>
    </row>
    <row r="28" spans="1:2" ht="12.75">
      <c r="A28" s="280" t="s">
        <v>443</v>
      </c>
      <c r="B28" s="280" t="s">
        <v>422</v>
      </c>
    </row>
    <row r="29" spans="1:2" ht="12.75">
      <c r="A29" s="280" t="s">
        <v>444</v>
      </c>
      <c r="B29" s="280" t="s">
        <v>423</v>
      </c>
    </row>
    <row r="30" spans="1:2" ht="12.75">
      <c r="A30" s="280"/>
      <c r="B30" s="280"/>
    </row>
    <row r="31" spans="1:2" ht="15.75">
      <c r="A31" s="83" t="str">
        <f>+CONCATENATE(LEFT(A6,4),". évi módosított előirányzat KIADÁSOK")</f>
        <v>2018. évi módosított előirányzat KIADÁSOK</v>
      </c>
      <c r="B31" s="281"/>
    </row>
    <row r="32" spans="1:2" ht="12.75">
      <c r="A32" s="280"/>
      <c r="B32" s="280"/>
    </row>
    <row r="33" spans="1:2" ht="12.75">
      <c r="A33" s="280" t="s">
        <v>445</v>
      </c>
      <c r="B33" s="280" t="s">
        <v>414</v>
      </c>
    </row>
    <row r="34" spans="1:2" ht="12.75">
      <c r="A34" s="280" t="s">
        <v>446</v>
      </c>
      <c r="B34" s="280" t="s">
        <v>424</v>
      </c>
    </row>
    <row r="35" spans="1:2" ht="12.75">
      <c r="A35" s="280" t="s">
        <v>447</v>
      </c>
      <c r="B35" s="280" t="s">
        <v>425</v>
      </c>
    </row>
    <row r="36" spans="1:2" ht="12.75">
      <c r="A36" s="280"/>
      <c r="B36" s="280"/>
    </row>
    <row r="37" spans="1:2" ht="15.75">
      <c r="A37" s="282" t="str">
        <f>+CONCATENATE(LEFT(A6,4),".évi teljesített KIADÁSOK")</f>
        <v>2018.évi teljesített KIADÁSOK</v>
      </c>
      <c r="B37" s="281"/>
    </row>
    <row r="38" spans="1:2" ht="12.75">
      <c r="A38" s="280"/>
      <c r="B38" s="280"/>
    </row>
    <row r="39" spans="1:2" ht="12.75">
      <c r="A39" s="280" t="s">
        <v>448</v>
      </c>
      <c r="B39" s="280" t="s">
        <v>415</v>
      </c>
    </row>
    <row r="40" spans="1:2" ht="12.75">
      <c r="A40" s="280" t="s">
        <v>449</v>
      </c>
      <c r="B40" s="280" t="s">
        <v>426</v>
      </c>
    </row>
    <row r="41" spans="1:2" ht="12.75">
      <c r="A41" s="280" t="s">
        <v>450</v>
      </c>
      <c r="B41" s="280" t="s">
        <v>427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G25"/>
  <sheetViews>
    <sheetView zoomScale="120" zoomScaleNormal="120" workbookViewId="0" topLeftCell="C1">
      <selection activeCell="E17" sqref="E17"/>
    </sheetView>
  </sheetViews>
  <sheetFormatPr defaultColWidth="9.00390625" defaultRowHeight="12.75"/>
  <cols>
    <col min="1" max="1" width="47.125" style="28" customWidth="1"/>
    <col min="2" max="2" width="15.625" style="27" customWidth="1"/>
    <col min="3" max="3" width="16.375" style="27" customWidth="1"/>
    <col min="4" max="5" width="18.00390625" style="27" customWidth="1"/>
    <col min="6" max="6" width="16.625" style="27" customWidth="1"/>
    <col min="7" max="7" width="18.875" style="33" customWidth="1"/>
    <col min="8" max="9" width="12.875" style="27" customWidth="1"/>
    <col min="10" max="10" width="13.875" style="27" customWidth="1"/>
    <col min="11" max="16384" width="9.375" style="27" customWidth="1"/>
  </cols>
  <sheetData>
    <row r="1" spans="1:7" ht="15">
      <c r="A1" s="339"/>
      <c r="B1" s="708" t="s">
        <v>819</v>
      </c>
      <c r="C1" s="709"/>
      <c r="D1" s="709"/>
      <c r="E1" s="709"/>
      <c r="F1" s="709"/>
      <c r="G1" s="709"/>
    </row>
    <row r="2" spans="1:7" ht="12.75">
      <c r="A2" s="339"/>
      <c r="B2" s="340"/>
      <c r="C2" s="340"/>
      <c r="D2" s="340"/>
      <c r="E2" s="340"/>
      <c r="F2" s="340"/>
      <c r="G2" s="340"/>
    </row>
    <row r="3" spans="1:7" ht="25.5" customHeight="1">
      <c r="A3" s="707" t="s">
        <v>790</v>
      </c>
      <c r="B3" s="707"/>
      <c r="C3" s="707"/>
      <c r="D3" s="707"/>
      <c r="E3" s="707"/>
      <c r="F3" s="707"/>
      <c r="G3" s="707"/>
    </row>
    <row r="4" spans="1:7" ht="22.5" customHeight="1" thickBot="1">
      <c r="A4" s="339"/>
      <c r="B4" s="340"/>
      <c r="C4" s="340"/>
      <c r="D4" s="340"/>
      <c r="E4" s="340"/>
      <c r="F4" s="340"/>
      <c r="G4" s="341" t="str">
        <f>'Z_2.2.sz.mell'!I2</f>
        <v> Forintban!</v>
      </c>
    </row>
    <row r="5" spans="1:7" s="29" customFormat="1" ht="44.25" customHeight="1" thickBot="1">
      <c r="A5" s="342" t="s">
        <v>47</v>
      </c>
      <c r="B5" s="312" t="s">
        <v>48</v>
      </c>
      <c r="C5" s="312"/>
      <c r="D5" s="312" t="s">
        <v>783</v>
      </c>
      <c r="E5" s="312" t="s">
        <v>788</v>
      </c>
      <c r="F5" s="312" t="s">
        <v>789</v>
      </c>
      <c r="G5" s="313" t="s">
        <v>784</v>
      </c>
    </row>
    <row r="6" spans="1:7" s="33" customFormat="1" ht="12" customHeight="1" thickBot="1">
      <c r="A6" s="343" t="s">
        <v>371</v>
      </c>
      <c r="B6" s="344" t="s">
        <v>372</v>
      </c>
      <c r="C6" s="344" t="s">
        <v>373</v>
      </c>
      <c r="D6" s="344" t="s">
        <v>375</v>
      </c>
      <c r="E6" s="344" t="s">
        <v>374</v>
      </c>
      <c r="F6" s="344" t="s">
        <v>376</v>
      </c>
      <c r="G6" s="345" t="s">
        <v>428</v>
      </c>
    </row>
    <row r="7" spans="1:7" ht="15.75" customHeight="1">
      <c r="A7" s="226" t="s">
        <v>782</v>
      </c>
      <c r="B7" s="21">
        <v>449600000</v>
      </c>
      <c r="C7" s="228"/>
      <c r="D7" s="21">
        <v>437251769</v>
      </c>
      <c r="E7" s="21"/>
      <c r="F7" s="21">
        <v>69032340</v>
      </c>
      <c r="G7" s="34">
        <v>368219429</v>
      </c>
    </row>
    <row r="8" spans="1:7" ht="15.75" customHeight="1">
      <c r="A8" s="226" t="s">
        <v>785</v>
      </c>
      <c r="B8" s="21">
        <v>80893729</v>
      </c>
      <c r="C8" s="228"/>
      <c r="D8" s="21">
        <v>77725329</v>
      </c>
      <c r="E8" s="21"/>
      <c r="F8" s="21">
        <v>3384330</v>
      </c>
      <c r="G8" s="34">
        <v>74340999</v>
      </c>
    </row>
    <row r="9" spans="1:7" ht="15.75" customHeight="1">
      <c r="A9" s="226" t="s">
        <v>786</v>
      </c>
      <c r="B9" s="21">
        <v>206311917</v>
      </c>
      <c r="C9" s="228"/>
      <c r="D9" s="21">
        <v>196256692</v>
      </c>
      <c r="E9" s="21"/>
      <c r="F9" s="21">
        <v>1524000</v>
      </c>
      <c r="G9" s="34">
        <v>194732692</v>
      </c>
    </row>
    <row r="10" spans="1:7" ht="15.75" customHeight="1">
      <c r="A10" s="679" t="s">
        <v>787</v>
      </c>
      <c r="B10" s="21">
        <v>68914700</v>
      </c>
      <c r="C10" s="228"/>
      <c r="D10" s="21">
        <v>66365263</v>
      </c>
      <c r="E10" s="21"/>
      <c r="F10" s="21">
        <v>50123468</v>
      </c>
      <c r="G10" s="34">
        <v>16241795</v>
      </c>
    </row>
    <row r="11" spans="1:7" ht="15.75" customHeight="1">
      <c r="A11" s="681" t="s">
        <v>827</v>
      </c>
      <c r="B11" s="678" t="s">
        <v>828</v>
      </c>
      <c r="C11" s="228"/>
      <c r="D11" s="21"/>
      <c r="E11" s="678">
        <v>48195408</v>
      </c>
      <c r="F11" s="21">
        <v>34767113</v>
      </c>
      <c r="G11" s="34">
        <v>13428295</v>
      </c>
    </row>
    <row r="12" spans="1:7" ht="15.75" customHeight="1">
      <c r="A12" s="227" t="s">
        <v>829</v>
      </c>
      <c r="B12" s="678" t="s">
        <v>830</v>
      </c>
      <c r="C12" s="228"/>
      <c r="D12" s="21">
        <v>3852424</v>
      </c>
      <c r="E12" s="21"/>
      <c r="F12" s="21">
        <v>3852424</v>
      </c>
      <c r="G12" s="34">
        <v>0</v>
      </c>
    </row>
    <row r="13" spans="1:7" ht="15.75" customHeight="1">
      <c r="A13" s="226" t="s">
        <v>831</v>
      </c>
      <c r="B13" s="21">
        <v>43040000</v>
      </c>
      <c r="C13" s="228"/>
      <c r="D13" s="21"/>
      <c r="E13" s="21">
        <v>43040000</v>
      </c>
      <c r="F13" s="21">
        <v>4973184</v>
      </c>
      <c r="G13" s="34">
        <v>38066816</v>
      </c>
    </row>
    <row r="14" spans="1:7" ht="15.75" customHeight="1">
      <c r="A14" s="226" t="s">
        <v>832</v>
      </c>
      <c r="B14" s="21">
        <v>377528014</v>
      </c>
      <c r="C14" s="228"/>
      <c r="D14" s="21"/>
      <c r="E14" s="21">
        <v>377528014</v>
      </c>
      <c r="F14" s="21">
        <v>9429242</v>
      </c>
      <c r="G14" s="34">
        <f aca="true" t="shared" si="0" ref="G14:G24">B14-D14-F14</f>
        <v>368098772</v>
      </c>
    </row>
    <row r="15" spans="1:7" ht="15.75" customHeight="1">
      <c r="A15" s="226"/>
      <c r="B15" s="21"/>
      <c r="C15" s="228"/>
      <c r="D15" s="21"/>
      <c r="E15" s="21"/>
      <c r="F15" s="21"/>
      <c r="G15" s="34">
        <f t="shared" si="0"/>
        <v>0</v>
      </c>
    </row>
    <row r="16" spans="1:7" ht="15.75" customHeight="1">
      <c r="A16" s="226"/>
      <c r="B16" s="21"/>
      <c r="C16" s="228"/>
      <c r="D16" s="21"/>
      <c r="E16" s="21"/>
      <c r="F16" s="21"/>
      <c r="G16" s="34">
        <f t="shared" si="0"/>
        <v>0</v>
      </c>
    </row>
    <row r="17" spans="1:7" ht="15.75" customHeight="1">
      <c r="A17" s="226"/>
      <c r="B17" s="21"/>
      <c r="C17" s="228"/>
      <c r="D17" s="21"/>
      <c r="E17" s="21"/>
      <c r="F17" s="21"/>
      <c r="G17" s="34">
        <f t="shared" si="0"/>
        <v>0</v>
      </c>
    </row>
    <row r="18" spans="1:7" ht="15.75" customHeight="1">
      <c r="A18" s="226"/>
      <c r="B18" s="21"/>
      <c r="C18" s="228"/>
      <c r="D18" s="21"/>
      <c r="E18" s="21"/>
      <c r="F18" s="21"/>
      <c r="G18" s="34">
        <f t="shared" si="0"/>
        <v>0</v>
      </c>
    </row>
    <row r="19" spans="1:7" ht="15.75" customHeight="1">
      <c r="A19" s="226"/>
      <c r="B19" s="21"/>
      <c r="C19" s="228"/>
      <c r="D19" s="21"/>
      <c r="E19" s="21"/>
      <c r="F19" s="21"/>
      <c r="G19" s="34">
        <f t="shared" si="0"/>
        <v>0</v>
      </c>
    </row>
    <row r="20" spans="1:7" ht="15.75" customHeight="1">
      <c r="A20" s="226"/>
      <c r="B20" s="21"/>
      <c r="C20" s="228"/>
      <c r="D20" s="21"/>
      <c r="E20" s="21"/>
      <c r="F20" s="21"/>
      <c r="G20" s="34">
        <f t="shared" si="0"/>
        <v>0</v>
      </c>
    </row>
    <row r="21" spans="1:7" ht="15.75" customHeight="1">
      <c r="A21" s="226"/>
      <c r="B21" s="21"/>
      <c r="C21" s="228"/>
      <c r="D21" s="21"/>
      <c r="E21" s="21"/>
      <c r="F21" s="21"/>
      <c r="G21" s="34">
        <f t="shared" si="0"/>
        <v>0</v>
      </c>
    </row>
    <row r="22" spans="1:7" ht="15.75" customHeight="1">
      <c r="A22" s="226"/>
      <c r="B22" s="21"/>
      <c r="C22" s="228"/>
      <c r="D22" s="21"/>
      <c r="E22" s="21"/>
      <c r="F22" s="21"/>
      <c r="G22" s="34">
        <f t="shared" si="0"/>
        <v>0</v>
      </c>
    </row>
    <row r="23" spans="1:7" ht="15.75" customHeight="1">
      <c r="A23" s="226"/>
      <c r="B23" s="21"/>
      <c r="C23" s="228"/>
      <c r="D23" s="21"/>
      <c r="E23" s="21"/>
      <c r="F23" s="21"/>
      <c r="G23" s="34">
        <f t="shared" si="0"/>
        <v>0</v>
      </c>
    </row>
    <row r="24" spans="1:7" ht="15.75" customHeight="1" thickBot="1">
      <c r="A24" s="35"/>
      <c r="B24" s="22"/>
      <c r="C24" s="229"/>
      <c r="D24" s="22"/>
      <c r="E24" s="22"/>
      <c r="F24" s="22"/>
      <c r="G24" s="36">
        <f t="shared" si="0"/>
        <v>0</v>
      </c>
    </row>
    <row r="25" spans="1:7" s="39" customFormat="1" ht="18" customHeight="1" thickBot="1">
      <c r="A25" s="75" t="s">
        <v>46</v>
      </c>
      <c r="B25" s="37">
        <f>SUM(B7:B24)</f>
        <v>1226288360</v>
      </c>
      <c r="C25" s="56"/>
      <c r="D25" s="37">
        <f>SUM(D7:D24)</f>
        <v>781451477</v>
      </c>
      <c r="E25" s="37">
        <f>SUM(E11:E24)</f>
        <v>468763422</v>
      </c>
      <c r="F25" s="37">
        <f>SUM(F7:F24)</f>
        <v>177086101</v>
      </c>
      <c r="G25" s="38">
        <f>SUM(G7:G24)</f>
        <v>1073128798</v>
      </c>
    </row>
  </sheetData>
  <sheetProtection/>
  <mergeCells count="2">
    <mergeCell ref="A3:G3"/>
    <mergeCell ref="B1:G1"/>
  </mergeCells>
  <printOptions horizontalCentered="1"/>
  <pageMargins left="0.61" right="0.52" top="1.02" bottom="0.984251968503937" header="0.7874015748031497" footer="0.7874015748031497"/>
  <pageSetup horizontalDpi="300" verticalDpi="300" orientation="landscape" paperSize="9" scale="96" r:id="rId1"/>
  <headerFooter alignWithMargins="0">
    <oddHeader xml:space="preserve">&amp;R&amp;"Times New Roman CE,Félkövér dőlt"&amp;11 3. melléklet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58"/>
  <sheetViews>
    <sheetView zoomScale="120" zoomScaleNormal="120" zoomScaleSheetLayoutView="100" workbookViewId="0" topLeftCell="A1">
      <selection activeCell="B1" sqref="B1:E1"/>
    </sheetView>
  </sheetViews>
  <sheetFormatPr defaultColWidth="9.00390625" defaultRowHeight="12.75"/>
  <cols>
    <col min="1" max="1" width="16.125" style="161" customWidth="1"/>
    <col min="2" max="2" width="63.875" style="162" customWidth="1"/>
    <col min="3" max="3" width="14.125" style="163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323"/>
      <c r="B1" s="714" t="s">
        <v>856</v>
      </c>
      <c r="C1" s="715"/>
      <c r="D1" s="715"/>
      <c r="E1" s="715"/>
    </row>
    <row r="2" spans="1:5" s="51" customFormat="1" ht="21" customHeight="1" thickBot="1">
      <c r="A2" s="332" t="s">
        <v>44</v>
      </c>
      <c r="B2" s="713" t="s">
        <v>771</v>
      </c>
      <c r="C2" s="713"/>
      <c r="D2" s="713"/>
      <c r="E2" s="333" t="s">
        <v>39</v>
      </c>
    </row>
    <row r="3" spans="1:5" s="51" customFormat="1" ht="24.75" thickBot="1">
      <c r="A3" s="332" t="s">
        <v>120</v>
      </c>
      <c r="B3" s="713" t="s">
        <v>289</v>
      </c>
      <c r="C3" s="713"/>
      <c r="D3" s="713"/>
      <c r="E3" s="334" t="s">
        <v>39</v>
      </c>
    </row>
    <row r="4" spans="1:5" s="52" customFormat="1" ht="15.75" customHeight="1" thickBot="1">
      <c r="A4" s="326"/>
      <c r="B4" s="326"/>
      <c r="C4" s="327"/>
      <c r="D4" s="328"/>
      <c r="E4" s="337" t="s">
        <v>750</v>
      </c>
    </row>
    <row r="5" spans="1:5" ht="36.75" thickBot="1">
      <c r="A5" s="329" t="s">
        <v>121</v>
      </c>
      <c r="B5" s="330" t="s">
        <v>460</v>
      </c>
      <c r="C5" s="330" t="s">
        <v>430</v>
      </c>
      <c r="D5" s="331" t="s">
        <v>431</v>
      </c>
      <c r="E5" s="314" t="str">
        <f>+CONCATENATE("Módosítás utáni",CHAR(10),LEFT(Z_ÖSSZEFÜGGÉSEK!A6,4),". XII. 31.")</f>
        <v>Módosítás utáni
2018. XII. 31.</v>
      </c>
    </row>
    <row r="6" spans="1:5" s="47" customFormat="1" ht="12.75" customHeight="1" thickBot="1">
      <c r="A6" s="77" t="s">
        <v>371</v>
      </c>
      <c r="B6" s="78" t="s">
        <v>372</v>
      </c>
      <c r="C6" s="78" t="s">
        <v>373</v>
      </c>
      <c r="D6" s="284" t="s">
        <v>375</v>
      </c>
      <c r="E6" s="79" t="s">
        <v>374</v>
      </c>
    </row>
    <row r="7" spans="1:5" s="47" customFormat="1" ht="15.75" customHeight="1" thickBot="1">
      <c r="A7" s="710" t="s">
        <v>40</v>
      </c>
      <c r="B7" s="711"/>
      <c r="C7" s="711"/>
      <c r="D7" s="711"/>
      <c r="E7" s="712"/>
    </row>
    <row r="8" spans="1:5" s="47" customFormat="1" ht="12" customHeight="1" thickBot="1">
      <c r="A8" s="25" t="s">
        <v>6</v>
      </c>
      <c r="B8" s="19" t="s">
        <v>147</v>
      </c>
      <c r="C8" s="168">
        <f>+C9+C10+C11+C12+C13+C14</f>
        <v>282476082</v>
      </c>
      <c r="D8" s="256">
        <f>+D9+D10+D11+D12+D13+D14</f>
        <v>311056507</v>
      </c>
      <c r="E8" s="104">
        <f>+E9+E10+E11+E12+E13+E14</f>
        <v>311056507</v>
      </c>
    </row>
    <row r="9" spans="1:5" s="53" customFormat="1" ht="12" customHeight="1">
      <c r="A9" s="198" t="s">
        <v>63</v>
      </c>
      <c r="B9" s="181" t="s">
        <v>148</v>
      </c>
      <c r="C9" s="170">
        <v>117772404</v>
      </c>
      <c r="D9" s="257">
        <v>117800830</v>
      </c>
      <c r="E9" s="106">
        <v>117800830</v>
      </c>
    </row>
    <row r="10" spans="1:5" s="54" customFormat="1" ht="12" customHeight="1">
      <c r="A10" s="199" t="s">
        <v>64</v>
      </c>
      <c r="B10" s="182" t="s">
        <v>149</v>
      </c>
      <c r="C10" s="169">
        <v>56270700</v>
      </c>
      <c r="D10" s="258">
        <v>55976100</v>
      </c>
      <c r="E10" s="105">
        <v>55976100</v>
      </c>
    </row>
    <row r="11" spans="1:5" s="54" customFormat="1" ht="12" customHeight="1">
      <c r="A11" s="199" t="s">
        <v>65</v>
      </c>
      <c r="B11" s="182" t="s">
        <v>150</v>
      </c>
      <c r="C11" s="169">
        <v>104590018</v>
      </c>
      <c r="D11" s="258">
        <v>106507834</v>
      </c>
      <c r="E11" s="105">
        <v>106507834</v>
      </c>
    </row>
    <row r="12" spans="1:5" s="54" customFormat="1" ht="12" customHeight="1">
      <c r="A12" s="199" t="s">
        <v>66</v>
      </c>
      <c r="B12" s="182" t="s">
        <v>151</v>
      </c>
      <c r="C12" s="169">
        <v>3842960</v>
      </c>
      <c r="D12" s="258">
        <v>4176493</v>
      </c>
      <c r="E12" s="105">
        <v>4176493</v>
      </c>
    </row>
    <row r="13" spans="1:5" s="54" customFormat="1" ht="12" customHeight="1">
      <c r="A13" s="199" t="s">
        <v>83</v>
      </c>
      <c r="B13" s="182" t="s">
        <v>379</v>
      </c>
      <c r="C13" s="169"/>
      <c r="D13" s="258">
        <v>26595250</v>
      </c>
      <c r="E13" s="105">
        <v>26595250</v>
      </c>
    </row>
    <row r="14" spans="1:5" s="53" customFormat="1" ht="12" customHeight="1" thickBot="1">
      <c r="A14" s="200" t="s">
        <v>67</v>
      </c>
      <c r="B14" s="183" t="s">
        <v>320</v>
      </c>
      <c r="C14" s="169"/>
      <c r="D14" s="258"/>
      <c r="E14" s="105"/>
    </row>
    <row r="15" spans="1:5" s="53" customFormat="1" ht="12" customHeight="1" thickBot="1">
      <c r="A15" s="25" t="s">
        <v>7</v>
      </c>
      <c r="B15" s="111" t="s">
        <v>152</v>
      </c>
      <c r="C15" s="168">
        <f>+C16+C17+C18+C19+C20</f>
        <v>22186000</v>
      </c>
      <c r="D15" s="256">
        <f>+D16+D17+D18+D19+D20</f>
        <v>185411000</v>
      </c>
      <c r="E15" s="104">
        <f>+E16+E17+E18+E19+E20</f>
        <v>182715107</v>
      </c>
    </row>
    <row r="16" spans="1:5" s="53" customFormat="1" ht="12" customHeight="1">
      <c r="A16" s="198" t="s">
        <v>69</v>
      </c>
      <c r="B16" s="181" t="s">
        <v>153</v>
      </c>
      <c r="C16" s="170"/>
      <c r="D16" s="257"/>
      <c r="E16" s="106"/>
    </row>
    <row r="17" spans="1:5" s="53" customFormat="1" ht="12" customHeight="1">
      <c r="A17" s="199" t="s">
        <v>70</v>
      </c>
      <c r="B17" s="182" t="s">
        <v>154</v>
      </c>
      <c r="C17" s="169"/>
      <c r="D17" s="258"/>
      <c r="E17" s="105"/>
    </row>
    <row r="18" spans="1:5" s="53" customFormat="1" ht="12" customHeight="1">
      <c r="A18" s="199" t="s">
        <v>71</v>
      </c>
      <c r="B18" s="182" t="s">
        <v>311</v>
      </c>
      <c r="C18" s="169"/>
      <c r="D18" s="258"/>
      <c r="E18" s="105"/>
    </row>
    <row r="19" spans="1:5" s="53" customFormat="1" ht="12" customHeight="1">
      <c r="A19" s="199" t="s">
        <v>72</v>
      </c>
      <c r="B19" s="182" t="s">
        <v>312</v>
      </c>
      <c r="C19" s="169"/>
      <c r="D19" s="258"/>
      <c r="E19" s="105"/>
    </row>
    <row r="20" spans="1:5" s="53" customFormat="1" ht="12" customHeight="1">
      <c r="A20" s="199" t="s">
        <v>73</v>
      </c>
      <c r="B20" s="182" t="s">
        <v>155</v>
      </c>
      <c r="C20" s="169">
        <v>22186000</v>
      </c>
      <c r="D20" s="258">
        <v>185411000</v>
      </c>
      <c r="E20" s="105">
        <v>182715107</v>
      </c>
    </row>
    <row r="21" spans="1:5" s="54" customFormat="1" ht="12" customHeight="1" thickBot="1">
      <c r="A21" s="200" t="s">
        <v>79</v>
      </c>
      <c r="B21" s="183" t="s">
        <v>156</v>
      </c>
      <c r="C21" s="171"/>
      <c r="D21" s="259"/>
      <c r="E21" s="107"/>
    </row>
    <row r="22" spans="1:5" s="54" customFormat="1" ht="12" customHeight="1" thickBot="1">
      <c r="A22" s="25" t="s">
        <v>8</v>
      </c>
      <c r="B22" s="19" t="s">
        <v>157</v>
      </c>
      <c r="C22" s="168">
        <f>+C23+C24+C25+C26+C27</f>
        <v>0</v>
      </c>
      <c r="D22" s="256">
        <f>+D23+D24+D25+D26+D27</f>
        <v>383651393</v>
      </c>
      <c r="E22" s="104">
        <f>+E23+E24+E25+E26+E27</f>
        <v>1319851617</v>
      </c>
    </row>
    <row r="23" spans="1:5" s="54" customFormat="1" ht="12" customHeight="1">
      <c r="A23" s="198" t="s">
        <v>52</v>
      </c>
      <c r="B23" s="181" t="s">
        <v>158</v>
      </c>
      <c r="C23" s="170"/>
      <c r="D23" s="257">
        <v>45861734</v>
      </c>
      <c r="E23" s="106">
        <v>45861734</v>
      </c>
    </row>
    <row r="24" spans="1:5" s="53" customFormat="1" ht="12" customHeight="1">
      <c r="A24" s="199" t="s">
        <v>53</v>
      </c>
      <c r="B24" s="182" t="s">
        <v>159</v>
      </c>
      <c r="C24" s="169"/>
      <c r="D24" s="258"/>
      <c r="E24" s="105"/>
    </row>
    <row r="25" spans="1:5" s="54" customFormat="1" ht="12" customHeight="1">
      <c r="A25" s="199" t="s">
        <v>54</v>
      </c>
      <c r="B25" s="182" t="s">
        <v>313</v>
      </c>
      <c r="C25" s="169"/>
      <c r="D25" s="258"/>
      <c r="E25" s="105"/>
    </row>
    <row r="26" spans="1:5" s="54" customFormat="1" ht="12" customHeight="1">
      <c r="A26" s="199" t="s">
        <v>55</v>
      </c>
      <c r="B26" s="182" t="s">
        <v>314</v>
      </c>
      <c r="C26" s="169"/>
      <c r="D26" s="258"/>
      <c r="E26" s="105"/>
    </row>
    <row r="27" spans="1:5" s="54" customFormat="1" ht="12" customHeight="1">
      <c r="A27" s="199" t="s">
        <v>95</v>
      </c>
      <c r="B27" s="182" t="s">
        <v>160</v>
      </c>
      <c r="C27" s="169"/>
      <c r="D27" s="258">
        <v>337789659</v>
      </c>
      <c r="E27" s="105">
        <v>1273989883</v>
      </c>
    </row>
    <row r="28" spans="1:5" s="54" customFormat="1" ht="12" customHeight="1" thickBot="1">
      <c r="A28" s="200" t="s">
        <v>96</v>
      </c>
      <c r="B28" s="183" t="s">
        <v>161</v>
      </c>
      <c r="C28" s="171"/>
      <c r="D28" s="259"/>
      <c r="E28" s="107">
        <v>1273989883</v>
      </c>
    </row>
    <row r="29" spans="1:5" s="54" customFormat="1" ht="12" customHeight="1" thickBot="1">
      <c r="A29" s="25" t="s">
        <v>97</v>
      </c>
      <c r="B29" s="19" t="s">
        <v>451</v>
      </c>
      <c r="C29" s="174">
        <f>SUM(C30:C36)</f>
        <v>22363000</v>
      </c>
      <c r="D29" s="174">
        <f>SUM(D30:D36)</f>
        <v>22363000</v>
      </c>
      <c r="E29" s="210">
        <f>SUM(E30:E36)</f>
        <v>60241209</v>
      </c>
    </row>
    <row r="30" spans="1:5" s="54" customFormat="1" ht="12" customHeight="1">
      <c r="A30" s="198" t="s">
        <v>162</v>
      </c>
      <c r="B30" s="181" t="s">
        <v>452</v>
      </c>
      <c r="C30" s="170"/>
      <c r="D30" s="170"/>
      <c r="E30" s="106"/>
    </row>
    <row r="31" spans="1:5" s="54" customFormat="1" ht="12" customHeight="1">
      <c r="A31" s="199" t="s">
        <v>163</v>
      </c>
      <c r="B31" s="182" t="s">
        <v>453</v>
      </c>
      <c r="C31" s="169"/>
      <c r="D31" s="169"/>
      <c r="E31" s="105"/>
    </row>
    <row r="32" spans="1:5" s="54" customFormat="1" ht="12" customHeight="1">
      <c r="A32" s="199" t="s">
        <v>164</v>
      </c>
      <c r="B32" s="182" t="s">
        <v>454</v>
      </c>
      <c r="C32" s="169">
        <v>16924000</v>
      </c>
      <c r="D32" s="169">
        <v>3424000</v>
      </c>
      <c r="E32" s="105">
        <v>52664948</v>
      </c>
    </row>
    <row r="33" spans="1:5" s="54" customFormat="1" ht="12" customHeight="1">
      <c r="A33" s="199" t="s">
        <v>165</v>
      </c>
      <c r="B33" s="182" t="s">
        <v>455</v>
      </c>
      <c r="C33" s="169"/>
      <c r="D33" s="169"/>
      <c r="E33" s="105"/>
    </row>
    <row r="34" spans="1:5" s="54" customFormat="1" ht="12" customHeight="1">
      <c r="A34" s="199" t="s">
        <v>456</v>
      </c>
      <c r="B34" s="182" t="s">
        <v>166</v>
      </c>
      <c r="C34" s="169">
        <v>5439000</v>
      </c>
      <c r="D34" s="169">
        <v>18939000</v>
      </c>
      <c r="E34" s="105">
        <v>5878857</v>
      </c>
    </row>
    <row r="35" spans="1:5" s="54" customFormat="1" ht="12" customHeight="1">
      <c r="A35" s="199" t="s">
        <v>457</v>
      </c>
      <c r="B35" s="182" t="s">
        <v>770</v>
      </c>
      <c r="C35" s="169"/>
      <c r="D35" s="169"/>
      <c r="E35" s="105"/>
    </row>
    <row r="36" spans="1:5" s="54" customFormat="1" ht="12" customHeight="1" thickBot="1">
      <c r="A36" s="200" t="s">
        <v>458</v>
      </c>
      <c r="B36" s="300" t="s">
        <v>167</v>
      </c>
      <c r="C36" s="171"/>
      <c r="D36" s="171"/>
      <c r="E36" s="107">
        <v>1697404</v>
      </c>
    </row>
    <row r="37" spans="1:5" s="54" customFormat="1" ht="12" customHeight="1" thickBot="1">
      <c r="A37" s="25" t="s">
        <v>10</v>
      </c>
      <c r="B37" s="19" t="s">
        <v>321</v>
      </c>
      <c r="C37" s="168">
        <f>SUM(C38:C48)</f>
        <v>16469000</v>
      </c>
      <c r="D37" s="256">
        <f>SUM(D38:D48)</f>
        <v>35576962</v>
      </c>
      <c r="E37" s="104">
        <f>SUM(E38:E48)</f>
        <v>35527912</v>
      </c>
    </row>
    <row r="38" spans="1:5" s="54" customFormat="1" ht="12" customHeight="1">
      <c r="A38" s="198" t="s">
        <v>56</v>
      </c>
      <c r="B38" s="181" t="s">
        <v>170</v>
      </c>
      <c r="C38" s="170">
        <v>3872000</v>
      </c>
      <c r="D38" s="257">
        <v>7672000</v>
      </c>
      <c r="E38" s="106">
        <v>3814672</v>
      </c>
    </row>
    <row r="39" spans="1:5" s="54" customFormat="1" ht="12" customHeight="1">
      <c r="A39" s="199" t="s">
        <v>57</v>
      </c>
      <c r="B39" s="182" t="s">
        <v>171</v>
      </c>
      <c r="C39" s="169">
        <v>8427000</v>
      </c>
      <c r="D39" s="258">
        <v>14427000</v>
      </c>
      <c r="E39" s="105">
        <v>17097316</v>
      </c>
    </row>
    <row r="40" spans="1:5" s="54" customFormat="1" ht="12" customHeight="1">
      <c r="A40" s="199" t="s">
        <v>58</v>
      </c>
      <c r="B40" s="182" t="s">
        <v>172</v>
      </c>
      <c r="C40" s="169"/>
      <c r="D40" s="258"/>
      <c r="E40" s="105">
        <v>238346</v>
      </c>
    </row>
    <row r="41" spans="1:5" s="54" customFormat="1" ht="12" customHeight="1">
      <c r="A41" s="199" t="s">
        <v>99</v>
      </c>
      <c r="B41" s="182" t="s">
        <v>173</v>
      </c>
      <c r="C41" s="169"/>
      <c r="D41" s="258"/>
      <c r="E41" s="105"/>
    </row>
    <row r="42" spans="1:5" s="54" customFormat="1" ht="12" customHeight="1">
      <c r="A42" s="199" t="s">
        <v>100</v>
      </c>
      <c r="B42" s="182" t="s">
        <v>174</v>
      </c>
      <c r="C42" s="169"/>
      <c r="D42" s="258"/>
      <c r="E42" s="105"/>
    </row>
    <row r="43" spans="1:5" s="54" customFormat="1" ht="12" customHeight="1">
      <c r="A43" s="199" t="s">
        <v>101</v>
      </c>
      <c r="B43" s="182" t="s">
        <v>175</v>
      </c>
      <c r="C43" s="169">
        <v>3320000</v>
      </c>
      <c r="D43" s="258">
        <v>4040000</v>
      </c>
      <c r="E43" s="105">
        <v>2102113</v>
      </c>
    </row>
    <row r="44" spans="1:5" s="54" customFormat="1" ht="12" customHeight="1">
      <c r="A44" s="199" t="s">
        <v>102</v>
      </c>
      <c r="B44" s="182" t="s">
        <v>176</v>
      </c>
      <c r="C44" s="169"/>
      <c r="D44" s="258"/>
      <c r="E44" s="105"/>
    </row>
    <row r="45" spans="1:5" s="54" customFormat="1" ht="12" customHeight="1">
      <c r="A45" s="199" t="s">
        <v>103</v>
      </c>
      <c r="B45" s="182" t="s">
        <v>459</v>
      </c>
      <c r="C45" s="169">
        <v>850000</v>
      </c>
      <c r="D45" s="258">
        <v>840000</v>
      </c>
      <c r="E45" s="105">
        <v>1423928</v>
      </c>
    </row>
    <row r="46" spans="1:5" s="54" customFormat="1" ht="12" customHeight="1">
      <c r="A46" s="199" t="s">
        <v>168</v>
      </c>
      <c r="B46" s="182" t="s">
        <v>178</v>
      </c>
      <c r="C46" s="172"/>
      <c r="D46" s="285">
        <v>8287962</v>
      </c>
      <c r="E46" s="108">
        <v>8287962</v>
      </c>
    </row>
    <row r="47" spans="1:5" s="54" customFormat="1" ht="12" customHeight="1">
      <c r="A47" s="200" t="s">
        <v>169</v>
      </c>
      <c r="B47" s="183" t="s">
        <v>323</v>
      </c>
      <c r="C47" s="173"/>
      <c r="D47" s="286"/>
      <c r="E47" s="109">
        <v>959156</v>
      </c>
    </row>
    <row r="48" spans="1:5" s="54" customFormat="1" ht="12" customHeight="1" thickBot="1">
      <c r="A48" s="200" t="s">
        <v>322</v>
      </c>
      <c r="B48" s="183" t="s">
        <v>179</v>
      </c>
      <c r="C48" s="173"/>
      <c r="D48" s="286">
        <v>310000</v>
      </c>
      <c r="E48" s="109">
        <v>1604419</v>
      </c>
    </row>
    <row r="49" spans="1:5" s="54" customFormat="1" ht="12" customHeight="1" thickBot="1">
      <c r="A49" s="25" t="s">
        <v>11</v>
      </c>
      <c r="B49" s="19" t="s">
        <v>180</v>
      </c>
      <c r="C49" s="168">
        <f>SUM(C50:C54)</f>
        <v>0</v>
      </c>
      <c r="D49" s="256">
        <f>SUM(D50:D54)</f>
        <v>0</v>
      </c>
      <c r="E49" s="104">
        <f>SUM(E50:E54)</f>
        <v>0</v>
      </c>
    </row>
    <row r="50" spans="1:5" s="54" customFormat="1" ht="12" customHeight="1">
      <c r="A50" s="198" t="s">
        <v>59</v>
      </c>
      <c r="B50" s="181" t="s">
        <v>184</v>
      </c>
      <c r="C50" s="221"/>
      <c r="D50" s="287"/>
      <c r="E50" s="110"/>
    </row>
    <row r="51" spans="1:5" s="54" customFormat="1" ht="12" customHeight="1">
      <c r="A51" s="199" t="s">
        <v>60</v>
      </c>
      <c r="B51" s="182" t="s">
        <v>185</v>
      </c>
      <c r="C51" s="172"/>
      <c r="D51" s="285"/>
      <c r="E51" s="108"/>
    </row>
    <row r="52" spans="1:5" s="54" customFormat="1" ht="12" customHeight="1">
      <c r="A52" s="199" t="s">
        <v>181</v>
      </c>
      <c r="B52" s="182" t="s">
        <v>186</v>
      </c>
      <c r="C52" s="172"/>
      <c r="D52" s="285"/>
      <c r="E52" s="108"/>
    </row>
    <row r="53" spans="1:5" s="54" customFormat="1" ht="12" customHeight="1">
      <c r="A53" s="199" t="s">
        <v>182</v>
      </c>
      <c r="B53" s="182" t="s">
        <v>187</v>
      </c>
      <c r="C53" s="172"/>
      <c r="D53" s="285"/>
      <c r="E53" s="108"/>
    </row>
    <row r="54" spans="1:5" s="54" customFormat="1" ht="12" customHeight="1" thickBot="1">
      <c r="A54" s="200" t="s">
        <v>183</v>
      </c>
      <c r="B54" s="183" t="s">
        <v>188</v>
      </c>
      <c r="C54" s="173"/>
      <c r="D54" s="286"/>
      <c r="E54" s="109"/>
    </row>
    <row r="55" spans="1:5" s="54" customFormat="1" ht="12" customHeight="1" thickBot="1">
      <c r="A55" s="25" t="s">
        <v>104</v>
      </c>
      <c r="B55" s="19" t="s">
        <v>189</v>
      </c>
      <c r="C55" s="168">
        <f>SUM(C56:C58)</f>
        <v>0</v>
      </c>
      <c r="D55" s="256">
        <f>SUM(D56:D58)</f>
        <v>0</v>
      </c>
      <c r="E55" s="104">
        <f>SUM(E56:E58)</f>
        <v>0</v>
      </c>
    </row>
    <row r="56" spans="1:5" s="54" customFormat="1" ht="12" customHeight="1">
      <c r="A56" s="198" t="s">
        <v>61</v>
      </c>
      <c r="B56" s="181" t="s">
        <v>190</v>
      </c>
      <c r="C56" s="170"/>
      <c r="D56" s="257"/>
      <c r="E56" s="106"/>
    </row>
    <row r="57" spans="1:5" s="54" customFormat="1" ht="12" customHeight="1">
      <c r="A57" s="199" t="s">
        <v>62</v>
      </c>
      <c r="B57" s="182" t="s">
        <v>315</v>
      </c>
      <c r="C57" s="169"/>
      <c r="D57" s="258"/>
      <c r="E57" s="105"/>
    </row>
    <row r="58" spans="1:5" s="54" customFormat="1" ht="12" customHeight="1">
      <c r="A58" s="199" t="s">
        <v>193</v>
      </c>
      <c r="B58" s="182" t="s">
        <v>191</v>
      </c>
      <c r="C58" s="169"/>
      <c r="D58" s="258"/>
      <c r="E58" s="105"/>
    </row>
    <row r="59" spans="1:5" s="54" customFormat="1" ht="12" customHeight="1" thickBot="1">
      <c r="A59" s="200" t="s">
        <v>194</v>
      </c>
      <c r="B59" s="183" t="s">
        <v>192</v>
      </c>
      <c r="C59" s="171"/>
      <c r="D59" s="259"/>
      <c r="E59" s="107"/>
    </row>
    <row r="60" spans="1:5" s="54" customFormat="1" ht="12" customHeight="1" thickBot="1">
      <c r="A60" s="25" t="s">
        <v>13</v>
      </c>
      <c r="B60" s="111" t="s">
        <v>195</v>
      </c>
      <c r="C60" s="168">
        <f>SUM(C61:C63)</f>
        <v>0</v>
      </c>
      <c r="D60" s="256">
        <f>SUM(D61:D63)</f>
        <v>547368</v>
      </c>
      <c r="E60" s="104">
        <f>SUM(E61:E63)</f>
        <v>1240868</v>
      </c>
    </row>
    <row r="61" spans="1:5" s="54" customFormat="1" ht="12" customHeight="1">
      <c r="A61" s="198" t="s">
        <v>105</v>
      </c>
      <c r="B61" s="181" t="s">
        <v>197</v>
      </c>
      <c r="C61" s="172"/>
      <c r="D61" s="285"/>
      <c r="E61" s="108"/>
    </row>
    <row r="62" spans="1:5" s="54" customFormat="1" ht="12" customHeight="1">
      <c r="A62" s="199" t="s">
        <v>106</v>
      </c>
      <c r="B62" s="182" t="s">
        <v>316</v>
      </c>
      <c r="C62" s="172"/>
      <c r="D62" s="285">
        <v>547368</v>
      </c>
      <c r="E62" s="108">
        <v>1240868</v>
      </c>
    </row>
    <row r="63" spans="1:5" s="54" customFormat="1" ht="12" customHeight="1">
      <c r="A63" s="199" t="s">
        <v>129</v>
      </c>
      <c r="B63" s="182" t="s">
        <v>198</v>
      </c>
      <c r="C63" s="172"/>
      <c r="D63" s="285"/>
      <c r="E63" s="108"/>
    </row>
    <row r="64" spans="1:5" s="54" customFormat="1" ht="12" customHeight="1" thickBot="1">
      <c r="A64" s="200" t="s">
        <v>196</v>
      </c>
      <c r="B64" s="183" t="s">
        <v>199</v>
      </c>
      <c r="C64" s="172"/>
      <c r="D64" s="285"/>
      <c r="E64" s="108"/>
    </row>
    <row r="65" spans="1:5" s="54" customFormat="1" ht="12" customHeight="1" thickBot="1">
      <c r="A65" s="25" t="s">
        <v>14</v>
      </c>
      <c r="B65" s="19" t="s">
        <v>200</v>
      </c>
      <c r="C65" s="174">
        <f>+C8+C15+C22+C29+C37+C49+C55+C60</f>
        <v>343494082</v>
      </c>
      <c r="D65" s="260">
        <f>+D8+D15+D22+D29+D37+D49+D55+D60</f>
        <v>938606230</v>
      </c>
      <c r="E65" s="210">
        <f>+E8+E15+E22+E29+E37+E49+E55+E60</f>
        <v>1910633220</v>
      </c>
    </row>
    <row r="66" spans="1:5" s="54" customFormat="1" ht="12" customHeight="1" thickBot="1">
      <c r="A66" s="201" t="s">
        <v>285</v>
      </c>
      <c r="B66" s="111" t="s">
        <v>202</v>
      </c>
      <c r="C66" s="168">
        <f>SUM(C67:C69)</f>
        <v>0</v>
      </c>
      <c r="D66" s="256">
        <f>SUM(D67:D69)</f>
        <v>0</v>
      </c>
      <c r="E66" s="104">
        <f>SUM(E67:E69)</f>
        <v>0</v>
      </c>
    </row>
    <row r="67" spans="1:5" s="54" customFormat="1" ht="12" customHeight="1">
      <c r="A67" s="198" t="s">
        <v>230</v>
      </c>
      <c r="B67" s="181" t="s">
        <v>203</v>
      </c>
      <c r="C67" s="172"/>
      <c r="D67" s="285"/>
      <c r="E67" s="108"/>
    </row>
    <row r="68" spans="1:5" s="54" customFormat="1" ht="12" customHeight="1">
      <c r="A68" s="199" t="s">
        <v>239</v>
      </c>
      <c r="B68" s="182" t="s">
        <v>204</v>
      </c>
      <c r="C68" s="172"/>
      <c r="D68" s="285"/>
      <c r="E68" s="108"/>
    </row>
    <row r="69" spans="1:5" s="54" customFormat="1" ht="12" customHeight="1" thickBot="1">
      <c r="A69" s="208" t="s">
        <v>240</v>
      </c>
      <c r="B69" s="320" t="s">
        <v>348</v>
      </c>
      <c r="C69" s="321"/>
      <c r="D69" s="288"/>
      <c r="E69" s="322"/>
    </row>
    <row r="70" spans="1:5" s="54" customFormat="1" ht="12" customHeight="1" thickBot="1">
      <c r="A70" s="201" t="s">
        <v>206</v>
      </c>
      <c r="B70" s="111" t="s">
        <v>207</v>
      </c>
      <c r="C70" s="168">
        <f>SUM(C71:C74)</f>
        <v>0</v>
      </c>
      <c r="D70" s="168">
        <f>SUM(D71:D74)</f>
        <v>13126159</v>
      </c>
      <c r="E70" s="104">
        <f>SUM(E71:E74)</f>
        <v>13126159</v>
      </c>
    </row>
    <row r="71" spans="1:5" s="54" customFormat="1" ht="12" customHeight="1">
      <c r="A71" s="198" t="s">
        <v>84</v>
      </c>
      <c r="B71" s="307" t="s">
        <v>208</v>
      </c>
      <c r="C71" s="172"/>
      <c r="D71" s="172">
        <v>13126159</v>
      </c>
      <c r="E71" s="108">
        <v>13126159</v>
      </c>
    </row>
    <row r="72" spans="1:5" s="54" customFormat="1" ht="12" customHeight="1">
      <c r="A72" s="199" t="s">
        <v>85</v>
      </c>
      <c r="B72" s="307" t="s">
        <v>466</v>
      </c>
      <c r="C72" s="172"/>
      <c r="D72" s="172"/>
      <c r="E72" s="108"/>
    </row>
    <row r="73" spans="1:5" s="54" customFormat="1" ht="12" customHeight="1">
      <c r="A73" s="199" t="s">
        <v>231</v>
      </c>
      <c r="B73" s="307" t="s">
        <v>209</v>
      </c>
      <c r="C73" s="172"/>
      <c r="D73" s="172"/>
      <c r="E73" s="108"/>
    </row>
    <row r="74" spans="1:5" s="54" customFormat="1" ht="12" customHeight="1" thickBot="1">
      <c r="A74" s="200" t="s">
        <v>232</v>
      </c>
      <c r="B74" s="308" t="s">
        <v>467</v>
      </c>
      <c r="C74" s="172"/>
      <c r="D74" s="172"/>
      <c r="E74" s="108"/>
    </row>
    <row r="75" spans="1:5" s="54" customFormat="1" ht="12" customHeight="1" thickBot="1">
      <c r="A75" s="201" t="s">
        <v>210</v>
      </c>
      <c r="B75" s="111" t="s">
        <v>211</v>
      </c>
      <c r="C75" s="168">
        <f>SUM(C76:C77)</f>
        <v>913583918</v>
      </c>
      <c r="D75" s="168">
        <f>SUM(D76:D77)</f>
        <v>913583918</v>
      </c>
      <c r="E75" s="104">
        <f>SUM(E76:E77)</f>
        <v>851458226</v>
      </c>
    </row>
    <row r="76" spans="1:5" s="54" customFormat="1" ht="12" customHeight="1">
      <c r="A76" s="198" t="s">
        <v>233</v>
      </c>
      <c r="B76" s="181" t="s">
        <v>212</v>
      </c>
      <c r="C76" s="172">
        <v>913583918</v>
      </c>
      <c r="D76" s="172">
        <v>913583918</v>
      </c>
      <c r="E76" s="108">
        <v>851458226</v>
      </c>
    </row>
    <row r="77" spans="1:5" s="54" customFormat="1" ht="12" customHeight="1" thickBot="1">
      <c r="A77" s="200" t="s">
        <v>234</v>
      </c>
      <c r="B77" s="183" t="s">
        <v>213</v>
      </c>
      <c r="C77" s="172"/>
      <c r="D77" s="172"/>
      <c r="E77" s="108"/>
    </row>
    <row r="78" spans="1:5" s="53" customFormat="1" ht="12" customHeight="1" thickBot="1">
      <c r="A78" s="201" t="s">
        <v>214</v>
      </c>
      <c r="B78" s="111" t="s">
        <v>215</v>
      </c>
      <c r="C78" s="168">
        <f>SUM(C79:C81)</f>
        <v>0</v>
      </c>
      <c r="D78" s="168">
        <f>SUM(D79:D81)</f>
        <v>0</v>
      </c>
      <c r="E78" s="104">
        <f>SUM(E79:E81)</f>
        <v>11470973</v>
      </c>
    </row>
    <row r="79" spans="1:5" s="54" customFormat="1" ht="12" customHeight="1">
      <c r="A79" s="198" t="s">
        <v>235</v>
      </c>
      <c r="B79" s="181" t="s">
        <v>216</v>
      </c>
      <c r="C79" s="172"/>
      <c r="D79" s="172"/>
      <c r="E79" s="108">
        <v>11470973</v>
      </c>
    </row>
    <row r="80" spans="1:5" s="54" customFormat="1" ht="12" customHeight="1">
      <c r="A80" s="199" t="s">
        <v>236</v>
      </c>
      <c r="B80" s="182" t="s">
        <v>217</v>
      </c>
      <c r="C80" s="172"/>
      <c r="D80" s="172"/>
      <c r="E80" s="108"/>
    </row>
    <row r="81" spans="1:5" s="54" customFormat="1" ht="12" customHeight="1" thickBot="1">
      <c r="A81" s="200" t="s">
        <v>237</v>
      </c>
      <c r="B81" s="183" t="s">
        <v>468</v>
      </c>
      <c r="C81" s="172"/>
      <c r="D81" s="172"/>
      <c r="E81" s="108"/>
    </row>
    <row r="82" spans="1:5" s="54" customFormat="1" ht="12" customHeight="1" thickBot="1">
      <c r="A82" s="201" t="s">
        <v>218</v>
      </c>
      <c r="B82" s="111" t="s">
        <v>238</v>
      </c>
      <c r="C82" s="168">
        <f>SUM(C83:C86)</f>
        <v>0</v>
      </c>
      <c r="D82" s="168">
        <f>SUM(D83:D86)</f>
        <v>0</v>
      </c>
      <c r="E82" s="104">
        <f>SUM(E83:E86)</f>
        <v>0</v>
      </c>
    </row>
    <row r="83" spans="1:5" s="54" customFormat="1" ht="12" customHeight="1">
      <c r="A83" s="202" t="s">
        <v>219</v>
      </c>
      <c r="B83" s="181" t="s">
        <v>220</v>
      </c>
      <c r="C83" s="172"/>
      <c r="D83" s="172"/>
      <c r="E83" s="108"/>
    </row>
    <row r="84" spans="1:5" s="54" customFormat="1" ht="12" customHeight="1">
      <c r="A84" s="203" t="s">
        <v>221</v>
      </c>
      <c r="B84" s="182" t="s">
        <v>222</v>
      </c>
      <c r="C84" s="172"/>
      <c r="D84" s="172"/>
      <c r="E84" s="108"/>
    </row>
    <row r="85" spans="1:5" s="54" customFormat="1" ht="12" customHeight="1">
      <c r="A85" s="203" t="s">
        <v>223</v>
      </c>
      <c r="B85" s="182" t="s">
        <v>224</v>
      </c>
      <c r="C85" s="172"/>
      <c r="D85" s="172"/>
      <c r="E85" s="108"/>
    </row>
    <row r="86" spans="1:5" s="53" customFormat="1" ht="12" customHeight="1" thickBot="1">
      <c r="A86" s="204" t="s">
        <v>225</v>
      </c>
      <c r="B86" s="183" t="s">
        <v>226</v>
      </c>
      <c r="C86" s="172"/>
      <c r="D86" s="172"/>
      <c r="E86" s="108"/>
    </row>
    <row r="87" spans="1:5" s="53" customFormat="1" ht="12" customHeight="1" thickBot="1">
      <c r="A87" s="201" t="s">
        <v>227</v>
      </c>
      <c r="B87" s="111" t="s">
        <v>362</v>
      </c>
      <c r="C87" s="224"/>
      <c r="D87" s="224"/>
      <c r="E87" s="225"/>
    </row>
    <row r="88" spans="1:5" s="53" customFormat="1" ht="12" customHeight="1" thickBot="1">
      <c r="A88" s="201" t="s">
        <v>380</v>
      </c>
      <c r="B88" s="111" t="s">
        <v>228</v>
      </c>
      <c r="C88" s="224"/>
      <c r="D88" s="224"/>
      <c r="E88" s="225"/>
    </row>
    <row r="89" spans="1:5" s="53" customFormat="1" ht="12" customHeight="1" thickBot="1">
      <c r="A89" s="201" t="s">
        <v>381</v>
      </c>
      <c r="B89" s="188" t="s">
        <v>365</v>
      </c>
      <c r="C89" s="174">
        <f>+C66+C70+C75+C78+C82+C88+C87</f>
        <v>913583918</v>
      </c>
      <c r="D89" s="174">
        <f>+D66+D70+D75+D78+D82+D88+D87</f>
        <v>926710077</v>
      </c>
      <c r="E89" s="210">
        <f>+E66+E70+E75+E78+E82+E88+E87</f>
        <v>876055358</v>
      </c>
    </row>
    <row r="90" spans="1:5" s="53" customFormat="1" ht="12" customHeight="1" thickBot="1">
      <c r="A90" s="205" t="s">
        <v>382</v>
      </c>
      <c r="B90" s="189" t="s">
        <v>383</v>
      </c>
      <c r="C90" s="174">
        <f>+C65+C89</f>
        <v>1257078000</v>
      </c>
      <c r="D90" s="174">
        <f>+D65+D89</f>
        <v>1865316307</v>
      </c>
      <c r="E90" s="210">
        <f>+E65+E89</f>
        <v>2786688578</v>
      </c>
    </row>
    <row r="91" spans="1:3" s="54" customFormat="1" ht="15" customHeight="1" thickBot="1">
      <c r="A91" s="88"/>
      <c r="B91" s="89"/>
      <c r="C91" s="150"/>
    </row>
    <row r="92" spans="1:5" s="47" customFormat="1" ht="16.5" customHeight="1" thickBot="1">
      <c r="A92" s="710" t="s">
        <v>41</v>
      </c>
      <c r="B92" s="711"/>
      <c r="C92" s="711"/>
      <c r="D92" s="711"/>
      <c r="E92" s="712"/>
    </row>
    <row r="93" spans="1:5" s="55" customFormat="1" ht="12" customHeight="1" thickBot="1">
      <c r="A93" s="175" t="s">
        <v>6</v>
      </c>
      <c r="B93" s="24" t="s">
        <v>387</v>
      </c>
      <c r="C93" s="167">
        <f>+C94+C95+C96+C97+C98+C111</f>
        <v>198564000</v>
      </c>
      <c r="D93" s="167">
        <f>+D94+D95+D96+D97+D98+D111</f>
        <v>722039141</v>
      </c>
      <c r="E93" s="239">
        <f>+E94+E95+E96+E97+E98+E111</f>
        <v>528998329</v>
      </c>
    </row>
    <row r="94" spans="1:5" ht="12" customHeight="1">
      <c r="A94" s="206" t="s">
        <v>63</v>
      </c>
      <c r="B94" s="8" t="s">
        <v>35</v>
      </c>
      <c r="C94" s="246">
        <v>48369000</v>
      </c>
      <c r="D94" s="246">
        <v>273333978</v>
      </c>
      <c r="E94" s="240">
        <v>196443329</v>
      </c>
    </row>
    <row r="95" spans="1:5" ht="12" customHeight="1">
      <c r="A95" s="199" t="s">
        <v>64</v>
      </c>
      <c r="B95" s="6" t="s">
        <v>107</v>
      </c>
      <c r="C95" s="169">
        <v>9145000</v>
      </c>
      <c r="D95" s="169">
        <v>38627969</v>
      </c>
      <c r="E95" s="105">
        <v>26267906</v>
      </c>
    </row>
    <row r="96" spans="1:5" ht="12" customHeight="1">
      <c r="A96" s="199" t="s">
        <v>65</v>
      </c>
      <c r="B96" s="6" t="s">
        <v>82</v>
      </c>
      <c r="C96" s="171">
        <v>114900000</v>
      </c>
      <c r="D96" s="169">
        <v>345852396</v>
      </c>
      <c r="E96" s="107">
        <v>257470427</v>
      </c>
    </row>
    <row r="97" spans="1:5" ht="12" customHeight="1">
      <c r="A97" s="199" t="s">
        <v>66</v>
      </c>
      <c r="B97" s="9" t="s">
        <v>108</v>
      </c>
      <c r="C97" s="171">
        <v>9323000</v>
      </c>
      <c r="D97" s="259">
        <v>13823000</v>
      </c>
      <c r="E97" s="107">
        <v>8428943</v>
      </c>
    </row>
    <row r="98" spans="1:5" ht="12" customHeight="1">
      <c r="A98" s="199" t="s">
        <v>74</v>
      </c>
      <c r="B98" s="17" t="s">
        <v>109</v>
      </c>
      <c r="C98" s="171">
        <v>16827000</v>
      </c>
      <c r="D98" s="259">
        <v>50401798</v>
      </c>
      <c r="E98" s="107">
        <v>40387724</v>
      </c>
    </row>
    <row r="99" spans="1:5" ht="12" customHeight="1">
      <c r="A99" s="199" t="s">
        <v>67</v>
      </c>
      <c r="B99" s="6" t="s">
        <v>384</v>
      </c>
      <c r="C99" s="171"/>
      <c r="D99" s="259"/>
      <c r="E99" s="107"/>
    </row>
    <row r="100" spans="1:5" ht="12" customHeight="1">
      <c r="A100" s="199" t="s">
        <v>68</v>
      </c>
      <c r="B100" s="65" t="s">
        <v>328</v>
      </c>
      <c r="C100" s="171"/>
      <c r="D100" s="259"/>
      <c r="E100" s="107"/>
    </row>
    <row r="101" spans="1:5" ht="12" customHeight="1">
      <c r="A101" s="199" t="s">
        <v>75</v>
      </c>
      <c r="B101" s="65" t="s">
        <v>327</v>
      </c>
      <c r="C101" s="171"/>
      <c r="D101" s="259">
        <v>408029</v>
      </c>
      <c r="E101" s="107">
        <v>408029</v>
      </c>
    </row>
    <row r="102" spans="1:5" ht="12" customHeight="1">
      <c r="A102" s="199" t="s">
        <v>76</v>
      </c>
      <c r="B102" s="65" t="s">
        <v>244</v>
      </c>
      <c r="C102" s="171"/>
      <c r="D102" s="259"/>
      <c r="E102" s="107"/>
    </row>
    <row r="103" spans="1:5" ht="12" customHeight="1">
      <c r="A103" s="199" t="s">
        <v>77</v>
      </c>
      <c r="B103" s="66" t="s">
        <v>245</v>
      </c>
      <c r="C103" s="171"/>
      <c r="D103" s="259"/>
      <c r="E103" s="107"/>
    </row>
    <row r="104" spans="1:5" ht="12" customHeight="1">
      <c r="A104" s="199" t="s">
        <v>78</v>
      </c>
      <c r="B104" s="66" t="s">
        <v>246</v>
      </c>
      <c r="C104" s="171"/>
      <c r="D104" s="259"/>
      <c r="E104" s="107"/>
    </row>
    <row r="105" spans="1:5" ht="12" customHeight="1">
      <c r="A105" s="199" t="s">
        <v>80</v>
      </c>
      <c r="B105" s="65" t="s">
        <v>247</v>
      </c>
      <c r="C105" s="171">
        <v>5588000</v>
      </c>
      <c r="D105" s="259">
        <v>26268869</v>
      </c>
      <c r="E105" s="107">
        <v>24143595</v>
      </c>
    </row>
    <row r="106" spans="1:5" ht="12" customHeight="1">
      <c r="A106" s="199" t="s">
        <v>110</v>
      </c>
      <c r="B106" s="65" t="s">
        <v>248</v>
      </c>
      <c r="C106" s="171"/>
      <c r="D106" s="259"/>
      <c r="E106" s="107"/>
    </row>
    <row r="107" spans="1:5" ht="12" customHeight="1">
      <c r="A107" s="199" t="s">
        <v>242</v>
      </c>
      <c r="B107" s="66" t="s">
        <v>249</v>
      </c>
      <c r="C107" s="169"/>
      <c r="D107" s="259">
        <v>2900000</v>
      </c>
      <c r="E107" s="107">
        <v>1690500</v>
      </c>
    </row>
    <row r="108" spans="1:5" ht="12" customHeight="1">
      <c r="A108" s="207" t="s">
        <v>243</v>
      </c>
      <c r="B108" s="67" t="s">
        <v>250</v>
      </c>
      <c r="C108" s="171"/>
      <c r="D108" s="259"/>
      <c r="E108" s="107"/>
    </row>
    <row r="109" spans="1:5" ht="12" customHeight="1">
      <c r="A109" s="199" t="s">
        <v>325</v>
      </c>
      <c r="B109" s="67" t="s">
        <v>251</v>
      </c>
      <c r="C109" s="171"/>
      <c r="D109" s="259"/>
      <c r="E109" s="107"/>
    </row>
    <row r="110" spans="1:5" ht="12" customHeight="1">
      <c r="A110" s="199" t="s">
        <v>326</v>
      </c>
      <c r="B110" s="66" t="s">
        <v>252</v>
      </c>
      <c r="C110" s="169">
        <v>11239000</v>
      </c>
      <c r="D110" s="258">
        <v>20824900</v>
      </c>
      <c r="E110" s="105">
        <v>14145600</v>
      </c>
    </row>
    <row r="111" spans="1:5" ht="12" customHeight="1">
      <c r="A111" s="199" t="s">
        <v>330</v>
      </c>
      <c r="B111" s="9" t="s">
        <v>36</v>
      </c>
      <c r="C111" s="169"/>
      <c r="D111" s="258"/>
      <c r="E111" s="105"/>
    </row>
    <row r="112" spans="1:5" ht="12" customHeight="1">
      <c r="A112" s="200" t="s">
        <v>331</v>
      </c>
      <c r="B112" s="6" t="s">
        <v>385</v>
      </c>
      <c r="C112" s="171"/>
      <c r="D112" s="259"/>
      <c r="E112" s="107"/>
    </row>
    <row r="113" spans="1:5" ht="12" customHeight="1" thickBot="1">
      <c r="A113" s="208" t="s">
        <v>332</v>
      </c>
      <c r="B113" s="68" t="s">
        <v>386</v>
      </c>
      <c r="C113" s="247"/>
      <c r="D113" s="291"/>
      <c r="E113" s="241"/>
    </row>
    <row r="114" spans="1:5" ht="12" customHeight="1" thickBot="1">
      <c r="A114" s="25" t="s">
        <v>7</v>
      </c>
      <c r="B114" s="23" t="s">
        <v>253</v>
      </c>
      <c r="C114" s="168">
        <f>+C115+C117+C119</f>
        <v>807352500</v>
      </c>
      <c r="D114" s="256">
        <f>+D115+D117+D119</f>
        <v>868482646</v>
      </c>
      <c r="E114" s="104">
        <f>+E115+E117+E119</f>
        <v>732771683</v>
      </c>
    </row>
    <row r="115" spans="1:5" ht="12" customHeight="1">
      <c r="A115" s="198" t="s">
        <v>69</v>
      </c>
      <c r="B115" s="6" t="s">
        <v>128</v>
      </c>
      <c r="C115" s="170">
        <v>777598500</v>
      </c>
      <c r="D115" s="257">
        <v>764654744</v>
      </c>
      <c r="E115" s="106">
        <v>667918273</v>
      </c>
    </row>
    <row r="116" spans="1:5" ht="12" customHeight="1">
      <c r="A116" s="198" t="s">
        <v>70</v>
      </c>
      <c r="B116" s="10" t="s">
        <v>257</v>
      </c>
      <c r="C116" s="170"/>
      <c r="D116" s="257"/>
      <c r="E116" s="106"/>
    </row>
    <row r="117" spans="1:5" ht="12" customHeight="1">
      <c r="A117" s="198" t="s">
        <v>71</v>
      </c>
      <c r="B117" s="10" t="s">
        <v>111</v>
      </c>
      <c r="C117" s="169">
        <v>20340000</v>
      </c>
      <c r="D117" s="258">
        <v>96213902</v>
      </c>
      <c r="E117" s="105">
        <v>64853410</v>
      </c>
    </row>
    <row r="118" spans="1:5" ht="12" customHeight="1">
      <c r="A118" s="198" t="s">
        <v>72</v>
      </c>
      <c r="B118" s="10" t="s">
        <v>258</v>
      </c>
      <c r="C118" s="169"/>
      <c r="D118" s="258"/>
      <c r="E118" s="105"/>
    </row>
    <row r="119" spans="1:5" ht="12" customHeight="1">
      <c r="A119" s="198" t="s">
        <v>73</v>
      </c>
      <c r="B119" s="113" t="s">
        <v>130</v>
      </c>
      <c r="C119" s="169">
        <v>9414000</v>
      </c>
      <c r="D119" s="258">
        <v>7614000</v>
      </c>
      <c r="E119" s="105"/>
    </row>
    <row r="120" spans="1:5" ht="12" customHeight="1">
      <c r="A120" s="198" t="s">
        <v>79</v>
      </c>
      <c r="B120" s="112" t="s">
        <v>317</v>
      </c>
      <c r="C120" s="169"/>
      <c r="D120" s="258"/>
      <c r="E120" s="105"/>
    </row>
    <row r="121" spans="1:5" ht="12" customHeight="1">
      <c r="A121" s="198" t="s">
        <v>81</v>
      </c>
      <c r="B121" s="177" t="s">
        <v>263</v>
      </c>
      <c r="C121" s="169"/>
      <c r="D121" s="258"/>
      <c r="E121" s="105"/>
    </row>
    <row r="122" spans="1:5" ht="12" customHeight="1">
      <c r="A122" s="198" t="s">
        <v>112</v>
      </c>
      <c r="B122" s="66" t="s">
        <v>246</v>
      </c>
      <c r="C122" s="169"/>
      <c r="D122" s="258"/>
      <c r="E122" s="105"/>
    </row>
    <row r="123" spans="1:5" ht="12" customHeight="1">
      <c r="A123" s="198" t="s">
        <v>113</v>
      </c>
      <c r="B123" s="66" t="s">
        <v>262</v>
      </c>
      <c r="C123" s="169"/>
      <c r="D123" s="258"/>
      <c r="E123" s="105"/>
    </row>
    <row r="124" spans="1:5" ht="12" customHeight="1">
      <c r="A124" s="198" t="s">
        <v>114</v>
      </c>
      <c r="B124" s="66" t="s">
        <v>261</v>
      </c>
      <c r="C124" s="169"/>
      <c r="D124" s="258"/>
      <c r="E124" s="105"/>
    </row>
    <row r="125" spans="1:5" ht="12" customHeight="1">
      <c r="A125" s="198" t="s">
        <v>254</v>
      </c>
      <c r="B125" s="66" t="s">
        <v>249</v>
      </c>
      <c r="C125" s="169"/>
      <c r="D125" s="258"/>
      <c r="E125" s="105"/>
    </row>
    <row r="126" spans="1:5" ht="12" customHeight="1">
      <c r="A126" s="198" t="s">
        <v>255</v>
      </c>
      <c r="B126" s="66" t="s">
        <v>260</v>
      </c>
      <c r="C126" s="169"/>
      <c r="D126" s="258"/>
      <c r="E126" s="105"/>
    </row>
    <row r="127" spans="1:5" ht="12" customHeight="1" thickBot="1">
      <c r="A127" s="207" t="s">
        <v>256</v>
      </c>
      <c r="B127" s="66" t="s">
        <v>259</v>
      </c>
      <c r="C127" s="171"/>
      <c r="D127" s="259"/>
      <c r="E127" s="107"/>
    </row>
    <row r="128" spans="1:5" ht="12" customHeight="1" thickBot="1">
      <c r="A128" s="25" t="s">
        <v>8</v>
      </c>
      <c r="B128" s="59" t="s">
        <v>335</v>
      </c>
      <c r="C128" s="168">
        <f>+C93+C114</f>
        <v>1005916500</v>
      </c>
      <c r="D128" s="256">
        <f>+D93+D114</f>
        <v>1590521787</v>
      </c>
      <c r="E128" s="104">
        <f>+E93+E114</f>
        <v>1261770012</v>
      </c>
    </row>
    <row r="129" spans="1:5" ht="12" customHeight="1" thickBot="1">
      <c r="A129" s="25" t="s">
        <v>9</v>
      </c>
      <c r="B129" s="59" t="s">
        <v>336</v>
      </c>
      <c r="C129" s="168">
        <f>+C130+C131+C132</f>
        <v>0</v>
      </c>
      <c r="D129" s="256">
        <f>+D130+D131+D132</f>
        <v>0</v>
      </c>
      <c r="E129" s="104">
        <f>+E130+E131+E132</f>
        <v>0</v>
      </c>
    </row>
    <row r="130" spans="1:5" s="55" customFormat="1" ht="12" customHeight="1">
      <c r="A130" s="198" t="s">
        <v>162</v>
      </c>
      <c r="B130" s="7" t="s">
        <v>390</v>
      </c>
      <c r="C130" s="169"/>
      <c r="D130" s="258"/>
      <c r="E130" s="105"/>
    </row>
    <row r="131" spans="1:5" ht="12" customHeight="1">
      <c r="A131" s="198" t="s">
        <v>163</v>
      </c>
      <c r="B131" s="7" t="s">
        <v>344</v>
      </c>
      <c r="C131" s="169"/>
      <c r="D131" s="258"/>
      <c r="E131" s="105"/>
    </row>
    <row r="132" spans="1:5" ht="12" customHeight="1" thickBot="1">
      <c r="A132" s="207" t="s">
        <v>164</v>
      </c>
      <c r="B132" s="5" t="s">
        <v>389</v>
      </c>
      <c r="C132" s="169"/>
      <c r="D132" s="258"/>
      <c r="E132" s="105"/>
    </row>
    <row r="133" spans="1:5" ht="12" customHeight="1" thickBot="1">
      <c r="A133" s="25" t="s">
        <v>10</v>
      </c>
      <c r="B133" s="59" t="s">
        <v>337</v>
      </c>
      <c r="C133" s="168">
        <f>+C134+C135+C136+C137+C138+C139</f>
        <v>0</v>
      </c>
      <c r="D133" s="256">
        <f>+D134+D135+D136+D137+D138+D139</f>
        <v>0</v>
      </c>
      <c r="E133" s="104">
        <f>+E134+E135+E136+E137+E138+E139</f>
        <v>0</v>
      </c>
    </row>
    <row r="134" spans="1:5" ht="12" customHeight="1">
      <c r="A134" s="198" t="s">
        <v>56</v>
      </c>
      <c r="B134" s="7" t="s">
        <v>346</v>
      </c>
      <c r="C134" s="169"/>
      <c r="D134" s="258"/>
      <c r="E134" s="105"/>
    </row>
    <row r="135" spans="1:5" ht="12" customHeight="1">
      <c r="A135" s="198" t="s">
        <v>57</v>
      </c>
      <c r="B135" s="7" t="s">
        <v>338</v>
      </c>
      <c r="C135" s="169"/>
      <c r="D135" s="258"/>
      <c r="E135" s="105"/>
    </row>
    <row r="136" spans="1:5" ht="12" customHeight="1">
      <c r="A136" s="198" t="s">
        <v>58</v>
      </c>
      <c r="B136" s="7" t="s">
        <v>339</v>
      </c>
      <c r="C136" s="169"/>
      <c r="D136" s="258"/>
      <c r="E136" s="105"/>
    </row>
    <row r="137" spans="1:5" ht="12" customHeight="1">
      <c r="A137" s="198" t="s">
        <v>99</v>
      </c>
      <c r="B137" s="7" t="s">
        <v>388</v>
      </c>
      <c r="C137" s="169"/>
      <c r="D137" s="258"/>
      <c r="E137" s="105"/>
    </row>
    <row r="138" spans="1:5" ht="12" customHeight="1">
      <c r="A138" s="198" t="s">
        <v>100</v>
      </c>
      <c r="B138" s="7" t="s">
        <v>341</v>
      </c>
      <c r="C138" s="169"/>
      <c r="D138" s="258"/>
      <c r="E138" s="105"/>
    </row>
    <row r="139" spans="1:5" s="55" customFormat="1" ht="12" customHeight="1" thickBot="1">
      <c r="A139" s="207" t="s">
        <v>101</v>
      </c>
      <c r="B139" s="5" t="s">
        <v>342</v>
      </c>
      <c r="C139" s="169"/>
      <c r="D139" s="258"/>
      <c r="E139" s="105"/>
    </row>
    <row r="140" spans="1:11" ht="12" customHeight="1" thickBot="1">
      <c r="A140" s="25" t="s">
        <v>11</v>
      </c>
      <c r="B140" s="59" t="s">
        <v>403</v>
      </c>
      <c r="C140" s="174">
        <f>+C141+C142+C144+C145+C143</f>
        <v>251161500</v>
      </c>
      <c r="D140" s="260">
        <f>+D141+D142+D144+D145+D143</f>
        <v>274794520</v>
      </c>
      <c r="E140" s="210">
        <f>+E141+E142+E144+E145+E143</f>
        <v>246551870</v>
      </c>
      <c r="K140" s="97"/>
    </row>
    <row r="141" spans="1:5" ht="12.75">
      <c r="A141" s="198" t="s">
        <v>59</v>
      </c>
      <c r="B141" s="7" t="s">
        <v>264</v>
      </c>
      <c r="C141" s="169"/>
      <c r="D141" s="258"/>
      <c r="E141" s="105"/>
    </row>
    <row r="142" spans="1:5" ht="12" customHeight="1">
      <c r="A142" s="198" t="s">
        <v>60</v>
      </c>
      <c r="B142" s="7" t="s">
        <v>265</v>
      </c>
      <c r="C142" s="169"/>
      <c r="D142" s="258">
        <v>10518020</v>
      </c>
      <c r="E142" s="105">
        <v>10518020</v>
      </c>
    </row>
    <row r="143" spans="1:5" ht="12" customHeight="1">
      <c r="A143" s="198" t="s">
        <v>181</v>
      </c>
      <c r="B143" s="7" t="s">
        <v>402</v>
      </c>
      <c r="C143" s="169">
        <v>251161500</v>
      </c>
      <c r="D143" s="258">
        <v>264276500</v>
      </c>
      <c r="E143" s="105">
        <v>236033850</v>
      </c>
    </row>
    <row r="144" spans="1:5" s="55" customFormat="1" ht="12" customHeight="1">
      <c r="A144" s="198" t="s">
        <v>182</v>
      </c>
      <c r="B144" s="7" t="s">
        <v>351</v>
      </c>
      <c r="C144" s="169"/>
      <c r="D144" s="258"/>
      <c r="E144" s="105"/>
    </row>
    <row r="145" spans="1:5" s="55" customFormat="1" ht="12" customHeight="1" thickBot="1">
      <c r="A145" s="207" t="s">
        <v>183</v>
      </c>
      <c r="B145" s="5" t="s">
        <v>281</v>
      </c>
      <c r="C145" s="169"/>
      <c r="D145" s="258"/>
      <c r="E145" s="105"/>
    </row>
    <row r="146" spans="1:5" s="55" customFormat="1" ht="12" customHeight="1" thickBot="1">
      <c r="A146" s="25" t="s">
        <v>12</v>
      </c>
      <c r="B146" s="59" t="s">
        <v>352</v>
      </c>
      <c r="C146" s="249">
        <f>+C147+C148+C149+C150+C151</f>
        <v>0</v>
      </c>
      <c r="D146" s="261">
        <f>+D147+D148+D149+D150+D151</f>
        <v>0</v>
      </c>
      <c r="E146" s="243">
        <f>+E147+E148+E149+E150+E151</f>
        <v>0</v>
      </c>
    </row>
    <row r="147" spans="1:5" s="55" customFormat="1" ht="12" customHeight="1">
      <c r="A147" s="198" t="s">
        <v>61</v>
      </c>
      <c r="B147" s="7" t="s">
        <v>347</v>
      </c>
      <c r="C147" s="169"/>
      <c r="D147" s="258"/>
      <c r="E147" s="105"/>
    </row>
    <row r="148" spans="1:5" s="55" customFormat="1" ht="12" customHeight="1">
      <c r="A148" s="198" t="s">
        <v>62</v>
      </c>
      <c r="B148" s="7" t="s">
        <v>354</v>
      </c>
      <c r="C148" s="169"/>
      <c r="D148" s="258"/>
      <c r="E148" s="105"/>
    </row>
    <row r="149" spans="1:5" s="55" customFormat="1" ht="12" customHeight="1">
      <c r="A149" s="198" t="s">
        <v>193</v>
      </c>
      <c r="B149" s="7" t="s">
        <v>349</v>
      </c>
      <c r="C149" s="169"/>
      <c r="D149" s="258"/>
      <c r="E149" s="105"/>
    </row>
    <row r="150" spans="1:5" s="55" customFormat="1" ht="12" customHeight="1">
      <c r="A150" s="198" t="s">
        <v>194</v>
      </c>
      <c r="B150" s="7" t="s">
        <v>391</v>
      </c>
      <c r="C150" s="169"/>
      <c r="D150" s="258"/>
      <c r="E150" s="105"/>
    </row>
    <row r="151" spans="1:5" ht="12.75" customHeight="1" thickBot="1">
      <c r="A151" s="207" t="s">
        <v>353</v>
      </c>
      <c r="B151" s="5" t="s">
        <v>356</v>
      </c>
      <c r="C151" s="171"/>
      <c r="D151" s="259"/>
      <c r="E151" s="107"/>
    </row>
    <row r="152" spans="1:5" ht="12.75" customHeight="1" thickBot="1">
      <c r="A152" s="238" t="s">
        <v>13</v>
      </c>
      <c r="B152" s="59" t="s">
        <v>357</v>
      </c>
      <c r="C152" s="249"/>
      <c r="D152" s="261"/>
      <c r="E152" s="243"/>
    </row>
    <row r="153" spans="1:5" ht="12.75" customHeight="1" thickBot="1">
      <c r="A153" s="238" t="s">
        <v>14</v>
      </c>
      <c r="B153" s="59" t="s">
        <v>358</v>
      </c>
      <c r="C153" s="249"/>
      <c r="D153" s="261"/>
      <c r="E153" s="243"/>
    </row>
    <row r="154" spans="1:5" ht="12" customHeight="1" thickBot="1">
      <c r="A154" s="25" t="s">
        <v>15</v>
      </c>
      <c r="B154" s="59" t="s">
        <v>360</v>
      </c>
      <c r="C154" s="251">
        <f>+C129+C133+C140+C146+C152+C153</f>
        <v>251161500</v>
      </c>
      <c r="D154" s="263">
        <f>+D129+D133+D140+D146+D152+D153</f>
        <v>274794520</v>
      </c>
      <c r="E154" s="245">
        <f>+E129+E133+E140+E146+E152+E153</f>
        <v>246551870</v>
      </c>
    </row>
    <row r="155" spans="1:5" ht="15" customHeight="1" thickBot="1">
      <c r="A155" s="209" t="s">
        <v>16</v>
      </c>
      <c r="B155" s="155" t="s">
        <v>359</v>
      </c>
      <c r="C155" s="251">
        <f>+C128+C154</f>
        <v>1257078000</v>
      </c>
      <c r="D155" s="263">
        <f>+D128+D154</f>
        <v>1865316307</v>
      </c>
      <c r="E155" s="245">
        <f>+E128+E154</f>
        <v>1508321882</v>
      </c>
    </row>
    <row r="156" spans="1:5" ht="13.5" thickBot="1">
      <c r="A156" s="158"/>
      <c r="B156" s="159"/>
      <c r="C156" s="634">
        <f>C90-C155</f>
        <v>0</v>
      </c>
      <c r="D156" s="634">
        <f>D90-D155</f>
        <v>0</v>
      </c>
      <c r="E156" s="160"/>
    </row>
    <row r="157" spans="1:5" ht="15" customHeight="1" thickBot="1">
      <c r="A157" s="95" t="s">
        <v>461</v>
      </c>
      <c r="B157" s="96"/>
      <c r="C157" s="290"/>
      <c r="D157" s="290"/>
      <c r="E157" s="289">
        <v>130</v>
      </c>
    </row>
    <row r="158" spans="1:5" ht="14.25" customHeight="1" thickBot="1">
      <c r="A158" s="95" t="s">
        <v>462</v>
      </c>
      <c r="B158" s="96"/>
      <c r="C158" s="290"/>
      <c r="D158" s="290"/>
      <c r="E158" s="289">
        <v>115</v>
      </c>
    </row>
  </sheetData>
  <sheetProtection sheet="1" formatCells="0"/>
  <mergeCells count="5">
    <mergeCell ref="A7:E7"/>
    <mergeCell ref="B2:D2"/>
    <mergeCell ref="B3:D3"/>
    <mergeCell ref="A92:E92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K158"/>
  <sheetViews>
    <sheetView zoomScale="120" zoomScaleNormal="120" zoomScaleSheetLayoutView="100" workbookViewId="0" topLeftCell="A1">
      <selection activeCell="B1" sqref="B1:E1"/>
    </sheetView>
  </sheetViews>
  <sheetFormatPr defaultColWidth="9.00390625" defaultRowHeight="12.75"/>
  <cols>
    <col min="1" max="1" width="16.125" style="161" customWidth="1"/>
    <col min="2" max="2" width="62.00390625" style="162" customWidth="1"/>
    <col min="3" max="3" width="14.125" style="163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323"/>
      <c r="B1" s="714" t="s">
        <v>857</v>
      </c>
      <c r="C1" s="715"/>
      <c r="D1" s="715"/>
      <c r="E1" s="715"/>
    </row>
    <row r="2" spans="1:5" s="51" customFormat="1" ht="21" customHeight="1" thickBot="1">
      <c r="A2" s="332" t="s">
        <v>44</v>
      </c>
      <c r="B2" s="713" t="s">
        <v>771</v>
      </c>
      <c r="C2" s="713"/>
      <c r="D2" s="713"/>
      <c r="E2" s="333" t="s">
        <v>39</v>
      </c>
    </row>
    <row r="3" spans="1:5" s="51" customFormat="1" ht="24.75" thickBot="1">
      <c r="A3" s="332" t="s">
        <v>120</v>
      </c>
      <c r="B3" s="713" t="s">
        <v>308</v>
      </c>
      <c r="C3" s="713"/>
      <c r="D3" s="713"/>
      <c r="E3" s="334" t="s">
        <v>43</v>
      </c>
    </row>
    <row r="4" spans="1:5" s="52" customFormat="1" ht="15.75" customHeight="1" thickBot="1">
      <c r="A4" s="326"/>
      <c r="B4" s="326"/>
      <c r="C4" s="327"/>
      <c r="D4" s="328"/>
      <c r="E4" s="327" t="str">
        <f>'Z_9.1.sz.mell'!E4</f>
        <v>Forintban!</v>
      </c>
    </row>
    <row r="5" spans="1:5" ht="36.75" thickBot="1">
      <c r="A5" s="329" t="s">
        <v>121</v>
      </c>
      <c r="B5" s="330" t="s">
        <v>460</v>
      </c>
      <c r="C5" s="330" t="s">
        <v>430</v>
      </c>
      <c r="D5" s="331" t="s">
        <v>431</v>
      </c>
      <c r="E5" s="314" t="str">
        <f>CONCATENATE('Z_9.1.sz.mell'!E5)</f>
        <v>Módosítás utáni
2018. XII. 31.</v>
      </c>
    </row>
    <row r="6" spans="1:5" s="47" customFormat="1" ht="12.75" customHeight="1" thickBot="1">
      <c r="A6" s="77" t="s">
        <v>371</v>
      </c>
      <c r="B6" s="78" t="s">
        <v>372</v>
      </c>
      <c r="C6" s="78" t="s">
        <v>373</v>
      </c>
      <c r="D6" s="284" t="s">
        <v>375</v>
      </c>
      <c r="E6" s="79" t="s">
        <v>374</v>
      </c>
    </row>
    <row r="7" spans="1:5" s="47" customFormat="1" ht="15.75" customHeight="1" thickBot="1">
      <c r="A7" s="710" t="s">
        <v>40</v>
      </c>
      <c r="B7" s="711"/>
      <c r="C7" s="711"/>
      <c r="D7" s="711"/>
      <c r="E7" s="712"/>
    </row>
    <row r="8" spans="1:5" s="47" customFormat="1" ht="12" customHeight="1" thickBot="1">
      <c r="A8" s="25" t="s">
        <v>6</v>
      </c>
      <c r="B8" s="19" t="s">
        <v>147</v>
      </c>
      <c r="C8" s="168">
        <f>+C9+C10+C11+C12+C13+C14</f>
        <v>282476082</v>
      </c>
      <c r="D8" s="256">
        <f>+D9+D10+D11+D12+D13+D14</f>
        <v>311056507</v>
      </c>
      <c r="E8" s="104">
        <f>+E9+E10+E11+E12+E13+E14</f>
        <v>311056507</v>
      </c>
    </row>
    <row r="9" spans="1:5" s="53" customFormat="1" ht="12" customHeight="1">
      <c r="A9" s="198" t="s">
        <v>63</v>
      </c>
      <c r="B9" s="181" t="s">
        <v>148</v>
      </c>
      <c r="C9" s="170">
        <v>117772404</v>
      </c>
      <c r="D9" s="257">
        <v>117800830</v>
      </c>
      <c r="E9" s="106">
        <v>117800830</v>
      </c>
    </row>
    <row r="10" spans="1:5" s="54" customFormat="1" ht="12" customHeight="1">
      <c r="A10" s="199" t="s">
        <v>64</v>
      </c>
      <c r="B10" s="182" t="s">
        <v>149</v>
      </c>
      <c r="C10" s="169">
        <v>56270700</v>
      </c>
      <c r="D10" s="258">
        <v>55976100</v>
      </c>
      <c r="E10" s="105">
        <v>55976100</v>
      </c>
    </row>
    <row r="11" spans="1:5" s="54" customFormat="1" ht="12" customHeight="1">
      <c r="A11" s="199" t="s">
        <v>65</v>
      </c>
      <c r="B11" s="182" t="s">
        <v>150</v>
      </c>
      <c r="C11" s="169">
        <v>104590018</v>
      </c>
      <c r="D11" s="258">
        <v>106507834</v>
      </c>
      <c r="E11" s="105">
        <v>106507834</v>
      </c>
    </row>
    <row r="12" spans="1:5" s="54" customFormat="1" ht="12" customHeight="1">
      <c r="A12" s="199" t="s">
        <v>66</v>
      </c>
      <c r="B12" s="182" t="s">
        <v>151</v>
      </c>
      <c r="C12" s="169">
        <v>3842960</v>
      </c>
      <c r="D12" s="258">
        <v>4176493</v>
      </c>
      <c r="E12" s="105">
        <v>4176493</v>
      </c>
    </row>
    <row r="13" spans="1:5" s="54" customFormat="1" ht="12" customHeight="1">
      <c r="A13" s="199" t="s">
        <v>83</v>
      </c>
      <c r="B13" s="182" t="s">
        <v>379</v>
      </c>
      <c r="C13" s="169"/>
      <c r="D13" s="258">
        <v>26595250</v>
      </c>
      <c r="E13" s="105">
        <v>26595250</v>
      </c>
    </row>
    <row r="14" spans="1:5" s="53" customFormat="1" ht="12" customHeight="1" thickBot="1">
      <c r="A14" s="200" t="s">
        <v>67</v>
      </c>
      <c r="B14" s="183" t="s">
        <v>320</v>
      </c>
      <c r="C14" s="169"/>
      <c r="D14" s="258"/>
      <c r="E14" s="105"/>
    </row>
    <row r="15" spans="1:5" s="53" customFormat="1" ht="12" customHeight="1" thickBot="1">
      <c r="A15" s="25" t="s">
        <v>7</v>
      </c>
      <c r="B15" s="111" t="s">
        <v>152</v>
      </c>
      <c r="C15" s="168">
        <f>+C16+C17+C18+C19+C20</f>
        <v>22186000</v>
      </c>
      <c r="D15" s="256">
        <f>+D16+D17+D18+D19+D20</f>
        <v>185411000</v>
      </c>
      <c r="E15" s="104">
        <f>+E16+E17+E18+E19+E20</f>
        <v>182715107</v>
      </c>
    </row>
    <row r="16" spans="1:5" s="53" customFormat="1" ht="12" customHeight="1">
      <c r="A16" s="198" t="s">
        <v>69</v>
      </c>
      <c r="B16" s="181" t="s">
        <v>153</v>
      </c>
      <c r="C16" s="170"/>
      <c r="D16" s="257"/>
      <c r="E16" s="106"/>
    </row>
    <row r="17" spans="1:5" s="53" customFormat="1" ht="12" customHeight="1">
      <c r="A17" s="199" t="s">
        <v>70</v>
      </c>
      <c r="B17" s="182" t="s">
        <v>154</v>
      </c>
      <c r="C17" s="169"/>
      <c r="D17" s="258"/>
      <c r="E17" s="105"/>
    </row>
    <row r="18" spans="1:5" s="53" customFormat="1" ht="12" customHeight="1">
      <c r="A18" s="199" t="s">
        <v>71</v>
      </c>
      <c r="B18" s="182" t="s">
        <v>311</v>
      </c>
      <c r="C18" s="169"/>
      <c r="D18" s="258"/>
      <c r="E18" s="105"/>
    </row>
    <row r="19" spans="1:5" s="53" customFormat="1" ht="12" customHeight="1">
      <c r="A19" s="199" t="s">
        <v>72</v>
      </c>
      <c r="B19" s="182" t="s">
        <v>312</v>
      </c>
      <c r="C19" s="169"/>
      <c r="D19" s="258"/>
      <c r="E19" s="105"/>
    </row>
    <row r="20" spans="1:5" s="53" customFormat="1" ht="12" customHeight="1">
      <c r="A20" s="199" t="s">
        <v>73</v>
      </c>
      <c r="B20" s="182" t="s">
        <v>155</v>
      </c>
      <c r="C20" s="169">
        <v>22186000</v>
      </c>
      <c r="D20" s="258">
        <v>185411000</v>
      </c>
      <c r="E20" s="105">
        <v>182715107</v>
      </c>
    </row>
    <row r="21" spans="1:5" s="54" customFormat="1" ht="12" customHeight="1" thickBot="1">
      <c r="A21" s="200" t="s">
        <v>79</v>
      </c>
      <c r="B21" s="183" t="s">
        <v>156</v>
      </c>
      <c r="C21" s="171"/>
      <c r="D21" s="259"/>
      <c r="E21" s="107"/>
    </row>
    <row r="22" spans="1:5" s="54" customFormat="1" ht="12" customHeight="1" thickBot="1">
      <c r="A22" s="25" t="s">
        <v>8</v>
      </c>
      <c r="B22" s="19" t="s">
        <v>157</v>
      </c>
      <c r="C22" s="168">
        <f>+C23+C24+C25+C26+C27</f>
        <v>0</v>
      </c>
      <c r="D22" s="256">
        <f>+D23+D24+D25+D26+D27</f>
        <v>383651393</v>
      </c>
      <c r="E22" s="104">
        <f>+E23+E24+E25+E26+E27</f>
        <v>1319851617</v>
      </c>
    </row>
    <row r="23" spans="1:5" s="54" customFormat="1" ht="12" customHeight="1">
      <c r="A23" s="198" t="s">
        <v>52</v>
      </c>
      <c r="B23" s="181" t="s">
        <v>158</v>
      </c>
      <c r="C23" s="170"/>
      <c r="D23" s="257">
        <v>45861734</v>
      </c>
      <c r="E23" s="106">
        <v>45861734</v>
      </c>
    </row>
    <row r="24" spans="1:5" s="53" customFormat="1" ht="12" customHeight="1">
      <c r="A24" s="199" t="s">
        <v>53</v>
      </c>
      <c r="B24" s="182" t="s">
        <v>159</v>
      </c>
      <c r="C24" s="169"/>
      <c r="D24" s="258"/>
      <c r="E24" s="105"/>
    </row>
    <row r="25" spans="1:5" s="54" customFormat="1" ht="12" customHeight="1">
      <c r="A25" s="199" t="s">
        <v>54</v>
      </c>
      <c r="B25" s="182" t="s">
        <v>313</v>
      </c>
      <c r="C25" s="169"/>
      <c r="D25" s="258"/>
      <c r="E25" s="105"/>
    </row>
    <row r="26" spans="1:5" s="54" customFormat="1" ht="12" customHeight="1">
      <c r="A26" s="199" t="s">
        <v>55</v>
      </c>
      <c r="B26" s="182" t="s">
        <v>314</v>
      </c>
      <c r="C26" s="169"/>
      <c r="D26" s="258"/>
      <c r="E26" s="105"/>
    </row>
    <row r="27" spans="1:5" s="54" customFormat="1" ht="12" customHeight="1">
      <c r="A27" s="199" t="s">
        <v>95</v>
      </c>
      <c r="B27" s="182" t="s">
        <v>160</v>
      </c>
      <c r="C27" s="169"/>
      <c r="D27" s="258">
        <v>337789659</v>
      </c>
      <c r="E27" s="105">
        <v>1273989883</v>
      </c>
    </row>
    <row r="28" spans="1:5" s="54" customFormat="1" ht="12" customHeight="1" thickBot="1">
      <c r="A28" s="200" t="s">
        <v>96</v>
      </c>
      <c r="B28" s="183" t="s">
        <v>161</v>
      </c>
      <c r="C28" s="171"/>
      <c r="D28" s="259"/>
      <c r="E28" s="107">
        <v>1273989883</v>
      </c>
    </row>
    <row r="29" spans="1:5" s="54" customFormat="1" ht="12" customHeight="1" thickBot="1">
      <c r="A29" s="25" t="s">
        <v>97</v>
      </c>
      <c r="B29" s="19" t="s">
        <v>451</v>
      </c>
      <c r="C29" s="174">
        <f>SUM(C30:C36)</f>
        <v>22363000</v>
      </c>
      <c r="D29" s="174">
        <f>SUM(D30:D36)</f>
        <v>22363000</v>
      </c>
      <c r="E29" s="210">
        <f>SUM(E30:E36)</f>
        <v>38067473</v>
      </c>
    </row>
    <row r="30" spans="1:5" s="54" customFormat="1" ht="12" customHeight="1">
      <c r="A30" s="198" t="s">
        <v>162</v>
      </c>
      <c r="B30" s="181" t="s">
        <v>452</v>
      </c>
      <c r="C30" s="170"/>
      <c r="D30" s="170"/>
      <c r="E30" s="106"/>
    </row>
    <row r="31" spans="1:5" s="54" customFormat="1" ht="12" customHeight="1">
      <c r="A31" s="199" t="s">
        <v>163</v>
      </c>
      <c r="B31" s="182" t="s">
        <v>453</v>
      </c>
      <c r="C31" s="169"/>
      <c r="D31" s="169"/>
      <c r="E31" s="105"/>
    </row>
    <row r="32" spans="1:5" s="54" customFormat="1" ht="12" customHeight="1">
      <c r="A32" s="199" t="s">
        <v>164</v>
      </c>
      <c r="B32" s="182" t="s">
        <v>454</v>
      </c>
      <c r="C32" s="169">
        <v>16924000</v>
      </c>
      <c r="D32" s="169">
        <v>3424000</v>
      </c>
      <c r="E32" s="105">
        <v>35113912</v>
      </c>
    </row>
    <row r="33" spans="1:5" s="54" customFormat="1" ht="12" customHeight="1">
      <c r="A33" s="199" t="s">
        <v>165</v>
      </c>
      <c r="B33" s="182" t="s">
        <v>455</v>
      </c>
      <c r="C33" s="169"/>
      <c r="D33" s="169"/>
      <c r="E33" s="105"/>
    </row>
    <row r="34" spans="1:5" s="54" customFormat="1" ht="12" customHeight="1">
      <c r="A34" s="199" t="s">
        <v>456</v>
      </c>
      <c r="B34" s="182" t="s">
        <v>166</v>
      </c>
      <c r="C34" s="169">
        <v>5439000</v>
      </c>
      <c r="D34" s="169">
        <v>18939000</v>
      </c>
      <c r="E34" s="105">
        <v>1256157</v>
      </c>
    </row>
    <row r="35" spans="1:5" s="54" customFormat="1" ht="12" customHeight="1">
      <c r="A35" s="199" t="s">
        <v>457</v>
      </c>
      <c r="B35" s="182" t="s">
        <v>770</v>
      </c>
      <c r="C35" s="169"/>
      <c r="D35" s="169"/>
      <c r="E35" s="105"/>
    </row>
    <row r="36" spans="1:5" s="54" customFormat="1" ht="12" customHeight="1" thickBot="1">
      <c r="A36" s="200" t="s">
        <v>458</v>
      </c>
      <c r="B36" s="300" t="s">
        <v>167</v>
      </c>
      <c r="C36" s="171"/>
      <c r="D36" s="171"/>
      <c r="E36" s="107">
        <v>1697404</v>
      </c>
    </row>
    <row r="37" spans="1:5" s="54" customFormat="1" ht="12" customHeight="1" thickBot="1">
      <c r="A37" s="25" t="s">
        <v>10</v>
      </c>
      <c r="B37" s="19" t="s">
        <v>321</v>
      </c>
      <c r="C37" s="168">
        <f>SUM(C38:C48)</f>
        <v>16469000</v>
      </c>
      <c r="D37" s="256">
        <f>SUM(D38:D48)</f>
        <v>35576962</v>
      </c>
      <c r="E37" s="104">
        <f>SUM(E38:E48)</f>
        <v>35527912</v>
      </c>
    </row>
    <row r="38" spans="1:5" s="54" customFormat="1" ht="12" customHeight="1">
      <c r="A38" s="198" t="s">
        <v>56</v>
      </c>
      <c r="B38" s="181" t="s">
        <v>170</v>
      </c>
      <c r="C38" s="170">
        <v>3872000</v>
      </c>
      <c r="D38" s="257">
        <v>7672000</v>
      </c>
      <c r="E38" s="106">
        <v>3814672</v>
      </c>
    </row>
    <row r="39" spans="1:5" s="54" customFormat="1" ht="12" customHeight="1">
      <c r="A39" s="199" t="s">
        <v>57</v>
      </c>
      <c r="B39" s="182" t="s">
        <v>171</v>
      </c>
      <c r="C39" s="169">
        <v>8427000</v>
      </c>
      <c r="D39" s="258">
        <v>14427000</v>
      </c>
      <c r="E39" s="105">
        <v>17097316</v>
      </c>
    </row>
    <row r="40" spans="1:5" s="54" customFormat="1" ht="12" customHeight="1">
      <c r="A40" s="199" t="s">
        <v>58</v>
      </c>
      <c r="B40" s="182" t="s">
        <v>172</v>
      </c>
      <c r="C40" s="169"/>
      <c r="D40" s="258"/>
      <c r="E40" s="105">
        <v>238346</v>
      </c>
    </row>
    <row r="41" spans="1:5" s="54" customFormat="1" ht="12" customHeight="1">
      <c r="A41" s="199" t="s">
        <v>99</v>
      </c>
      <c r="B41" s="182" t="s">
        <v>173</v>
      </c>
      <c r="C41" s="169"/>
      <c r="D41" s="258"/>
      <c r="E41" s="105"/>
    </row>
    <row r="42" spans="1:5" s="54" customFormat="1" ht="12" customHeight="1">
      <c r="A42" s="199" t="s">
        <v>100</v>
      </c>
      <c r="B42" s="182" t="s">
        <v>174</v>
      </c>
      <c r="C42" s="169"/>
      <c r="D42" s="258"/>
      <c r="E42" s="105"/>
    </row>
    <row r="43" spans="1:5" s="54" customFormat="1" ht="12" customHeight="1">
      <c r="A43" s="199" t="s">
        <v>101</v>
      </c>
      <c r="B43" s="182" t="s">
        <v>175</v>
      </c>
      <c r="C43" s="169">
        <v>3320000</v>
      </c>
      <c r="D43" s="258">
        <v>4040000</v>
      </c>
      <c r="E43" s="105">
        <v>2102113</v>
      </c>
    </row>
    <row r="44" spans="1:5" s="54" customFormat="1" ht="12" customHeight="1">
      <c r="A44" s="199" t="s">
        <v>102</v>
      </c>
      <c r="B44" s="182" t="s">
        <v>176</v>
      </c>
      <c r="C44" s="169"/>
      <c r="D44" s="258"/>
      <c r="E44" s="105"/>
    </row>
    <row r="45" spans="1:5" s="54" customFormat="1" ht="12" customHeight="1">
      <c r="A45" s="199" t="s">
        <v>103</v>
      </c>
      <c r="B45" s="182" t="s">
        <v>459</v>
      </c>
      <c r="C45" s="169">
        <v>850000</v>
      </c>
      <c r="D45" s="258">
        <v>840000</v>
      </c>
      <c r="E45" s="105">
        <v>1423928</v>
      </c>
    </row>
    <row r="46" spans="1:5" s="54" customFormat="1" ht="12" customHeight="1">
      <c r="A46" s="199" t="s">
        <v>168</v>
      </c>
      <c r="B46" s="182" t="s">
        <v>178</v>
      </c>
      <c r="C46" s="172"/>
      <c r="D46" s="285">
        <v>8287962</v>
      </c>
      <c r="E46" s="108">
        <v>8287962</v>
      </c>
    </row>
    <row r="47" spans="1:5" s="54" customFormat="1" ht="12" customHeight="1">
      <c r="A47" s="200" t="s">
        <v>169</v>
      </c>
      <c r="B47" s="183" t="s">
        <v>323</v>
      </c>
      <c r="C47" s="173"/>
      <c r="D47" s="286"/>
      <c r="E47" s="109">
        <v>959156</v>
      </c>
    </row>
    <row r="48" spans="1:5" s="54" customFormat="1" ht="12" customHeight="1" thickBot="1">
      <c r="A48" s="200" t="s">
        <v>322</v>
      </c>
      <c r="B48" s="183" t="s">
        <v>179</v>
      </c>
      <c r="C48" s="173"/>
      <c r="D48" s="286">
        <v>310000</v>
      </c>
      <c r="E48" s="109">
        <v>1604419</v>
      </c>
    </row>
    <row r="49" spans="1:5" s="54" customFormat="1" ht="12" customHeight="1" thickBot="1">
      <c r="A49" s="25" t="s">
        <v>11</v>
      </c>
      <c r="B49" s="19" t="s">
        <v>180</v>
      </c>
      <c r="C49" s="168">
        <f>SUM(C50:C54)</f>
        <v>0</v>
      </c>
      <c r="D49" s="256">
        <f>SUM(D50:D54)</f>
        <v>0</v>
      </c>
      <c r="E49" s="104">
        <f>SUM(E50:E54)</f>
        <v>0</v>
      </c>
    </row>
    <row r="50" spans="1:5" s="54" customFormat="1" ht="12" customHeight="1">
      <c r="A50" s="198" t="s">
        <v>59</v>
      </c>
      <c r="B50" s="181" t="s">
        <v>184</v>
      </c>
      <c r="C50" s="221"/>
      <c r="D50" s="287"/>
      <c r="E50" s="110"/>
    </row>
    <row r="51" spans="1:5" s="54" customFormat="1" ht="12" customHeight="1">
      <c r="A51" s="199" t="s">
        <v>60</v>
      </c>
      <c r="B51" s="182" t="s">
        <v>185</v>
      </c>
      <c r="C51" s="172"/>
      <c r="D51" s="285"/>
      <c r="E51" s="108"/>
    </row>
    <row r="52" spans="1:5" s="54" customFormat="1" ht="12" customHeight="1">
      <c r="A52" s="199" t="s">
        <v>181</v>
      </c>
      <c r="B52" s="182" t="s">
        <v>186</v>
      </c>
      <c r="C52" s="172"/>
      <c r="D52" s="285"/>
      <c r="E52" s="108"/>
    </row>
    <row r="53" spans="1:5" s="54" customFormat="1" ht="12" customHeight="1">
      <c r="A53" s="199" t="s">
        <v>182</v>
      </c>
      <c r="B53" s="182" t="s">
        <v>187</v>
      </c>
      <c r="C53" s="172"/>
      <c r="D53" s="285"/>
      <c r="E53" s="108"/>
    </row>
    <row r="54" spans="1:5" s="54" customFormat="1" ht="12" customHeight="1" thickBot="1">
      <c r="A54" s="200" t="s">
        <v>183</v>
      </c>
      <c r="B54" s="183" t="s">
        <v>188</v>
      </c>
      <c r="C54" s="173"/>
      <c r="D54" s="286"/>
      <c r="E54" s="109"/>
    </row>
    <row r="55" spans="1:5" s="54" customFormat="1" ht="12" customHeight="1" thickBot="1">
      <c r="A55" s="25" t="s">
        <v>104</v>
      </c>
      <c r="B55" s="19" t="s">
        <v>189</v>
      </c>
      <c r="C55" s="168">
        <f>SUM(C56:C58)</f>
        <v>0</v>
      </c>
      <c r="D55" s="256">
        <f>SUM(D56:D58)</f>
        <v>0</v>
      </c>
      <c r="E55" s="104">
        <f>SUM(E56:E58)</f>
        <v>0</v>
      </c>
    </row>
    <row r="56" spans="1:5" s="54" customFormat="1" ht="12" customHeight="1">
      <c r="A56" s="198" t="s">
        <v>61</v>
      </c>
      <c r="B56" s="181" t="s">
        <v>190</v>
      </c>
      <c r="C56" s="170"/>
      <c r="D56" s="257"/>
      <c r="E56" s="106"/>
    </row>
    <row r="57" spans="1:5" s="54" customFormat="1" ht="12" customHeight="1">
      <c r="A57" s="199" t="s">
        <v>62</v>
      </c>
      <c r="B57" s="182" t="s">
        <v>315</v>
      </c>
      <c r="C57" s="169"/>
      <c r="D57" s="258"/>
      <c r="E57" s="105"/>
    </row>
    <row r="58" spans="1:5" s="54" customFormat="1" ht="12" customHeight="1">
      <c r="A58" s="199" t="s">
        <v>193</v>
      </c>
      <c r="B58" s="182" t="s">
        <v>191</v>
      </c>
      <c r="C58" s="169"/>
      <c r="D58" s="258"/>
      <c r="E58" s="105"/>
    </row>
    <row r="59" spans="1:5" s="54" customFormat="1" ht="12" customHeight="1" thickBot="1">
      <c r="A59" s="200" t="s">
        <v>194</v>
      </c>
      <c r="B59" s="183" t="s">
        <v>192</v>
      </c>
      <c r="C59" s="171"/>
      <c r="D59" s="259"/>
      <c r="E59" s="107"/>
    </row>
    <row r="60" spans="1:5" s="54" customFormat="1" ht="12" customHeight="1" thickBot="1">
      <c r="A60" s="25" t="s">
        <v>13</v>
      </c>
      <c r="B60" s="111" t="s">
        <v>195</v>
      </c>
      <c r="C60" s="168">
        <f>SUM(C61:C63)</f>
        <v>0</v>
      </c>
      <c r="D60" s="256">
        <f>SUM(D61:D63)</f>
        <v>547368</v>
      </c>
      <c r="E60" s="104">
        <f>SUM(E61:E63)</f>
        <v>1240868</v>
      </c>
    </row>
    <row r="61" spans="1:5" s="54" customFormat="1" ht="12" customHeight="1">
      <c r="A61" s="198" t="s">
        <v>105</v>
      </c>
      <c r="B61" s="181" t="s">
        <v>197</v>
      </c>
      <c r="C61" s="172"/>
      <c r="D61" s="285"/>
      <c r="E61" s="108"/>
    </row>
    <row r="62" spans="1:5" s="54" customFormat="1" ht="12" customHeight="1">
      <c r="A62" s="199" t="s">
        <v>106</v>
      </c>
      <c r="B62" s="182" t="s">
        <v>316</v>
      </c>
      <c r="C62" s="172"/>
      <c r="D62" s="285">
        <v>547368</v>
      </c>
      <c r="E62" s="108">
        <v>1240868</v>
      </c>
    </row>
    <row r="63" spans="1:5" s="54" customFormat="1" ht="12" customHeight="1">
      <c r="A63" s="199" t="s">
        <v>129</v>
      </c>
      <c r="B63" s="182" t="s">
        <v>198</v>
      </c>
      <c r="C63" s="172"/>
      <c r="D63" s="285"/>
      <c r="E63" s="108"/>
    </row>
    <row r="64" spans="1:5" s="54" customFormat="1" ht="12" customHeight="1" thickBot="1">
      <c r="A64" s="200" t="s">
        <v>196</v>
      </c>
      <c r="B64" s="183" t="s">
        <v>199</v>
      </c>
      <c r="C64" s="172"/>
      <c r="D64" s="285"/>
      <c r="E64" s="108"/>
    </row>
    <row r="65" spans="1:5" s="54" customFormat="1" ht="12" customHeight="1" thickBot="1">
      <c r="A65" s="25" t="s">
        <v>14</v>
      </c>
      <c r="B65" s="19" t="s">
        <v>200</v>
      </c>
      <c r="C65" s="174">
        <f>+C8+C15+C22+C29+C37+C49+C55+C60</f>
        <v>343494082</v>
      </c>
      <c r="D65" s="260">
        <f>+D8+D15+D22+D29+D37+D49+D55+D60</f>
        <v>938606230</v>
      </c>
      <c r="E65" s="210">
        <f>+E8+E15+E22+E29+E37+E49+E55+E60</f>
        <v>1888459484</v>
      </c>
    </row>
    <row r="66" spans="1:5" s="54" customFormat="1" ht="12" customHeight="1" thickBot="1">
      <c r="A66" s="201" t="s">
        <v>285</v>
      </c>
      <c r="B66" s="111" t="s">
        <v>202</v>
      </c>
      <c r="C66" s="168">
        <f>SUM(C67:C69)</f>
        <v>0</v>
      </c>
      <c r="D66" s="256">
        <f>SUM(D67:D69)</f>
        <v>0</v>
      </c>
      <c r="E66" s="104">
        <f>SUM(E67:E69)</f>
        <v>0</v>
      </c>
    </row>
    <row r="67" spans="1:5" s="54" customFormat="1" ht="12" customHeight="1">
      <c r="A67" s="198" t="s">
        <v>230</v>
      </c>
      <c r="B67" s="181" t="s">
        <v>203</v>
      </c>
      <c r="C67" s="172"/>
      <c r="D67" s="285"/>
      <c r="E67" s="108"/>
    </row>
    <row r="68" spans="1:5" s="54" customFormat="1" ht="12" customHeight="1">
      <c r="A68" s="199" t="s">
        <v>239</v>
      </c>
      <c r="B68" s="182" t="s">
        <v>204</v>
      </c>
      <c r="C68" s="172"/>
      <c r="D68" s="285"/>
      <c r="E68" s="108"/>
    </row>
    <row r="69" spans="1:5" s="54" customFormat="1" ht="12" customHeight="1" thickBot="1">
      <c r="A69" s="208" t="s">
        <v>240</v>
      </c>
      <c r="B69" s="320" t="s">
        <v>205</v>
      </c>
      <c r="C69" s="321"/>
      <c r="D69" s="288"/>
      <c r="E69" s="322"/>
    </row>
    <row r="70" spans="1:5" s="54" customFormat="1" ht="12" customHeight="1" thickBot="1">
      <c r="A70" s="201" t="s">
        <v>206</v>
      </c>
      <c r="B70" s="111" t="s">
        <v>207</v>
      </c>
      <c r="C70" s="168">
        <f>SUM(C71:C74)</f>
        <v>0</v>
      </c>
      <c r="D70" s="168">
        <f>SUM(D71:D74)</f>
        <v>13126159</v>
      </c>
      <c r="E70" s="104">
        <f>SUM(E71:E74)</f>
        <v>13126159</v>
      </c>
    </row>
    <row r="71" spans="1:5" s="54" customFormat="1" ht="12" customHeight="1">
      <c r="A71" s="198" t="s">
        <v>84</v>
      </c>
      <c r="B71" s="307" t="s">
        <v>208</v>
      </c>
      <c r="C71" s="172"/>
      <c r="D71" s="172">
        <v>13126159</v>
      </c>
      <c r="E71" s="108">
        <v>13126159</v>
      </c>
    </row>
    <row r="72" spans="1:5" s="54" customFormat="1" ht="12" customHeight="1">
      <c r="A72" s="199" t="s">
        <v>85</v>
      </c>
      <c r="B72" s="307" t="s">
        <v>466</v>
      </c>
      <c r="C72" s="172"/>
      <c r="D72" s="172"/>
      <c r="E72" s="108"/>
    </row>
    <row r="73" spans="1:5" s="54" customFormat="1" ht="12" customHeight="1">
      <c r="A73" s="199" t="s">
        <v>231</v>
      </c>
      <c r="B73" s="307" t="s">
        <v>209</v>
      </c>
      <c r="C73" s="172"/>
      <c r="D73" s="172"/>
      <c r="E73" s="108"/>
    </row>
    <row r="74" spans="1:5" s="54" customFormat="1" ht="12" customHeight="1" thickBot="1">
      <c r="A74" s="200" t="s">
        <v>232</v>
      </c>
      <c r="B74" s="308" t="s">
        <v>467</v>
      </c>
      <c r="C74" s="172"/>
      <c r="D74" s="172"/>
      <c r="E74" s="108"/>
    </row>
    <row r="75" spans="1:5" s="54" customFormat="1" ht="12" customHeight="1" thickBot="1">
      <c r="A75" s="201" t="s">
        <v>210</v>
      </c>
      <c r="B75" s="111" t="s">
        <v>211</v>
      </c>
      <c r="C75" s="168">
        <f>SUM(C76:C77)</f>
        <v>913583918</v>
      </c>
      <c r="D75" s="168">
        <f>SUM(D76:D77)</f>
        <v>913583918</v>
      </c>
      <c r="E75" s="104">
        <f>SUM(E76:E77)</f>
        <v>851458226</v>
      </c>
    </row>
    <row r="76" spans="1:5" s="54" customFormat="1" ht="12" customHeight="1">
      <c r="A76" s="198" t="s">
        <v>233</v>
      </c>
      <c r="B76" s="181" t="s">
        <v>212</v>
      </c>
      <c r="C76" s="172">
        <v>913583918</v>
      </c>
      <c r="D76" s="172">
        <v>913583918</v>
      </c>
      <c r="E76" s="108">
        <v>851458226</v>
      </c>
    </row>
    <row r="77" spans="1:5" s="54" customFormat="1" ht="12" customHeight="1" thickBot="1">
      <c r="A77" s="200" t="s">
        <v>234</v>
      </c>
      <c r="B77" s="183" t="s">
        <v>213</v>
      </c>
      <c r="C77" s="172"/>
      <c r="D77" s="172"/>
      <c r="E77" s="108"/>
    </row>
    <row r="78" spans="1:5" s="53" customFormat="1" ht="12" customHeight="1" thickBot="1">
      <c r="A78" s="201" t="s">
        <v>214</v>
      </c>
      <c r="B78" s="111" t="s">
        <v>215</v>
      </c>
      <c r="C78" s="168">
        <f>SUM(C79:C81)</f>
        <v>0</v>
      </c>
      <c r="D78" s="168">
        <f>SUM(D79:D81)</f>
        <v>0</v>
      </c>
      <c r="E78" s="104">
        <f>SUM(E79:E81)</f>
        <v>11470973</v>
      </c>
    </row>
    <row r="79" spans="1:5" s="54" customFormat="1" ht="12" customHeight="1">
      <c r="A79" s="198" t="s">
        <v>235</v>
      </c>
      <c r="B79" s="181" t="s">
        <v>216</v>
      </c>
      <c r="C79" s="172"/>
      <c r="D79" s="172"/>
      <c r="E79" s="108">
        <v>11470973</v>
      </c>
    </row>
    <row r="80" spans="1:5" s="54" customFormat="1" ht="12" customHeight="1">
      <c r="A80" s="199" t="s">
        <v>236</v>
      </c>
      <c r="B80" s="182" t="s">
        <v>217</v>
      </c>
      <c r="C80" s="172"/>
      <c r="D80" s="172"/>
      <c r="E80" s="108"/>
    </row>
    <row r="81" spans="1:5" s="54" customFormat="1" ht="12" customHeight="1" thickBot="1">
      <c r="A81" s="200" t="s">
        <v>237</v>
      </c>
      <c r="B81" s="183" t="s">
        <v>468</v>
      </c>
      <c r="C81" s="172"/>
      <c r="D81" s="172"/>
      <c r="E81" s="108"/>
    </row>
    <row r="82" spans="1:5" s="54" customFormat="1" ht="12" customHeight="1" thickBot="1">
      <c r="A82" s="201" t="s">
        <v>218</v>
      </c>
      <c r="B82" s="111" t="s">
        <v>238</v>
      </c>
      <c r="C82" s="168">
        <f>SUM(C83:C86)</f>
        <v>0</v>
      </c>
      <c r="D82" s="168">
        <f>SUM(D83:D86)</f>
        <v>0</v>
      </c>
      <c r="E82" s="104">
        <f>SUM(E83:E86)</f>
        <v>0</v>
      </c>
    </row>
    <row r="83" spans="1:5" s="54" customFormat="1" ht="12" customHeight="1">
      <c r="A83" s="202" t="s">
        <v>219</v>
      </c>
      <c r="B83" s="181" t="s">
        <v>220</v>
      </c>
      <c r="C83" s="172"/>
      <c r="D83" s="172"/>
      <c r="E83" s="108"/>
    </row>
    <row r="84" spans="1:5" s="54" customFormat="1" ht="12" customHeight="1">
      <c r="A84" s="203" t="s">
        <v>221</v>
      </c>
      <c r="B84" s="182" t="s">
        <v>222</v>
      </c>
      <c r="C84" s="172"/>
      <c r="D84" s="172"/>
      <c r="E84" s="108"/>
    </row>
    <row r="85" spans="1:5" s="54" customFormat="1" ht="12" customHeight="1">
      <c r="A85" s="203" t="s">
        <v>223</v>
      </c>
      <c r="B85" s="182" t="s">
        <v>224</v>
      </c>
      <c r="C85" s="172"/>
      <c r="D85" s="172"/>
      <c r="E85" s="108"/>
    </row>
    <row r="86" spans="1:5" s="53" customFormat="1" ht="12" customHeight="1" thickBot="1">
      <c r="A86" s="204" t="s">
        <v>225</v>
      </c>
      <c r="B86" s="183" t="s">
        <v>226</v>
      </c>
      <c r="C86" s="172"/>
      <c r="D86" s="172"/>
      <c r="E86" s="108"/>
    </row>
    <row r="87" spans="1:5" s="53" customFormat="1" ht="12" customHeight="1" thickBot="1">
      <c r="A87" s="201" t="s">
        <v>227</v>
      </c>
      <c r="B87" s="111" t="s">
        <v>362</v>
      </c>
      <c r="C87" s="224"/>
      <c r="D87" s="224"/>
      <c r="E87" s="225"/>
    </row>
    <row r="88" spans="1:5" s="53" customFormat="1" ht="12" customHeight="1" thickBot="1">
      <c r="A88" s="201" t="s">
        <v>380</v>
      </c>
      <c r="B88" s="111" t="s">
        <v>228</v>
      </c>
      <c r="C88" s="224"/>
      <c r="D88" s="224"/>
      <c r="E88" s="225"/>
    </row>
    <row r="89" spans="1:5" s="53" customFormat="1" ht="12" customHeight="1" thickBot="1">
      <c r="A89" s="201" t="s">
        <v>381</v>
      </c>
      <c r="B89" s="188" t="s">
        <v>365</v>
      </c>
      <c r="C89" s="174">
        <f>+C66+C70+C75+C78+C82+C88+C87</f>
        <v>913583918</v>
      </c>
      <c r="D89" s="174">
        <f>+D66+D70+D75+D78+D82+D88+D87</f>
        <v>926710077</v>
      </c>
      <c r="E89" s="210">
        <f>+E66+E70+E75+E78+E82+E88+E87</f>
        <v>876055358</v>
      </c>
    </row>
    <row r="90" spans="1:5" s="53" customFormat="1" ht="12" customHeight="1" thickBot="1">
      <c r="A90" s="205" t="s">
        <v>382</v>
      </c>
      <c r="B90" s="189" t="s">
        <v>383</v>
      </c>
      <c r="C90" s="174">
        <f>+C65+C89</f>
        <v>1257078000</v>
      </c>
      <c r="D90" s="174">
        <f>+D65+D89</f>
        <v>1865316307</v>
      </c>
      <c r="E90" s="210">
        <f>+E65+E89</f>
        <v>2764514842</v>
      </c>
    </row>
    <row r="91" spans="1:3" s="54" customFormat="1" ht="15" customHeight="1" thickBot="1">
      <c r="A91" s="88"/>
      <c r="B91" s="89"/>
      <c r="C91" s="150"/>
    </row>
    <row r="92" spans="1:5" s="47" customFormat="1" ht="16.5" customHeight="1" thickBot="1">
      <c r="A92" s="710" t="s">
        <v>41</v>
      </c>
      <c r="B92" s="711"/>
      <c r="C92" s="711"/>
      <c r="D92" s="711"/>
      <c r="E92" s="712"/>
    </row>
    <row r="93" spans="1:5" s="55" customFormat="1" ht="12" customHeight="1" thickBot="1">
      <c r="A93" s="175" t="s">
        <v>6</v>
      </c>
      <c r="B93" s="24" t="s">
        <v>387</v>
      </c>
      <c r="C93" s="167">
        <f>+C94+C95+C96+C97+C98+C111</f>
        <v>198564000</v>
      </c>
      <c r="D93" s="167">
        <f>+D94+D95+D96+D97+D98+D111</f>
        <v>722039141</v>
      </c>
      <c r="E93" s="239">
        <f>+E94+E95+E96+E97+E98+E111</f>
        <v>506824593</v>
      </c>
    </row>
    <row r="94" spans="1:5" ht="12" customHeight="1">
      <c r="A94" s="206" t="s">
        <v>63</v>
      </c>
      <c r="B94" s="8" t="s">
        <v>35</v>
      </c>
      <c r="C94" s="246">
        <v>48369000</v>
      </c>
      <c r="D94" s="246">
        <v>273333978</v>
      </c>
      <c r="E94" s="240">
        <v>182331165</v>
      </c>
    </row>
    <row r="95" spans="1:5" ht="12" customHeight="1">
      <c r="A95" s="199" t="s">
        <v>64</v>
      </c>
      <c r="B95" s="6" t="s">
        <v>107</v>
      </c>
      <c r="C95" s="169">
        <v>9145000</v>
      </c>
      <c r="D95" s="169">
        <v>38627969</v>
      </c>
      <c r="E95" s="105">
        <v>23516034</v>
      </c>
    </row>
    <row r="96" spans="1:5" ht="12" customHeight="1">
      <c r="A96" s="199" t="s">
        <v>65</v>
      </c>
      <c r="B96" s="6" t="s">
        <v>82</v>
      </c>
      <c r="C96" s="171">
        <v>114900000</v>
      </c>
      <c r="D96" s="169">
        <v>345852396</v>
      </c>
      <c r="E96" s="107">
        <v>257470427</v>
      </c>
    </row>
    <row r="97" spans="1:5" ht="12" customHeight="1">
      <c r="A97" s="199" t="s">
        <v>66</v>
      </c>
      <c r="B97" s="9" t="s">
        <v>108</v>
      </c>
      <c r="C97" s="171">
        <v>9323000</v>
      </c>
      <c r="D97" s="259">
        <v>13823000</v>
      </c>
      <c r="E97" s="107">
        <v>8428943</v>
      </c>
    </row>
    <row r="98" spans="1:5" ht="12" customHeight="1">
      <c r="A98" s="199" t="s">
        <v>74</v>
      </c>
      <c r="B98" s="17" t="s">
        <v>109</v>
      </c>
      <c r="C98" s="171">
        <v>16827000</v>
      </c>
      <c r="D98" s="259">
        <v>50401798</v>
      </c>
      <c r="E98" s="107">
        <v>35078024</v>
      </c>
    </row>
    <row r="99" spans="1:5" ht="12" customHeight="1">
      <c r="A99" s="199" t="s">
        <v>67</v>
      </c>
      <c r="B99" s="6" t="s">
        <v>384</v>
      </c>
      <c r="C99" s="171"/>
      <c r="D99" s="259"/>
      <c r="E99" s="107"/>
    </row>
    <row r="100" spans="1:5" ht="12" customHeight="1">
      <c r="A100" s="199" t="s">
        <v>68</v>
      </c>
      <c r="B100" s="65" t="s">
        <v>328</v>
      </c>
      <c r="C100" s="171"/>
      <c r="D100" s="259"/>
      <c r="E100" s="107"/>
    </row>
    <row r="101" spans="1:5" ht="12" customHeight="1">
      <c r="A101" s="199" t="s">
        <v>75</v>
      </c>
      <c r="B101" s="65" t="s">
        <v>327</v>
      </c>
      <c r="C101" s="171"/>
      <c r="D101" s="259">
        <v>408029</v>
      </c>
      <c r="E101" s="107">
        <v>408029</v>
      </c>
    </row>
    <row r="102" spans="1:5" ht="12" customHeight="1">
      <c r="A102" s="199" t="s">
        <v>76</v>
      </c>
      <c r="B102" s="65" t="s">
        <v>244</v>
      </c>
      <c r="C102" s="171"/>
      <c r="D102" s="259"/>
      <c r="E102" s="107"/>
    </row>
    <row r="103" spans="1:5" ht="12" customHeight="1">
      <c r="A103" s="199" t="s">
        <v>77</v>
      </c>
      <c r="B103" s="66" t="s">
        <v>245</v>
      </c>
      <c r="C103" s="171"/>
      <c r="D103" s="259"/>
      <c r="E103" s="107"/>
    </row>
    <row r="104" spans="1:5" ht="12" customHeight="1">
      <c r="A104" s="199" t="s">
        <v>78</v>
      </c>
      <c r="B104" s="66" t="s">
        <v>246</v>
      </c>
      <c r="C104" s="171"/>
      <c r="D104" s="259"/>
      <c r="E104" s="107"/>
    </row>
    <row r="105" spans="1:5" ht="12" customHeight="1">
      <c r="A105" s="199" t="s">
        <v>80</v>
      </c>
      <c r="B105" s="65" t="s">
        <v>247</v>
      </c>
      <c r="C105" s="171">
        <v>5588000</v>
      </c>
      <c r="D105" s="259">
        <v>26268869</v>
      </c>
      <c r="E105" s="107">
        <v>23943595</v>
      </c>
    </row>
    <row r="106" spans="1:5" ht="12" customHeight="1">
      <c r="A106" s="199" t="s">
        <v>110</v>
      </c>
      <c r="B106" s="65" t="s">
        <v>248</v>
      </c>
      <c r="C106" s="171"/>
      <c r="D106" s="259"/>
      <c r="E106" s="107"/>
    </row>
    <row r="107" spans="1:5" ht="12" customHeight="1">
      <c r="A107" s="199" t="s">
        <v>242</v>
      </c>
      <c r="B107" s="66" t="s">
        <v>249</v>
      </c>
      <c r="C107" s="169"/>
      <c r="D107" s="259">
        <v>2900000</v>
      </c>
      <c r="E107" s="107">
        <v>1690500</v>
      </c>
    </row>
    <row r="108" spans="1:5" ht="12" customHeight="1">
      <c r="A108" s="207" t="s">
        <v>243</v>
      </c>
      <c r="B108" s="67" t="s">
        <v>250</v>
      </c>
      <c r="C108" s="171"/>
      <c r="D108" s="259"/>
      <c r="E108" s="107"/>
    </row>
    <row r="109" spans="1:5" ht="12" customHeight="1">
      <c r="A109" s="199" t="s">
        <v>325</v>
      </c>
      <c r="B109" s="67" t="s">
        <v>251</v>
      </c>
      <c r="C109" s="171"/>
      <c r="D109" s="259"/>
      <c r="E109" s="107"/>
    </row>
    <row r="110" spans="1:5" ht="12" customHeight="1">
      <c r="A110" s="199" t="s">
        <v>326</v>
      </c>
      <c r="B110" s="66" t="s">
        <v>252</v>
      </c>
      <c r="C110" s="169">
        <v>11239000</v>
      </c>
      <c r="D110" s="258">
        <v>20824900</v>
      </c>
      <c r="E110" s="105">
        <v>9035900</v>
      </c>
    </row>
    <row r="111" spans="1:5" ht="12" customHeight="1">
      <c r="A111" s="199" t="s">
        <v>330</v>
      </c>
      <c r="B111" s="9" t="s">
        <v>36</v>
      </c>
      <c r="C111" s="169"/>
      <c r="D111" s="258"/>
      <c r="E111" s="105"/>
    </row>
    <row r="112" spans="1:5" ht="12" customHeight="1">
      <c r="A112" s="200" t="s">
        <v>331</v>
      </c>
      <c r="B112" s="6" t="s">
        <v>385</v>
      </c>
      <c r="C112" s="171"/>
      <c r="D112" s="259"/>
      <c r="E112" s="107"/>
    </row>
    <row r="113" spans="1:5" ht="12" customHeight="1" thickBot="1">
      <c r="A113" s="208" t="s">
        <v>332</v>
      </c>
      <c r="B113" s="68" t="s">
        <v>386</v>
      </c>
      <c r="C113" s="247"/>
      <c r="D113" s="291"/>
      <c r="E113" s="241"/>
    </row>
    <row r="114" spans="1:5" ht="12" customHeight="1" thickBot="1">
      <c r="A114" s="25" t="s">
        <v>7</v>
      </c>
      <c r="B114" s="23" t="s">
        <v>253</v>
      </c>
      <c r="C114" s="168">
        <f>+C115+C117+C119</f>
        <v>807352500</v>
      </c>
      <c r="D114" s="256">
        <f>+D115+D117+D119</f>
        <v>868482646</v>
      </c>
      <c r="E114" s="104">
        <f>+E115+E117+E119</f>
        <v>732771683</v>
      </c>
    </row>
    <row r="115" spans="1:5" ht="12" customHeight="1">
      <c r="A115" s="198" t="s">
        <v>69</v>
      </c>
      <c r="B115" s="6" t="s">
        <v>128</v>
      </c>
      <c r="C115" s="170">
        <v>777598500</v>
      </c>
      <c r="D115" s="257">
        <v>764654744</v>
      </c>
      <c r="E115" s="106">
        <v>667918273</v>
      </c>
    </row>
    <row r="116" spans="1:5" ht="12" customHeight="1">
      <c r="A116" s="198" t="s">
        <v>70</v>
      </c>
      <c r="B116" s="10" t="s">
        <v>257</v>
      </c>
      <c r="C116" s="170"/>
      <c r="D116" s="257"/>
      <c r="E116" s="106"/>
    </row>
    <row r="117" spans="1:5" ht="12" customHeight="1">
      <c r="A117" s="198" t="s">
        <v>71</v>
      </c>
      <c r="B117" s="10" t="s">
        <v>111</v>
      </c>
      <c r="C117" s="169">
        <v>20340000</v>
      </c>
      <c r="D117" s="258">
        <v>96213902</v>
      </c>
      <c r="E117" s="105">
        <v>64853410</v>
      </c>
    </row>
    <row r="118" spans="1:5" ht="12" customHeight="1">
      <c r="A118" s="198" t="s">
        <v>72</v>
      </c>
      <c r="B118" s="10" t="s">
        <v>258</v>
      </c>
      <c r="C118" s="169"/>
      <c r="D118" s="258"/>
      <c r="E118" s="105"/>
    </row>
    <row r="119" spans="1:5" ht="12" customHeight="1">
      <c r="A119" s="198" t="s">
        <v>73</v>
      </c>
      <c r="B119" s="113" t="s">
        <v>130</v>
      </c>
      <c r="C119" s="169">
        <v>9414000</v>
      </c>
      <c r="D119" s="258">
        <v>7614000</v>
      </c>
      <c r="E119" s="105"/>
    </row>
    <row r="120" spans="1:5" ht="12" customHeight="1">
      <c r="A120" s="198" t="s">
        <v>79</v>
      </c>
      <c r="B120" s="112" t="s">
        <v>317</v>
      </c>
      <c r="C120" s="169"/>
      <c r="D120" s="258"/>
      <c r="E120" s="105"/>
    </row>
    <row r="121" spans="1:5" ht="12" customHeight="1">
      <c r="A121" s="198" t="s">
        <v>81</v>
      </c>
      <c r="B121" s="177" t="s">
        <v>263</v>
      </c>
      <c r="C121" s="169"/>
      <c r="D121" s="258"/>
      <c r="E121" s="105"/>
    </row>
    <row r="122" spans="1:5" ht="12" customHeight="1">
      <c r="A122" s="198" t="s">
        <v>112</v>
      </c>
      <c r="B122" s="66" t="s">
        <v>246</v>
      </c>
      <c r="C122" s="169"/>
      <c r="D122" s="258"/>
      <c r="E122" s="105"/>
    </row>
    <row r="123" spans="1:5" ht="12" customHeight="1">
      <c r="A123" s="198" t="s">
        <v>113</v>
      </c>
      <c r="B123" s="66" t="s">
        <v>262</v>
      </c>
      <c r="C123" s="169"/>
      <c r="D123" s="258"/>
      <c r="E123" s="105"/>
    </row>
    <row r="124" spans="1:5" ht="12" customHeight="1">
      <c r="A124" s="198" t="s">
        <v>114</v>
      </c>
      <c r="B124" s="66" t="s">
        <v>261</v>
      </c>
      <c r="C124" s="169"/>
      <c r="D124" s="258"/>
      <c r="E124" s="105"/>
    </row>
    <row r="125" spans="1:5" ht="12" customHeight="1">
      <c r="A125" s="198" t="s">
        <v>254</v>
      </c>
      <c r="B125" s="66" t="s">
        <v>249</v>
      </c>
      <c r="C125" s="169"/>
      <c r="D125" s="258"/>
      <c r="E125" s="105"/>
    </row>
    <row r="126" spans="1:5" ht="12" customHeight="1">
      <c r="A126" s="198" t="s">
        <v>255</v>
      </c>
      <c r="B126" s="66" t="s">
        <v>260</v>
      </c>
      <c r="C126" s="169"/>
      <c r="D126" s="258"/>
      <c r="E126" s="105"/>
    </row>
    <row r="127" spans="1:5" ht="12" customHeight="1" thickBot="1">
      <c r="A127" s="207" t="s">
        <v>256</v>
      </c>
      <c r="B127" s="66" t="s">
        <v>259</v>
      </c>
      <c r="C127" s="171"/>
      <c r="D127" s="259"/>
      <c r="E127" s="107"/>
    </row>
    <row r="128" spans="1:5" ht="12" customHeight="1" thickBot="1">
      <c r="A128" s="25" t="s">
        <v>8</v>
      </c>
      <c r="B128" s="59" t="s">
        <v>335</v>
      </c>
      <c r="C128" s="168">
        <f>+C93+C114</f>
        <v>1005916500</v>
      </c>
      <c r="D128" s="256">
        <f>+D93+D114</f>
        <v>1590521787</v>
      </c>
      <c r="E128" s="104">
        <f>+E93+E114</f>
        <v>1239596276</v>
      </c>
    </row>
    <row r="129" spans="1:5" ht="12" customHeight="1" thickBot="1">
      <c r="A129" s="25" t="s">
        <v>9</v>
      </c>
      <c r="B129" s="59" t="s">
        <v>336</v>
      </c>
      <c r="C129" s="168">
        <f>+C130+C131+C132</f>
        <v>0</v>
      </c>
      <c r="D129" s="256">
        <f>+D130+D131+D132</f>
        <v>0</v>
      </c>
      <c r="E129" s="104">
        <f>+E130+E131+E132</f>
        <v>0</v>
      </c>
    </row>
    <row r="130" spans="1:5" s="55" customFormat="1" ht="12" customHeight="1">
      <c r="A130" s="198" t="s">
        <v>162</v>
      </c>
      <c r="B130" s="7" t="s">
        <v>390</v>
      </c>
      <c r="C130" s="169"/>
      <c r="D130" s="258"/>
      <c r="E130" s="105"/>
    </row>
    <row r="131" spans="1:5" ht="12" customHeight="1">
      <c r="A131" s="198" t="s">
        <v>163</v>
      </c>
      <c r="B131" s="7" t="s">
        <v>344</v>
      </c>
      <c r="C131" s="169"/>
      <c r="D131" s="258"/>
      <c r="E131" s="105"/>
    </row>
    <row r="132" spans="1:5" ht="12" customHeight="1" thickBot="1">
      <c r="A132" s="207" t="s">
        <v>164</v>
      </c>
      <c r="B132" s="5" t="s">
        <v>389</v>
      </c>
      <c r="C132" s="169"/>
      <c r="D132" s="258"/>
      <c r="E132" s="105"/>
    </row>
    <row r="133" spans="1:5" ht="12" customHeight="1" thickBot="1">
      <c r="A133" s="25" t="s">
        <v>10</v>
      </c>
      <c r="B133" s="59" t="s">
        <v>337</v>
      </c>
      <c r="C133" s="168">
        <f>+C134+C135+C136+C137+C138+C139</f>
        <v>0</v>
      </c>
      <c r="D133" s="256">
        <f>+D134+D135+D136+D137+D138+D139</f>
        <v>0</v>
      </c>
      <c r="E133" s="104">
        <f>+E134+E135+E136+E137+E138+E139</f>
        <v>0</v>
      </c>
    </row>
    <row r="134" spans="1:5" ht="12" customHeight="1">
      <c r="A134" s="198" t="s">
        <v>56</v>
      </c>
      <c r="B134" s="7" t="s">
        <v>346</v>
      </c>
      <c r="C134" s="169"/>
      <c r="D134" s="258"/>
      <c r="E134" s="105"/>
    </row>
    <row r="135" spans="1:5" ht="12" customHeight="1">
      <c r="A135" s="198" t="s">
        <v>57</v>
      </c>
      <c r="B135" s="7" t="s">
        <v>338</v>
      </c>
      <c r="C135" s="169"/>
      <c r="D135" s="258"/>
      <c r="E135" s="105"/>
    </row>
    <row r="136" spans="1:5" ht="12" customHeight="1">
      <c r="A136" s="198" t="s">
        <v>58</v>
      </c>
      <c r="B136" s="7" t="s">
        <v>339</v>
      </c>
      <c r="C136" s="169"/>
      <c r="D136" s="258"/>
      <c r="E136" s="105"/>
    </row>
    <row r="137" spans="1:5" ht="12" customHeight="1">
      <c r="A137" s="198" t="s">
        <v>99</v>
      </c>
      <c r="B137" s="7" t="s">
        <v>388</v>
      </c>
      <c r="C137" s="169"/>
      <c r="D137" s="258"/>
      <c r="E137" s="105"/>
    </row>
    <row r="138" spans="1:5" ht="12" customHeight="1">
      <c r="A138" s="198" t="s">
        <v>100</v>
      </c>
      <c r="B138" s="7" t="s">
        <v>341</v>
      </c>
      <c r="C138" s="169"/>
      <c r="D138" s="258"/>
      <c r="E138" s="105"/>
    </row>
    <row r="139" spans="1:5" s="55" customFormat="1" ht="12" customHeight="1" thickBot="1">
      <c r="A139" s="207" t="s">
        <v>101</v>
      </c>
      <c r="B139" s="5" t="s">
        <v>342</v>
      </c>
      <c r="C139" s="169"/>
      <c r="D139" s="258"/>
      <c r="E139" s="105"/>
    </row>
    <row r="140" spans="1:11" ht="12" customHeight="1" thickBot="1">
      <c r="A140" s="25" t="s">
        <v>11</v>
      </c>
      <c r="B140" s="59" t="s">
        <v>403</v>
      </c>
      <c r="C140" s="174">
        <f>+C141+C142+C144+C145+C143</f>
        <v>251161500</v>
      </c>
      <c r="D140" s="260">
        <f>+D141+D142+D144+D145+D143</f>
        <v>274794520</v>
      </c>
      <c r="E140" s="210">
        <f>+E141+E142+E144+E145+E143</f>
        <v>246551870</v>
      </c>
      <c r="K140" s="97"/>
    </row>
    <row r="141" spans="1:5" ht="12.75">
      <c r="A141" s="198" t="s">
        <v>59</v>
      </c>
      <c r="B141" s="7" t="s">
        <v>264</v>
      </c>
      <c r="C141" s="169"/>
      <c r="D141" s="258"/>
      <c r="E141" s="105"/>
    </row>
    <row r="142" spans="1:5" ht="12" customHeight="1">
      <c r="A142" s="198" t="s">
        <v>60</v>
      </c>
      <c r="B142" s="7" t="s">
        <v>265</v>
      </c>
      <c r="C142" s="169"/>
      <c r="D142" s="258">
        <v>10518020</v>
      </c>
      <c r="E142" s="105">
        <v>10518020</v>
      </c>
    </row>
    <row r="143" spans="1:5" ht="12" customHeight="1">
      <c r="A143" s="198" t="s">
        <v>181</v>
      </c>
      <c r="B143" s="7" t="s">
        <v>402</v>
      </c>
      <c r="C143" s="169">
        <v>251161500</v>
      </c>
      <c r="D143" s="258">
        <v>264276500</v>
      </c>
      <c r="E143" s="105">
        <v>236033850</v>
      </c>
    </row>
    <row r="144" spans="1:5" s="55" customFormat="1" ht="12" customHeight="1">
      <c r="A144" s="198" t="s">
        <v>182</v>
      </c>
      <c r="B144" s="7" t="s">
        <v>351</v>
      </c>
      <c r="C144" s="169"/>
      <c r="D144" s="258"/>
      <c r="E144" s="105"/>
    </row>
    <row r="145" spans="1:5" s="55" customFormat="1" ht="12" customHeight="1" thickBot="1">
      <c r="A145" s="207" t="s">
        <v>183</v>
      </c>
      <c r="B145" s="5" t="s">
        <v>281</v>
      </c>
      <c r="C145" s="169"/>
      <c r="D145" s="258"/>
      <c r="E145" s="105"/>
    </row>
    <row r="146" spans="1:5" s="55" customFormat="1" ht="12" customHeight="1" thickBot="1">
      <c r="A146" s="25" t="s">
        <v>12</v>
      </c>
      <c r="B146" s="59" t="s">
        <v>352</v>
      </c>
      <c r="C146" s="249">
        <f>+C147+C148+C149+C150+C151</f>
        <v>0</v>
      </c>
      <c r="D146" s="261">
        <f>+D147+D148+D149+D150+D151</f>
        <v>0</v>
      </c>
      <c r="E146" s="243">
        <f>+E147+E148+E149+E150+E151</f>
        <v>0</v>
      </c>
    </row>
    <row r="147" spans="1:5" s="55" customFormat="1" ht="12" customHeight="1">
      <c r="A147" s="198" t="s">
        <v>61</v>
      </c>
      <c r="B147" s="7" t="s">
        <v>347</v>
      </c>
      <c r="C147" s="169"/>
      <c r="D147" s="258"/>
      <c r="E147" s="105"/>
    </row>
    <row r="148" spans="1:5" s="55" customFormat="1" ht="12" customHeight="1">
      <c r="A148" s="198" t="s">
        <v>62</v>
      </c>
      <c r="B148" s="7" t="s">
        <v>354</v>
      </c>
      <c r="C148" s="169"/>
      <c r="D148" s="258"/>
      <c r="E148" s="105"/>
    </row>
    <row r="149" spans="1:5" s="55" customFormat="1" ht="12" customHeight="1">
      <c r="A149" s="198" t="s">
        <v>193</v>
      </c>
      <c r="B149" s="7" t="s">
        <v>349</v>
      </c>
      <c r="C149" s="169"/>
      <c r="D149" s="258"/>
      <c r="E149" s="105"/>
    </row>
    <row r="150" spans="1:5" s="55" customFormat="1" ht="12" customHeight="1">
      <c r="A150" s="198" t="s">
        <v>194</v>
      </c>
      <c r="B150" s="7" t="s">
        <v>391</v>
      </c>
      <c r="C150" s="169"/>
      <c r="D150" s="258"/>
      <c r="E150" s="105"/>
    </row>
    <row r="151" spans="1:5" ht="12.75" customHeight="1" thickBot="1">
      <c r="A151" s="207" t="s">
        <v>353</v>
      </c>
      <c r="B151" s="5" t="s">
        <v>356</v>
      </c>
      <c r="C151" s="171"/>
      <c r="D151" s="259"/>
      <c r="E151" s="107"/>
    </row>
    <row r="152" spans="1:5" ht="12.75" customHeight="1" thickBot="1">
      <c r="A152" s="238" t="s">
        <v>13</v>
      </c>
      <c r="B152" s="59" t="s">
        <v>357</v>
      </c>
      <c r="C152" s="249"/>
      <c r="D152" s="261"/>
      <c r="E152" s="243"/>
    </row>
    <row r="153" spans="1:5" ht="12.75" customHeight="1" thickBot="1">
      <c r="A153" s="238" t="s">
        <v>14</v>
      </c>
      <c r="B153" s="59" t="s">
        <v>358</v>
      </c>
      <c r="C153" s="249"/>
      <c r="D153" s="261"/>
      <c r="E153" s="243"/>
    </row>
    <row r="154" spans="1:5" ht="12" customHeight="1" thickBot="1">
      <c r="A154" s="25" t="s">
        <v>15</v>
      </c>
      <c r="B154" s="59" t="s">
        <v>360</v>
      </c>
      <c r="C154" s="251">
        <f>+C129+C133+C140+C146+C152+C153</f>
        <v>251161500</v>
      </c>
      <c r="D154" s="263">
        <f>+D129+D133+D140+D146+D152+D153</f>
        <v>274794520</v>
      </c>
      <c r="E154" s="245">
        <f>+E129+E133+E140+E146+E152+E153</f>
        <v>246551870</v>
      </c>
    </row>
    <row r="155" spans="1:5" ht="15" customHeight="1" thickBot="1">
      <c r="A155" s="209" t="s">
        <v>16</v>
      </c>
      <c r="B155" s="155" t="s">
        <v>359</v>
      </c>
      <c r="C155" s="251">
        <f>+C128+C154</f>
        <v>1257078000</v>
      </c>
      <c r="D155" s="263">
        <f>+D128+D154</f>
        <v>1865316307</v>
      </c>
      <c r="E155" s="245">
        <f>+E128+E154</f>
        <v>1486148146</v>
      </c>
    </row>
    <row r="156" spans="1:5" ht="13.5" thickBot="1">
      <c r="A156" s="158"/>
      <c r="B156" s="159"/>
      <c r="C156" s="634">
        <f>C90-C155</f>
        <v>0</v>
      </c>
      <c r="D156" s="634">
        <f>D90-D155</f>
        <v>0</v>
      </c>
      <c r="E156" s="160"/>
    </row>
    <row r="157" spans="1:5" ht="15" customHeight="1" thickBot="1">
      <c r="A157" s="301" t="s">
        <v>461</v>
      </c>
      <c r="B157" s="302"/>
      <c r="C157" s="290"/>
      <c r="D157" s="290"/>
      <c r="E157" s="289">
        <v>130</v>
      </c>
    </row>
    <row r="158" spans="1:5" ht="14.25" customHeight="1" thickBot="1">
      <c r="A158" s="303" t="s">
        <v>462</v>
      </c>
      <c r="B158" s="304"/>
      <c r="C158" s="290"/>
      <c r="D158" s="290"/>
      <c r="E158" s="289">
        <v>115</v>
      </c>
    </row>
  </sheetData>
  <sheetProtection sheet="1" formatCells="0"/>
  <mergeCells count="5">
    <mergeCell ref="B2:D2"/>
    <mergeCell ref="B3:D3"/>
    <mergeCell ref="A7:E7"/>
    <mergeCell ref="A92:E92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K158"/>
  <sheetViews>
    <sheetView tabSelected="1" zoomScale="120" zoomScaleNormal="120" zoomScaleSheetLayoutView="100" workbookViewId="0" topLeftCell="A1">
      <selection activeCell="E1" sqref="E1"/>
    </sheetView>
  </sheetViews>
  <sheetFormatPr defaultColWidth="9.00390625" defaultRowHeight="12.75"/>
  <cols>
    <col min="1" max="1" width="16.125" style="161" customWidth="1"/>
    <col min="2" max="2" width="62.00390625" style="162" customWidth="1"/>
    <col min="3" max="3" width="14.125" style="163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323"/>
      <c r="B1" s="335"/>
      <c r="C1" s="336"/>
      <c r="D1" s="336"/>
      <c r="E1" s="637" t="s">
        <v>858</v>
      </c>
    </row>
    <row r="2" spans="1:5" s="51" customFormat="1" ht="21" customHeight="1" thickBot="1">
      <c r="A2" s="332" t="s">
        <v>44</v>
      </c>
      <c r="B2" s="713" t="s">
        <v>771</v>
      </c>
      <c r="C2" s="713"/>
      <c r="D2" s="713"/>
      <c r="E2" s="333" t="s">
        <v>39</v>
      </c>
    </row>
    <row r="3" spans="1:5" s="51" customFormat="1" ht="24.75" thickBot="1">
      <c r="A3" s="332" t="s">
        <v>120</v>
      </c>
      <c r="B3" s="713" t="s">
        <v>309</v>
      </c>
      <c r="C3" s="713"/>
      <c r="D3" s="713"/>
      <c r="E3" s="334" t="s">
        <v>43</v>
      </c>
    </row>
    <row r="4" spans="1:5" s="52" customFormat="1" ht="15.75" customHeight="1" thickBot="1">
      <c r="A4" s="326"/>
      <c r="B4" s="326"/>
      <c r="C4" s="327"/>
      <c r="D4" s="328"/>
      <c r="E4" s="327" t="str">
        <f>'Z_9.1.1.sz.mell'!E4</f>
        <v>Forintban!</v>
      </c>
    </row>
    <row r="5" spans="1:5" ht="36.75" thickBot="1">
      <c r="A5" s="329" t="s">
        <v>121</v>
      </c>
      <c r="B5" s="330" t="s">
        <v>460</v>
      </c>
      <c r="C5" s="330" t="s">
        <v>430</v>
      </c>
      <c r="D5" s="331" t="s">
        <v>431</v>
      </c>
      <c r="E5" s="314" t="str">
        <f>CONCATENATE('Z_9.1.1.sz.mell'!E5)</f>
        <v>Módosítás utáni
2018. XII. 31.</v>
      </c>
    </row>
    <row r="6" spans="1:5" s="47" customFormat="1" ht="12.75" customHeight="1" thickBot="1">
      <c r="A6" s="77" t="s">
        <v>371</v>
      </c>
      <c r="B6" s="78" t="s">
        <v>372</v>
      </c>
      <c r="C6" s="78" t="s">
        <v>373</v>
      </c>
      <c r="D6" s="284" t="s">
        <v>375</v>
      </c>
      <c r="E6" s="79" t="s">
        <v>374</v>
      </c>
    </row>
    <row r="7" spans="1:5" s="47" customFormat="1" ht="15.75" customHeight="1" thickBot="1">
      <c r="A7" s="710" t="s">
        <v>40</v>
      </c>
      <c r="B7" s="711"/>
      <c r="C7" s="711"/>
      <c r="D7" s="711"/>
      <c r="E7" s="712"/>
    </row>
    <row r="8" spans="1:5" s="47" customFormat="1" ht="12" customHeight="1" thickBot="1">
      <c r="A8" s="25" t="s">
        <v>6</v>
      </c>
      <c r="B8" s="19" t="s">
        <v>147</v>
      </c>
      <c r="C8" s="168">
        <f>+C9+C10+C11+C12+C13+C14</f>
        <v>0</v>
      </c>
      <c r="D8" s="256">
        <f>+D9+D10+D11+D12+D13+D14</f>
        <v>0</v>
      </c>
      <c r="E8" s="104">
        <f>+E9+E10+E11+E12+E13+E14</f>
        <v>0</v>
      </c>
    </row>
    <row r="9" spans="1:5" s="53" customFormat="1" ht="12" customHeight="1">
      <c r="A9" s="198" t="s">
        <v>63</v>
      </c>
      <c r="B9" s="181" t="s">
        <v>148</v>
      </c>
      <c r="C9" s="170"/>
      <c r="D9" s="257"/>
      <c r="E9" s="106"/>
    </row>
    <row r="10" spans="1:5" s="54" customFormat="1" ht="12" customHeight="1">
      <c r="A10" s="199" t="s">
        <v>64</v>
      </c>
      <c r="B10" s="182" t="s">
        <v>149</v>
      </c>
      <c r="C10" s="169"/>
      <c r="D10" s="258"/>
      <c r="E10" s="105"/>
    </row>
    <row r="11" spans="1:5" s="54" customFormat="1" ht="12" customHeight="1">
      <c r="A11" s="199" t="s">
        <v>65</v>
      </c>
      <c r="B11" s="182" t="s">
        <v>150</v>
      </c>
      <c r="C11" s="169"/>
      <c r="D11" s="258"/>
      <c r="E11" s="105"/>
    </row>
    <row r="12" spans="1:5" s="54" customFormat="1" ht="12" customHeight="1">
      <c r="A12" s="199" t="s">
        <v>66</v>
      </c>
      <c r="B12" s="182" t="s">
        <v>151</v>
      </c>
      <c r="C12" s="169"/>
      <c r="D12" s="258"/>
      <c r="E12" s="105"/>
    </row>
    <row r="13" spans="1:5" s="54" customFormat="1" ht="12" customHeight="1">
      <c r="A13" s="199" t="s">
        <v>83</v>
      </c>
      <c r="B13" s="182" t="s">
        <v>379</v>
      </c>
      <c r="C13" s="169"/>
      <c r="D13" s="258"/>
      <c r="E13" s="105"/>
    </row>
    <row r="14" spans="1:5" s="53" customFormat="1" ht="12" customHeight="1" thickBot="1">
      <c r="A14" s="200" t="s">
        <v>67</v>
      </c>
      <c r="B14" s="183" t="s">
        <v>320</v>
      </c>
      <c r="C14" s="169"/>
      <c r="D14" s="258"/>
      <c r="E14" s="105"/>
    </row>
    <row r="15" spans="1:5" s="53" customFormat="1" ht="12" customHeight="1" thickBot="1">
      <c r="A15" s="25" t="s">
        <v>7</v>
      </c>
      <c r="B15" s="111" t="s">
        <v>152</v>
      </c>
      <c r="C15" s="168">
        <f>+C16+C17+C18+C19+C20</f>
        <v>0</v>
      </c>
      <c r="D15" s="256">
        <f>+D16+D17+D18+D19+D20</f>
        <v>0</v>
      </c>
      <c r="E15" s="104">
        <f>+E16+E17+E18+E19+E20</f>
        <v>0</v>
      </c>
    </row>
    <row r="16" spans="1:5" s="53" customFormat="1" ht="12" customHeight="1">
      <c r="A16" s="198" t="s">
        <v>69</v>
      </c>
      <c r="B16" s="181" t="s">
        <v>153</v>
      </c>
      <c r="C16" s="170"/>
      <c r="D16" s="257"/>
      <c r="E16" s="106"/>
    </row>
    <row r="17" spans="1:5" s="53" customFormat="1" ht="12" customHeight="1">
      <c r="A17" s="199" t="s">
        <v>70</v>
      </c>
      <c r="B17" s="182" t="s">
        <v>154</v>
      </c>
      <c r="C17" s="169"/>
      <c r="D17" s="258"/>
      <c r="E17" s="105"/>
    </row>
    <row r="18" spans="1:5" s="53" customFormat="1" ht="12" customHeight="1">
      <c r="A18" s="199" t="s">
        <v>71</v>
      </c>
      <c r="B18" s="182" t="s">
        <v>311</v>
      </c>
      <c r="C18" s="169"/>
      <c r="D18" s="258"/>
      <c r="E18" s="105"/>
    </row>
    <row r="19" spans="1:5" s="53" customFormat="1" ht="12" customHeight="1">
      <c r="A19" s="199" t="s">
        <v>72</v>
      </c>
      <c r="B19" s="182" t="s">
        <v>312</v>
      </c>
      <c r="C19" s="169"/>
      <c r="D19" s="258"/>
      <c r="E19" s="105"/>
    </row>
    <row r="20" spans="1:5" s="53" customFormat="1" ht="12" customHeight="1">
      <c r="A20" s="199" t="s">
        <v>73</v>
      </c>
      <c r="B20" s="182" t="s">
        <v>155</v>
      </c>
      <c r="C20" s="169"/>
      <c r="D20" s="258"/>
      <c r="E20" s="105"/>
    </row>
    <row r="21" spans="1:5" s="54" customFormat="1" ht="12" customHeight="1" thickBot="1">
      <c r="A21" s="200" t="s">
        <v>79</v>
      </c>
      <c r="B21" s="183" t="s">
        <v>156</v>
      </c>
      <c r="C21" s="171"/>
      <c r="D21" s="259"/>
      <c r="E21" s="107"/>
    </row>
    <row r="22" spans="1:5" s="54" customFormat="1" ht="12" customHeight="1" thickBot="1">
      <c r="A22" s="25" t="s">
        <v>8</v>
      </c>
      <c r="B22" s="19" t="s">
        <v>157</v>
      </c>
      <c r="C22" s="168">
        <f>+C23+C24+C25+C26+C27</f>
        <v>0</v>
      </c>
      <c r="D22" s="256">
        <f>+D23+D24+D25+D26+D27</f>
        <v>0</v>
      </c>
      <c r="E22" s="104">
        <f>+E23+E24+E25+E26+E27</f>
        <v>0</v>
      </c>
    </row>
    <row r="23" spans="1:5" s="54" customFormat="1" ht="12" customHeight="1">
      <c r="A23" s="198" t="s">
        <v>52</v>
      </c>
      <c r="B23" s="181" t="s">
        <v>158</v>
      </c>
      <c r="C23" s="170"/>
      <c r="D23" s="257"/>
      <c r="E23" s="106"/>
    </row>
    <row r="24" spans="1:5" s="53" customFormat="1" ht="12" customHeight="1">
      <c r="A24" s="199" t="s">
        <v>53</v>
      </c>
      <c r="B24" s="182" t="s">
        <v>159</v>
      </c>
      <c r="C24" s="169"/>
      <c r="D24" s="258"/>
      <c r="E24" s="105"/>
    </row>
    <row r="25" spans="1:5" s="54" customFormat="1" ht="12" customHeight="1">
      <c r="A25" s="199" t="s">
        <v>54</v>
      </c>
      <c r="B25" s="182" t="s">
        <v>313</v>
      </c>
      <c r="C25" s="169"/>
      <c r="D25" s="258"/>
      <c r="E25" s="105"/>
    </row>
    <row r="26" spans="1:5" s="54" customFormat="1" ht="12" customHeight="1">
      <c r="A26" s="199" t="s">
        <v>55</v>
      </c>
      <c r="B26" s="182" t="s">
        <v>314</v>
      </c>
      <c r="C26" s="169"/>
      <c r="D26" s="258"/>
      <c r="E26" s="105"/>
    </row>
    <row r="27" spans="1:5" s="54" customFormat="1" ht="12" customHeight="1">
      <c r="A27" s="199" t="s">
        <v>95</v>
      </c>
      <c r="B27" s="182" t="s">
        <v>160</v>
      </c>
      <c r="C27" s="169"/>
      <c r="D27" s="258"/>
      <c r="E27" s="105"/>
    </row>
    <row r="28" spans="1:5" s="54" customFormat="1" ht="12" customHeight="1" thickBot="1">
      <c r="A28" s="200" t="s">
        <v>96</v>
      </c>
      <c r="B28" s="183" t="s">
        <v>161</v>
      </c>
      <c r="C28" s="171"/>
      <c r="D28" s="259"/>
      <c r="E28" s="107"/>
    </row>
    <row r="29" spans="1:5" s="54" customFormat="1" ht="12" customHeight="1" thickBot="1">
      <c r="A29" s="25" t="s">
        <v>97</v>
      </c>
      <c r="B29" s="19" t="s">
        <v>451</v>
      </c>
      <c r="C29" s="174">
        <f>SUM(C30:C36)</f>
        <v>6126000</v>
      </c>
      <c r="D29" s="174">
        <f>SUM(D30:D36)</f>
        <v>0</v>
      </c>
      <c r="E29" s="210">
        <f>SUM(E30:E36)</f>
        <v>5309700</v>
      </c>
    </row>
    <row r="30" spans="1:5" s="54" customFormat="1" ht="12" customHeight="1">
      <c r="A30" s="198" t="s">
        <v>162</v>
      </c>
      <c r="B30" s="181" t="s">
        <v>452</v>
      </c>
      <c r="C30" s="170"/>
      <c r="D30" s="170">
        <f>+D31+D32+D33</f>
        <v>0</v>
      </c>
      <c r="E30" s="106"/>
    </row>
    <row r="31" spans="1:5" s="54" customFormat="1" ht="12" customHeight="1">
      <c r="A31" s="199" t="s">
        <v>163</v>
      </c>
      <c r="B31" s="182" t="s">
        <v>453</v>
      </c>
      <c r="C31" s="169"/>
      <c r="D31" s="169"/>
      <c r="E31" s="105"/>
    </row>
    <row r="32" spans="1:5" s="54" customFormat="1" ht="12" customHeight="1">
      <c r="A32" s="199" t="s">
        <v>164</v>
      </c>
      <c r="B32" s="182" t="s">
        <v>454</v>
      </c>
      <c r="C32" s="169">
        <v>687000</v>
      </c>
      <c r="D32" s="169"/>
      <c r="E32" s="105">
        <v>687000</v>
      </c>
    </row>
    <row r="33" spans="1:5" s="54" customFormat="1" ht="12" customHeight="1">
      <c r="A33" s="199" t="s">
        <v>165</v>
      </c>
      <c r="B33" s="182" t="s">
        <v>455</v>
      </c>
      <c r="C33" s="169"/>
      <c r="D33" s="169"/>
      <c r="E33" s="105"/>
    </row>
    <row r="34" spans="1:5" s="54" customFormat="1" ht="12" customHeight="1">
      <c r="A34" s="199" t="s">
        <v>456</v>
      </c>
      <c r="B34" s="182" t="s">
        <v>166</v>
      </c>
      <c r="C34" s="169">
        <v>5439000</v>
      </c>
      <c r="D34" s="169"/>
      <c r="E34" s="105">
        <v>4622700</v>
      </c>
    </row>
    <row r="35" spans="1:5" s="54" customFormat="1" ht="12" customHeight="1">
      <c r="A35" s="199" t="s">
        <v>457</v>
      </c>
      <c r="B35" s="182" t="s">
        <v>770</v>
      </c>
      <c r="C35" s="169"/>
      <c r="D35" s="169"/>
      <c r="E35" s="105"/>
    </row>
    <row r="36" spans="1:5" s="54" customFormat="1" ht="12" customHeight="1" thickBot="1">
      <c r="A36" s="200" t="s">
        <v>458</v>
      </c>
      <c r="B36" s="300" t="s">
        <v>167</v>
      </c>
      <c r="C36" s="171"/>
      <c r="D36" s="171"/>
      <c r="E36" s="107"/>
    </row>
    <row r="37" spans="1:5" s="54" customFormat="1" ht="12" customHeight="1" thickBot="1">
      <c r="A37" s="25" t="s">
        <v>10</v>
      </c>
      <c r="B37" s="19" t="s">
        <v>321</v>
      </c>
      <c r="C37" s="168">
        <f>SUM(C38:C48)</f>
        <v>5113000</v>
      </c>
      <c r="D37" s="256">
        <f>SUM(D38:D48)</f>
        <v>0</v>
      </c>
      <c r="E37" s="104">
        <f>SUM(E38:E48)</f>
        <v>0</v>
      </c>
    </row>
    <row r="38" spans="1:5" s="54" customFormat="1" ht="12" customHeight="1">
      <c r="A38" s="198" t="s">
        <v>56</v>
      </c>
      <c r="B38" s="181" t="s">
        <v>170</v>
      </c>
      <c r="C38" s="170"/>
      <c r="D38" s="257"/>
      <c r="E38" s="106"/>
    </row>
    <row r="39" spans="1:5" s="54" customFormat="1" ht="12" customHeight="1">
      <c r="A39" s="199" t="s">
        <v>57</v>
      </c>
      <c r="B39" s="182" t="s">
        <v>171</v>
      </c>
      <c r="C39" s="169"/>
      <c r="D39" s="258"/>
      <c r="E39" s="105"/>
    </row>
    <row r="40" spans="1:5" s="54" customFormat="1" ht="12" customHeight="1">
      <c r="A40" s="199" t="s">
        <v>58</v>
      </c>
      <c r="B40" s="182" t="s">
        <v>172</v>
      </c>
      <c r="C40" s="169"/>
      <c r="D40" s="258"/>
      <c r="E40" s="105"/>
    </row>
    <row r="41" spans="1:5" s="54" customFormat="1" ht="12" customHeight="1">
      <c r="A41" s="199" t="s">
        <v>99</v>
      </c>
      <c r="B41" s="182" t="s">
        <v>173</v>
      </c>
      <c r="C41" s="169">
        <v>5113000</v>
      </c>
      <c r="D41" s="258"/>
      <c r="E41" s="105"/>
    </row>
    <row r="42" spans="1:5" s="54" customFormat="1" ht="12" customHeight="1">
      <c r="A42" s="199" t="s">
        <v>100</v>
      </c>
      <c r="B42" s="182" t="s">
        <v>174</v>
      </c>
      <c r="C42" s="169"/>
      <c r="D42" s="258"/>
      <c r="E42" s="105"/>
    </row>
    <row r="43" spans="1:5" s="54" customFormat="1" ht="12" customHeight="1">
      <c r="A43" s="199" t="s">
        <v>101</v>
      </c>
      <c r="B43" s="182" t="s">
        <v>175</v>
      </c>
      <c r="C43" s="169"/>
      <c r="D43" s="258"/>
      <c r="E43" s="105"/>
    </row>
    <row r="44" spans="1:5" s="54" customFormat="1" ht="12" customHeight="1">
      <c r="A44" s="199" t="s">
        <v>102</v>
      </c>
      <c r="B44" s="182" t="s">
        <v>176</v>
      </c>
      <c r="C44" s="169"/>
      <c r="D44" s="258"/>
      <c r="E44" s="105"/>
    </row>
    <row r="45" spans="1:5" s="54" customFormat="1" ht="12" customHeight="1">
      <c r="A45" s="199" t="s">
        <v>103</v>
      </c>
      <c r="B45" s="182" t="s">
        <v>459</v>
      </c>
      <c r="C45" s="169"/>
      <c r="D45" s="258"/>
      <c r="E45" s="105"/>
    </row>
    <row r="46" spans="1:5" s="54" customFormat="1" ht="12" customHeight="1">
      <c r="A46" s="199" t="s">
        <v>168</v>
      </c>
      <c r="B46" s="182" t="s">
        <v>178</v>
      </c>
      <c r="C46" s="172"/>
      <c r="D46" s="285"/>
      <c r="E46" s="108"/>
    </row>
    <row r="47" spans="1:5" s="54" customFormat="1" ht="12" customHeight="1">
      <c r="A47" s="200" t="s">
        <v>169</v>
      </c>
      <c r="B47" s="183" t="s">
        <v>323</v>
      </c>
      <c r="C47" s="173"/>
      <c r="D47" s="286"/>
      <c r="E47" s="109"/>
    </row>
    <row r="48" spans="1:5" s="54" customFormat="1" ht="12" customHeight="1" thickBot="1">
      <c r="A48" s="200" t="s">
        <v>322</v>
      </c>
      <c r="B48" s="183" t="s">
        <v>179</v>
      </c>
      <c r="C48" s="173"/>
      <c r="D48" s="286"/>
      <c r="E48" s="109"/>
    </row>
    <row r="49" spans="1:5" s="54" customFormat="1" ht="12" customHeight="1" thickBot="1">
      <c r="A49" s="25" t="s">
        <v>11</v>
      </c>
      <c r="B49" s="19" t="s">
        <v>180</v>
      </c>
      <c r="C49" s="168">
        <f>SUM(C50:C54)</f>
        <v>0</v>
      </c>
      <c r="D49" s="256">
        <f>SUM(D50:D54)</f>
        <v>0</v>
      </c>
      <c r="E49" s="104">
        <f>SUM(E50:E54)</f>
        <v>0</v>
      </c>
    </row>
    <row r="50" spans="1:5" s="54" customFormat="1" ht="12" customHeight="1">
      <c r="A50" s="198" t="s">
        <v>59</v>
      </c>
      <c r="B50" s="181" t="s">
        <v>184</v>
      </c>
      <c r="C50" s="221"/>
      <c r="D50" s="287"/>
      <c r="E50" s="110"/>
    </row>
    <row r="51" spans="1:5" s="54" customFormat="1" ht="12" customHeight="1">
      <c r="A51" s="199" t="s">
        <v>60</v>
      </c>
      <c r="B51" s="182" t="s">
        <v>185</v>
      </c>
      <c r="C51" s="172"/>
      <c r="D51" s="285"/>
      <c r="E51" s="108"/>
    </row>
    <row r="52" spans="1:5" s="54" customFormat="1" ht="12" customHeight="1">
      <c r="A52" s="199" t="s">
        <v>181</v>
      </c>
      <c r="B52" s="182" t="s">
        <v>186</v>
      </c>
      <c r="C52" s="172"/>
      <c r="D52" s="285"/>
      <c r="E52" s="108"/>
    </row>
    <row r="53" spans="1:5" s="54" customFormat="1" ht="12" customHeight="1">
      <c r="A53" s="199" t="s">
        <v>182</v>
      </c>
      <c r="B53" s="182" t="s">
        <v>187</v>
      </c>
      <c r="C53" s="172"/>
      <c r="D53" s="285"/>
      <c r="E53" s="108"/>
    </row>
    <row r="54" spans="1:5" s="54" customFormat="1" ht="12" customHeight="1" thickBot="1">
      <c r="A54" s="200" t="s">
        <v>183</v>
      </c>
      <c r="B54" s="183" t="s">
        <v>188</v>
      </c>
      <c r="C54" s="173"/>
      <c r="D54" s="286"/>
      <c r="E54" s="109"/>
    </row>
    <row r="55" spans="1:5" s="54" customFormat="1" ht="12" customHeight="1" thickBot="1">
      <c r="A55" s="25" t="s">
        <v>104</v>
      </c>
      <c r="B55" s="19" t="s">
        <v>189</v>
      </c>
      <c r="C55" s="168">
        <f>SUM(C56:C58)</f>
        <v>0</v>
      </c>
      <c r="D55" s="256">
        <f>SUM(D56:D58)</f>
        <v>0</v>
      </c>
      <c r="E55" s="104">
        <f>SUM(E56:E58)</f>
        <v>0</v>
      </c>
    </row>
    <row r="56" spans="1:5" s="54" customFormat="1" ht="12" customHeight="1">
      <c r="A56" s="198" t="s">
        <v>61</v>
      </c>
      <c r="B56" s="181" t="s">
        <v>190</v>
      </c>
      <c r="C56" s="170"/>
      <c r="D56" s="257"/>
      <c r="E56" s="106"/>
    </row>
    <row r="57" spans="1:5" s="54" customFormat="1" ht="12" customHeight="1">
      <c r="A57" s="199" t="s">
        <v>62</v>
      </c>
      <c r="B57" s="182" t="s">
        <v>315</v>
      </c>
      <c r="C57" s="169"/>
      <c r="D57" s="258"/>
      <c r="E57" s="105"/>
    </row>
    <row r="58" spans="1:5" s="54" customFormat="1" ht="12" customHeight="1">
      <c r="A58" s="199" t="s">
        <v>193</v>
      </c>
      <c r="B58" s="182" t="s">
        <v>191</v>
      </c>
      <c r="C58" s="169"/>
      <c r="D58" s="258"/>
      <c r="E58" s="105"/>
    </row>
    <row r="59" spans="1:5" s="54" customFormat="1" ht="12" customHeight="1" thickBot="1">
      <c r="A59" s="200" t="s">
        <v>194</v>
      </c>
      <c r="B59" s="183" t="s">
        <v>192</v>
      </c>
      <c r="C59" s="171"/>
      <c r="D59" s="259"/>
      <c r="E59" s="107"/>
    </row>
    <row r="60" spans="1:5" s="54" customFormat="1" ht="12" customHeight="1" thickBot="1">
      <c r="A60" s="25" t="s">
        <v>13</v>
      </c>
      <c r="B60" s="111" t="s">
        <v>195</v>
      </c>
      <c r="C60" s="168">
        <f>SUM(C61:C63)</f>
        <v>0</v>
      </c>
      <c r="D60" s="256">
        <f>SUM(D61:D63)</f>
        <v>0</v>
      </c>
      <c r="E60" s="104">
        <f>SUM(E61:E63)</f>
        <v>0</v>
      </c>
    </row>
    <row r="61" spans="1:5" s="54" customFormat="1" ht="12" customHeight="1">
      <c r="A61" s="198" t="s">
        <v>105</v>
      </c>
      <c r="B61" s="181" t="s">
        <v>197</v>
      </c>
      <c r="C61" s="172"/>
      <c r="D61" s="285"/>
      <c r="E61" s="108"/>
    </row>
    <row r="62" spans="1:5" s="54" customFormat="1" ht="12" customHeight="1">
      <c r="A62" s="199" t="s">
        <v>106</v>
      </c>
      <c r="B62" s="182" t="s">
        <v>316</v>
      </c>
      <c r="C62" s="172"/>
      <c r="D62" s="285"/>
      <c r="E62" s="108"/>
    </row>
    <row r="63" spans="1:5" s="54" customFormat="1" ht="12" customHeight="1">
      <c r="A63" s="199" t="s">
        <v>129</v>
      </c>
      <c r="B63" s="182" t="s">
        <v>198</v>
      </c>
      <c r="C63" s="172"/>
      <c r="D63" s="285"/>
      <c r="E63" s="108"/>
    </row>
    <row r="64" spans="1:5" s="54" customFormat="1" ht="12" customHeight="1" thickBot="1">
      <c r="A64" s="200" t="s">
        <v>196</v>
      </c>
      <c r="B64" s="183" t="s">
        <v>199</v>
      </c>
      <c r="C64" s="172"/>
      <c r="D64" s="285"/>
      <c r="E64" s="108"/>
    </row>
    <row r="65" spans="1:5" s="54" customFormat="1" ht="12" customHeight="1" thickBot="1">
      <c r="A65" s="25" t="s">
        <v>14</v>
      </c>
      <c r="B65" s="19" t="s">
        <v>200</v>
      </c>
      <c r="C65" s="174">
        <f>+C8+C15+C22+C29+C37+C49+C55+C60</f>
        <v>11239000</v>
      </c>
      <c r="D65" s="260">
        <f>+D8+D15+D22+D29+D37+D49+D55+D60</f>
        <v>0</v>
      </c>
      <c r="E65" s="210">
        <f>+E8+E15+E22+E29+E37+E49+E55+E60</f>
        <v>5309700</v>
      </c>
    </row>
    <row r="66" spans="1:5" s="54" customFormat="1" ht="12" customHeight="1" thickBot="1">
      <c r="A66" s="201" t="s">
        <v>285</v>
      </c>
      <c r="B66" s="111" t="s">
        <v>202</v>
      </c>
      <c r="C66" s="168">
        <f>SUM(C67:C69)</f>
        <v>0</v>
      </c>
      <c r="D66" s="256">
        <f>SUM(D67:D69)</f>
        <v>0</v>
      </c>
      <c r="E66" s="104">
        <f>SUM(E67:E69)</f>
        <v>0</v>
      </c>
    </row>
    <row r="67" spans="1:5" s="54" customFormat="1" ht="12" customHeight="1">
      <c r="A67" s="198" t="s">
        <v>230</v>
      </c>
      <c r="B67" s="181" t="s">
        <v>203</v>
      </c>
      <c r="C67" s="172"/>
      <c r="D67" s="285"/>
      <c r="E67" s="108"/>
    </row>
    <row r="68" spans="1:5" s="54" customFormat="1" ht="12" customHeight="1">
      <c r="A68" s="199" t="s">
        <v>239</v>
      </c>
      <c r="B68" s="182" t="s">
        <v>204</v>
      </c>
      <c r="C68" s="172"/>
      <c r="D68" s="285"/>
      <c r="E68" s="108"/>
    </row>
    <row r="69" spans="1:5" s="54" customFormat="1" ht="12" customHeight="1" thickBot="1">
      <c r="A69" s="200" t="s">
        <v>240</v>
      </c>
      <c r="B69" s="184" t="s">
        <v>205</v>
      </c>
      <c r="C69" s="172"/>
      <c r="D69" s="288"/>
      <c r="E69" s="108"/>
    </row>
    <row r="70" spans="1:5" s="54" customFormat="1" ht="12" customHeight="1" thickBot="1">
      <c r="A70" s="201" t="s">
        <v>206</v>
      </c>
      <c r="B70" s="111" t="s">
        <v>207</v>
      </c>
      <c r="C70" s="168">
        <f>SUM(C71:C74)</f>
        <v>0</v>
      </c>
      <c r="D70" s="168">
        <f>SUM(D71:D74)</f>
        <v>0</v>
      </c>
      <c r="E70" s="104">
        <f>SUM(E71:E74)</f>
        <v>0</v>
      </c>
    </row>
    <row r="71" spans="1:5" s="54" customFormat="1" ht="12" customHeight="1">
      <c r="A71" s="198" t="s">
        <v>84</v>
      </c>
      <c r="B71" s="307" t="s">
        <v>208</v>
      </c>
      <c r="C71" s="172"/>
      <c r="D71" s="172"/>
      <c r="E71" s="108"/>
    </row>
    <row r="72" spans="1:5" s="54" customFormat="1" ht="12" customHeight="1">
      <c r="A72" s="199" t="s">
        <v>85</v>
      </c>
      <c r="B72" s="307" t="s">
        <v>466</v>
      </c>
      <c r="C72" s="172"/>
      <c r="D72" s="172"/>
      <c r="E72" s="108"/>
    </row>
    <row r="73" spans="1:5" s="54" customFormat="1" ht="12" customHeight="1">
      <c r="A73" s="199" t="s">
        <v>231</v>
      </c>
      <c r="B73" s="307" t="s">
        <v>209</v>
      </c>
      <c r="C73" s="172"/>
      <c r="D73" s="172"/>
      <c r="E73" s="108"/>
    </row>
    <row r="74" spans="1:5" s="54" customFormat="1" ht="12" customHeight="1" thickBot="1">
      <c r="A74" s="200" t="s">
        <v>232</v>
      </c>
      <c r="B74" s="308" t="s">
        <v>467</v>
      </c>
      <c r="C74" s="172"/>
      <c r="D74" s="172"/>
      <c r="E74" s="108"/>
    </row>
    <row r="75" spans="1:5" s="54" customFormat="1" ht="12" customHeight="1" thickBot="1">
      <c r="A75" s="201" t="s">
        <v>210</v>
      </c>
      <c r="B75" s="111" t="s">
        <v>211</v>
      </c>
      <c r="C75" s="168">
        <f>SUM(C76:C77)</f>
        <v>0</v>
      </c>
      <c r="D75" s="168">
        <f>SUM(D76:D77)</f>
        <v>0</v>
      </c>
      <c r="E75" s="104">
        <f>SUM(E76:E77)</f>
        <v>0</v>
      </c>
    </row>
    <row r="76" spans="1:5" s="54" customFormat="1" ht="12" customHeight="1">
      <c r="A76" s="198" t="s">
        <v>233</v>
      </c>
      <c r="B76" s="181" t="s">
        <v>212</v>
      </c>
      <c r="C76" s="172"/>
      <c r="D76" s="172"/>
      <c r="E76" s="108"/>
    </row>
    <row r="77" spans="1:5" s="54" customFormat="1" ht="12" customHeight="1" thickBot="1">
      <c r="A77" s="200" t="s">
        <v>234</v>
      </c>
      <c r="B77" s="183" t="s">
        <v>213</v>
      </c>
      <c r="C77" s="172"/>
      <c r="D77" s="172"/>
      <c r="E77" s="108"/>
    </row>
    <row r="78" spans="1:5" s="53" customFormat="1" ht="12" customHeight="1" thickBot="1">
      <c r="A78" s="201" t="s">
        <v>214</v>
      </c>
      <c r="B78" s="111" t="s">
        <v>215</v>
      </c>
      <c r="C78" s="168">
        <f>SUM(C79:C81)</f>
        <v>0</v>
      </c>
      <c r="D78" s="168">
        <f>SUM(D79:D81)</f>
        <v>0</v>
      </c>
      <c r="E78" s="104">
        <f>SUM(E79:E81)</f>
        <v>0</v>
      </c>
    </row>
    <row r="79" spans="1:5" s="54" customFormat="1" ht="12" customHeight="1">
      <c r="A79" s="198" t="s">
        <v>235</v>
      </c>
      <c r="B79" s="181" t="s">
        <v>216</v>
      </c>
      <c r="C79" s="172"/>
      <c r="D79" s="172"/>
      <c r="E79" s="108"/>
    </row>
    <row r="80" spans="1:5" s="54" customFormat="1" ht="12" customHeight="1">
      <c r="A80" s="199" t="s">
        <v>236</v>
      </c>
      <c r="B80" s="182" t="s">
        <v>217</v>
      </c>
      <c r="C80" s="172"/>
      <c r="D80" s="172"/>
      <c r="E80" s="108"/>
    </row>
    <row r="81" spans="1:5" s="54" customFormat="1" ht="12" customHeight="1" thickBot="1">
      <c r="A81" s="200" t="s">
        <v>237</v>
      </c>
      <c r="B81" s="183" t="s">
        <v>468</v>
      </c>
      <c r="C81" s="172"/>
      <c r="D81" s="172"/>
      <c r="E81" s="108"/>
    </row>
    <row r="82" spans="1:5" s="54" customFormat="1" ht="12" customHeight="1" thickBot="1">
      <c r="A82" s="201" t="s">
        <v>218</v>
      </c>
      <c r="B82" s="111" t="s">
        <v>238</v>
      </c>
      <c r="C82" s="168">
        <f>SUM(C83:C86)</f>
        <v>0</v>
      </c>
      <c r="D82" s="168">
        <f>SUM(D83:D86)</f>
        <v>0</v>
      </c>
      <c r="E82" s="104">
        <f>SUM(E83:E86)</f>
        <v>0</v>
      </c>
    </row>
    <row r="83" spans="1:5" s="54" customFormat="1" ht="12" customHeight="1">
      <c r="A83" s="202" t="s">
        <v>219</v>
      </c>
      <c r="B83" s="181" t="s">
        <v>220</v>
      </c>
      <c r="C83" s="172"/>
      <c r="D83" s="172"/>
      <c r="E83" s="108"/>
    </row>
    <row r="84" spans="1:5" s="54" customFormat="1" ht="12" customHeight="1">
      <c r="A84" s="203" t="s">
        <v>221</v>
      </c>
      <c r="B84" s="182" t="s">
        <v>222</v>
      </c>
      <c r="C84" s="172"/>
      <c r="D84" s="172"/>
      <c r="E84" s="108"/>
    </row>
    <row r="85" spans="1:5" s="54" customFormat="1" ht="12" customHeight="1">
      <c r="A85" s="203" t="s">
        <v>223</v>
      </c>
      <c r="B85" s="182" t="s">
        <v>224</v>
      </c>
      <c r="C85" s="172"/>
      <c r="D85" s="172"/>
      <c r="E85" s="108"/>
    </row>
    <row r="86" spans="1:5" s="53" customFormat="1" ht="12" customHeight="1" thickBot="1">
      <c r="A86" s="204" t="s">
        <v>225</v>
      </c>
      <c r="B86" s="183" t="s">
        <v>226</v>
      </c>
      <c r="C86" s="172"/>
      <c r="D86" s="172"/>
      <c r="E86" s="108"/>
    </row>
    <row r="87" spans="1:5" s="53" customFormat="1" ht="12" customHeight="1" thickBot="1">
      <c r="A87" s="201" t="s">
        <v>227</v>
      </c>
      <c r="B87" s="111" t="s">
        <v>362</v>
      </c>
      <c r="C87" s="224"/>
      <c r="D87" s="224"/>
      <c r="E87" s="225"/>
    </row>
    <row r="88" spans="1:5" s="53" customFormat="1" ht="12" customHeight="1" thickBot="1">
      <c r="A88" s="201" t="s">
        <v>380</v>
      </c>
      <c r="B88" s="111" t="s">
        <v>228</v>
      </c>
      <c r="C88" s="224"/>
      <c r="D88" s="224"/>
      <c r="E88" s="225"/>
    </row>
    <row r="89" spans="1:5" s="53" customFormat="1" ht="12" customHeight="1" thickBot="1">
      <c r="A89" s="201" t="s">
        <v>381</v>
      </c>
      <c r="B89" s="188" t="s">
        <v>365</v>
      </c>
      <c r="C89" s="174">
        <f>+C66+C70+C75+C78+C82+C88+C87</f>
        <v>0</v>
      </c>
      <c r="D89" s="174">
        <f>+D66+D70+D75+D78+D82+D88+D87</f>
        <v>0</v>
      </c>
      <c r="E89" s="210">
        <f>+E66+E70+E75+E78+E82+E88+E87</f>
        <v>0</v>
      </c>
    </row>
    <row r="90" spans="1:5" s="53" customFormat="1" ht="12" customHeight="1" thickBot="1">
      <c r="A90" s="205" t="s">
        <v>382</v>
      </c>
      <c r="B90" s="189" t="s">
        <v>383</v>
      </c>
      <c r="C90" s="174">
        <f>+C65+C89</f>
        <v>11239000</v>
      </c>
      <c r="D90" s="174">
        <f>+D65+D89</f>
        <v>0</v>
      </c>
      <c r="E90" s="210">
        <f>+E65+E89</f>
        <v>5309700</v>
      </c>
    </row>
    <row r="91" spans="1:3" s="54" customFormat="1" ht="15" customHeight="1" thickBot="1">
      <c r="A91" s="88"/>
      <c r="B91" s="89"/>
      <c r="C91" s="150"/>
    </row>
    <row r="92" spans="1:5" s="47" customFormat="1" ht="16.5" customHeight="1" thickBot="1">
      <c r="A92" s="710" t="s">
        <v>41</v>
      </c>
      <c r="B92" s="711"/>
      <c r="C92" s="711"/>
      <c r="D92" s="711"/>
      <c r="E92" s="712"/>
    </row>
    <row r="93" spans="1:5" s="55" customFormat="1" ht="12" customHeight="1" thickBot="1">
      <c r="A93" s="175" t="s">
        <v>6</v>
      </c>
      <c r="B93" s="24" t="s">
        <v>387</v>
      </c>
      <c r="C93" s="167">
        <f>+C94+C95+C96+C97+C98+C111</f>
        <v>11239000</v>
      </c>
      <c r="D93" s="167">
        <f>+D94+D95+D96+D97+D98+D111</f>
        <v>0</v>
      </c>
      <c r="E93" s="239">
        <f>+E94+E95+E96+E97+E98+E111</f>
        <v>5309700</v>
      </c>
    </row>
    <row r="94" spans="1:5" ht="12" customHeight="1">
      <c r="A94" s="206" t="s">
        <v>63</v>
      </c>
      <c r="B94" s="8" t="s">
        <v>35</v>
      </c>
      <c r="C94" s="246"/>
      <c r="D94" s="246"/>
      <c r="E94" s="240"/>
    </row>
    <row r="95" spans="1:5" ht="12" customHeight="1">
      <c r="A95" s="199" t="s">
        <v>64</v>
      </c>
      <c r="B95" s="6" t="s">
        <v>107</v>
      </c>
      <c r="C95" s="169"/>
      <c r="D95" s="169"/>
      <c r="E95" s="105"/>
    </row>
    <row r="96" spans="1:5" ht="12" customHeight="1">
      <c r="A96" s="199" t="s">
        <v>65</v>
      </c>
      <c r="B96" s="6" t="s">
        <v>82</v>
      </c>
      <c r="C96" s="171"/>
      <c r="D96" s="169"/>
      <c r="E96" s="107"/>
    </row>
    <row r="97" spans="1:5" ht="12" customHeight="1">
      <c r="A97" s="199" t="s">
        <v>66</v>
      </c>
      <c r="B97" s="9" t="s">
        <v>108</v>
      </c>
      <c r="C97" s="171"/>
      <c r="D97" s="259"/>
      <c r="E97" s="107"/>
    </row>
    <row r="98" spans="1:5" ht="12" customHeight="1">
      <c r="A98" s="199" t="s">
        <v>74</v>
      </c>
      <c r="B98" s="17" t="s">
        <v>109</v>
      </c>
      <c r="C98" s="171">
        <v>11239000</v>
      </c>
      <c r="D98" s="259"/>
      <c r="E98" s="107">
        <v>5309700</v>
      </c>
    </row>
    <row r="99" spans="1:5" ht="12" customHeight="1">
      <c r="A99" s="199" t="s">
        <v>67</v>
      </c>
      <c r="B99" s="6" t="s">
        <v>384</v>
      </c>
      <c r="C99" s="171"/>
      <c r="D99" s="259"/>
      <c r="E99" s="107"/>
    </row>
    <row r="100" spans="1:5" ht="12" customHeight="1">
      <c r="A100" s="199" t="s">
        <v>68</v>
      </c>
      <c r="B100" s="65" t="s">
        <v>328</v>
      </c>
      <c r="C100" s="171"/>
      <c r="D100" s="259"/>
      <c r="E100" s="107"/>
    </row>
    <row r="101" spans="1:5" ht="12" customHeight="1">
      <c r="A101" s="199" t="s">
        <v>75</v>
      </c>
      <c r="B101" s="65" t="s">
        <v>327</v>
      </c>
      <c r="C101" s="171"/>
      <c r="D101" s="259"/>
      <c r="E101" s="107"/>
    </row>
    <row r="102" spans="1:5" ht="12" customHeight="1">
      <c r="A102" s="199" t="s">
        <v>76</v>
      </c>
      <c r="B102" s="65" t="s">
        <v>244</v>
      </c>
      <c r="C102" s="171"/>
      <c r="D102" s="259"/>
      <c r="E102" s="107"/>
    </row>
    <row r="103" spans="1:5" ht="12" customHeight="1">
      <c r="A103" s="199" t="s">
        <v>77</v>
      </c>
      <c r="B103" s="66" t="s">
        <v>245</v>
      </c>
      <c r="C103" s="171"/>
      <c r="D103" s="259"/>
      <c r="E103" s="107"/>
    </row>
    <row r="104" spans="1:5" ht="12" customHeight="1">
      <c r="A104" s="199" t="s">
        <v>78</v>
      </c>
      <c r="B104" s="66" t="s">
        <v>246</v>
      </c>
      <c r="C104" s="171"/>
      <c r="D104" s="259"/>
      <c r="E104" s="107"/>
    </row>
    <row r="105" spans="1:5" ht="12" customHeight="1">
      <c r="A105" s="199" t="s">
        <v>80</v>
      </c>
      <c r="B105" s="65" t="s">
        <v>247</v>
      </c>
      <c r="C105" s="171"/>
      <c r="D105" s="259"/>
      <c r="E105" s="107">
        <v>200000</v>
      </c>
    </row>
    <row r="106" spans="1:5" ht="12" customHeight="1">
      <c r="A106" s="199" t="s">
        <v>110</v>
      </c>
      <c r="B106" s="65" t="s">
        <v>248</v>
      </c>
      <c r="C106" s="171"/>
      <c r="D106" s="259"/>
      <c r="E106" s="107"/>
    </row>
    <row r="107" spans="1:5" ht="12" customHeight="1">
      <c r="A107" s="199" t="s">
        <v>242</v>
      </c>
      <c r="B107" s="66" t="s">
        <v>249</v>
      </c>
      <c r="C107" s="169"/>
      <c r="D107" s="259"/>
      <c r="E107" s="107"/>
    </row>
    <row r="108" spans="1:5" ht="12" customHeight="1">
      <c r="A108" s="207" t="s">
        <v>243</v>
      </c>
      <c r="B108" s="67" t="s">
        <v>250</v>
      </c>
      <c r="C108" s="171"/>
      <c r="D108" s="259"/>
      <c r="E108" s="107"/>
    </row>
    <row r="109" spans="1:5" ht="12" customHeight="1">
      <c r="A109" s="199" t="s">
        <v>325</v>
      </c>
      <c r="B109" s="67" t="s">
        <v>251</v>
      </c>
      <c r="C109" s="171"/>
      <c r="D109" s="259"/>
      <c r="E109" s="107"/>
    </row>
    <row r="110" spans="1:5" ht="12" customHeight="1">
      <c r="A110" s="199" t="s">
        <v>326</v>
      </c>
      <c r="B110" s="66" t="s">
        <v>252</v>
      </c>
      <c r="C110" s="169"/>
      <c r="D110" s="258"/>
      <c r="E110" s="105">
        <v>5109700</v>
      </c>
    </row>
    <row r="111" spans="1:5" ht="12" customHeight="1">
      <c r="A111" s="199" t="s">
        <v>330</v>
      </c>
      <c r="B111" s="9" t="s">
        <v>36</v>
      </c>
      <c r="C111" s="169"/>
      <c r="D111" s="258"/>
      <c r="E111" s="105"/>
    </row>
    <row r="112" spans="1:5" ht="12" customHeight="1">
      <c r="A112" s="200" t="s">
        <v>331</v>
      </c>
      <c r="B112" s="6" t="s">
        <v>385</v>
      </c>
      <c r="C112" s="171"/>
      <c r="D112" s="259"/>
      <c r="E112" s="107"/>
    </row>
    <row r="113" spans="1:5" ht="12" customHeight="1" thickBot="1">
      <c r="A113" s="208" t="s">
        <v>332</v>
      </c>
      <c r="B113" s="68" t="s">
        <v>386</v>
      </c>
      <c r="C113" s="247"/>
      <c r="D113" s="291"/>
      <c r="E113" s="241"/>
    </row>
    <row r="114" spans="1:5" ht="12" customHeight="1" thickBot="1">
      <c r="A114" s="25" t="s">
        <v>7</v>
      </c>
      <c r="B114" s="23" t="s">
        <v>253</v>
      </c>
      <c r="C114" s="168">
        <f>+C115+C117+C119</f>
        <v>0</v>
      </c>
      <c r="D114" s="256">
        <f>+D115+D117+D119</f>
        <v>0</v>
      </c>
      <c r="E114" s="104">
        <f>+E115+E117+E119</f>
        <v>0</v>
      </c>
    </row>
    <row r="115" spans="1:5" ht="12" customHeight="1">
      <c r="A115" s="198" t="s">
        <v>69</v>
      </c>
      <c r="B115" s="6" t="s">
        <v>128</v>
      </c>
      <c r="C115" s="170"/>
      <c r="D115" s="257"/>
      <c r="E115" s="106"/>
    </row>
    <row r="116" spans="1:5" ht="12" customHeight="1">
      <c r="A116" s="198" t="s">
        <v>70</v>
      </c>
      <c r="B116" s="10" t="s">
        <v>257</v>
      </c>
      <c r="C116" s="170"/>
      <c r="D116" s="257"/>
      <c r="E116" s="106"/>
    </row>
    <row r="117" spans="1:5" ht="12" customHeight="1">
      <c r="A117" s="198" t="s">
        <v>71</v>
      </c>
      <c r="B117" s="10" t="s">
        <v>111</v>
      </c>
      <c r="C117" s="169"/>
      <c r="D117" s="258"/>
      <c r="E117" s="105"/>
    </row>
    <row r="118" spans="1:5" ht="12" customHeight="1">
      <c r="A118" s="198" t="s">
        <v>72</v>
      </c>
      <c r="B118" s="10" t="s">
        <v>258</v>
      </c>
      <c r="C118" s="169"/>
      <c r="D118" s="258"/>
      <c r="E118" s="105"/>
    </row>
    <row r="119" spans="1:5" ht="12" customHeight="1">
      <c r="A119" s="198" t="s">
        <v>73</v>
      </c>
      <c r="B119" s="113" t="s">
        <v>130</v>
      </c>
      <c r="C119" s="169"/>
      <c r="D119" s="258"/>
      <c r="E119" s="105"/>
    </row>
    <row r="120" spans="1:5" ht="12" customHeight="1">
      <c r="A120" s="198" t="s">
        <v>79</v>
      </c>
      <c r="B120" s="112" t="s">
        <v>317</v>
      </c>
      <c r="C120" s="169"/>
      <c r="D120" s="258"/>
      <c r="E120" s="105"/>
    </row>
    <row r="121" spans="1:5" ht="12" customHeight="1">
      <c r="A121" s="198" t="s">
        <v>81</v>
      </c>
      <c r="B121" s="177" t="s">
        <v>263</v>
      </c>
      <c r="C121" s="169"/>
      <c r="D121" s="258"/>
      <c r="E121" s="105"/>
    </row>
    <row r="122" spans="1:5" ht="12" customHeight="1">
      <c r="A122" s="198" t="s">
        <v>112</v>
      </c>
      <c r="B122" s="66" t="s">
        <v>246</v>
      </c>
      <c r="C122" s="169"/>
      <c r="D122" s="258"/>
      <c r="E122" s="105"/>
    </row>
    <row r="123" spans="1:5" ht="12" customHeight="1">
      <c r="A123" s="198" t="s">
        <v>113</v>
      </c>
      <c r="B123" s="66" t="s">
        <v>262</v>
      </c>
      <c r="C123" s="169"/>
      <c r="D123" s="258"/>
      <c r="E123" s="105"/>
    </row>
    <row r="124" spans="1:5" ht="12" customHeight="1">
      <c r="A124" s="198" t="s">
        <v>114</v>
      </c>
      <c r="B124" s="66" t="s">
        <v>261</v>
      </c>
      <c r="C124" s="169"/>
      <c r="D124" s="258"/>
      <c r="E124" s="105"/>
    </row>
    <row r="125" spans="1:5" ht="12" customHeight="1">
      <c r="A125" s="198" t="s">
        <v>254</v>
      </c>
      <c r="B125" s="66" t="s">
        <v>249</v>
      </c>
      <c r="C125" s="169"/>
      <c r="D125" s="258"/>
      <c r="E125" s="105"/>
    </row>
    <row r="126" spans="1:5" ht="12" customHeight="1">
      <c r="A126" s="198" t="s">
        <v>255</v>
      </c>
      <c r="B126" s="66" t="s">
        <v>260</v>
      </c>
      <c r="C126" s="169"/>
      <c r="D126" s="258"/>
      <c r="E126" s="105"/>
    </row>
    <row r="127" spans="1:5" ht="12" customHeight="1" thickBot="1">
      <c r="A127" s="207" t="s">
        <v>256</v>
      </c>
      <c r="B127" s="66" t="s">
        <v>259</v>
      </c>
      <c r="C127" s="171"/>
      <c r="D127" s="259"/>
      <c r="E127" s="107"/>
    </row>
    <row r="128" spans="1:5" ht="12" customHeight="1" thickBot="1">
      <c r="A128" s="25" t="s">
        <v>8</v>
      </c>
      <c r="B128" s="59" t="s">
        <v>335</v>
      </c>
      <c r="C128" s="168">
        <f>+C93+C114</f>
        <v>11239000</v>
      </c>
      <c r="D128" s="256">
        <f>+D93+D114</f>
        <v>0</v>
      </c>
      <c r="E128" s="104">
        <f>+E93+E114</f>
        <v>5309700</v>
      </c>
    </row>
    <row r="129" spans="1:5" ht="12" customHeight="1" thickBot="1">
      <c r="A129" s="25" t="s">
        <v>9</v>
      </c>
      <c r="B129" s="59" t="s">
        <v>336</v>
      </c>
      <c r="C129" s="168">
        <f>+C130+C131+C132</f>
        <v>0</v>
      </c>
      <c r="D129" s="256">
        <f>+D130+D131+D132</f>
        <v>0</v>
      </c>
      <c r="E129" s="104">
        <f>+E130+E131+E132</f>
        <v>0</v>
      </c>
    </row>
    <row r="130" spans="1:5" s="55" customFormat="1" ht="12" customHeight="1">
      <c r="A130" s="198" t="s">
        <v>162</v>
      </c>
      <c r="B130" s="7" t="s">
        <v>390</v>
      </c>
      <c r="C130" s="169"/>
      <c r="D130" s="258"/>
      <c r="E130" s="105"/>
    </row>
    <row r="131" spans="1:5" ht="12" customHeight="1">
      <c r="A131" s="198" t="s">
        <v>163</v>
      </c>
      <c r="B131" s="7" t="s">
        <v>344</v>
      </c>
      <c r="C131" s="169"/>
      <c r="D131" s="258"/>
      <c r="E131" s="105"/>
    </row>
    <row r="132" spans="1:5" ht="12" customHeight="1" thickBot="1">
      <c r="A132" s="207" t="s">
        <v>164</v>
      </c>
      <c r="B132" s="5" t="s">
        <v>389</v>
      </c>
      <c r="C132" s="169"/>
      <c r="D132" s="258"/>
      <c r="E132" s="105"/>
    </row>
    <row r="133" spans="1:5" ht="12" customHeight="1" thickBot="1">
      <c r="A133" s="25" t="s">
        <v>10</v>
      </c>
      <c r="B133" s="59" t="s">
        <v>337</v>
      </c>
      <c r="C133" s="168">
        <f>+C134+C135+C136+C137+C138+C139</f>
        <v>0</v>
      </c>
      <c r="D133" s="256">
        <f>+D134+D135+D136+D137+D138+D139</f>
        <v>0</v>
      </c>
      <c r="E133" s="104">
        <f>+E134+E135+E136+E137+E138+E139</f>
        <v>0</v>
      </c>
    </row>
    <row r="134" spans="1:5" ht="12" customHeight="1">
      <c r="A134" s="198" t="s">
        <v>56</v>
      </c>
      <c r="B134" s="7" t="s">
        <v>346</v>
      </c>
      <c r="C134" s="169"/>
      <c r="D134" s="258"/>
      <c r="E134" s="105"/>
    </row>
    <row r="135" spans="1:5" ht="12" customHeight="1">
      <c r="A135" s="198" t="s">
        <v>57</v>
      </c>
      <c r="B135" s="7" t="s">
        <v>338</v>
      </c>
      <c r="C135" s="169"/>
      <c r="D135" s="258"/>
      <c r="E135" s="105"/>
    </row>
    <row r="136" spans="1:5" ht="12" customHeight="1">
      <c r="A136" s="198" t="s">
        <v>58</v>
      </c>
      <c r="B136" s="7" t="s">
        <v>339</v>
      </c>
      <c r="C136" s="169"/>
      <c r="D136" s="258"/>
      <c r="E136" s="105"/>
    </row>
    <row r="137" spans="1:5" ht="12" customHeight="1">
      <c r="A137" s="198" t="s">
        <v>99</v>
      </c>
      <c r="B137" s="7" t="s">
        <v>388</v>
      </c>
      <c r="C137" s="169"/>
      <c r="D137" s="258"/>
      <c r="E137" s="105"/>
    </row>
    <row r="138" spans="1:5" ht="12" customHeight="1">
      <c r="A138" s="198" t="s">
        <v>100</v>
      </c>
      <c r="B138" s="7" t="s">
        <v>341</v>
      </c>
      <c r="C138" s="169"/>
      <c r="D138" s="258"/>
      <c r="E138" s="105"/>
    </row>
    <row r="139" spans="1:5" s="55" customFormat="1" ht="12" customHeight="1" thickBot="1">
      <c r="A139" s="207" t="s">
        <v>101</v>
      </c>
      <c r="B139" s="5" t="s">
        <v>342</v>
      </c>
      <c r="C139" s="169"/>
      <c r="D139" s="258"/>
      <c r="E139" s="105"/>
    </row>
    <row r="140" spans="1:11" ht="12" customHeight="1" thickBot="1">
      <c r="A140" s="25" t="s">
        <v>11</v>
      </c>
      <c r="B140" s="59" t="s">
        <v>403</v>
      </c>
      <c r="C140" s="174">
        <f>+C141+C142+C144+C145+C143</f>
        <v>0</v>
      </c>
      <c r="D140" s="260">
        <f>+D141+D142+D144+D145+D143</f>
        <v>0</v>
      </c>
      <c r="E140" s="210">
        <f>+E141+E142+E144+E145+E143</f>
        <v>0</v>
      </c>
      <c r="K140" s="97"/>
    </row>
    <row r="141" spans="1:5" ht="12.75">
      <c r="A141" s="198" t="s">
        <v>59</v>
      </c>
      <c r="B141" s="7" t="s">
        <v>264</v>
      </c>
      <c r="C141" s="169"/>
      <c r="D141" s="258"/>
      <c r="E141" s="105"/>
    </row>
    <row r="142" spans="1:5" ht="12" customHeight="1">
      <c r="A142" s="198" t="s">
        <v>60</v>
      </c>
      <c r="B142" s="7" t="s">
        <v>265</v>
      </c>
      <c r="C142" s="169"/>
      <c r="D142" s="258"/>
      <c r="E142" s="105"/>
    </row>
    <row r="143" spans="1:5" ht="12" customHeight="1">
      <c r="A143" s="198" t="s">
        <v>181</v>
      </c>
      <c r="B143" s="7" t="s">
        <v>402</v>
      </c>
      <c r="C143" s="169"/>
      <c r="D143" s="258"/>
      <c r="E143" s="105"/>
    </row>
    <row r="144" spans="1:5" s="55" customFormat="1" ht="12" customHeight="1">
      <c r="A144" s="198" t="s">
        <v>182</v>
      </c>
      <c r="B144" s="7" t="s">
        <v>351</v>
      </c>
      <c r="C144" s="169"/>
      <c r="D144" s="258"/>
      <c r="E144" s="105"/>
    </row>
    <row r="145" spans="1:5" s="55" customFormat="1" ht="12" customHeight="1" thickBot="1">
      <c r="A145" s="207" t="s">
        <v>183</v>
      </c>
      <c r="B145" s="5" t="s">
        <v>281</v>
      </c>
      <c r="C145" s="169"/>
      <c r="D145" s="258"/>
      <c r="E145" s="105"/>
    </row>
    <row r="146" spans="1:5" s="55" customFormat="1" ht="12" customHeight="1" thickBot="1">
      <c r="A146" s="25" t="s">
        <v>12</v>
      </c>
      <c r="B146" s="59" t="s">
        <v>352</v>
      </c>
      <c r="C146" s="249">
        <f>+C147+C148+C149+C150+C151</f>
        <v>0</v>
      </c>
      <c r="D146" s="261">
        <f>+D147+D148+D149+D150+D151</f>
        <v>0</v>
      </c>
      <c r="E146" s="243">
        <f>+E147+E148+E149+E150+E151</f>
        <v>0</v>
      </c>
    </row>
    <row r="147" spans="1:5" s="55" customFormat="1" ht="12" customHeight="1">
      <c r="A147" s="198" t="s">
        <v>61</v>
      </c>
      <c r="B147" s="7" t="s">
        <v>347</v>
      </c>
      <c r="C147" s="169"/>
      <c r="D147" s="258"/>
      <c r="E147" s="105"/>
    </row>
    <row r="148" spans="1:5" s="55" customFormat="1" ht="12" customHeight="1">
      <c r="A148" s="198" t="s">
        <v>62</v>
      </c>
      <c r="B148" s="7" t="s">
        <v>354</v>
      </c>
      <c r="C148" s="169"/>
      <c r="D148" s="258"/>
      <c r="E148" s="105"/>
    </row>
    <row r="149" spans="1:5" s="55" customFormat="1" ht="12" customHeight="1">
      <c r="A149" s="198" t="s">
        <v>193</v>
      </c>
      <c r="B149" s="7" t="s">
        <v>349</v>
      </c>
      <c r="C149" s="169"/>
      <c r="D149" s="258"/>
      <c r="E149" s="105"/>
    </row>
    <row r="150" spans="1:5" s="55" customFormat="1" ht="12" customHeight="1">
      <c r="A150" s="198" t="s">
        <v>194</v>
      </c>
      <c r="B150" s="7" t="s">
        <v>391</v>
      </c>
      <c r="C150" s="169"/>
      <c r="D150" s="258"/>
      <c r="E150" s="105"/>
    </row>
    <row r="151" spans="1:5" ht="12.75" customHeight="1" thickBot="1">
      <c r="A151" s="207" t="s">
        <v>353</v>
      </c>
      <c r="B151" s="5" t="s">
        <v>356</v>
      </c>
      <c r="C151" s="171"/>
      <c r="D151" s="259"/>
      <c r="E151" s="107"/>
    </row>
    <row r="152" spans="1:5" ht="12.75" customHeight="1" thickBot="1">
      <c r="A152" s="238" t="s">
        <v>13</v>
      </c>
      <c r="B152" s="59" t="s">
        <v>357</v>
      </c>
      <c r="C152" s="249"/>
      <c r="D152" s="261"/>
      <c r="E152" s="243"/>
    </row>
    <row r="153" spans="1:5" ht="12.75" customHeight="1" thickBot="1">
      <c r="A153" s="238" t="s">
        <v>14</v>
      </c>
      <c r="B153" s="59" t="s">
        <v>358</v>
      </c>
      <c r="C153" s="249"/>
      <c r="D153" s="261"/>
      <c r="E153" s="243"/>
    </row>
    <row r="154" spans="1:5" ht="12" customHeight="1" thickBot="1">
      <c r="A154" s="25" t="s">
        <v>15</v>
      </c>
      <c r="B154" s="59" t="s">
        <v>360</v>
      </c>
      <c r="C154" s="251">
        <f>+C129+C133+C140+C146+C152+C153</f>
        <v>0</v>
      </c>
      <c r="D154" s="263">
        <f>+D129+D133+D140+D146+D152+D153</f>
        <v>0</v>
      </c>
      <c r="E154" s="245">
        <f>+E129+E133+E140+E146+E152+E153</f>
        <v>0</v>
      </c>
    </row>
    <row r="155" spans="1:5" ht="15" customHeight="1" thickBot="1">
      <c r="A155" s="209" t="s">
        <v>16</v>
      </c>
      <c r="B155" s="155" t="s">
        <v>359</v>
      </c>
      <c r="C155" s="251">
        <f>+C128+C154</f>
        <v>11239000</v>
      </c>
      <c r="D155" s="263">
        <f>+D128+D154</f>
        <v>0</v>
      </c>
      <c r="E155" s="245">
        <f>+E128+E154</f>
        <v>5309700</v>
      </c>
    </row>
    <row r="156" spans="1:5" ht="13.5" thickBot="1">
      <c r="A156" s="158"/>
      <c r="B156" s="159"/>
      <c r="C156" s="634">
        <f>C90-C155</f>
        <v>0</v>
      </c>
      <c r="D156" s="634">
        <f>D90-D155</f>
        <v>0</v>
      </c>
      <c r="E156" s="160"/>
    </row>
    <row r="157" spans="1:5" ht="15" customHeight="1" thickBot="1">
      <c r="A157" s="301" t="s">
        <v>461</v>
      </c>
      <c r="B157" s="302"/>
      <c r="C157" s="290"/>
      <c r="D157" s="290"/>
      <c r="E157" s="289"/>
    </row>
    <row r="158" spans="1:5" ht="14.25" customHeight="1" thickBot="1">
      <c r="A158" s="303" t="s">
        <v>462</v>
      </c>
      <c r="B158" s="304"/>
      <c r="C158" s="290"/>
      <c r="D158" s="290"/>
      <c r="E158" s="289"/>
    </row>
  </sheetData>
  <sheetProtection sheet="1" formatCells="0"/>
  <mergeCells count="4">
    <mergeCell ref="B2:D2"/>
    <mergeCell ref="B3:D3"/>
    <mergeCell ref="A7:E7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K158"/>
  <sheetViews>
    <sheetView zoomScale="120" zoomScaleNormal="120" zoomScaleSheetLayoutView="100" workbookViewId="0" topLeftCell="A1">
      <selection activeCell="B1" sqref="B1:E1"/>
    </sheetView>
  </sheetViews>
  <sheetFormatPr defaultColWidth="9.00390625" defaultRowHeight="12.75"/>
  <cols>
    <col min="1" max="1" width="16.125" style="161" customWidth="1"/>
    <col min="2" max="2" width="62.00390625" style="162" customWidth="1"/>
    <col min="3" max="3" width="14.125" style="163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323"/>
      <c r="B1" s="714" t="s">
        <v>859</v>
      </c>
      <c r="C1" s="715"/>
      <c r="D1" s="715"/>
      <c r="E1" s="715"/>
    </row>
    <row r="2" spans="1:5" s="51" customFormat="1" ht="21" customHeight="1" thickBot="1">
      <c r="A2" s="332" t="s">
        <v>44</v>
      </c>
      <c r="B2" s="713" t="s">
        <v>771</v>
      </c>
      <c r="C2" s="713"/>
      <c r="D2" s="713"/>
      <c r="E2" s="333" t="s">
        <v>39</v>
      </c>
    </row>
    <row r="3" spans="1:5" s="51" customFormat="1" ht="24.75" thickBot="1">
      <c r="A3" s="332" t="s">
        <v>120</v>
      </c>
      <c r="B3" s="713" t="s">
        <v>401</v>
      </c>
      <c r="C3" s="713"/>
      <c r="D3" s="713"/>
      <c r="E3" s="334" t="s">
        <v>43</v>
      </c>
    </row>
    <row r="4" spans="1:5" s="52" customFormat="1" ht="15.75" customHeight="1" thickBot="1">
      <c r="A4" s="326"/>
      <c r="B4" s="326"/>
      <c r="C4" s="327"/>
      <c r="D4" s="328"/>
      <c r="E4" s="327" t="str">
        <f>'Z_9.1.2.sz.mell'!E4</f>
        <v>Forintban!</v>
      </c>
    </row>
    <row r="5" spans="1:5" ht="36.75" thickBot="1">
      <c r="A5" s="329" t="s">
        <v>121</v>
      </c>
      <c r="B5" s="330" t="s">
        <v>460</v>
      </c>
      <c r="C5" s="330" t="s">
        <v>430</v>
      </c>
      <c r="D5" s="331" t="s">
        <v>431</v>
      </c>
      <c r="E5" s="314" t="str">
        <f>CONCATENATE('Z_9.1.2.sz.mell'!E5)</f>
        <v>Módosítás utáni
2018. XII. 31.</v>
      </c>
    </row>
    <row r="6" spans="1:5" s="47" customFormat="1" ht="12.75" customHeight="1" thickBot="1">
      <c r="A6" s="77" t="s">
        <v>371</v>
      </c>
      <c r="B6" s="78" t="s">
        <v>372</v>
      </c>
      <c r="C6" s="78" t="s">
        <v>373</v>
      </c>
      <c r="D6" s="284" t="s">
        <v>375</v>
      </c>
      <c r="E6" s="79" t="s">
        <v>374</v>
      </c>
    </row>
    <row r="7" spans="1:5" s="47" customFormat="1" ht="15.75" customHeight="1" thickBot="1">
      <c r="A7" s="710" t="s">
        <v>40</v>
      </c>
      <c r="B7" s="711"/>
      <c r="C7" s="711"/>
      <c r="D7" s="711"/>
      <c r="E7" s="712"/>
    </row>
    <row r="8" spans="1:5" s="47" customFormat="1" ht="12" customHeight="1" thickBot="1">
      <c r="A8" s="25" t="s">
        <v>6</v>
      </c>
      <c r="B8" s="19" t="s">
        <v>147</v>
      </c>
      <c r="C8" s="168">
        <f>+C9+C10+C11+C12+C13+C14</f>
        <v>0</v>
      </c>
      <c r="D8" s="256">
        <f>+D9+D10+D11+D12+D13+D14</f>
        <v>0</v>
      </c>
      <c r="E8" s="104">
        <f>+E9+E10+E11+E12+E13+E14</f>
        <v>0</v>
      </c>
    </row>
    <row r="9" spans="1:5" s="53" customFormat="1" ht="12" customHeight="1">
      <c r="A9" s="198" t="s">
        <v>63</v>
      </c>
      <c r="B9" s="181" t="s">
        <v>148</v>
      </c>
      <c r="C9" s="170"/>
      <c r="D9" s="257"/>
      <c r="E9" s="106"/>
    </row>
    <row r="10" spans="1:5" s="54" customFormat="1" ht="12" customHeight="1">
      <c r="A10" s="199" t="s">
        <v>64</v>
      </c>
      <c r="B10" s="182" t="s">
        <v>149</v>
      </c>
      <c r="C10" s="169"/>
      <c r="D10" s="258"/>
      <c r="E10" s="105"/>
    </row>
    <row r="11" spans="1:5" s="54" customFormat="1" ht="12" customHeight="1">
      <c r="A11" s="199" t="s">
        <v>65</v>
      </c>
      <c r="B11" s="182" t="s">
        <v>150</v>
      </c>
      <c r="C11" s="169"/>
      <c r="D11" s="258"/>
      <c r="E11" s="105"/>
    </row>
    <row r="12" spans="1:5" s="54" customFormat="1" ht="12" customHeight="1">
      <c r="A12" s="199" t="s">
        <v>66</v>
      </c>
      <c r="B12" s="182" t="s">
        <v>151</v>
      </c>
      <c r="C12" s="169"/>
      <c r="D12" s="258"/>
      <c r="E12" s="105"/>
    </row>
    <row r="13" spans="1:5" s="54" customFormat="1" ht="12" customHeight="1">
      <c r="A13" s="199" t="s">
        <v>83</v>
      </c>
      <c r="B13" s="182" t="s">
        <v>379</v>
      </c>
      <c r="C13" s="169"/>
      <c r="D13" s="258"/>
      <c r="E13" s="105"/>
    </row>
    <row r="14" spans="1:5" s="53" customFormat="1" ht="12" customHeight="1" thickBot="1">
      <c r="A14" s="200" t="s">
        <v>67</v>
      </c>
      <c r="B14" s="183" t="s">
        <v>320</v>
      </c>
      <c r="C14" s="169"/>
      <c r="D14" s="258"/>
      <c r="E14" s="105"/>
    </row>
    <row r="15" spans="1:5" s="53" customFormat="1" ht="12" customHeight="1" thickBot="1">
      <c r="A15" s="25" t="s">
        <v>7</v>
      </c>
      <c r="B15" s="111" t="s">
        <v>152</v>
      </c>
      <c r="C15" s="168">
        <f>+C16+C17+C18+C19+C20</f>
        <v>0</v>
      </c>
      <c r="D15" s="256">
        <f>+D16+D17+D18+D19+D20</f>
        <v>0</v>
      </c>
      <c r="E15" s="104">
        <f>+E16+E17+E18+E19+E20</f>
        <v>0</v>
      </c>
    </row>
    <row r="16" spans="1:5" s="53" customFormat="1" ht="12" customHeight="1">
      <c r="A16" s="198" t="s">
        <v>69</v>
      </c>
      <c r="B16" s="181" t="s">
        <v>153</v>
      </c>
      <c r="C16" s="170"/>
      <c r="D16" s="257"/>
      <c r="E16" s="106"/>
    </row>
    <row r="17" spans="1:5" s="53" customFormat="1" ht="12" customHeight="1">
      <c r="A17" s="199" t="s">
        <v>70</v>
      </c>
      <c r="B17" s="182" t="s">
        <v>154</v>
      </c>
      <c r="C17" s="169"/>
      <c r="D17" s="258"/>
      <c r="E17" s="105"/>
    </row>
    <row r="18" spans="1:5" s="53" customFormat="1" ht="12" customHeight="1">
      <c r="A18" s="199" t="s">
        <v>71</v>
      </c>
      <c r="B18" s="182" t="s">
        <v>311</v>
      </c>
      <c r="C18" s="169"/>
      <c r="D18" s="258"/>
      <c r="E18" s="105"/>
    </row>
    <row r="19" spans="1:5" s="53" customFormat="1" ht="12" customHeight="1">
      <c r="A19" s="199" t="s">
        <v>72</v>
      </c>
      <c r="B19" s="182" t="s">
        <v>312</v>
      </c>
      <c r="C19" s="169"/>
      <c r="D19" s="258"/>
      <c r="E19" s="105"/>
    </row>
    <row r="20" spans="1:5" s="53" customFormat="1" ht="12" customHeight="1">
      <c r="A20" s="199" t="s">
        <v>73</v>
      </c>
      <c r="B20" s="182" t="s">
        <v>155</v>
      </c>
      <c r="C20" s="169"/>
      <c r="D20" s="258"/>
      <c r="E20" s="105"/>
    </row>
    <row r="21" spans="1:5" s="54" customFormat="1" ht="12" customHeight="1" thickBot="1">
      <c r="A21" s="200" t="s">
        <v>79</v>
      </c>
      <c r="B21" s="183" t="s">
        <v>156</v>
      </c>
      <c r="C21" s="171"/>
      <c r="D21" s="259"/>
      <c r="E21" s="107"/>
    </row>
    <row r="22" spans="1:5" s="54" customFormat="1" ht="12" customHeight="1" thickBot="1">
      <c r="A22" s="25" t="s">
        <v>8</v>
      </c>
      <c r="B22" s="19" t="s">
        <v>157</v>
      </c>
      <c r="C22" s="168">
        <f>+C23+C24+C25+C26+C27</f>
        <v>0</v>
      </c>
      <c r="D22" s="256">
        <f>+D23+D24+D25+D26+D27</f>
        <v>0</v>
      </c>
      <c r="E22" s="104">
        <f>+E23+E24+E25+E26+E27</f>
        <v>0</v>
      </c>
    </row>
    <row r="23" spans="1:5" s="54" customFormat="1" ht="12" customHeight="1">
      <c r="A23" s="198" t="s">
        <v>52</v>
      </c>
      <c r="B23" s="181" t="s">
        <v>158</v>
      </c>
      <c r="C23" s="170"/>
      <c r="D23" s="257"/>
      <c r="E23" s="106"/>
    </row>
    <row r="24" spans="1:5" s="53" customFormat="1" ht="12" customHeight="1">
      <c r="A24" s="199" t="s">
        <v>53</v>
      </c>
      <c r="B24" s="182" t="s">
        <v>159</v>
      </c>
      <c r="C24" s="169"/>
      <c r="D24" s="258"/>
      <c r="E24" s="105"/>
    </row>
    <row r="25" spans="1:5" s="54" customFormat="1" ht="12" customHeight="1">
      <c r="A25" s="199" t="s">
        <v>54</v>
      </c>
      <c r="B25" s="182" t="s">
        <v>313</v>
      </c>
      <c r="C25" s="169"/>
      <c r="D25" s="258"/>
      <c r="E25" s="105"/>
    </row>
    <row r="26" spans="1:5" s="54" customFormat="1" ht="12" customHeight="1">
      <c r="A26" s="199" t="s">
        <v>55</v>
      </c>
      <c r="B26" s="182" t="s">
        <v>314</v>
      </c>
      <c r="C26" s="169"/>
      <c r="D26" s="258"/>
      <c r="E26" s="105"/>
    </row>
    <row r="27" spans="1:5" s="54" customFormat="1" ht="12" customHeight="1">
      <c r="A27" s="199" t="s">
        <v>95</v>
      </c>
      <c r="B27" s="182" t="s">
        <v>160</v>
      </c>
      <c r="C27" s="169"/>
      <c r="D27" s="258"/>
      <c r="E27" s="105"/>
    </row>
    <row r="28" spans="1:5" s="54" customFormat="1" ht="12" customHeight="1" thickBot="1">
      <c r="A28" s="200" t="s">
        <v>96</v>
      </c>
      <c r="B28" s="183" t="s">
        <v>161</v>
      </c>
      <c r="C28" s="171"/>
      <c r="D28" s="259"/>
      <c r="E28" s="107"/>
    </row>
    <row r="29" spans="1:5" s="54" customFormat="1" ht="12" customHeight="1" thickBot="1">
      <c r="A29" s="25" t="s">
        <v>97</v>
      </c>
      <c r="B29" s="19" t="s">
        <v>451</v>
      </c>
      <c r="C29" s="174">
        <f>SUM(C30:C36)</f>
        <v>16237000</v>
      </c>
      <c r="D29" s="174">
        <f>SUM(D30:D36)</f>
        <v>0</v>
      </c>
      <c r="E29" s="210">
        <f>SUM(E30:E36)</f>
        <v>16864036</v>
      </c>
    </row>
    <row r="30" spans="1:5" s="54" customFormat="1" ht="12" customHeight="1">
      <c r="A30" s="198" t="s">
        <v>162</v>
      </c>
      <c r="B30" s="181" t="s">
        <v>452</v>
      </c>
      <c r="C30" s="170"/>
      <c r="D30" s="170">
        <f>+D31+D32+D33</f>
        <v>0</v>
      </c>
      <c r="E30" s="106"/>
    </row>
    <row r="31" spans="1:5" s="54" customFormat="1" ht="12" customHeight="1">
      <c r="A31" s="199" t="s">
        <v>163</v>
      </c>
      <c r="B31" s="182" t="s">
        <v>453</v>
      </c>
      <c r="C31" s="169"/>
      <c r="D31" s="169"/>
      <c r="E31" s="105"/>
    </row>
    <row r="32" spans="1:5" s="54" customFormat="1" ht="12" customHeight="1">
      <c r="A32" s="199" t="s">
        <v>164</v>
      </c>
      <c r="B32" s="182" t="s">
        <v>454</v>
      </c>
      <c r="C32" s="169">
        <v>16237000</v>
      </c>
      <c r="D32" s="169"/>
      <c r="E32" s="105">
        <v>16864036</v>
      </c>
    </row>
    <row r="33" spans="1:5" s="54" customFormat="1" ht="12" customHeight="1">
      <c r="A33" s="199" t="s">
        <v>165</v>
      </c>
      <c r="B33" s="182" t="s">
        <v>455</v>
      </c>
      <c r="C33" s="169"/>
      <c r="D33" s="169"/>
      <c r="E33" s="105"/>
    </row>
    <row r="34" spans="1:5" s="54" customFormat="1" ht="12" customHeight="1">
      <c r="A34" s="199" t="s">
        <v>456</v>
      </c>
      <c r="B34" s="182" t="s">
        <v>166</v>
      </c>
      <c r="C34" s="169"/>
      <c r="D34" s="169"/>
      <c r="E34" s="105"/>
    </row>
    <row r="35" spans="1:5" s="54" customFormat="1" ht="12" customHeight="1">
      <c r="A35" s="199" t="s">
        <v>457</v>
      </c>
      <c r="B35" s="182" t="s">
        <v>770</v>
      </c>
      <c r="C35" s="169"/>
      <c r="D35" s="169"/>
      <c r="E35" s="105"/>
    </row>
    <row r="36" spans="1:5" s="54" customFormat="1" ht="12" customHeight="1" thickBot="1">
      <c r="A36" s="200" t="s">
        <v>458</v>
      </c>
      <c r="B36" s="300" t="s">
        <v>167</v>
      </c>
      <c r="C36" s="171"/>
      <c r="D36" s="171"/>
      <c r="E36" s="107"/>
    </row>
    <row r="37" spans="1:5" s="54" customFormat="1" ht="12" customHeight="1" thickBot="1">
      <c r="A37" s="25" t="s">
        <v>10</v>
      </c>
      <c r="B37" s="19" t="s">
        <v>321</v>
      </c>
      <c r="C37" s="168">
        <f>SUM(C38:C48)</f>
        <v>0</v>
      </c>
      <c r="D37" s="256">
        <f>SUM(D38:D48)</f>
        <v>0</v>
      </c>
      <c r="E37" s="104">
        <f>SUM(E38:E48)</f>
        <v>0</v>
      </c>
    </row>
    <row r="38" spans="1:5" s="54" customFormat="1" ht="12" customHeight="1">
      <c r="A38" s="198" t="s">
        <v>56</v>
      </c>
      <c r="B38" s="181" t="s">
        <v>170</v>
      </c>
      <c r="C38" s="170"/>
      <c r="D38" s="257"/>
      <c r="E38" s="106"/>
    </row>
    <row r="39" spans="1:5" s="54" customFormat="1" ht="12" customHeight="1">
      <c r="A39" s="199" t="s">
        <v>57</v>
      </c>
      <c r="B39" s="182" t="s">
        <v>171</v>
      </c>
      <c r="C39" s="169"/>
      <c r="D39" s="258"/>
      <c r="E39" s="105"/>
    </row>
    <row r="40" spans="1:5" s="54" customFormat="1" ht="12" customHeight="1">
      <c r="A40" s="199" t="s">
        <v>58</v>
      </c>
      <c r="B40" s="182" t="s">
        <v>172</v>
      </c>
      <c r="C40" s="169"/>
      <c r="D40" s="258"/>
      <c r="E40" s="105"/>
    </row>
    <row r="41" spans="1:5" s="54" customFormat="1" ht="12" customHeight="1">
      <c r="A41" s="199" t="s">
        <v>99</v>
      </c>
      <c r="B41" s="182" t="s">
        <v>173</v>
      </c>
      <c r="C41" s="169"/>
      <c r="D41" s="258"/>
      <c r="E41" s="105"/>
    </row>
    <row r="42" spans="1:5" s="54" customFormat="1" ht="12" customHeight="1">
      <c r="A42" s="199" t="s">
        <v>100</v>
      </c>
      <c r="B42" s="182" t="s">
        <v>174</v>
      </c>
      <c r="C42" s="169"/>
      <c r="D42" s="258"/>
      <c r="E42" s="105"/>
    </row>
    <row r="43" spans="1:5" s="54" customFormat="1" ht="12" customHeight="1">
      <c r="A43" s="199" t="s">
        <v>101</v>
      </c>
      <c r="B43" s="182" t="s">
        <v>175</v>
      </c>
      <c r="C43" s="169"/>
      <c r="D43" s="258"/>
      <c r="E43" s="105"/>
    </row>
    <row r="44" spans="1:5" s="54" customFormat="1" ht="12" customHeight="1">
      <c r="A44" s="199" t="s">
        <v>102</v>
      </c>
      <c r="B44" s="182" t="s">
        <v>176</v>
      </c>
      <c r="C44" s="169"/>
      <c r="D44" s="258"/>
      <c r="E44" s="105"/>
    </row>
    <row r="45" spans="1:5" s="54" customFormat="1" ht="12" customHeight="1">
      <c r="A45" s="199" t="s">
        <v>103</v>
      </c>
      <c r="B45" s="182" t="s">
        <v>459</v>
      </c>
      <c r="C45" s="169"/>
      <c r="D45" s="258"/>
      <c r="E45" s="105"/>
    </row>
    <row r="46" spans="1:5" s="54" customFormat="1" ht="12" customHeight="1">
      <c r="A46" s="199" t="s">
        <v>168</v>
      </c>
      <c r="B46" s="182" t="s">
        <v>178</v>
      </c>
      <c r="C46" s="172"/>
      <c r="D46" s="285"/>
      <c r="E46" s="108"/>
    </row>
    <row r="47" spans="1:5" s="54" customFormat="1" ht="12" customHeight="1">
      <c r="A47" s="200" t="s">
        <v>169</v>
      </c>
      <c r="B47" s="183" t="s">
        <v>323</v>
      </c>
      <c r="C47" s="173"/>
      <c r="D47" s="286"/>
      <c r="E47" s="109"/>
    </row>
    <row r="48" spans="1:5" s="54" customFormat="1" ht="12" customHeight="1" thickBot="1">
      <c r="A48" s="200" t="s">
        <v>322</v>
      </c>
      <c r="B48" s="183" t="s">
        <v>179</v>
      </c>
      <c r="C48" s="173"/>
      <c r="D48" s="286"/>
      <c r="E48" s="109"/>
    </row>
    <row r="49" spans="1:5" s="54" customFormat="1" ht="12" customHeight="1" thickBot="1">
      <c r="A49" s="25" t="s">
        <v>11</v>
      </c>
      <c r="B49" s="19" t="s">
        <v>180</v>
      </c>
      <c r="C49" s="168">
        <f>SUM(C50:C54)</f>
        <v>0</v>
      </c>
      <c r="D49" s="256">
        <f>SUM(D50:D54)</f>
        <v>0</v>
      </c>
      <c r="E49" s="104">
        <f>SUM(E50:E54)</f>
        <v>0</v>
      </c>
    </row>
    <row r="50" spans="1:5" s="54" customFormat="1" ht="12" customHeight="1">
      <c r="A50" s="198" t="s">
        <v>59</v>
      </c>
      <c r="B50" s="181" t="s">
        <v>184</v>
      </c>
      <c r="C50" s="221"/>
      <c r="D50" s="287"/>
      <c r="E50" s="110"/>
    </row>
    <row r="51" spans="1:5" s="54" customFormat="1" ht="12" customHeight="1">
      <c r="A51" s="199" t="s">
        <v>60</v>
      </c>
      <c r="B51" s="182" t="s">
        <v>185</v>
      </c>
      <c r="C51" s="172"/>
      <c r="D51" s="285"/>
      <c r="E51" s="108"/>
    </row>
    <row r="52" spans="1:5" s="54" customFormat="1" ht="12" customHeight="1">
      <c r="A52" s="199" t="s">
        <v>181</v>
      </c>
      <c r="B52" s="182" t="s">
        <v>186</v>
      </c>
      <c r="C52" s="172"/>
      <c r="D52" s="285"/>
      <c r="E52" s="108"/>
    </row>
    <row r="53" spans="1:5" s="54" customFormat="1" ht="12" customHeight="1">
      <c r="A53" s="199" t="s">
        <v>182</v>
      </c>
      <c r="B53" s="182" t="s">
        <v>187</v>
      </c>
      <c r="C53" s="172"/>
      <c r="D53" s="285"/>
      <c r="E53" s="108"/>
    </row>
    <row r="54" spans="1:5" s="54" customFormat="1" ht="12" customHeight="1" thickBot="1">
      <c r="A54" s="200" t="s">
        <v>183</v>
      </c>
      <c r="B54" s="183" t="s">
        <v>188</v>
      </c>
      <c r="C54" s="173"/>
      <c r="D54" s="286"/>
      <c r="E54" s="109"/>
    </row>
    <row r="55" spans="1:5" s="54" customFormat="1" ht="12" customHeight="1" thickBot="1">
      <c r="A55" s="25" t="s">
        <v>104</v>
      </c>
      <c r="B55" s="19" t="s">
        <v>189</v>
      </c>
      <c r="C55" s="168">
        <f>SUM(C56:C58)</f>
        <v>0</v>
      </c>
      <c r="D55" s="256">
        <f>SUM(D56:D58)</f>
        <v>0</v>
      </c>
      <c r="E55" s="104">
        <f>SUM(E56:E58)</f>
        <v>0</v>
      </c>
    </row>
    <row r="56" spans="1:5" s="54" customFormat="1" ht="12" customHeight="1">
      <c r="A56" s="198" t="s">
        <v>61</v>
      </c>
      <c r="B56" s="181" t="s">
        <v>190</v>
      </c>
      <c r="C56" s="170"/>
      <c r="D56" s="257"/>
      <c r="E56" s="106"/>
    </row>
    <row r="57" spans="1:5" s="54" customFormat="1" ht="12" customHeight="1">
      <c r="A57" s="199" t="s">
        <v>62</v>
      </c>
      <c r="B57" s="182" t="s">
        <v>315</v>
      </c>
      <c r="C57" s="169"/>
      <c r="D57" s="258"/>
      <c r="E57" s="105"/>
    </row>
    <row r="58" spans="1:5" s="54" customFormat="1" ht="12" customHeight="1">
      <c r="A58" s="199" t="s">
        <v>193</v>
      </c>
      <c r="B58" s="182" t="s">
        <v>191</v>
      </c>
      <c r="C58" s="169"/>
      <c r="D58" s="258"/>
      <c r="E58" s="105"/>
    </row>
    <row r="59" spans="1:5" s="54" customFormat="1" ht="12" customHeight="1" thickBot="1">
      <c r="A59" s="200" t="s">
        <v>194</v>
      </c>
      <c r="B59" s="183" t="s">
        <v>192</v>
      </c>
      <c r="C59" s="171"/>
      <c r="D59" s="259"/>
      <c r="E59" s="107"/>
    </row>
    <row r="60" spans="1:5" s="54" customFormat="1" ht="12" customHeight="1" thickBot="1">
      <c r="A60" s="25" t="s">
        <v>13</v>
      </c>
      <c r="B60" s="111" t="s">
        <v>195</v>
      </c>
      <c r="C60" s="168">
        <f>SUM(C61:C63)</f>
        <v>0</v>
      </c>
      <c r="D60" s="256">
        <f>SUM(D61:D63)</f>
        <v>0</v>
      </c>
      <c r="E60" s="104">
        <f>SUM(E61:E63)</f>
        <v>0</v>
      </c>
    </row>
    <row r="61" spans="1:5" s="54" customFormat="1" ht="12" customHeight="1">
      <c r="A61" s="198" t="s">
        <v>105</v>
      </c>
      <c r="B61" s="181" t="s">
        <v>197</v>
      </c>
      <c r="C61" s="172"/>
      <c r="D61" s="285"/>
      <c r="E61" s="108"/>
    </row>
    <row r="62" spans="1:5" s="54" customFormat="1" ht="12" customHeight="1">
      <c r="A62" s="199" t="s">
        <v>106</v>
      </c>
      <c r="B62" s="182" t="s">
        <v>316</v>
      </c>
      <c r="C62" s="172"/>
      <c r="D62" s="285"/>
      <c r="E62" s="108"/>
    </row>
    <row r="63" spans="1:5" s="54" customFormat="1" ht="12" customHeight="1">
      <c r="A63" s="199" t="s">
        <v>129</v>
      </c>
      <c r="B63" s="182" t="s">
        <v>198</v>
      </c>
      <c r="C63" s="172"/>
      <c r="D63" s="285"/>
      <c r="E63" s="108"/>
    </row>
    <row r="64" spans="1:5" s="54" customFormat="1" ht="12" customHeight="1" thickBot="1">
      <c r="A64" s="200" t="s">
        <v>196</v>
      </c>
      <c r="B64" s="183" t="s">
        <v>199</v>
      </c>
      <c r="C64" s="172"/>
      <c r="D64" s="285"/>
      <c r="E64" s="108"/>
    </row>
    <row r="65" spans="1:5" s="54" customFormat="1" ht="12" customHeight="1" thickBot="1">
      <c r="A65" s="25" t="s">
        <v>14</v>
      </c>
      <c r="B65" s="19" t="s">
        <v>200</v>
      </c>
      <c r="C65" s="174">
        <f>+C8+C15+C22+C29+C37+C49+C55+C60</f>
        <v>16237000</v>
      </c>
      <c r="D65" s="260">
        <f>+D8+D15+D22+D29+D37+D49+D55+D60</f>
        <v>0</v>
      </c>
      <c r="E65" s="210">
        <f>+E8+E15+E22+E29+E37+E49+E55+E60</f>
        <v>16864036</v>
      </c>
    </row>
    <row r="66" spans="1:5" s="54" customFormat="1" ht="12" customHeight="1" thickBot="1">
      <c r="A66" s="201" t="s">
        <v>285</v>
      </c>
      <c r="B66" s="111" t="s">
        <v>202</v>
      </c>
      <c r="C66" s="168">
        <f>SUM(C67:C69)</f>
        <v>0</v>
      </c>
      <c r="D66" s="256">
        <f>SUM(D67:D69)</f>
        <v>0</v>
      </c>
      <c r="E66" s="104">
        <f>SUM(E67:E69)</f>
        <v>0</v>
      </c>
    </row>
    <row r="67" spans="1:5" s="54" customFormat="1" ht="12" customHeight="1">
      <c r="A67" s="198" t="s">
        <v>230</v>
      </c>
      <c r="B67" s="181" t="s">
        <v>203</v>
      </c>
      <c r="C67" s="172"/>
      <c r="D67" s="285"/>
      <c r="E67" s="108"/>
    </row>
    <row r="68" spans="1:5" s="54" customFormat="1" ht="12" customHeight="1">
      <c r="A68" s="199" t="s">
        <v>239</v>
      </c>
      <c r="B68" s="182" t="s">
        <v>204</v>
      </c>
      <c r="C68" s="172"/>
      <c r="D68" s="285"/>
      <c r="E68" s="108"/>
    </row>
    <row r="69" spans="1:5" s="54" customFormat="1" ht="12" customHeight="1" thickBot="1">
      <c r="A69" s="200" t="s">
        <v>240</v>
      </c>
      <c r="B69" s="184" t="s">
        <v>205</v>
      </c>
      <c r="C69" s="172"/>
      <c r="D69" s="288"/>
      <c r="E69" s="108"/>
    </row>
    <row r="70" spans="1:5" s="54" customFormat="1" ht="12" customHeight="1" thickBot="1">
      <c r="A70" s="201" t="s">
        <v>206</v>
      </c>
      <c r="B70" s="111" t="s">
        <v>207</v>
      </c>
      <c r="C70" s="168">
        <f>SUM(C71:C74)</f>
        <v>0</v>
      </c>
      <c r="D70" s="168">
        <f>SUM(D71:D74)</f>
        <v>0</v>
      </c>
      <c r="E70" s="104">
        <f>SUM(E71:E74)</f>
        <v>0</v>
      </c>
    </row>
    <row r="71" spans="1:5" s="54" customFormat="1" ht="12" customHeight="1">
      <c r="A71" s="198" t="s">
        <v>84</v>
      </c>
      <c r="B71" s="307" t="s">
        <v>208</v>
      </c>
      <c r="C71" s="172"/>
      <c r="D71" s="172"/>
      <c r="E71" s="108"/>
    </row>
    <row r="72" spans="1:5" s="54" customFormat="1" ht="12" customHeight="1">
      <c r="A72" s="199" t="s">
        <v>85</v>
      </c>
      <c r="B72" s="307" t="s">
        <v>466</v>
      </c>
      <c r="C72" s="172"/>
      <c r="D72" s="172"/>
      <c r="E72" s="108"/>
    </row>
    <row r="73" spans="1:5" s="54" customFormat="1" ht="12" customHeight="1">
      <c r="A73" s="199" t="s">
        <v>231</v>
      </c>
      <c r="B73" s="307" t="s">
        <v>209</v>
      </c>
      <c r="C73" s="172"/>
      <c r="D73" s="172"/>
      <c r="E73" s="108"/>
    </row>
    <row r="74" spans="1:5" s="54" customFormat="1" ht="12" customHeight="1" thickBot="1">
      <c r="A74" s="200" t="s">
        <v>232</v>
      </c>
      <c r="B74" s="308" t="s">
        <v>467</v>
      </c>
      <c r="C74" s="172"/>
      <c r="D74" s="172"/>
      <c r="E74" s="108"/>
    </row>
    <row r="75" spans="1:5" s="54" customFormat="1" ht="12" customHeight="1" thickBot="1">
      <c r="A75" s="201" t="s">
        <v>210</v>
      </c>
      <c r="B75" s="111" t="s">
        <v>211</v>
      </c>
      <c r="C75" s="168">
        <f>SUM(C76:C77)</f>
        <v>0</v>
      </c>
      <c r="D75" s="168">
        <f>SUM(D76:D77)</f>
        <v>0</v>
      </c>
      <c r="E75" s="104">
        <f>SUM(E76:E77)</f>
        <v>0</v>
      </c>
    </row>
    <row r="76" spans="1:5" s="54" customFormat="1" ht="12" customHeight="1">
      <c r="A76" s="198" t="s">
        <v>233</v>
      </c>
      <c r="B76" s="181" t="s">
        <v>212</v>
      </c>
      <c r="C76" s="172"/>
      <c r="D76" s="172"/>
      <c r="E76" s="108"/>
    </row>
    <row r="77" spans="1:5" s="54" customFormat="1" ht="12" customHeight="1" thickBot="1">
      <c r="A77" s="200" t="s">
        <v>234</v>
      </c>
      <c r="B77" s="183" t="s">
        <v>213</v>
      </c>
      <c r="C77" s="172"/>
      <c r="D77" s="172"/>
      <c r="E77" s="108"/>
    </row>
    <row r="78" spans="1:5" s="53" customFormat="1" ht="12" customHeight="1" thickBot="1">
      <c r="A78" s="201" t="s">
        <v>214</v>
      </c>
      <c r="B78" s="111" t="s">
        <v>215</v>
      </c>
      <c r="C78" s="168">
        <f>SUM(C79:C81)</f>
        <v>0</v>
      </c>
      <c r="D78" s="168">
        <f>SUM(D79:D81)</f>
        <v>0</v>
      </c>
      <c r="E78" s="104">
        <f>SUM(E79:E81)</f>
        <v>0</v>
      </c>
    </row>
    <row r="79" spans="1:5" s="54" customFormat="1" ht="12" customHeight="1">
      <c r="A79" s="198" t="s">
        <v>235</v>
      </c>
      <c r="B79" s="181" t="s">
        <v>216</v>
      </c>
      <c r="C79" s="172"/>
      <c r="D79" s="172"/>
      <c r="E79" s="108"/>
    </row>
    <row r="80" spans="1:5" s="54" customFormat="1" ht="12" customHeight="1">
      <c r="A80" s="199" t="s">
        <v>236</v>
      </c>
      <c r="B80" s="182" t="s">
        <v>217</v>
      </c>
      <c r="C80" s="172"/>
      <c r="D80" s="172"/>
      <c r="E80" s="108"/>
    </row>
    <row r="81" spans="1:5" s="54" customFormat="1" ht="12" customHeight="1" thickBot="1">
      <c r="A81" s="200" t="s">
        <v>237</v>
      </c>
      <c r="B81" s="183" t="s">
        <v>468</v>
      </c>
      <c r="C81" s="172"/>
      <c r="D81" s="172"/>
      <c r="E81" s="108"/>
    </row>
    <row r="82" spans="1:5" s="54" customFormat="1" ht="12" customHeight="1" thickBot="1">
      <c r="A82" s="201" t="s">
        <v>218</v>
      </c>
      <c r="B82" s="111" t="s">
        <v>238</v>
      </c>
      <c r="C82" s="168">
        <f>SUM(C83:C86)</f>
        <v>0</v>
      </c>
      <c r="D82" s="168">
        <f>SUM(D83:D86)</f>
        <v>0</v>
      </c>
      <c r="E82" s="104">
        <f>SUM(E83:E86)</f>
        <v>0</v>
      </c>
    </row>
    <row r="83" spans="1:5" s="54" customFormat="1" ht="12" customHeight="1">
      <c r="A83" s="202" t="s">
        <v>219</v>
      </c>
      <c r="B83" s="181" t="s">
        <v>220</v>
      </c>
      <c r="C83" s="172"/>
      <c r="D83" s="172"/>
      <c r="E83" s="108"/>
    </row>
    <row r="84" spans="1:5" s="54" customFormat="1" ht="12" customHeight="1">
      <c r="A84" s="203" t="s">
        <v>221</v>
      </c>
      <c r="B84" s="182" t="s">
        <v>222</v>
      </c>
      <c r="C84" s="172"/>
      <c r="D84" s="172"/>
      <c r="E84" s="108"/>
    </row>
    <row r="85" spans="1:5" s="54" customFormat="1" ht="12" customHeight="1">
      <c r="A85" s="203" t="s">
        <v>223</v>
      </c>
      <c r="B85" s="182" t="s">
        <v>224</v>
      </c>
      <c r="C85" s="172"/>
      <c r="D85" s="172"/>
      <c r="E85" s="108"/>
    </row>
    <row r="86" spans="1:5" s="53" customFormat="1" ht="12" customHeight="1" thickBot="1">
      <c r="A86" s="204" t="s">
        <v>225</v>
      </c>
      <c r="B86" s="183" t="s">
        <v>226</v>
      </c>
      <c r="C86" s="172"/>
      <c r="D86" s="172"/>
      <c r="E86" s="108"/>
    </row>
    <row r="87" spans="1:5" s="53" customFormat="1" ht="12" customHeight="1" thickBot="1">
      <c r="A87" s="201" t="s">
        <v>227</v>
      </c>
      <c r="B87" s="111" t="s">
        <v>362</v>
      </c>
      <c r="C87" s="224"/>
      <c r="D87" s="224"/>
      <c r="E87" s="225"/>
    </row>
    <row r="88" spans="1:5" s="53" customFormat="1" ht="12" customHeight="1" thickBot="1">
      <c r="A88" s="201" t="s">
        <v>380</v>
      </c>
      <c r="B88" s="111" t="s">
        <v>228</v>
      </c>
      <c r="C88" s="224"/>
      <c r="D88" s="224"/>
      <c r="E88" s="225"/>
    </row>
    <row r="89" spans="1:5" s="53" customFormat="1" ht="12" customHeight="1" thickBot="1">
      <c r="A89" s="201" t="s">
        <v>381</v>
      </c>
      <c r="B89" s="188" t="s">
        <v>365</v>
      </c>
      <c r="C89" s="174">
        <f>+C66+C70+C75+C78+C82+C88+C87</f>
        <v>0</v>
      </c>
      <c r="D89" s="174">
        <f>+D66+D70+D75+D78+D82+D88+D87</f>
        <v>0</v>
      </c>
      <c r="E89" s="210">
        <f>+E66+E70+E75+E78+E82+E88+E87</f>
        <v>0</v>
      </c>
    </row>
    <row r="90" spans="1:5" s="53" customFormat="1" ht="12" customHeight="1" thickBot="1">
      <c r="A90" s="205" t="s">
        <v>382</v>
      </c>
      <c r="B90" s="189" t="s">
        <v>383</v>
      </c>
      <c r="C90" s="174">
        <f>+C65+C89</f>
        <v>16237000</v>
      </c>
      <c r="D90" s="174">
        <f>+D65+D89</f>
        <v>0</v>
      </c>
      <c r="E90" s="210">
        <f>+E65+E89</f>
        <v>16864036</v>
      </c>
    </row>
    <row r="91" spans="1:3" s="54" customFormat="1" ht="15" customHeight="1" thickBot="1">
      <c r="A91" s="88"/>
      <c r="B91" s="89"/>
      <c r="C91" s="150"/>
    </row>
    <row r="92" spans="1:5" s="47" customFormat="1" ht="16.5" customHeight="1" thickBot="1">
      <c r="A92" s="710" t="s">
        <v>41</v>
      </c>
      <c r="B92" s="711"/>
      <c r="C92" s="711"/>
      <c r="D92" s="711"/>
      <c r="E92" s="712"/>
    </row>
    <row r="93" spans="1:5" s="55" customFormat="1" ht="12" customHeight="1" thickBot="1">
      <c r="A93" s="175" t="s">
        <v>6</v>
      </c>
      <c r="B93" s="24" t="s">
        <v>387</v>
      </c>
      <c r="C93" s="167">
        <f>+C94+C95+C96+C97+C98+C111</f>
        <v>16237000</v>
      </c>
      <c r="D93" s="167">
        <f>+D94+D95+D96+D97+D98+D111</f>
        <v>0</v>
      </c>
      <c r="E93" s="239">
        <f>+E94+E95+E96+E97+E98+E111</f>
        <v>16864036</v>
      </c>
    </row>
    <row r="94" spans="1:5" ht="12" customHeight="1">
      <c r="A94" s="206" t="s">
        <v>63</v>
      </c>
      <c r="B94" s="8" t="s">
        <v>35</v>
      </c>
      <c r="C94" s="246">
        <v>13569000</v>
      </c>
      <c r="D94" s="246"/>
      <c r="E94" s="240">
        <v>14112164</v>
      </c>
    </row>
    <row r="95" spans="1:5" ht="12" customHeight="1">
      <c r="A95" s="199" t="s">
        <v>64</v>
      </c>
      <c r="B95" s="6" t="s">
        <v>107</v>
      </c>
      <c r="C95" s="169">
        <v>2668000</v>
      </c>
      <c r="D95" s="169"/>
      <c r="E95" s="105">
        <v>2751872</v>
      </c>
    </row>
    <row r="96" spans="1:5" ht="12" customHeight="1">
      <c r="A96" s="199" t="s">
        <v>65</v>
      </c>
      <c r="B96" s="6" t="s">
        <v>82</v>
      </c>
      <c r="C96" s="171"/>
      <c r="D96" s="169"/>
      <c r="E96" s="107"/>
    </row>
    <row r="97" spans="1:5" ht="12" customHeight="1">
      <c r="A97" s="199" t="s">
        <v>66</v>
      </c>
      <c r="B97" s="9" t="s">
        <v>108</v>
      </c>
      <c r="C97" s="171"/>
      <c r="D97" s="259"/>
      <c r="E97" s="107"/>
    </row>
    <row r="98" spans="1:5" ht="12" customHeight="1">
      <c r="A98" s="199" t="s">
        <v>74</v>
      </c>
      <c r="B98" s="17" t="s">
        <v>109</v>
      </c>
      <c r="C98" s="171"/>
      <c r="D98" s="259"/>
      <c r="E98" s="107"/>
    </row>
    <row r="99" spans="1:5" ht="12" customHeight="1">
      <c r="A99" s="199" t="s">
        <v>67</v>
      </c>
      <c r="B99" s="6" t="s">
        <v>384</v>
      </c>
      <c r="C99" s="171"/>
      <c r="D99" s="259"/>
      <c r="E99" s="107"/>
    </row>
    <row r="100" spans="1:5" ht="12" customHeight="1">
      <c r="A100" s="199" t="s">
        <v>68</v>
      </c>
      <c r="B100" s="65" t="s">
        <v>328</v>
      </c>
      <c r="C100" s="171"/>
      <c r="D100" s="259"/>
      <c r="E100" s="107"/>
    </row>
    <row r="101" spans="1:5" ht="12" customHeight="1">
      <c r="A101" s="199" t="s">
        <v>75</v>
      </c>
      <c r="B101" s="65" t="s">
        <v>327</v>
      </c>
      <c r="C101" s="171"/>
      <c r="D101" s="259"/>
      <c r="E101" s="107"/>
    </row>
    <row r="102" spans="1:5" ht="12" customHeight="1">
      <c r="A102" s="199" t="s">
        <v>76</v>
      </c>
      <c r="B102" s="65" t="s">
        <v>244</v>
      </c>
      <c r="C102" s="171"/>
      <c r="D102" s="259"/>
      <c r="E102" s="107"/>
    </row>
    <row r="103" spans="1:5" ht="12" customHeight="1">
      <c r="A103" s="199" t="s">
        <v>77</v>
      </c>
      <c r="B103" s="66" t="s">
        <v>245</v>
      </c>
      <c r="C103" s="171"/>
      <c r="D103" s="259"/>
      <c r="E103" s="107"/>
    </row>
    <row r="104" spans="1:5" ht="12" customHeight="1">
      <c r="A104" s="199" t="s">
        <v>78</v>
      </c>
      <c r="B104" s="66" t="s">
        <v>246</v>
      </c>
      <c r="C104" s="171"/>
      <c r="D104" s="259"/>
      <c r="E104" s="107"/>
    </row>
    <row r="105" spans="1:5" ht="12" customHeight="1">
      <c r="A105" s="199" t="s">
        <v>80</v>
      </c>
      <c r="B105" s="65" t="s">
        <v>247</v>
      </c>
      <c r="C105" s="171"/>
      <c r="D105" s="259"/>
      <c r="E105" s="107"/>
    </row>
    <row r="106" spans="1:5" ht="12" customHeight="1">
      <c r="A106" s="199" t="s">
        <v>110</v>
      </c>
      <c r="B106" s="65" t="s">
        <v>248</v>
      </c>
      <c r="C106" s="171"/>
      <c r="D106" s="259"/>
      <c r="E106" s="107"/>
    </row>
    <row r="107" spans="1:5" ht="12" customHeight="1">
      <c r="A107" s="199" t="s">
        <v>242</v>
      </c>
      <c r="B107" s="66" t="s">
        <v>249</v>
      </c>
      <c r="C107" s="169"/>
      <c r="D107" s="259"/>
      <c r="E107" s="107"/>
    </row>
    <row r="108" spans="1:5" ht="12" customHeight="1">
      <c r="A108" s="207" t="s">
        <v>243</v>
      </c>
      <c r="B108" s="67" t="s">
        <v>250</v>
      </c>
      <c r="C108" s="171"/>
      <c r="D108" s="259"/>
      <c r="E108" s="107"/>
    </row>
    <row r="109" spans="1:5" ht="12" customHeight="1">
      <c r="A109" s="199" t="s">
        <v>325</v>
      </c>
      <c r="B109" s="67" t="s">
        <v>251</v>
      </c>
      <c r="C109" s="171"/>
      <c r="D109" s="259"/>
      <c r="E109" s="107"/>
    </row>
    <row r="110" spans="1:5" ht="12" customHeight="1">
      <c r="A110" s="199" t="s">
        <v>326</v>
      </c>
      <c r="B110" s="66" t="s">
        <v>252</v>
      </c>
      <c r="C110" s="169"/>
      <c r="D110" s="258"/>
      <c r="E110" s="105"/>
    </row>
    <row r="111" spans="1:5" ht="12" customHeight="1">
      <c r="A111" s="199" t="s">
        <v>330</v>
      </c>
      <c r="B111" s="9" t="s">
        <v>36</v>
      </c>
      <c r="C111" s="169"/>
      <c r="D111" s="258"/>
      <c r="E111" s="105"/>
    </row>
    <row r="112" spans="1:5" ht="12" customHeight="1">
      <c r="A112" s="200" t="s">
        <v>331</v>
      </c>
      <c r="B112" s="6" t="s">
        <v>385</v>
      </c>
      <c r="C112" s="171"/>
      <c r="D112" s="259"/>
      <c r="E112" s="107"/>
    </row>
    <row r="113" spans="1:5" ht="12" customHeight="1" thickBot="1">
      <c r="A113" s="208" t="s">
        <v>332</v>
      </c>
      <c r="B113" s="68" t="s">
        <v>386</v>
      </c>
      <c r="C113" s="247"/>
      <c r="D113" s="291"/>
      <c r="E113" s="241"/>
    </row>
    <row r="114" spans="1:5" ht="12" customHeight="1" thickBot="1">
      <c r="A114" s="25" t="s">
        <v>7</v>
      </c>
      <c r="B114" s="23" t="s">
        <v>253</v>
      </c>
      <c r="C114" s="168">
        <f>+C115+C117+C119</f>
        <v>0</v>
      </c>
      <c r="D114" s="256">
        <f>+D115+D117+D119</f>
        <v>0</v>
      </c>
      <c r="E114" s="104">
        <f>+E115+E117+E119</f>
        <v>0</v>
      </c>
    </row>
    <row r="115" spans="1:5" ht="12" customHeight="1">
      <c r="A115" s="198" t="s">
        <v>69</v>
      </c>
      <c r="B115" s="6" t="s">
        <v>128</v>
      </c>
      <c r="C115" s="170"/>
      <c r="D115" s="257"/>
      <c r="E115" s="106"/>
    </row>
    <row r="116" spans="1:5" ht="12" customHeight="1">
      <c r="A116" s="198" t="s">
        <v>70</v>
      </c>
      <c r="B116" s="10" t="s">
        <v>257</v>
      </c>
      <c r="C116" s="170"/>
      <c r="D116" s="257"/>
      <c r="E116" s="106"/>
    </row>
    <row r="117" spans="1:5" ht="12" customHeight="1">
      <c r="A117" s="198" t="s">
        <v>71</v>
      </c>
      <c r="B117" s="10" t="s">
        <v>111</v>
      </c>
      <c r="C117" s="169"/>
      <c r="D117" s="258"/>
      <c r="E117" s="105"/>
    </row>
    <row r="118" spans="1:5" ht="12" customHeight="1">
      <c r="A118" s="198" t="s">
        <v>72</v>
      </c>
      <c r="B118" s="10" t="s">
        <v>258</v>
      </c>
      <c r="C118" s="169"/>
      <c r="D118" s="258"/>
      <c r="E118" s="105"/>
    </row>
    <row r="119" spans="1:5" ht="12" customHeight="1">
      <c r="A119" s="198" t="s">
        <v>73</v>
      </c>
      <c r="B119" s="113" t="s">
        <v>130</v>
      </c>
      <c r="C119" s="169"/>
      <c r="D119" s="258"/>
      <c r="E119" s="105"/>
    </row>
    <row r="120" spans="1:5" ht="12" customHeight="1">
      <c r="A120" s="198" t="s">
        <v>79</v>
      </c>
      <c r="B120" s="112" t="s">
        <v>317</v>
      </c>
      <c r="C120" s="169"/>
      <c r="D120" s="258"/>
      <c r="E120" s="105"/>
    </row>
    <row r="121" spans="1:5" ht="12" customHeight="1">
      <c r="A121" s="198" t="s">
        <v>81</v>
      </c>
      <c r="B121" s="177" t="s">
        <v>263</v>
      </c>
      <c r="C121" s="169"/>
      <c r="D121" s="258"/>
      <c r="E121" s="105"/>
    </row>
    <row r="122" spans="1:5" ht="12" customHeight="1">
      <c r="A122" s="198" t="s">
        <v>112</v>
      </c>
      <c r="B122" s="66" t="s">
        <v>246</v>
      </c>
      <c r="C122" s="169"/>
      <c r="D122" s="258"/>
      <c r="E122" s="105"/>
    </row>
    <row r="123" spans="1:5" ht="12" customHeight="1">
      <c r="A123" s="198" t="s">
        <v>113</v>
      </c>
      <c r="B123" s="66" t="s">
        <v>262</v>
      </c>
      <c r="C123" s="169"/>
      <c r="D123" s="258"/>
      <c r="E123" s="105"/>
    </row>
    <row r="124" spans="1:5" ht="12" customHeight="1">
      <c r="A124" s="198" t="s">
        <v>114</v>
      </c>
      <c r="B124" s="66" t="s">
        <v>261</v>
      </c>
      <c r="C124" s="169"/>
      <c r="D124" s="258"/>
      <c r="E124" s="105"/>
    </row>
    <row r="125" spans="1:5" ht="12" customHeight="1">
      <c r="A125" s="198" t="s">
        <v>254</v>
      </c>
      <c r="B125" s="66" t="s">
        <v>249</v>
      </c>
      <c r="C125" s="169"/>
      <c r="D125" s="258"/>
      <c r="E125" s="105"/>
    </row>
    <row r="126" spans="1:5" ht="12" customHeight="1">
      <c r="A126" s="198" t="s">
        <v>255</v>
      </c>
      <c r="B126" s="66" t="s">
        <v>260</v>
      </c>
      <c r="C126" s="169"/>
      <c r="D126" s="258"/>
      <c r="E126" s="105"/>
    </row>
    <row r="127" spans="1:5" ht="12" customHeight="1" thickBot="1">
      <c r="A127" s="207" t="s">
        <v>256</v>
      </c>
      <c r="B127" s="66" t="s">
        <v>259</v>
      </c>
      <c r="C127" s="171"/>
      <c r="D127" s="259"/>
      <c r="E127" s="107"/>
    </row>
    <row r="128" spans="1:5" ht="12" customHeight="1" thickBot="1">
      <c r="A128" s="25" t="s">
        <v>8</v>
      </c>
      <c r="B128" s="59" t="s">
        <v>335</v>
      </c>
      <c r="C128" s="168">
        <f>+C93+C114</f>
        <v>16237000</v>
      </c>
      <c r="D128" s="256">
        <f>+D93+D114</f>
        <v>0</v>
      </c>
      <c r="E128" s="104">
        <f>+E93+E114</f>
        <v>16864036</v>
      </c>
    </row>
    <row r="129" spans="1:5" ht="12" customHeight="1" thickBot="1">
      <c r="A129" s="25" t="s">
        <v>9</v>
      </c>
      <c r="B129" s="59" t="s">
        <v>336</v>
      </c>
      <c r="C129" s="168">
        <f>+C130+C131+C132</f>
        <v>0</v>
      </c>
      <c r="D129" s="256">
        <f>+D130+D131+D132</f>
        <v>0</v>
      </c>
      <c r="E129" s="104">
        <f>+E130+E131+E132</f>
        <v>0</v>
      </c>
    </row>
    <row r="130" spans="1:5" s="55" customFormat="1" ht="12" customHeight="1">
      <c r="A130" s="198" t="s">
        <v>162</v>
      </c>
      <c r="B130" s="7" t="s">
        <v>390</v>
      </c>
      <c r="C130" s="169"/>
      <c r="D130" s="258"/>
      <c r="E130" s="105"/>
    </row>
    <row r="131" spans="1:5" ht="12" customHeight="1">
      <c r="A131" s="198" t="s">
        <v>163</v>
      </c>
      <c r="B131" s="7" t="s">
        <v>344</v>
      </c>
      <c r="C131" s="169"/>
      <c r="D131" s="258"/>
      <c r="E131" s="105"/>
    </row>
    <row r="132" spans="1:5" ht="12" customHeight="1" thickBot="1">
      <c r="A132" s="207" t="s">
        <v>164</v>
      </c>
      <c r="B132" s="5" t="s">
        <v>389</v>
      </c>
      <c r="C132" s="169"/>
      <c r="D132" s="258"/>
      <c r="E132" s="105"/>
    </row>
    <row r="133" spans="1:5" ht="12" customHeight="1" thickBot="1">
      <c r="A133" s="25" t="s">
        <v>10</v>
      </c>
      <c r="B133" s="59" t="s">
        <v>337</v>
      </c>
      <c r="C133" s="168">
        <f>+C134+C135+C136+C137+C138+C139</f>
        <v>0</v>
      </c>
      <c r="D133" s="256">
        <f>+D134+D135+D136+D137+D138+D139</f>
        <v>0</v>
      </c>
      <c r="E133" s="104">
        <f>+E134+E135+E136+E137+E138+E139</f>
        <v>0</v>
      </c>
    </row>
    <row r="134" spans="1:5" ht="12" customHeight="1">
      <c r="A134" s="198" t="s">
        <v>56</v>
      </c>
      <c r="B134" s="7" t="s">
        <v>346</v>
      </c>
      <c r="C134" s="169"/>
      <c r="D134" s="258"/>
      <c r="E134" s="105"/>
    </row>
    <row r="135" spans="1:5" ht="12" customHeight="1">
      <c r="A135" s="198" t="s">
        <v>57</v>
      </c>
      <c r="B135" s="7" t="s">
        <v>338</v>
      </c>
      <c r="C135" s="169"/>
      <c r="D135" s="258"/>
      <c r="E135" s="105"/>
    </row>
    <row r="136" spans="1:5" ht="12" customHeight="1">
      <c r="A136" s="198" t="s">
        <v>58</v>
      </c>
      <c r="B136" s="7" t="s">
        <v>339</v>
      </c>
      <c r="C136" s="169"/>
      <c r="D136" s="258"/>
      <c r="E136" s="105"/>
    </row>
    <row r="137" spans="1:5" ht="12" customHeight="1">
      <c r="A137" s="198" t="s">
        <v>99</v>
      </c>
      <c r="B137" s="7" t="s">
        <v>388</v>
      </c>
      <c r="C137" s="169"/>
      <c r="D137" s="258"/>
      <c r="E137" s="105"/>
    </row>
    <row r="138" spans="1:5" ht="12" customHeight="1">
      <c r="A138" s="198" t="s">
        <v>100</v>
      </c>
      <c r="B138" s="7" t="s">
        <v>341</v>
      </c>
      <c r="C138" s="169"/>
      <c r="D138" s="258"/>
      <c r="E138" s="105"/>
    </row>
    <row r="139" spans="1:5" s="55" customFormat="1" ht="12" customHeight="1" thickBot="1">
      <c r="A139" s="207" t="s">
        <v>101</v>
      </c>
      <c r="B139" s="5" t="s">
        <v>342</v>
      </c>
      <c r="C139" s="169"/>
      <c r="D139" s="258"/>
      <c r="E139" s="105"/>
    </row>
    <row r="140" spans="1:11" ht="12" customHeight="1" thickBot="1">
      <c r="A140" s="25" t="s">
        <v>11</v>
      </c>
      <c r="B140" s="59" t="s">
        <v>403</v>
      </c>
      <c r="C140" s="174">
        <f>+C141+C142+C144+C145+C143</f>
        <v>0</v>
      </c>
      <c r="D140" s="260">
        <f>+D141+D142+D144+D145+D143</f>
        <v>0</v>
      </c>
      <c r="E140" s="210">
        <f>+E141+E142+E144+E145+E143</f>
        <v>0</v>
      </c>
      <c r="K140" s="97"/>
    </row>
    <row r="141" spans="1:5" ht="12.75">
      <c r="A141" s="198" t="s">
        <v>59</v>
      </c>
      <c r="B141" s="7" t="s">
        <v>264</v>
      </c>
      <c r="C141" s="169"/>
      <c r="D141" s="258"/>
      <c r="E141" s="105"/>
    </row>
    <row r="142" spans="1:5" ht="12" customHeight="1">
      <c r="A142" s="198" t="s">
        <v>60</v>
      </c>
      <c r="B142" s="7" t="s">
        <v>265</v>
      </c>
      <c r="C142" s="169"/>
      <c r="D142" s="258"/>
      <c r="E142" s="105"/>
    </row>
    <row r="143" spans="1:5" ht="12" customHeight="1">
      <c r="A143" s="198" t="s">
        <v>181</v>
      </c>
      <c r="B143" s="7" t="s">
        <v>402</v>
      </c>
      <c r="C143" s="169"/>
      <c r="D143" s="258"/>
      <c r="E143" s="105"/>
    </row>
    <row r="144" spans="1:5" s="55" customFormat="1" ht="12" customHeight="1">
      <c r="A144" s="198" t="s">
        <v>182</v>
      </c>
      <c r="B144" s="7" t="s">
        <v>351</v>
      </c>
      <c r="C144" s="169"/>
      <c r="D144" s="258"/>
      <c r="E144" s="105"/>
    </row>
    <row r="145" spans="1:5" s="55" customFormat="1" ht="12" customHeight="1" thickBot="1">
      <c r="A145" s="207" t="s">
        <v>183</v>
      </c>
      <c r="B145" s="5" t="s">
        <v>281</v>
      </c>
      <c r="C145" s="169"/>
      <c r="D145" s="258"/>
      <c r="E145" s="105"/>
    </row>
    <row r="146" spans="1:5" s="55" customFormat="1" ht="12" customHeight="1" thickBot="1">
      <c r="A146" s="25" t="s">
        <v>12</v>
      </c>
      <c r="B146" s="59" t="s">
        <v>352</v>
      </c>
      <c r="C146" s="249">
        <f>+C147+C148+C149+C150+C151</f>
        <v>0</v>
      </c>
      <c r="D146" s="261">
        <f>+D147+D148+D149+D150+D151</f>
        <v>0</v>
      </c>
      <c r="E146" s="243">
        <f>+E147+E148+E149+E150+E151</f>
        <v>0</v>
      </c>
    </row>
    <row r="147" spans="1:5" s="55" customFormat="1" ht="12" customHeight="1">
      <c r="A147" s="198" t="s">
        <v>61</v>
      </c>
      <c r="B147" s="7" t="s">
        <v>347</v>
      </c>
      <c r="C147" s="169"/>
      <c r="D147" s="258"/>
      <c r="E147" s="105"/>
    </row>
    <row r="148" spans="1:5" s="55" customFormat="1" ht="12" customHeight="1">
      <c r="A148" s="198" t="s">
        <v>62</v>
      </c>
      <c r="B148" s="7" t="s">
        <v>354</v>
      </c>
      <c r="C148" s="169"/>
      <c r="D148" s="258"/>
      <c r="E148" s="105"/>
    </row>
    <row r="149" spans="1:5" s="55" customFormat="1" ht="12" customHeight="1">
      <c r="A149" s="198" t="s">
        <v>193</v>
      </c>
      <c r="B149" s="7" t="s">
        <v>349</v>
      </c>
      <c r="C149" s="169"/>
      <c r="D149" s="258"/>
      <c r="E149" s="105"/>
    </row>
    <row r="150" spans="1:5" s="55" customFormat="1" ht="12" customHeight="1">
      <c r="A150" s="198" t="s">
        <v>194</v>
      </c>
      <c r="B150" s="7" t="s">
        <v>391</v>
      </c>
      <c r="C150" s="169"/>
      <c r="D150" s="258"/>
      <c r="E150" s="105"/>
    </row>
    <row r="151" spans="1:5" ht="12.75" customHeight="1" thickBot="1">
      <c r="A151" s="207" t="s">
        <v>353</v>
      </c>
      <c r="B151" s="5" t="s">
        <v>356</v>
      </c>
      <c r="C151" s="171"/>
      <c r="D151" s="259"/>
      <c r="E151" s="107"/>
    </row>
    <row r="152" spans="1:5" ht="12.75" customHeight="1" thickBot="1">
      <c r="A152" s="238" t="s">
        <v>13</v>
      </c>
      <c r="B152" s="59" t="s">
        <v>357</v>
      </c>
      <c r="C152" s="249"/>
      <c r="D152" s="261"/>
      <c r="E152" s="243"/>
    </row>
    <row r="153" spans="1:5" ht="12.75" customHeight="1" thickBot="1">
      <c r="A153" s="238" t="s">
        <v>14</v>
      </c>
      <c r="B153" s="59" t="s">
        <v>358</v>
      </c>
      <c r="C153" s="249"/>
      <c r="D153" s="261"/>
      <c r="E153" s="243"/>
    </row>
    <row r="154" spans="1:5" ht="12" customHeight="1" thickBot="1">
      <c r="A154" s="25" t="s">
        <v>15</v>
      </c>
      <c r="B154" s="59" t="s">
        <v>360</v>
      </c>
      <c r="C154" s="251">
        <f>+C129+C133+C140+C146+C152+C153</f>
        <v>0</v>
      </c>
      <c r="D154" s="263">
        <f>+D129+D133+D140+D146+D152+D153</f>
        <v>0</v>
      </c>
      <c r="E154" s="245">
        <f>+E129+E133+E140+E146+E152+E153</f>
        <v>0</v>
      </c>
    </row>
    <row r="155" spans="1:5" ht="15" customHeight="1" thickBot="1">
      <c r="A155" s="209" t="s">
        <v>16</v>
      </c>
      <c r="B155" s="155" t="s">
        <v>359</v>
      </c>
      <c r="C155" s="251">
        <f>+C128+C154</f>
        <v>16237000</v>
      </c>
      <c r="D155" s="263">
        <f>+D128+D154</f>
        <v>0</v>
      </c>
      <c r="E155" s="245">
        <f>+E128+E154</f>
        <v>16864036</v>
      </c>
    </row>
    <row r="156" spans="1:5" ht="13.5" thickBot="1">
      <c r="A156" s="158"/>
      <c r="B156" s="159"/>
      <c r="C156" s="634">
        <f>C90-C155</f>
        <v>0</v>
      </c>
      <c r="D156" s="634">
        <f>D90-D155</f>
        <v>0</v>
      </c>
      <c r="E156" s="160"/>
    </row>
    <row r="157" spans="1:5" ht="15" customHeight="1" thickBot="1">
      <c r="A157" s="301" t="s">
        <v>461</v>
      </c>
      <c r="B157" s="302"/>
      <c r="C157" s="290"/>
      <c r="D157" s="290"/>
      <c r="E157" s="289"/>
    </row>
    <row r="158" spans="1:5" ht="14.25" customHeight="1" thickBot="1">
      <c r="A158" s="303" t="s">
        <v>462</v>
      </c>
      <c r="B158" s="304"/>
      <c r="C158" s="290"/>
      <c r="D158" s="290"/>
      <c r="E158" s="289"/>
    </row>
  </sheetData>
  <sheetProtection sheet="1" formatCells="0"/>
  <mergeCells count="5">
    <mergeCell ref="B2:D2"/>
    <mergeCell ref="B3:D3"/>
    <mergeCell ref="A7:E7"/>
    <mergeCell ref="A92:E92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E61"/>
  <sheetViews>
    <sheetView zoomScale="120" zoomScaleNormal="120" workbookViewId="0" topLeftCell="A1">
      <selection activeCell="A29" sqref="A29"/>
    </sheetView>
  </sheetViews>
  <sheetFormatPr defaultColWidth="9.00390625" defaultRowHeight="12.75"/>
  <cols>
    <col min="1" max="1" width="13.00390625" style="93" customWidth="1"/>
    <col min="2" max="2" width="59.00390625" style="94" customWidth="1"/>
    <col min="3" max="5" width="15.875" style="94" customWidth="1"/>
    <col min="6" max="16384" width="9.375" style="94" customWidth="1"/>
  </cols>
  <sheetData>
    <row r="1" spans="1:5" s="84" customFormat="1" ht="16.5" thickBot="1">
      <c r="A1" s="323"/>
      <c r="B1" s="714" t="s">
        <v>860</v>
      </c>
      <c r="C1" s="715"/>
      <c r="D1" s="715"/>
      <c r="E1" s="715"/>
    </row>
    <row r="2" spans="1:5" s="216" customFormat="1" ht="24.75" thickBot="1">
      <c r="A2" s="324" t="s">
        <v>432</v>
      </c>
      <c r="B2" s="716" t="s">
        <v>774</v>
      </c>
      <c r="C2" s="717"/>
      <c r="D2" s="718"/>
      <c r="E2" s="325" t="s">
        <v>43</v>
      </c>
    </row>
    <row r="3" spans="1:5" s="216" customFormat="1" ht="24.75" thickBot="1">
      <c r="A3" s="324" t="s">
        <v>120</v>
      </c>
      <c r="B3" s="716" t="s">
        <v>289</v>
      </c>
      <c r="C3" s="717"/>
      <c r="D3" s="718"/>
      <c r="E3" s="325" t="s">
        <v>39</v>
      </c>
    </row>
    <row r="4" spans="1:5" s="217" customFormat="1" ht="15.75" customHeight="1" thickBot="1">
      <c r="A4" s="326"/>
      <c r="B4" s="326"/>
      <c r="C4" s="327"/>
      <c r="D4" s="328"/>
      <c r="E4" s="327" t="str">
        <f>'Z_9.1.3.sz.mell'!E4</f>
        <v>Forintban!</v>
      </c>
    </row>
    <row r="5" spans="1:5" ht="24.75" thickBot="1">
      <c r="A5" s="329" t="s">
        <v>121</v>
      </c>
      <c r="B5" s="330" t="s">
        <v>460</v>
      </c>
      <c r="C5" s="330" t="s">
        <v>430</v>
      </c>
      <c r="D5" s="331" t="s">
        <v>431</v>
      </c>
      <c r="E5" s="314" t="str">
        <f>CONCATENATE('Z_9.1.3.sz.mell'!E5)</f>
        <v>Módosítás utáni
2018. XII. 31.</v>
      </c>
    </row>
    <row r="6" spans="1:5" s="218" customFormat="1" ht="12.75" customHeight="1" thickBot="1">
      <c r="A6" s="362" t="s">
        <v>371</v>
      </c>
      <c r="B6" s="363" t="s">
        <v>372</v>
      </c>
      <c r="C6" s="363" t="s">
        <v>373</v>
      </c>
      <c r="D6" s="364" t="s">
        <v>375</v>
      </c>
      <c r="E6" s="365" t="s">
        <v>374</v>
      </c>
    </row>
    <row r="7" spans="1:5" s="218" customFormat="1" ht="15.75" customHeight="1" thickBot="1">
      <c r="A7" s="710" t="s">
        <v>40</v>
      </c>
      <c r="B7" s="711"/>
      <c r="C7" s="711"/>
      <c r="D7" s="711"/>
      <c r="E7" s="712"/>
    </row>
    <row r="8" spans="1:5" s="154" customFormat="1" ht="12" customHeight="1" thickBot="1">
      <c r="A8" s="77" t="s">
        <v>6</v>
      </c>
      <c r="B8" s="85" t="s">
        <v>392</v>
      </c>
      <c r="C8" s="121">
        <f>SUM(C9:C19)</f>
        <v>44000</v>
      </c>
      <c r="D8" s="121">
        <f>SUM(D9:D19)</f>
        <v>4304670</v>
      </c>
      <c r="E8" s="149">
        <f>SUM(E9:E19)</f>
        <v>86365</v>
      </c>
    </row>
    <row r="9" spans="1:5" s="154" customFormat="1" ht="12" customHeight="1">
      <c r="A9" s="211" t="s">
        <v>63</v>
      </c>
      <c r="B9" s="8" t="s">
        <v>170</v>
      </c>
      <c r="C9" s="278"/>
      <c r="D9" s="278"/>
      <c r="E9" s="293"/>
    </row>
    <row r="10" spans="1:5" s="154" customFormat="1" ht="12" customHeight="1">
      <c r="A10" s="212" t="s">
        <v>64</v>
      </c>
      <c r="B10" s="6" t="s">
        <v>171</v>
      </c>
      <c r="C10" s="118">
        <v>35000</v>
      </c>
      <c r="D10" s="118">
        <v>4291980</v>
      </c>
      <c r="E10" s="270">
        <v>26655</v>
      </c>
    </row>
    <row r="11" spans="1:5" s="154" customFormat="1" ht="12" customHeight="1">
      <c r="A11" s="212" t="s">
        <v>65</v>
      </c>
      <c r="B11" s="6" t="s">
        <v>172</v>
      </c>
      <c r="C11" s="118"/>
      <c r="D11" s="118">
        <v>3000</v>
      </c>
      <c r="E11" s="270">
        <v>3236</v>
      </c>
    </row>
    <row r="12" spans="1:5" s="154" customFormat="1" ht="12" customHeight="1">
      <c r="A12" s="212" t="s">
        <v>66</v>
      </c>
      <c r="B12" s="6" t="s">
        <v>173</v>
      </c>
      <c r="C12" s="118"/>
      <c r="D12" s="118"/>
      <c r="E12" s="270"/>
    </row>
    <row r="13" spans="1:5" s="154" customFormat="1" ht="12" customHeight="1">
      <c r="A13" s="212" t="s">
        <v>83</v>
      </c>
      <c r="B13" s="6" t="s">
        <v>174</v>
      </c>
      <c r="C13" s="118"/>
      <c r="D13" s="118"/>
      <c r="E13" s="270"/>
    </row>
    <row r="14" spans="1:5" s="154" customFormat="1" ht="12" customHeight="1">
      <c r="A14" s="212" t="s">
        <v>67</v>
      </c>
      <c r="B14" s="6" t="s">
        <v>290</v>
      </c>
      <c r="C14" s="118">
        <v>9000</v>
      </c>
      <c r="D14" s="118">
        <v>6000</v>
      </c>
      <c r="E14" s="270">
        <v>5464</v>
      </c>
    </row>
    <row r="15" spans="1:5" s="154" customFormat="1" ht="12" customHeight="1">
      <c r="A15" s="212" t="s">
        <v>68</v>
      </c>
      <c r="B15" s="5" t="s">
        <v>291</v>
      </c>
      <c r="C15" s="118"/>
      <c r="D15" s="118"/>
      <c r="E15" s="270"/>
    </row>
    <row r="16" spans="1:5" s="154" customFormat="1" ht="12" customHeight="1">
      <c r="A16" s="212" t="s">
        <v>75</v>
      </c>
      <c r="B16" s="6" t="s">
        <v>177</v>
      </c>
      <c r="C16" s="276"/>
      <c r="D16" s="276">
        <v>20</v>
      </c>
      <c r="E16" s="274">
        <v>16</v>
      </c>
    </row>
    <row r="17" spans="1:5" s="219" customFormat="1" ht="12" customHeight="1">
      <c r="A17" s="212" t="s">
        <v>76</v>
      </c>
      <c r="B17" s="6" t="s">
        <v>178</v>
      </c>
      <c r="C17" s="118"/>
      <c r="D17" s="118"/>
      <c r="E17" s="270"/>
    </row>
    <row r="18" spans="1:5" s="219" customFormat="1" ht="12" customHeight="1">
      <c r="A18" s="212" t="s">
        <v>77</v>
      </c>
      <c r="B18" s="6" t="s">
        <v>323</v>
      </c>
      <c r="C18" s="120"/>
      <c r="D18" s="120"/>
      <c r="E18" s="271"/>
    </row>
    <row r="19" spans="1:5" s="219" customFormat="1" ht="12" customHeight="1" thickBot="1">
      <c r="A19" s="212" t="s">
        <v>78</v>
      </c>
      <c r="B19" s="5" t="s">
        <v>179</v>
      </c>
      <c r="C19" s="120"/>
      <c r="D19" s="120">
        <v>3670</v>
      </c>
      <c r="E19" s="271">
        <v>50994</v>
      </c>
    </row>
    <row r="20" spans="1:5" s="154" customFormat="1" ht="12" customHeight="1" thickBot="1">
      <c r="A20" s="77" t="s">
        <v>7</v>
      </c>
      <c r="B20" s="85" t="s">
        <v>292</v>
      </c>
      <c r="C20" s="121">
        <f>SUM(C21:C23)</f>
        <v>0</v>
      </c>
      <c r="D20" s="121">
        <f>SUM(D21:D23)</f>
        <v>0</v>
      </c>
      <c r="E20" s="149">
        <f>SUM(E21:E23)</f>
        <v>1183856</v>
      </c>
    </row>
    <row r="21" spans="1:5" s="219" customFormat="1" ht="12" customHeight="1">
      <c r="A21" s="212" t="s">
        <v>69</v>
      </c>
      <c r="B21" s="7" t="s">
        <v>153</v>
      </c>
      <c r="C21" s="118"/>
      <c r="D21" s="118"/>
      <c r="E21" s="270"/>
    </row>
    <row r="22" spans="1:5" s="219" customFormat="1" ht="12" customHeight="1">
      <c r="A22" s="212" t="s">
        <v>70</v>
      </c>
      <c r="B22" s="6" t="s">
        <v>293</v>
      </c>
      <c r="C22" s="118"/>
      <c r="D22" s="118"/>
      <c r="E22" s="270"/>
    </row>
    <row r="23" spans="1:5" s="219" customFormat="1" ht="12" customHeight="1">
      <c r="A23" s="212" t="s">
        <v>71</v>
      </c>
      <c r="B23" s="6" t="s">
        <v>294</v>
      </c>
      <c r="C23" s="118"/>
      <c r="D23" s="118"/>
      <c r="E23" s="270">
        <v>1183856</v>
      </c>
    </row>
    <row r="24" spans="1:5" s="219" customFormat="1" ht="12" customHeight="1" thickBot="1">
      <c r="A24" s="212" t="s">
        <v>72</v>
      </c>
      <c r="B24" s="6" t="s">
        <v>393</v>
      </c>
      <c r="C24" s="118"/>
      <c r="D24" s="118"/>
      <c r="E24" s="270"/>
    </row>
    <row r="25" spans="1:5" s="219" customFormat="1" ht="12" customHeight="1" thickBot="1">
      <c r="A25" s="81" t="s">
        <v>8</v>
      </c>
      <c r="B25" s="59" t="s">
        <v>98</v>
      </c>
      <c r="C25" s="295"/>
      <c r="D25" s="295">
        <v>3000</v>
      </c>
      <c r="E25" s="148">
        <v>8000</v>
      </c>
    </row>
    <row r="26" spans="1:5" s="219" customFormat="1" ht="12" customHeight="1" thickBot="1">
      <c r="A26" s="81" t="s">
        <v>9</v>
      </c>
      <c r="B26" s="59" t="s">
        <v>394</v>
      </c>
      <c r="C26" s="121">
        <f>+C27+C28+C29</f>
        <v>0</v>
      </c>
      <c r="D26" s="121">
        <f>+D27+D28+D29</f>
        <v>0</v>
      </c>
      <c r="E26" s="149">
        <f>+E27+E28+E29</f>
        <v>0</v>
      </c>
    </row>
    <row r="27" spans="1:5" s="219" customFormat="1" ht="12" customHeight="1">
      <c r="A27" s="213" t="s">
        <v>162</v>
      </c>
      <c r="B27" s="214" t="s">
        <v>158</v>
      </c>
      <c r="C27" s="277"/>
      <c r="D27" s="277"/>
      <c r="E27" s="275"/>
    </row>
    <row r="28" spans="1:5" s="219" customFormat="1" ht="12" customHeight="1">
      <c r="A28" s="213" t="s">
        <v>163</v>
      </c>
      <c r="B28" s="214" t="s">
        <v>293</v>
      </c>
      <c r="C28" s="118"/>
      <c r="D28" s="118"/>
      <c r="E28" s="270"/>
    </row>
    <row r="29" spans="1:5" s="219" customFormat="1" ht="12" customHeight="1">
      <c r="A29" s="213" t="s">
        <v>164</v>
      </c>
      <c r="B29" s="215" t="s">
        <v>296</v>
      </c>
      <c r="C29" s="118"/>
      <c r="D29" s="118"/>
      <c r="E29" s="270"/>
    </row>
    <row r="30" spans="1:5" s="219" customFormat="1" ht="12" customHeight="1" thickBot="1">
      <c r="A30" s="212" t="s">
        <v>165</v>
      </c>
      <c r="B30" s="64" t="s">
        <v>395</v>
      </c>
      <c r="C30" s="50"/>
      <c r="D30" s="50"/>
      <c r="E30" s="294"/>
    </row>
    <row r="31" spans="1:5" s="219" customFormat="1" ht="12" customHeight="1" thickBot="1">
      <c r="A31" s="81" t="s">
        <v>10</v>
      </c>
      <c r="B31" s="59" t="s">
        <v>297</v>
      </c>
      <c r="C31" s="121">
        <f>+C32+C33+C34</f>
        <v>0</v>
      </c>
      <c r="D31" s="121">
        <f>+D32+D33+D34</f>
        <v>0</v>
      </c>
      <c r="E31" s="149">
        <f>+E32+E33+E34</f>
        <v>0</v>
      </c>
    </row>
    <row r="32" spans="1:5" s="219" customFormat="1" ht="12" customHeight="1">
      <c r="A32" s="213" t="s">
        <v>56</v>
      </c>
      <c r="B32" s="214" t="s">
        <v>184</v>
      </c>
      <c r="C32" s="277"/>
      <c r="D32" s="277"/>
      <c r="E32" s="275"/>
    </row>
    <row r="33" spans="1:5" s="219" customFormat="1" ht="12" customHeight="1">
      <c r="A33" s="213" t="s">
        <v>57</v>
      </c>
      <c r="B33" s="215" t="s">
        <v>185</v>
      </c>
      <c r="C33" s="122"/>
      <c r="D33" s="122"/>
      <c r="E33" s="272"/>
    </row>
    <row r="34" spans="1:5" s="219" customFormat="1" ht="12" customHeight="1" thickBot="1">
      <c r="A34" s="212" t="s">
        <v>58</v>
      </c>
      <c r="B34" s="64" t="s">
        <v>186</v>
      </c>
      <c r="C34" s="50"/>
      <c r="D34" s="50"/>
      <c r="E34" s="294"/>
    </row>
    <row r="35" spans="1:5" s="154" customFormat="1" ht="12" customHeight="1" thickBot="1">
      <c r="A35" s="81" t="s">
        <v>11</v>
      </c>
      <c r="B35" s="59" t="s">
        <v>269</v>
      </c>
      <c r="C35" s="295"/>
      <c r="D35" s="295"/>
      <c r="E35" s="148"/>
    </row>
    <row r="36" spans="1:5" s="154" customFormat="1" ht="12" customHeight="1" thickBot="1">
      <c r="A36" s="81" t="s">
        <v>12</v>
      </c>
      <c r="B36" s="59" t="s">
        <v>298</v>
      </c>
      <c r="C36" s="295"/>
      <c r="D36" s="295"/>
      <c r="E36" s="148"/>
    </row>
    <row r="37" spans="1:5" s="154" customFormat="1" ht="12" customHeight="1" thickBot="1">
      <c r="A37" s="77" t="s">
        <v>13</v>
      </c>
      <c r="B37" s="59" t="s">
        <v>299</v>
      </c>
      <c r="C37" s="121">
        <f>+C8+C20+C25+C26+C31+C35+C36</f>
        <v>44000</v>
      </c>
      <c r="D37" s="121">
        <f>+D8+D20+D25+D26+D31+D35+D36</f>
        <v>4307670</v>
      </c>
      <c r="E37" s="149">
        <f>+E8+E20+E25+E26+E31+E35+E36</f>
        <v>1278221</v>
      </c>
    </row>
    <row r="38" spans="1:5" s="154" customFormat="1" ht="12" customHeight="1" thickBot="1">
      <c r="A38" s="86" t="s">
        <v>14</v>
      </c>
      <c r="B38" s="59" t="s">
        <v>300</v>
      </c>
      <c r="C38" s="121">
        <f>+C39+C40+C41</f>
        <v>96203500</v>
      </c>
      <c r="D38" s="121">
        <f>+D39+D40+D41</f>
        <v>101461910</v>
      </c>
      <c r="E38" s="149">
        <f>+E39+E40+E41</f>
        <v>84840624</v>
      </c>
    </row>
    <row r="39" spans="1:5" s="154" customFormat="1" ht="12" customHeight="1">
      <c r="A39" s="213" t="s">
        <v>301</v>
      </c>
      <c r="B39" s="214" t="s">
        <v>135</v>
      </c>
      <c r="C39" s="277"/>
      <c r="D39" s="277">
        <v>458410</v>
      </c>
      <c r="E39" s="275">
        <v>458410</v>
      </c>
    </row>
    <row r="40" spans="1:5" s="154" customFormat="1" ht="12" customHeight="1">
      <c r="A40" s="213" t="s">
        <v>302</v>
      </c>
      <c r="B40" s="215" t="s">
        <v>0</v>
      </c>
      <c r="C40" s="122"/>
      <c r="D40" s="122"/>
      <c r="E40" s="272"/>
    </row>
    <row r="41" spans="1:5" s="219" customFormat="1" ht="12" customHeight="1" thickBot="1">
      <c r="A41" s="212" t="s">
        <v>303</v>
      </c>
      <c r="B41" s="64" t="s">
        <v>304</v>
      </c>
      <c r="C41" s="50">
        <v>96203500</v>
      </c>
      <c r="D41" s="50">
        <v>101003500</v>
      </c>
      <c r="E41" s="294">
        <v>84382214</v>
      </c>
    </row>
    <row r="42" spans="1:5" s="219" customFormat="1" ht="15" customHeight="1" thickBot="1">
      <c r="A42" s="86" t="s">
        <v>15</v>
      </c>
      <c r="B42" s="87" t="s">
        <v>305</v>
      </c>
      <c r="C42" s="296">
        <f>+C37+C38</f>
        <v>96247500</v>
      </c>
      <c r="D42" s="296">
        <f>+D37+D38</f>
        <v>105769580</v>
      </c>
      <c r="E42" s="152">
        <f>+E37+E38</f>
        <v>86118845</v>
      </c>
    </row>
    <row r="43" spans="1:3" s="219" customFormat="1" ht="15" customHeight="1">
      <c r="A43" s="88"/>
      <c r="B43" s="89"/>
      <c r="C43" s="150"/>
    </row>
    <row r="44" spans="1:3" ht="13.5" thickBot="1">
      <c r="A44" s="90"/>
      <c r="B44" s="91"/>
      <c r="C44" s="151"/>
    </row>
    <row r="45" spans="1:5" s="218" customFormat="1" ht="16.5" customHeight="1" thickBot="1">
      <c r="A45" s="710" t="s">
        <v>41</v>
      </c>
      <c r="B45" s="711"/>
      <c r="C45" s="711"/>
      <c r="D45" s="711"/>
      <c r="E45" s="712"/>
    </row>
    <row r="46" spans="1:5" s="220" customFormat="1" ht="12" customHeight="1" thickBot="1">
      <c r="A46" s="81" t="s">
        <v>6</v>
      </c>
      <c r="B46" s="59" t="s">
        <v>306</v>
      </c>
      <c r="C46" s="121">
        <f>SUM(C47:C51)</f>
        <v>94977500</v>
      </c>
      <c r="D46" s="121">
        <f>SUM(D47:D51)</f>
        <v>105149580</v>
      </c>
      <c r="E46" s="149">
        <f>SUM(E47:E51)</f>
        <v>85563898</v>
      </c>
    </row>
    <row r="47" spans="1:5" ht="12" customHeight="1">
      <c r="A47" s="212" t="s">
        <v>63</v>
      </c>
      <c r="B47" s="7" t="s">
        <v>35</v>
      </c>
      <c r="C47" s="277">
        <v>67391500</v>
      </c>
      <c r="D47" s="277">
        <v>71161385</v>
      </c>
      <c r="E47" s="275">
        <v>59001436</v>
      </c>
    </row>
    <row r="48" spans="1:5" ht="12" customHeight="1">
      <c r="A48" s="212" t="s">
        <v>64</v>
      </c>
      <c r="B48" s="6" t="s">
        <v>107</v>
      </c>
      <c r="C48" s="49">
        <v>12914000</v>
      </c>
      <c r="D48" s="49">
        <v>14094115</v>
      </c>
      <c r="E48" s="273">
        <v>11768611</v>
      </c>
    </row>
    <row r="49" spans="1:5" ht="12" customHeight="1">
      <c r="A49" s="212" t="s">
        <v>65</v>
      </c>
      <c r="B49" s="6" t="s">
        <v>82</v>
      </c>
      <c r="C49" s="49">
        <v>14672000</v>
      </c>
      <c r="D49" s="49">
        <v>19894080</v>
      </c>
      <c r="E49" s="273">
        <v>14793851</v>
      </c>
    </row>
    <row r="50" spans="1:5" ht="12" customHeight="1">
      <c r="A50" s="212" t="s">
        <v>66</v>
      </c>
      <c r="B50" s="6" t="s">
        <v>108</v>
      </c>
      <c r="C50" s="49"/>
      <c r="D50" s="49"/>
      <c r="E50" s="273"/>
    </row>
    <row r="51" spans="1:5" ht="12" customHeight="1" thickBot="1">
      <c r="A51" s="212" t="s">
        <v>83</v>
      </c>
      <c r="B51" s="6" t="s">
        <v>109</v>
      </c>
      <c r="C51" s="49"/>
      <c r="D51" s="49"/>
      <c r="E51" s="273"/>
    </row>
    <row r="52" spans="1:5" ht="12" customHeight="1" thickBot="1">
      <c r="A52" s="81" t="s">
        <v>7</v>
      </c>
      <c r="B52" s="59" t="s">
        <v>307</v>
      </c>
      <c r="C52" s="121">
        <f>SUM(C53:C55)</f>
        <v>1270000</v>
      </c>
      <c r="D52" s="121">
        <f>SUM(D53:D55)</f>
        <v>620000</v>
      </c>
      <c r="E52" s="149">
        <f>SUM(E53:E55)</f>
        <v>174333</v>
      </c>
    </row>
    <row r="53" spans="1:5" s="220" customFormat="1" ht="12" customHeight="1">
      <c r="A53" s="212" t="s">
        <v>69</v>
      </c>
      <c r="B53" s="7" t="s">
        <v>128</v>
      </c>
      <c r="C53" s="277">
        <v>1270000</v>
      </c>
      <c r="D53" s="277">
        <v>620000</v>
      </c>
      <c r="E53" s="275">
        <v>174333</v>
      </c>
    </row>
    <row r="54" spans="1:5" ht="12" customHeight="1">
      <c r="A54" s="212" t="s">
        <v>70</v>
      </c>
      <c r="B54" s="6" t="s">
        <v>111</v>
      </c>
      <c r="C54" s="49"/>
      <c r="D54" s="49"/>
      <c r="E54" s="273"/>
    </row>
    <row r="55" spans="1:5" ht="12" customHeight="1">
      <c r="A55" s="212" t="s">
        <v>71</v>
      </c>
      <c r="B55" s="6" t="s">
        <v>42</v>
      </c>
      <c r="C55" s="49"/>
      <c r="D55" s="49"/>
      <c r="E55" s="273"/>
    </row>
    <row r="56" spans="1:5" ht="12" customHeight="1" thickBot="1">
      <c r="A56" s="212" t="s">
        <v>72</v>
      </c>
      <c r="B56" s="6" t="s">
        <v>396</v>
      </c>
      <c r="C56" s="49"/>
      <c r="D56" s="49"/>
      <c r="E56" s="273"/>
    </row>
    <row r="57" spans="1:5" ht="12" customHeight="1" thickBot="1">
      <c r="A57" s="81" t="s">
        <v>8</v>
      </c>
      <c r="B57" s="59" t="s">
        <v>2</v>
      </c>
      <c r="C57" s="295"/>
      <c r="D57" s="295"/>
      <c r="E57" s="148"/>
    </row>
    <row r="58" spans="1:5" ht="15" customHeight="1" thickBot="1">
      <c r="A58" s="81" t="s">
        <v>9</v>
      </c>
      <c r="B58" s="92" t="s">
        <v>400</v>
      </c>
      <c r="C58" s="296">
        <f>+C46+C52+C57</f>
        <v>96247500</v>
      </c>
      <c r="D58" s="296">
        <f>+D46+D52+D57</f>
        <v>105769580</v>
      </c>
      <c r="E58" s="152">
        <f>+E46+E52+E57</f>
        <v>85738231</v>
      </c>
    </row>
    <row r="59" spans="3:5" ht="13.5" thickBot="1">
      <c r="C59" s="634">
        <f>C42-C58</f>
        <v>0</v>
      </c>
      <c r="D59" s="634">
        <f>D42-D58</f>
        <v>0</v>
      </c>
      <c r="E59" s="153"/>
    </row>
    <row r="60" spans="1:5" ht="15" customHeight="1" thickBot="1">
      <c r="A60" s="301" t="s">
        <v>461</v>
      </c>
      <c r="B60" s="302"/>
      <c r="C60" s="290">
        <v>16</v>
      </c>
      <c r="D60" s="290"/>
      <c r="E60" s="289">
        <v>14</v>
      </c>
    </row>
    <row r="61" spans="1:5" ht="14.25" customHeight="1" thickBot="1">
      <c r="A61" s="303" t="s">
        <v>462</v>
      </c>
      <c r="B61" s="304"/>
      <c r="C61" s="290"/>
      <c r="D61" s="290"/>
      <c r="E61" s="289"/>
    </row>
  </sheetData>
  <sheetProtection sheet="1"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E61"/>
  <sheetViews>
    <sheetView zoomScale="120" zoomScaleNormal="120" workbookViewId="0" topLeftCell="A1">
      <selection activeCell="C29" sqref="C29"/>
    </sheetView>
  </sheetViews>
  <sheetFormatPr defaultColWidth="9.00390625" defaultRowHeight="12.75"/>
  <cols>
    <col min="1" max="1" width="13.00390625" style="93" customWidth="1"/>
    <col min="2" max="2" width="59.00390625" style="94" customWidth="1"/>
    <col min="3" max="5" width="15.875" style="94" customWidth="1"/>
    <col min="6" max="16384" width="9.375" style="94" customWidth="1"/>
  </cols>
  <sheetData>
    <row r="1" spans="1:5" s="84" customFormat="1" ht="16.5" thickBot="1">
      <c r="A1" s="323"/>
      <c r="B1" s="714" t="s">
        <v>861</v>
      </c>
      <c r="C1" s="715"/>
      <c r="D1" s="715"/>
      <c r="E1" s="715"/>
    </row>
    <row r="2" spans="1:5" s="216" customFormat="1" ht="24.75" thickBot="1">
      <c r="A2" s="324" t="s">
        <v>432</v>
      </c>
      <c r="B2" s="716" t="str">
        <f>CONCATENATE('Z_9.2.sz.mell'!B2:D2)</f>
        <v>Borsodnádasdi Polgármesteri  Hivatal</v>
      </c>
      <c r="C2" s="717"/>
      <c r="D2" s="718"/>
      <c r="E2" s="325" t="s">
        <v>43</v>
      </c>
    </row>
    <row r="3" spans="1:5" s="216" customFormat="1" ht="24.75" thickBot="1">
      <c r="A3" s="324" t="s">
        <v>120</v>
      </c>
      <c r="B3" s="716" t="s">
        <v>308</v>
      </c>
      <c r="C3" s="717"/>
      <c r="D3" s="718"/>
      <c r="E3" s="325" t="s">
        <v>43</v>
      </c>
    </row>
    <row r="4" spans="1:5" s="217" customFormat="1" ht="15.75" customHeight="1" thickBot="1">
      <c r="A4" s="326"/>
      <c r="B4" s="326"/>
      <c r="C4" s="327"/>
      <c r="D4" s="328"/>
      <c r="E4" s="327" t="str">
        <f>'Z_9.2.sz.mell'!E4</f>
        <v>Forintban!</v>
      </c>
    </row>
    <row r="5" spans="1:5" ht="24.75" thickBot="1">
      <c r="A5" s="329" t="s">
        <v>121</v>
      </c>
      <c r="B5" s="330" t="s">
        <v>460</v>
      </c>
      <c r="C5" s="330" t="s">
        <v>430</v>
      </c>
      <c r="D5" s="331" t="s">
        <v>431</v>
      </c>
      <c r="E5" s="314" t="str">
        <f>CONCATENATE('Z_9.2.sz.mell'!E5)</f>
        <v>Módosítás utáni
2018. XII. 31.</v>
      </c>
    </row>
    <row r="6" spans="1:5" s="218" customFormat="1" ht="12.75" customHeight="1" thickBot="1">
      <c r="A6" s="362" t="s">
        <v>371</v>
      </c>
      <c r="B6" s="363" t="s">
        <v>372</v>
      </c>
      <c r="C6" s="363" t="s">
        <v>373</v>
      </c>
      <c r="D6" s="364" t="s">
        <v>375</v>
      </c>
      <c r="E6" s="365" t="s">
        <v>374</v>
      </c>
    </row>
    <row r="7" spans="1:5" s="218" customFormat="1" ht="15.75" customHeight="1" thickBot="1">
      <c r="A7" s="710" t="s">
        <v>40</v>
      </c>
      <c r="B7" s="711"/>
      <c r="C7" s="711"/>
      <c r="D7" s="711"/>
      <c r="E7" s="712"/>
    </row>
    <row r="8" spans="1:5" s="154" customFormat="1" ht="12" customHeight="1" thickBot="1">
      <c r="A8" s="77" t="s">
        <v>6</v>
      </c>
      <c r="B8" s="85" t="s">
        <v>392</v>
      </c>
      <c r="C8" s="121">
        <f>SUM(C9:C19)</f>
        <v>44000</v>
      </c>
      <c r="D8" s="121">
        <f>SUM(D9:D19)</f>
        <v>4304670</v>
      </c>
      <c r="E8" s="149">
        <f>SUM(E9:E19)</f>
        <v>86365</v>
      </c>
    </row>
    <row r="9" spans="1:5" s="154" customFormat="1" ht="12" customHeight="1">
      <c r="A9" s="211" t="s">
        <v>63</v>
      </c>
      <c r="B9" s="8" t="s">
        <v>170</v>
      </c>
      <c r="C9" s="278"/>
      <c r="D9" s="278"/>
      <c r="E9" s="293"/>
    </row>
    <row r="10" spans="1:5" s="154" customFormat="1" ht="12" customHeight="1">
      <c r="A10" s="212" t="s">
        <v>64</v>
      </c>
      <c r="B10" s="6" t="s">
        <v>171</v>
      </c>
      <c r="C10" s="118">
        <v>35000</v>
      </c>
      <c r="D10" s="118">
        <v>4291980</v>
      </c>
      <c r="E10" s="270">
        <v>26655</v>
      </c>
    </row>
    <row r="11" spans="1:5" s="154" customFormat="1" ht="12" customHeight="1">
      <c r="A11" s="212" t="s">
        <v>65</v>
      </c>
      <c r="B11" s="6" t="s">
        <v>172</v>
      </c>
      <c r="C11" s="118"/>
      <c r="D11" s="118">
        <v>3000</v>
      </c>
      <c r="E11" s="270">
        <v>3236</v>
      </c>
    </row>
    <row r="12" spans="1:5" s="154" customFormat="1" ht="12" customHeight="1">
      <c r="A12" s="212" t="s">
        <v>66</v>
      </c>
      <c r="B12" s="6" t="s">
        <v>173</v>
      </c>
      <c r="C12" s="118"/>
      <c r="D12" s="118"/>
      <c r="E12" s="270"/>
    </row>
    <row r="13" spans="1:5" s="154" customFormat="1" ht="12" customHeight="1">
      <c r="A13" s="212" t="s">
        <v>83</v>
      </c>
      <c r="B13" s="6" t="s">
        <v>174</v>
      </c>
      <c r="C13" s="118"/>
      <c r="D13" s="118"/>
      <c r="E13" s="270"/>
    </row>
    <row r="14" spans="1:5" s="154" customFormat="1" ht="12" customHeight="1">
      <c r="A14" s="212" t="s">
        <v>67</v>
      </c>
      <c r="B14" s="6" t="s">
        <v>290</v>
      </c>
      <c r="C14" s="118"/>
      <c r="D14" s="118"/>
      <c r="E14" s="270"/>
    </row>
    <row r="15" spans="1:5" s="154" customFormat="1" ht="12" customHeight="1">
      <c r="A15" s="212" t="s">
        <v>68</v>
      </c>
      <c r="B15" s="5" t="s">
        <v>291</v>
      </c>
      <c r="C15" s="118">
        <v>9000</v>
      </c>
      <c r="D15" s="118">
        <v>6000</v>
      </c>
      <c r="E15" s="270">
        <v>5464</v>
      </c>
    </row>
    <row r="16" spans="1:5" s="154" customFormat="1" ht="12" customHeight="1">
      <c r="A16" s="212" t="s">
        <v>75</v>
      </c>
      <c r="B16" s="6" t="s">
        <v>177</v>
      </c>
      <c r="C16" s="276"/>
      <c r="D16" s="276">
        <v>20</v>
      </c>
      <c r="E16" s="274">
        <v>16</v>
      </c>
    </row>
    <row r="17" spans="1:5" s="219" customFormat="1" ht="12" customHeight="1">
      <c r="A17" s="212" t="s">
        <v>76</v>
      </c>
      <c r="B17" s="6" t="s">
        <v>178</v>
      </c>
      <c r="C17" s="118"/>
      <c r="D17" s="118"/>
      <c r="E17" s="270"/>
    </row>
    <row r="18" spans="1:5" s="219" customFormat="1" ht="12" customHeight="1">
      <c r="A18" s="212" t="s">
        <v>77</v>
      </c>
      <c r="B18" s="6" t="s">
        <v>323</v>
      </c>
      <c r="C18" s="120"/>
      <c r="D18" s="120"/>
      <c r="E18" s="271"/>
    </row>
    <row r="19" spans="1:5" s="219" customFormat="1" ht="12" customHeight="1" thickBot="1">
      <c r="A19" s="212" t="s">
        <v>78</v>
      </c>
      <c r="B19" s="5" t="s">
        <v>179</v>
      </c>
      <c r="C19" s="120"/>
      <c r="D19" s="120">
        <v>3670</v>
      </c>
      <c r="E19" s="271">
        <v>50994</v>
      </c>
    </row>
    <row r="20" spans="1:5" s="154" customFormat="1" ht="12" customHeight="1" thickBot="1">
      <c r="A20" s="77" t="s">
        <v>7</v>
      </c>
      <c r="B20" s="85" t="s">
        <v>292</v>
      </c>
      <c r="C20" s="121">
        <f>SUM(C21:C23)</f>
        <v>0</v>
      </c>
      <c r="D20" s="121">
        <f>SUM(D21:D23)</f>
        <v>0</v>
      </c>
      <c r="E20" s="149">
        <f>SUM(E21:E23)</f>
        <v>1183856</v>
      </c>
    </row>
    <row r="21" spans="1:5" s="219" customFormat="1" ht="12" customHeight="1">
      <c r="A21" s="212" t="s">
        <v>69</v>
      </c>
      <c r="B21" s="7" t="s">
        <v>153</v>
      </c>
      <c r="C21" s="118"/>
      <c r="D21" s="118"/>
      <c r="E21" s="270"/>
    </row>
    <row r="22" spans="1:5" s="219" customFormat="1" ht="12" customHeight="1">
      <c r="A22" s="212" t="s">
        <v>70</v>
      </c>
      <c r="B22" s="6" t="s">
        <v>293</v>
      </c>
      <c r="C22" s="118"/>
      <c r="D22" s="118"/>
      <c r="E22" s="270"/>
    </row>
    <row r="23" spans="1:5" s="219" customFormat="1" ht="12" customHeight="1">
      <c r="A23" s="212" t="s">
        <v>71</v>
      </c>
      <c r="B23" s="6" t="s">
        <v>294</v>
      </c>
      <c r="C23" s="118"/>
      <c r="D23" s="118"/>
      <c r="E23" s="270">
        <v>1183856</v>
      </c>
    </row>
    <row r="24" spans="1:5" s="219" customFormat="1" ht="12" customHeight="1" thickBot="1">
      <c r="A24" s="212" t="s">
        <v>72</v>
      </c>
      <c r="B24" s="6" t="s">
        <v>393</v>
      </c>
      <c r="C24" s="118"/>
      <c r="D24" s="118"/>
      <c r="E24" s="270"/>
    </row>
    <row r="25" spans="1:5" s="219" customFormat="1" ht="12" customHeight="1" thickBot="1">
      <c r="A25" s="81" t="s">
        <v>8</v>
      </c>
      <c r="B25" s="59" t="s">
        <v>98</v>
      </c>
      <c r="C25" s="295"/>
      <c r="D25" s="295">
        <v>3000</v>
      </c>
      <c r="E25" s="148">
        <v>8000</v>
      </c>
    </row>
    <row r="26" spans="1:5" s="219" customFormat="1" ht="12" customHeight="1" thickBot="1">
      <c r="A26" s="81" t="s">
        <v>9</v>
      </c>
      <c r="B26" s="59" t="s">
        <v>394</v>
      </c>
      <c r="C26" s="121">
        <f>+C27+C28+C29</f>
        <v>0</v>
      </c>
      <c r="D26" s="121">
        <f>+D27+D28+D29</f>
        <v>0</v>
      </c>
      <c r="E26" s="149">
        <f>+E27+E28+E29</f>
        <v>0</v>
      </c>
    </row>
    <row r="27" spans="1:5" s="219" customFormat="1" ht="12" customHeight="1">
      <c r="A27" s="213" t="s">
        <v>162</v>
      </c>
      <c r="B27" s="214" t="s">
        <v>158</v>
      </c>
      <c r="C27" s="277"/>
      <c r="D27" s="277"/>
      <c r="E27" s="275"/>
    </row>
    <row r="28" spans="1:5" s="219" customFormat="1" ht="12" customHeight="1">
      <c r="A28" s="213" t="s">
        <v>163</v>
      </c>
      <c r="B28" s="214" t="s">
        <v>293</v>
      </c>
      <c r="C28" s="118"/>
      <c r="D28" s="118"/>
      <c r="E28" s="270"/>
    </row>
    <row r="29" spans="1:5" s="219" customFormat="1" ht="12" customHeight="1">
      <c r="A29" s="213" t="s">
        <v>164</v>
      </c>
      <c r="B29" s="215" t="s">
        <v>296</v>
      </c>
      <c r="C29" s="118"/>
      <c r="D29" s="118"/>
      <c r="E29" s="270"/>
    </row>
    <row r="30" spans="1:5" s="219" customFormat="1" ht="12" customHeight="1" thickBot="1">
      <c r="A30" s="212" t="s">
        <v>165</v>
      </c>
      <c r="B30" s="64" t="s">
        <v>395</v>
      </c>
      <c r="C30" s="50"/>
      <c r="D30" s="50"/>
      <c r="E30" s="294"/>
    </row>
    <row r="31" spans="1:5" s="219" customFormat="1" ht="12" customHeight="1" thickBot="1">
      <c r="A31" s="81" t="s">
        <v>10</v>
      </c>
      <c r="B31" s="59" t="s">
        <v>297</v>
      </c>
      <c r="C31" s="121">
        <f>+C32+C33+C34</f>
        <v>0</v>
      </c>
      <c r="D31" s="121">
        <f>+D32+D33+D34</f>
        <v>0</v>
      </c>
      <c r="E31" s="149">
        <f>+E32+E33+E34</f>
        <v>0</v>
      </c>
    </row>
    <row r="32" spans="1:5" s="219" customFormat="1" ht="12" customHeight="1">
      <c r="A32" s="213" t="s">
        <v>56</v>
      </c>
      <c r="B32" s="214" t="s">
        <v>184</v>
      </c>
      <c r="C32" s="277"/>
      <c r="D32" s="277"/>
      <c r="E32" s="275"/>
    </row>
    <row r="33" spans="1:5" s="219" customFormat="1" ht="12" customHeight="1">
      <c r="A33" s="213" t="s">
        <v>57</v>
      </c>
      <c r="B33" s="215" t="s">
        <v>185</v>
      </c>
      <c r="C33" s="122"/>
      <c r="D33" s="122"/>
      <c r="E33" s="272"/>
    </row>
    <row r="34" spans="1:5" s="219" customFormat="1" ht="12" customHeight="1" thickBot="1">
      <c r="A34" s="212" t="s">
        <v>58</v>
      </c>
      <c r="B34" s="64" t="s">
        <v>186</v>
      </c>
      <c r="C34" s="50"/>
      <c r="D34" s="50"/>
      <c r="E34" s="294"/>
    </row>
    <row r="35" spans="1:5" s="154" customFormat="1" ht="12" customHeight="1" thickBot="1">
      <c r="A35" s="81" t="s">
        <v>11</v>
      </c>
      <c r="B35" s="59" t="s">
        <v>269</v>
      </c>
      <c r="C35" s="295"/>
      <c r="D35" s="295"/>
      <c r="E35" s="148"/>
    </row>
    <row r="36" spans="1:5" s="154" customFormat="1" ht="12" customHeight="1" thickBot="1">
      <c r="A36" s="81" t="s">
        <v>12</v>
      </c>
      <c r="B36" s="59" t="s">
        <v>298</v>
      </c>
      <c r="C36" s="295"/>
      <c r="D36" s="295"/>
      <c r="E36" s="148"/>
    </row>
    <row r="37" spans="1:5" s="154" customFormat="1" ht="12" customHeight="1" thickBot="1">
      <c r="A37" s="77" t="s">
        <v>13</v>
      </c>
      <c r="B37" s="59" t="s">
        <v>299</v>
      </c>
      <c r="C37" s="121">
        <f>+C8+C20+C25+C26+C31+C35+C36</f>
        <v>44000</v>
      </c>
      <c r="D37" s="121">
        <f>+D8+D20+D25+D26+D31+D35+D36</f>
        <v>4307670</v>
      </c>
      <c r="E37" s="149">
        <f>+E8+E20+E25+E26+E31+E35+E36</f>
        <v>1278221</v>
      </c>
    </row>
    <row r="38" spans="1:5" s="154" customFormat="1" ht="12" customHeight="1" thickBot="1">
      <c r="A38" s="86" t="s">
        <v>14</v>
      </c>
      <c r="B38" s="59" t="s">
        <v>300</v>
      </c>
      <c r="C38" s="121">
        <f>+C39+C40+C41</f>
        <v>96203500</v>
      </c>
      <c r="D38" s="121">
        <f>+D39+D40+D41</f>
        <v>101461910</v>
      </c>
      <c r="E38" s="149">
        <f>+E39+E40+E41</f>
        <v>84840624</v>
      </c>
    </row>
    <row r="39" spans="1:5" s="154" customFormat="1" ht="12" customHeight="1">
      <c r="A39" s="213" t="s">
        <v>301</v>
      </c>
      <c r="B39" s="214" t="s">
        <v>135</v>
      </c>
      <c r="C39" s="277"/>
      <c r="D39" s="277">
        <v>458410</v>
      </c>
      <c r="E39" s="275">
        <v>458410</v>
      </c>
    </row>
    <row r="40" spans="1:5" s="154" customFormat="1" ht="12" customHeight="1">
      <c r="A40" s="213" t="s">
        <v>302</v>
      </c>
      <c r="B40" s="215" t="s">
        <v>0</v>
      </c>
      <c r="C40" s="122"/>
      <c r="D40" s="122"/>
      <c r="E40" s="272"/>
    </row>
    <row r="41" spans="1:5" s="219" customFormat="1" ht="12" customHeight="1" thickBot="1">
      <c r="A41" s="212" t="s">
        <v>303</v>
      </c>
      <c r="B41" s="64" t="s">
        <v>304</v>
      </c>
      <c r="C41" s="50">
        <v>96203500</v>
      </c>
      <c r="D41" s="50">
        <v>101003500</v>
      </c>
      <c r="E41" s="294">
        <v>84382214</v>
      </c>
    </row>
    <row r="42" spans="1:5" s="219" customFormat="1" ht="15" customHeight="1" thickBot="1">
      <c r="A42" s="86" t="s">
        <v>15</v>
      </c>
      <c r="B42" s="87" t="s">
        <v>305</v>
      </c>
      <c r="C42" s="296">
        <f>+C37+C38</f>
        <v>96247500</v>
      </c>
      <c r="D42" s="296">
        <f>+D37+D38</f>
        <v>105769580</v>
      </c>
      <c r="E42" s="152">
        <f>+E37+E38</f>
        <v>86118845</v>
      </c>
    </row>
    <row r="43" spans="1:3" s="219" customFormat="1" ht="15" customHeight="1">
      <c r="A43" s="88"/>
      <c r="B43" s="89"/>
      <c r="C43" s="150"/>
    </row>
    <row r="44" spans="1:3" ht="13.5" thickBot="1">
      <c r="A44" s="90"/>
      <c r="B44" s="91"/>
      <c r="C44" s="151"/>
    </row>
    <row r="45" spans="1:5" s="218" customFormat="1" ht="16.5" customHeight="1" thickBot="1">
      <c r="A45" s="710" t="s">
        <v>41</v>
      </c>
      <c r="B45" s="711"/>
      <c r="C45" s="711"/>
      <c r="D45" s="711"/>
      <c r="E45" s="712"/>
    </row>
    <row r="46" spans="1:5" s="220" customFormat="1" ht="12" customHeight="1" thickBot="1">
      <c r="A46" s="81" t="s">
        <v>6</v>
      </c>
      <c r="B46" s="59" t="s">
        <v>306</v>
      </c>
      <c r="C46" s="121">
        <f>SUM(C47:C51)</f>
        <v>94977500</v>
      </c>
      <c r="D46" s="121">
        <f>SUM(D47:D51)</f>
        <v>105149580</v>
      </c>
      <c r="E46" s="149">
        <f>SUM(E47:E51)</f>
        <v>85563898</v>
      </c>
    </row>
    <row r="47" spans="1:5" ht="12" customHeight="1">
      <c r="A47" s="212" t="s">
        <v>63</v>
      </c>
      <c r="B47" s="7" t="s">
        <v>35</v>
      </c>
      <c r="C47" s="277">
        <v>67391500</v>
      </c>
      <c r="D47" s="277">
        <v>71161385</v>
      </c>
      <c r="E47" s="275">
        <v>59001436</v>
      </c>
    </row>
    <row r="48" spans="1:5" ht="12" customHeight="1">
      <c r="A48" s="212" t="s">
        <v>64</v>
      </c>
      <c r="B48" s="6" t="s">
        <v>107</v>
      </c>
      <c r="C48" s="49">
        <v>12914000</v>
      </c>
      <c r="D48" s="49">
        <v>14094115</v>
      </c>
      <c r="E48" s="273">
        <v>11768611</v>
      </c>
    </row>
    <row r="49" spans="1:5" ht="12" customHeight="1">
      <c r="A49" s="212" t="s">
        <v>65</v>
      </c>
      <c r="B49" s="6" t="s">
        <v>82</v>
      </c>
      <c r="C49" s="49">
        <v>14672000</v>
      </c>
      <c r="D49" s="49">
        <v>19894080</v>
      </c>
      <c r="E49" s="273">
        <v>14793851</v>
      </c>
    </row>
    <row r="50" spans="1:5" ht="12" customHeight="1">
      <c r="A50" s="212" t="s">
        <v>66</v>
      </c>
      <c r="B50" s="6" t="s">
        <v>108</v>
      </c>
      <c r="C50" s="49"/>
      <c r="D50" s="49"/>
      <c r="E50" s="273"/>
    </row>
    <row r="51" spans="1:5" ht="12" customHeight="1" thickBot="1">
      <c r="A51" s="212" t="s">
        <v>83</v>
      </c>
      <c r="B51" s="6" t="s">
        <v>109</v>
      </c>
      <c r="C51" s="49"/>
      <c r="D51" s="49"/>
      <c r="E51" s="273"/>
    </row>
    <row r="52" spans="1:5" ht="12" customHeight="1" thickBot="1">
      <c r="A52" s="81" t="s">
        <v>7</v>
      </c>
      <c r="B52" s="59" t="s">
        <v>307</v>
      </c>
      <c r="C52" s="121">
        <f>SUM(C53:C55)</f>
        <v>1270000</v>
      </c>
      <c r="D52" s="121">
        <f>SUM(D53:D55)</f>
        <v>620000</v>
      </c>
      <c r="E52" s="149">
        <f>SUM(E53:E55)</f>
        <v>174333</v>
      </c>
    </row>
    <row r="53" spans="1:5" s="220" customFormat="1" ht="12" customHeight="1">
      <c r="A53" s="212" t="s">
        <v>69</v>
      </c>
      <c r="B53" s="7" t="s">
        <v>128</v>
      </c>
      <c r="C53" s="277">
        <v>1270000</v>
      </c>
      <c r="D53" s="277">
        <v>620000</v>
      </c>
      <c r="E53" s="275">
        <v>174333</v>
      </c>
    </row>
    <row r="54" spans="1:5" ht="12" customHeight="1">
      <c r="A54" s="212" t="s">
        <v>70</v>
      </c>
      <c r="B54" s="6" t="s">
        <v>111</v>
      </c>
      <c r="C54" s="49"/>
      <c r="D54" s="49"/>
      <c r="E54" s="273"/>
    </row>
    <row r="55" spans="1:5" ht="12" customHeight="1">
      <c r="A55" s="212" t="s">
        <v>71</v>
      </c>
      <c r="B55" s="6" t="s">
        <v>42</v>
      </c>
      <c r="C55" s="49"/>
      <c r="D55" s="49"/>
      <c r="E55" s="273"/>
    </row>
    <row r="56" spans="1:5" ht="12" customHeight="1" thickBot="1">
      <c r="A56" s="212" t="s">
        <v>72</v>
      </c>
      <c r="B56" s="6" t="s">
        <v>396</v>
      </c>
      <c r="C56" s="49"/>
      <c r="D56" s="49"/>
      <c r="E56" s="273"/>
    </row>
    <row r="57" spans="1:5" ht="12" customHeight="1" thickBot="1">
      <c r="A57" s="81" t="s">
        <v>8</v>
      </c>
      <c r="B57" s="59" t="s">
        <v>2</v>
      </c>
      <c r="C57" s="295"/>
      <c r="D57" s="295"/>
      <c r="E57" s="148"/>
    </row>
    <row r="58" spans="1:5" ht="15" customHeight="1" thickBot="1">
      <c r="A58" s="81" t="s">
        <v>9</v>
      </c>
      <c r="B58" s="92" t="s">
        <v>400</v>
      </c>
      <c r="C58" s="296">
        <f>+C46+C52+C57</f>
        <v>96247500</v>
      </c>
      <c r="D58" s="296">
        <f>+D46+D52+D57</f>
        <v>105769580</v>
      </c>
      <c r="E58" s="152">
        <f>+E46+E52+E57</f>
        <v>85738231</v>
      </c>
    </row>
    <row r="59" spans="3:5" ht="13.5" thickBot="1">
      <c r="C59" s="634">
        <f>C42-C58</f>
        <v>0</v>
      </c>
      <c r="D59" s="634">
        <f>D42-D58</f>
        <v>0</v>
      </c>
      <c r="E59" s="153"/>
    </row>
    <row r="60" spans="1:5" ht="15" customHeight="1" thickBot="1">
      <c r="A60" s="301" t="s">
        <v>461</v>
      </c>
      <c r="B60" s="302"/>
      <c r="C60" s="290">
        <v>16</v>
      </c>
      <c r="D60" s="290"/>
      <c r="E60" s="289">
        <v>14</v>
      </c>
    </row>
    <row r="61" spans="1:5" ht="14.25" customHeight="1" thickBot="1">
      <c r="A61" s="303" t="s">
        <v>462</v>
      </c>
      <c r="B61" s="304"/>
      <c r="C61" s="290"/>
      <c r="D61" s="290"/>
      <c r="E61" s="289"/>
    </row>
  </sheetData>
  <sheetProtection sheet="1"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E61"/>
  <sheetViews>
    <sheetView zoomScale="120" zoomScaleNormal="120" workbookViewId="0" topLeftCell="A1">
      <selection activeCell="H11" sqref="H11"/>
    </sheetView>
  </sheetViews>
  <sheetFormatPr defaultColWidth="9.00390625" defaultRowHeight="12.75"/>
  <cols>
    <col min="1" max="1" width="13.00390625" style="93" customWidth="1"/>
    <col min="2" max="2" width="59.00390625" style="94" customWidth="1"/>
    <col min="3" max="5" width="15.875" style="94" customWidth="1"/>
    <col min="6" max="16384" width="9.375" style="94" customWidth="1"/>
  </cols>
  <sheetData>
    <row r="1" spans="1:5" s="84" customFormat="1" ht="21" customHeight="1" thickBot="1">
      <c r="A1" s="323"/>
      <c r="B1" s="719" t="s">
        <v>862</v>
      </c>
      <c r="C1" s="720"/>
      <c r="D1" s="720"/>
      <c r="E1" s="720"/>
    </row>
    <row r="2" spans="1:5" s="216" customFormat="1" ht="24.75" thickBot="1">
      <c r="A2" s="324" t="s">
        <v>432</v>
      </c>
      <c r="B2" s="716" t="s">
        <v>772</v>
      </c>
      <c r="C2" s="717"/>
      <c r="D2" s="718"/>
      <c r="E2" s="325" t="s">
        <v>43</v>
      </c>
    </row>
    <row r="3" spans="1:5" s="216" customFormat="1" ht="24.75" thickBot="1">
      <c r="A3" s="324" t="s">
        <v>120</v>
      </c>
      <c r="B3" s="716" t="s">
        <v>401</v>
      </c>
      <c r="C3" s="717"/>
      <c r="D3" s="718"/>
      <c r="E3" s="325" t="s">
        <v>318</v>
      </c>
    </row>
    <row r="4" spans="1:5" s="217" customFormat="1" ht="15.75" customHeight="1" thickBot="1">
      <c r="A4" s="326"/>
      <c r="B4" s="326"/>
      <c r="C4" s="327"/>
      <c r="D4" s="328"/>
      <c r="E4" s="327" t="str">
        <f>'Z_9.2.sz.mell'!E4</f>
        <v>Forintban!</v>
      </c>
    </row>
    <row r="5" spans="1:5" ht="24.75" thickBot="1">
      <c r="A5" s="329" t="s">
        <v>121</v>
      </c>
      <c r="B5" s="330" t="s">
        <v>460</v>
      </c>
      <c r="C5" s="330" t="s">
        <v>430</v>
      </c>
      <c r="D5" s="331" t="s">
        <v>431</v>
      </c>
      <c r="E5" s="314" t="str">
        <f>CONCATENATE('Z_9.2.sz.mell'!E5)</f>
        <v>Módosítás utáni
2018. XII. 31.</v>
      </c>
    </row>
    <row r="6" spans="1:5" s="218" customFormat="1" ht="12.75" customHeight="1" thickBot="1">
      <c r="A6" s="362" t="s">
        <v>371</v>
      </c>
      <c r="B6" s="363" t="s">
        <v>372</v>
      </c>
      <c r="C6" s="363" t="s">
        <v>373</v>
      </c>
      <c r="D6" s="364" t="s">
        <v>375</v>
      </c>
      <c r="E6" s="365" t="s">
        <v>374</v>
      </c>
    </row>
    <row r="7" spans="1:5" s="218" customFormat="1" ht="15.75" customHeight="1" thickBot="1">
      <c r="A7" s="710" t="s">
        <v>40</v>
      </c>
      <c r="B7" s="711"/>
      <c r="C7" s="711"/>
      <c r="D7" s="711"/>
      <c r="E7" s="712"/>
    </row>
    <row r="8" spans="1:5" s="154" customFormat="1" ht="12" customHeight="1" thickBot="1">
      <c r="A8" s="77" t="s">
        <v>6</v>
      </c>
      <c r="B8" s="85" t="s">
        <v>392</v>
      </c>
      <c r="C8" s="121">
        <f>SUM(C9:C19)</f>
        <v>44000</v>
      </c>
      <c r="D8" s="121">
        <f>SUM(D9:D19)</f>
        <v>4304670</v>
      </c>
      <c r="E8" s="149">
        <f>SUM(E9:E19)</f>
        <v>86365</v>
      </c>
    </row>
    <row r="9" spans="1:5" s="154" customFormat="1" ht="12" customHeight="1">
      <c r="A9" s="211" t="s">
        <v>63</v>
      </c>
      <c r="B9" s="8" t="s">
        <v>170</v>
      </c>
      <c r="C9" s="278"/>
      <c r="D9" s="278"/>
      <c r="E9" s="293"/>
    </row>
    <row r="10" spans="1:5" s="154" customFormat="1" ht="12" customHeight="1">
      <c r="A10" s="212" t="s">
        <v>64</v>
      </c>
      <c r="B10" s="6" t="s">
        <v>171</v>
      </c>
      <c r="C10" s="118">
        <v>35000</v>
      </c>
      <c r="D10" s="118">
        <v>4291980</v>
      </c>
      <c r="E10" s="270">
        <v>26655</v>
      </c>
    </row>
    <row r="11" spans="1:5" s="154" customFormat="1" ht="12" customHeight="1">
      <c r="A11" s="212" t="s">
        <v>65</v>
      </c>
      <c r="B11" s="6" t="s">
        <v>172</v>
      </c>
      <c r="C11" s="118"/>
      <c r="D11" s="118">
        <v>3000</v>
      </c>
      <c r="E11" s="270">
        <v>3236</v>
      </c>
    </row>
    <row r="12" spans="1:5" s="154" customFormat="1" ht="12" customHeight="1">
      <c r="A12" s="212" t="s">
        <v>66</v>
      </c>
      <c r="B12" s="6" t="s">
        <v>173</v>
      </c>
      <c r="C12" s="118"/>
      <c r="D12" s="118"/>
      <c r="E12" s="270"/>
    </row>
    <row r="13" spans="1:5" s="154" customFormat="1" ht="12" customHeight="1">
      <c r="A13" s="212" t="s">
        <v>83</v>
      </c>
      <c r="B13" s="6" t="s">
        <v>174</v>
      </c>
      <c r="C13" s="118"/>
      <c r="D13" s="118"/>
      <c r="E13" s="270"/>
    </row>
    <row r="14" spans="1:5" s="154" customFormat="1" ht="12" customHeight="1">
      <c r="A14" s="212" t="s">
        <v>67</v>
      </c>
      <c r="B14" s="6" t="s">
        <v>290</v>
      </c>
      <c r="C14" s="118"/>
      <c r="D14" s="118"/>
      <c r="E14" s="270"/>
    </row>
    <row r="15" spans="1:5" s="154" customFormat="1" ht="12" customHeight="1">
      <c r="A15" s="212" t="s">
        <v>68</v>
      </c>
      <c r="B15" s="5" t="s">
        <v>291</v>
      </c>
      <c r="C15" s="118">
        <v>9000</v>
      </c>
      <c r="D15" s="118">
        <v>6000</v>
      </c>
      <c r="E15" s="270">
        <v>5464</v>
      </c>
    </row>
    <row r="16" spans="1:5" s="154" customFormat="1" ht="12" customHeight="1">
      <c r="A16" s="212" t="s">
        <v>75</v>
      </c>
      <c r="B16" s="6" t="s">
        <v>177</v>
      </c>
      <c r="C16" s="276"/>
      <c r="D16" s="276">
        <v>20</v>
      </c>
      <c r="E16" s="274">
        <v>16</v>
      </c>
    </row>
    <row r="17" spans="1:5" s="219" customFormat="1" ht="12" customHeight="1">
      <c r="A17" s="212" t="s">
        <v>76</v>
      </c>
      <c r="B17" s="6" t="s">
        <v>178</v>
      </c>
      <c r="C17" s="118"/>
      <c r="D17" s="118"/>
      <c r="E17" s="270"/>
    </row>
    <row r="18" spans="1:5" s="219" customFormat="1" ht="12" customHeight="1">
      <c r="A18" s="212" t="s">
        <v>77</v>
      </c>
      <c r="B18" s="6" t="s">
        <v>323</v>
      </c>
      <c r="C18" s="120"/>
      <c r="D18" s="120"/>
      <c r="E18" s="271"/>
    </row>
    <row r="19" spans="1:5" s="219" customFormat="1" ht="12" customHeight="1" thickBot="1">
      <c r="A19" s="212" t="s">
        <v>78</v>
      </c>
      <c r="B19" s="5" t="s">
        <v>179</v>
      </c>
      <c r="C19" s="120"/>
      <c r="D19" s="120">
        <v>3670</v>
      </c>
      <c r="E19" s="271">
        <v>50994</v>
      </c>
    </row>
    <row r="20" spans="1:5" s="154" customFormat="1" ht="12" customHeight="1" thickBot="1">
      <c r="A20" s="77" t="s">
        <v>7</v>
      </c>
      <c r="B20" s="85" t="s">
        <v>292</v>
      </c>
      <c r="C20" s="121">
        <f>SUM(C21:C23)</f>
        <v>0</v>
      </c>
      <c r="D20" s="121">
        <f>SUM(D21:D23)</f>
        <v>0</v>
      </c>
      <c r="E20" s="149">
        <f>SUM(E21:E23)</f>
        <v>1183856</v>
      </c>
    </row>
    <row r="21" spans="1:5" s="219" customFormat="1" ht="12" customHeight="1">
      <c r="A21" s="212" t="s">
        <v>69</v>
      </c>
      <c r="B21" s="7" t="s">
        <v>153</v>
      </c>
      <c r="C21" s="118"/>
      <c r="D21" s="118"/>
      <c r="E21" s="270"/>
    </row>
    <row r="22" spans="1:5" s="219" customFormat="1" ht="12" customHeight="1">
      <c r="A22" s="212" t="s">
        <v>70</v>
      </c>
      <c r="B22" s="6" t="s">
        <v>293</v>
      </c>
      <c r="C22" s="118"/>
      <c r="D22" s="118"/>
      <c r="E22" s="270"/>
    </row>
    <row r="23" spans="1:5" s="219" customFormat="1" ht="12" customHeight="1">
      <c r="A23" s="212" t="s">
        <v>71</v>
      </c>
      <c r="B23" s="6" t="s">
        <v>294</v>
      </c>
      <c r="C23" s="118"/>
      <c r="D23" s="118"/>
      <c r="E23" s="270">
        <v>1183856</v>
      </c>
    </row>
    <row r="24" spans="1:5" s="219" customFormat="1" ht="12" customHeight="1" thickBot="1">
      <c r="A24" s="212" t="s">
        <v>72</v>
      </c>
      <c r="B24" s="6" t="s">
        <v>393</v>
      </c>
      <c r="C24" s="118"/>
      <c r="D24" s="118"/>
      <c r="E24" s="270"/>
    </row>
    <row r="25" spans="1:5" s="219" customFormat="1" ht="12" customHeight="1" thickBot="1">
      <c r="A25" s="81" t="s">
        <v>8</v>
      </c>
      <c r="B25" s="59" t="s">
        <v>98</v>
      </c>
      <c r="C25" s="295"/>
      <c r="D25" s="295">
        <v>3000</v>
      </c>
      <c r="E25" s="148">
        <v>8000</v>
      </c>
    </row>
    <row r="26" spans="1:5" s="219" customFormat="1" ht="12" customHeight="1" thickBot="1">
      <c r="A26" s="81" t="s">
        <v>9</v>
      </c>
      <c r="B26" s="59" t="s">
        <v>394</v>
      </c>
      <c r="C26" s="121">
        <f>+C27+C28+C29</f>
        <v>0</v>
      </c>
      <c r="D26" s="121">
        <f>+D27+D28+D29</f>
        <v>0</v>
      </c>
      <c r="E26" s="149">
        <f>+E27+E28+E29</f>
        <v>0</v>
      </c>
    </row>
    <row r="27" spans="1:5" s="219" customFormat="1" ht="12" customHeight="1">
      <c r="A27" s="213" t="s">
        <v>162</v>
      </c>
      <c r="B27" s="214" t="s">
        <v>158</v>
      </c>
      <c r="C27" s="277"/>
      <c r="D27" s="277"/>
      <c r="E27" s="275"/>
    </row>
    <row r="28" spans="1:5" s="219" customFormat="1" ht="12" customHeight="1">
      <c r="A28" s="213" t="s">
        <v>163</v>
      </c>
      <c r="B28" s="214" t="s">
        <v>293</v>
      </c>
      <c r="C28" s="118"/>
      <c r="D28" s="118"/>
      <c r="E28" s="270"/>
    </row>
    <row r="29" spans="1:5" s="219" customFormat="1" ht="12" customHeight="1">
      <c r="A29" s="213" t="s">
        <v>164</v>
      </c>
      <c r="B29" s="215" t="s">
        <v>296</v>
      </c>
      <c r="C29" s="118"/>
      <c r="D29" s="118"/>
      <c r="E29" s="270"/>
    </row>
    <row r="30" spans="1:5" s="219" customFormat="1" ht="12" customHeight="1" thickBot="1">
      <c r="A30" s="212" t="s">
        <v>165</v>
      </c>
      <c r="B30" s="64" t="s">
        <v>395</v>
      </c>
      <c r="C30" s="50"/>
      <c r="D30" s="50"/>
      <c r="E30" s="294"/>
    </row>
    <row r="31" spans="1:5" s="219" customFormat="1" ht="12" customHeight="1" thickBot="1">
      <c r="A31" s="81" t="s">
        <v>10</v>
      </c>
      <c r="B31" s="59" t="s">
        <v>297</v>
      </c>
      <c r="C31" s="121">
        <f>+C32+C33+C34</f>
        <v>0</v>
      </c>
      <c r="D31" s="121">
        <f>+D32+D33+D34</f>
        <v>0</v>
      </c>
      <c r="E31" s="149">
        <f>+E32+E33+E34</f>
        <v>0</v>
      </c>
    </row>
    <row r="32" spans="1:5" s="219" customFormat="1" ht="12" customHeight="1">
      <c r="A32" s="213" t="s">
        <v>56</v>
      </c>
      <c r="B32" s="214" t="s">
        <v>184</v>
      </c>
      <c r="C32" s="277"/>
      <c r="D32" s="277"/>
      <c r="E32" s="275"/>
    </row>
    <row r="33" spans="1:5" s="219" customFormat="1" ht="12" customHeight="1">
      <c r="A33" s="213" t="s">
        <v>57</v>
      </c>
      <c r="B33" s="215" t="s">
        <v>185</v>
      </c>
      <c r="C33" s="122"/>
      <c r="D33" s="122"/>
      <c r="E33" s="272"/>
    </row>
    <row r="34" spans="1:5" s="219" customFormat="1" ht="12" customHeight="1" thickBot="1">
      <c r="A34" s="212" t="s">
        <v>58</v>
      </c>
      <c r="B34" s="64" t="s">
        <v>186</v>
      </c>
      <c r="C34" s="50"/>
      <c r="D34" s="50"/>
      <c r="E34" s="294"/>
    </row>
    <row r="35" spans="1:5" s="154" customFormat="1" ht="12" customHeight="1" thickBot="1">
      <c r="A35" s="81" t="s">
        <v>11</v>
      </c>
      <c r="B35" s="59" t="s">
        <v>269</v>
      </c>
      <c r="C35" s="295"/>
      <c r="D35" s="295"/>
      <c r="E35" s="148"/>
    </row>
    <row r="36" spans="1:5" s="154" customFormat="1" ht="12" customHeight="1" thickBot="1">
      <c r="A36" s="81" t="s">
        <v>12</v>
      </c>
      <c r="B36" s="59" t="s">
        <v>298</v>
      </c>
      <c r="C36" s="295"/>
      <c r="D36" s="295"/>
      <c r="E36" s="148"/>
    </row>
    <row r="37" spans="1:5" s="154" customFormat="1" ht="12" customHeight="1" thickBot="1">
      <c r="A37" s="77" t="s">
        <v>13</v>
      </c>
      <c r="B37" s="59" t="s">
        <v>299</v>
      </c>
      <c r="C37" s="121">
        <f>+C8+C20+C25+C26+C31+C35+C36</f>
        <v>44000</v>
      </c>
      <c r="D37" s="121">
        <f>+D8+D20+D25+D26+D31+D35+D36</f>
        <v>4307670</v>
      </c>
      <c r="E37" s="149">
        <f>+E8+E20+E25+E26+E31+E35+E36</f>
        <v>1278221</v>
      </c>
    </row>
    <row r="38" spans="1:5" s="154" customFormat="1" ht="12" customHeight="1" thickBot="1">
      <c r="A38" s="86" t="s">
        <v>14</v>
      </c>
      <c r="B38" s="59" t="s">
        <v>300</v>
      </c>
      <c r="C38" s="121">
        <f>+C39+C40+C41</f>
        <v>96203500</v>
      </c>
      <c r="D38" s="121">
        <f>+D39+D40+D41</f>
        <v>101461910</v>
      </c>
      <c r="E38" s="149">
        <f>+E39+E40+E41</f>
        <v>84840624</v>
      </c>
    </row>
    <row r="39" spans="1:5" s="154" customFormat="1" ht="12" customHeight="1">
      <c r="A39" s="213" t="s">
        <v>301</v>
      </c>
      <c r="B39" s="214" t="s">
        <v>135</v>
      </c>
      <c r="C39" s="277"/>
      <c r="D39" s="277">
        <v>458410</v>
      </c>
      <c r="E39" s="275">
        <v>458410</v>
      </c>
    </row>
    <row r="40" spans="1:5" s="154" customFormat="1" ht="12" customHeight="1">
      <c r="A40" s="213" t="s">
        <v>302</v>
      </c>
      <c r="B40" s="215" t="s">
        <v>0</v>
      </c>
      <c r="C40" s="122"/>
      <c r="D40" s="122"/>
      <c r="E40" s="272"/>
    </row>
    <row r="41" spans="1:5" s="219" customFormat="1" ht="12" customHeight="1" thickBot="1">
      <c r="A41" s="212" t="s">
        <v>303</v>
      </c>
      <c r="B41" s="64" t="s">
        <v>304</v>
      </c>
      <c r="C41" s="50">
        <v>96203500</v>
      </c>
      <c r="D41" s="50">
        <v>101003500</v>
      </c>
      <c r="E41" s="294">
        <v>84382214</v>
      </c>
    </row>
    <row r="42" spans="1:5" s="219" customFormat="1" ht="15" customHeight="1" thickBot="1">
      <c r="A42" s="86" t="s">
        <v>15</v>
      </c>
      <c r="B42" s="87" t="s">
        <v>305</v>
      </c>
      <c r="C42" s="296">
        <f>+C37+C38</f>
        <v>96247500</v>
      </c>
      <c r="D42" s="296">
        <f>+D37+D38</f>
        <v>105769580</v>
      </c>
      <c r="E42" s="152">
        <f>+E37+E38</f>
        <v>86118845</v>
      </c>
    </row>
    <row r="43" spans="1:3" s="219" customFormat="1" ht="15" customHeight="1">
      <c r="A43" s="88"/>
      <c r="B43" s="89"/>
      <c r="C43" s="150"/>
    </row>
    <row r="44" spans="1:3" ht="13.5" thickBot="1">
      <c r="A44" s="90"/>
      <c r="B44" s="91"/>
      <c r="C44" s="151"/>
    </row>
    <row r="45" spans="1:5" s="218" customFormat="1" ht="16.5" customHeight="1" thickBot="1">
      <c r="A45" s="710" t="s">
        <v>41</v>
      </c>
      <c r="B45" s="711"/>
      <c r="C45" s="711"/>
      <c r="D45" s="711"/>
      <c r="E45" s="712"/>
    </row>
    <row r="46" spans="1:5" s="220" customFormat="1" ht="12" customHeight="1" thickBot="1">
      <c r="A46" s="81" t="s">
        <v>6</v>
      </c>
      <c r="B46" s="59" t="s">
        <v>306</v>
      </c>
      <c r="C46" s="121">
        <f>SUM(C47:C51)</f>
        <v>94977500</v>
      </c>
      <c r="D46" s="121">
        <f>SUM(D47:D51)</f>
        <v>105149580</v>
      </c>
      <c r="E46" s="149">
        <f>SUM(E47:E51)</f>
        <v>85563898</v>
      </c>
    </row>
    <row r="47" spans="1:5" ht="12" customHeight="1">
      <c r="A47" s="212" t="s">
        <v>63</v>
      </c>
      <c r="B47" s="7" t="s">
        <v>35</v>
      </c>
      <c r="C47" s="277">
        <v>67391500</v>
      </c>
      <c r="D47" s="277">
        <v>71161385</v>
      </c>
      <c r="E47" s="275">
        <v>59001436</v>
      </c>
    </row>
    <row r="48" spans="1:5" ht="12" customHeight="1">
      <c r="A48" s="212" t="s">
        <v>64</v>
      </c>
      <c r="B48" s="6" t="s">
        <v>107</v>
      </c>
      <c r="C48" s="49">
        <v>12914000</v>
      </c>
      <c r="D48" s="49">
        <v>14094115</v>
      </c>
      <c r="E48" s="273">
        <v>11768611</v>
      </c>
    </row>
    <row r="49" spans="1:5" ht="12" customHeight="1">
      <c r="A49" s="212" t="s">
        <v>65</v>
      </c>
      <c r="B49" s="6" t="s">
        <v>82</v>
      </c>
      <c r="C49" s="49">
        <v>14672000</v>
      </c>
      <c r="D49" s="49">
        <v>19894080</v>
      </c>
      <c r="E49" s="273">
        <v>14793851</v>
      </c>
    </row>
    <row r="50" spans="1:5" ht="12" customHeight="1">
      <c r="A50" s="212" t="s">
        <v>66</v>
      </c>
      <c r="B50" s="6" t="s">
        <v>108</v>
      </c>
      <c r="C50" s="49"/>
      <c r="D50" s="49"/>
      <c r="E50" s="273"/>
    </row>
    <row r="51" spans="1:5" ht="12" customHeight="1" thickBot="1">
      <c r="A51" s="212" t="s">
        <v>83</v>
      </c>
      <c r="B51" s="6" t="s">
        <v>109</v>
      </c>
      <c r="C51" s="49"/>
      <c r="D51" s="49"/>
      <c r="E51" s="273"/>
    </row>
    <row r="52" spans="1:5" ht="12" customHeight="1" thickBot="1">
      <c r="A52" s="81" t="s">
        <v>7</v>
      </c>
      <c r="B52" s="59" t="s">
        <v>307</v>
      </c>
      <c r="C52" s="121">
        <f>SUM(C53:C55)</f>
        <v>1270000</v>
      </c>
      <c r="D52" s="121">
        <f>SUM(D53:D55)</f>
        <v>620000</v>
      </c>
      <c r="E52" s="149">
        <f>SUM(E53:E55)</f>
        <v>174333</v>
      </c>
    </row>
    <row r="53" spans="1:5" s="220" customFormat="1" ht="12" customHeight="1">
      <c r="A53" s="212" t="s">
        <v>69</v>
      </c>
      <c r="B53" s="7" t="s">
        <v>128</v>
      </c>
      <c r="C53" s="277">
        <v>1270000</v>
      </c>
      <c r="D53" s="277">
        <v>620000</v>
      </c>
      <c r="E53" s="275">
        <v>174333</v>
      </c>
    </row>
    <row r="54" spans="1:5" ht="12" customHeight="1">
      <c r="A54" s="212" t="s">
        <v>70</v>
      </c>
      <c r="B54" s="6" t="s">
        <v>111</v>
      </c>
      <c r="C54" s="49"/>
      <c r="D54" s="49"/>
      <c r="E54" s="273"/>
    </row>
    <row r="55" spans="1:5" ht="12" customHeight="1">
      <c r="A55" s="212" t="s">
        <v>71</v>
      </c>
      <c r="B55" s="6" t="s">
        <v>42</v>
      </c>
      <c r="C55" s="49"/>
      <c r="D55" s="49"/>
      <c r="E55" s="273"/>
    </row>
    <row r="56" spans="1:5" ht="12" customHeight="1" thickBot="1">
      <c r="A56" s="212" t="s">
        <v>72</v>
      </c>
      <c r="B56" s="6" t="s">
        <v>396</v>
      </c>
      <c r="C56" s="49"/>
      <c r="D56" s="49"/>
      <c r="E56" s="273"/>
    </row>
    <row r="57" spans="1:5" ht="12" customHeight="1" thickBot="1">
      <c r="A57" s="81" t="s">
        <v>8</v>
      </c>
      <c r="B57" s="59" t="s">
        <v>2</v>
      </c>
      <c r="C57" s="295"/>
      <c r="D57" s="295"/>
      <c r="E57" s="148"/>
    </row>
    <row r="58" spans="1:5" ht="15" customHeight="1" thickBot="1">
      <c r="A58" s="81" t="s">
        <v>9</v>
      </c>
      <c r="B58" s="92" t="s">
        <v>400</v>
      </c>
      <c r="C58" s="296">
        <f>+C46+C52+C57</f>
        <v>96247500</v>
      </c>
      <c r="D58" s="296">
        <f>+D46+D52+D57</f>
        <v>105769580</v>
      </c>
      <c r="E58" s="152">
        <f>+E46+E52+E57</f>
        <v>85738231</v>
      </c>
    </row>
    <row r="59" spans="3:5" ht="13.5" thickBot="1">
      <c r="C59" s="634">
        <f>C42-C58</f>
        <v>0</v>
      </c>
      <c r="D59" s="634">
        <f>D42-D58</f>
        <v>0</v>
      </c>
      <c r="E59" s="153"/>
    </row>
    <row r="60" spans="1:5" ht="15" customHeight="1" thickBot="1">
      <c r="A60" s="301" t="s">
        <v>461</v>
      </c>
      <c r="B60" s="302"/>
      <c r="C60" s="290">
        <v>16</v>
      </c>
      <c r="D60" s="290"/>
      <c r="E60" s="289">
        <v>14</v>
      </c>
    </row>
    <row r="61" spans="1:5" ht="14.25" customHeight="1" thickBot="1">
      <c r="A61" s="303" t="s">
        <v>462</v>
      </c>
      <c r="B61" s="304"/>
      <c r="C61" s="290"/>
      <c r="D61" s="290"/>
      <c r="E61" s="289"/>
    </row>
  </sheetData>
  <sheetProtection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C00000"/>
  </sheetPr>
  <dimension ref="A1:E60"/>
  <sheetViews>
    <sheetView zoomScale="120" zoomScaleNormal="120" workbookViewId="0" topLeftCell="A1">
      <selection activeCell="B1" sqref="B1:E1"/>
    </sheetView>
  </sheetViews>
  <sheetFormatPr defaultColWidth="9.00390625" defaultRowHeight="12.75"/>
  <cols>
    <col min="1" max="1" width="13.875" style="93" customWidth="1"/>
    <col min="2" max="2" width="54.50390625" style="94" customWidth="1"/>
    <col min="3" max="5" width="15.875" style="94" customWidth="1"/>
    <col min="6" max="16384" width="9.375" style="94" customWidth="1"/>
  </cols>
  <sheetData>
    <row r="1" spans="1:5" s="84" customFormat="1" ht="16.5" thickBot="1">
      <c r="A1" s="323"/>
      <c r="B1" s="714" t="s">
        <v>863</v>
      </c>
      <c r="C1" s="715"/>
      <c r="D1" s="715"/>
      <c r="E1" s="715"/>
    </row>
    <row r="2" spans="1:5" s="216" customFormat="1" ht="25.5" customHeight="1" thickBot="1">
      <c r="A2" s="324" t="s">
        <v>432</v>
      </c>
      <c r="B2" s="716" t="s">
        <v>773</v>
      </c>
      <c r="C2" s="717"/>
      <c r="D2" s="718"/>
      <c r="E2" s="325" t="s">
        <v>469</v>
      </c>
    </row>
    <row r="3" spans="1:5" s="216" customFormat="1" ht="24.75" thickBot="1">
      <c r="A3" s="324" t="s">
        <v>120</v>
      </c>
      <c r="B3" s="716" t="s">
        <v>289</v>
      </c>
      <c r="C3" s="717"/>
      <c r="D3" s="718"/>
      <c r="E3" s="325" t="s">
        <v>39</v>
      </c>
    </row>
    <row r="4" spans="1:5" s="217" customFormat="1" ht="15.75" customHeight="1" thickBot="1">
      <c r="A4" s="326"/>
      <c r="B4" s="326"/>
      <c r="C4" s="327"/>
      <c r="D4" s="328"/>
      <c r="E4" s="327" t="str">
        <f>'Z_9.2.2.sz.mell'!E4</f>
        <v>Forintban!</v>
      </c>
    </row>
    <row r="5" spans="1:5" ht="24.75" thickBot="1">
      <c r="A5" s="329" t="s">
        <v>121</v>
      </c>
      <c r="B5" s="330" t="s">
        <v>460</v>
      </c>
      <c r="C5" s="330" t="s">
        <v>430</v>
      </c>
      <c r="D5" s="331" t="s">
        <v>431</v>
      </c>
      <c r="E5" s="314" t="str">
        <f>CONCATENATE('Z_9.2.sz.mell'!E5)</f>
        <v>Módosítás utáni
2018. XII. 31.</v>
      </c>
    </row>
    <row r="6" spans="1:5" s="218" customFormat="1" ht="12.75" customHeight="1" thickBot="1">
      <c r="A6" s="362" t="s">
        <v>371</v>
      </c>
      <c r="B6" s="363" t="s">
        <v>372</v>
      </c>
      <c r="C6" s="363" t="s">
        <v>373</v>
      </c>
      <c r="D6" s="364" t="s">
        <v>375</v>
      </c>
      <c r="E6" s="365" t="s">
        <v>374</v>
      </c>
    </row>
    <row r="7" spans="1:5" s="218" customFormat="1" ht="15.75" customHeight="1" thickBot="1">
      <c r="A7" s="710" t="s">
        <v>40</v>
      </c>
      <c r="B7" s="711"/>
      <c r="C7" s="711"/>
      <c r="D7" s="711"/>
      <c r="E7" s="712"/>
    </row>
    <row r="8" spans="1:5" s="154" customFormat="1" ht="12" customHeight="1" thickBot="1">
      <c r="A8" s="77" t="s">
        <v>6</v>
      </c>
      <c r="B8" s="85" t="s">
        <v>392</v>
      </c>
      <c r="C8" s="121">
        <f>SUM(C9:C19)</f>
        <v>0</v>
      </c>
      <c r="D8" s="121">
        <f>SUM(D9:D19)</f>
        <v>678000</v>
      </c>
      <c r="E8" s="123">
        <f>SUM(E9:E19)</f>
        <v>4209</v>
      </c>
    </row>
    <row r="9" spans="1:5" s="154" customFormat="1" ht="12" customHeight="1">
      <c r="A9" s="211" t="s">
        <v>63</v>
      </c>
      <c r="B9" s="8" t="s">
        <v>170</v>
      </c>
      <c r="C9" s="278"/>
      <c r="D9" s="278"/>
      <c r="E9" s="293"/>
    </row>
    <row r="10" spans="1:5" s="154" customFormat="1" ht="12" customHeight="1">
      <c r="A10" s="212" t="s">
        <v>64</v>
      </c>
      <c r="B10" s="6" t="s">
        <v>171</v>
      </c>
      <c r="C10" s="118"/>
      <c r="D10" s="265"/>
      <c r="E10" s="270"/>
    </row>
    <row r="11" spans="1:5" s="154" customFormat="1" ht="12" customHeight="1">
      <c r="A11" s="212" t="s">
        <v>65</v>
      </c>
      <c r="B11" s="6" t="s">
        <v>172</v>
      </c>
      <c r="C11" s="118"/>
      <c r="D11" s="265"/>
      <c r="E11" s="270"/>
    </row>
    <row r="12" spans="1:5" s="154" customFormat="1" ht="12" customHeight="1">
      <c r="A12" s="212" t="s">
        <v>66</v>
      </c>
      <c r="B12" s="6" t="s">
        <v>173</v>
      </c>
      <c r="C12" s="118"/>
      <c r="D12" s="265"/>
      <c r="E12" s="270"/>
    </row>
    <row r="13" spans="1:5" s="154" customFormat="1" ht="12" customHeight="1">
      <c r="A13" s="212" t="s">
        <v>83</v>
      </c>
      <c r="B13" s="6" t="s">
        <v>174</v>
      </c>
      <c r="C13" s="118"/>
      <c r="D13" s="265"/>
      <c r="E13" s="270"/>
    </row>
    <row r="14" spans="1:5" s="154" customFormat="1" ht="12" customHeight="1">
      <c r="A14" s="212" t="s">
        <v>67</v>
      </c>
      <c r="B14" s="6" t="s">
        <v>290</v>
      </c>
      <c r="C14" s="118"/>
      <c r="D14" s="265"/>
      <c r="E14" s="270"/>
    </row>
    <row r="15" spans="1:5" s="154" customFormat="1" ht="12" customHeight="1">
      <c r="A15" s="212" t="s">
        <v>68</v>
      </c>
      <c r="B15" s="5" t="s">
        <v>291</v>
      </c>
      <c r="C15" s="118"/>
      <c r="D15" s="265"/>
      <c r="E15" s="270"/>
    </row>
    <row r="16" spans="1:5" s="154" customFormat="1" ht="12" customHeight="1">
      <c r="A16" s="212" t="s">
        <v>75</v>
      </c>
      <c r="B16" s="6" t="s">
        <v>177</v>
      </c>
      <c r="C16" s="276"/>
      <c r="D16" s="298">
        <v>178000</v>
      </c>
      <c r="E16" s="274">
        <v>15</v>
      </c>
    </row>
    <row r="17" spans="1:5" s="219" customFormat="1" ht="12" customHeight="1">
      <c r="A17" s="212" t="s">
        <v>76</v>
      </c>
      <c r="B17" s="6" t="s">
        <v>178</v>
      </c>
      <c r="C17" s="118"/>
      <c r="D17" s="265"/>
      <c r="E17" s="270"/>
    </row>
    <row r="18" spans="1:5" s="219" customFormat="1" ht="12" customHeight="1">
      <c r="A18" s="212" t="s">
        <v>77</v>
      </c>
      <c r="B18" s="6" t="s">
        <v>323</v>
      </c>
      <c r="C18" s="120"/>
      <c r="D18" s="266"/>
      <c r="E18" s="271"/>
    </row>
    <row r="19" spans="1:5" s="219" customFormat="1" ht="12" customHeight="1" thickBot="1">
      <c r="A19" s="212" t="s">
        <v>78</v>
      </c>
      <c r="B19" s="5" t="s">
        <v>179</v>
      </c>
      <c r="C19" s="120"/>
      <c r="D19" s="266">
        <v>500000</v>
      </c>
      <c r="E19" s="271">
        <v>4194</v>
      </c>
    </row>
    <row r="20" spans="1:5" s="154" customFormat="1" ht="12" customHeight="1" thickBot="1">
      <c r="A20" s="77" t="s">
        <v>7</v>
      </c>
      <c r="B20" s="85" t="s">
        <v>292</v>
      </c>
      <c r="C20" s="121">
        <f>SUM(C21:C23)</f>
        <v>0</v>
      </c>
      <c r="D20" s="267">
        <f>SUM(D21:D23)</f>
        <v>0</v>
      </c>
      <c r="E20" s="149">
        <f>SUM(E21:E23)</f>
        <v>0</v>
      </c>
    </row>
    <row r="21" spans="1:5" s="219" customFormat="1" ht="12" customHeight="1">
      <c r="A21" s="212" t="s">
        <v>69</v>
      </c>
      <c r="B21" s="7" t="s">
        <v>153</v>
      </c>
      <c r="C21" s="118"/>
      <c r="D21" s="265"/>
      <c r="E21" s="270"/>
    </row>
    <row r="22" spans="1:5" s="219" customFormat="1" ht="12" customHeight="1">
      <c r="A22" s="212" t="s">
        <v>70</v>
      </c>
      <c r="B22" s="6" t="s">
        <v>293</v>
      </c>
      <c r="C22" s="118"/>
      <c r="D22" s="265"/>
      <c r="E22" s="270"/>
    </row>
    <row r="23" spans="1:5" s="219" customFormat="1" ht="12" customHeight="1">
      <c r="A23" s="212" t="s">
        <v>71</v>
      </c>
      <c r="B23" s="6" t="s">
        <v>294</v>
      </c>
      <c r="C23" s="118"/>
      <c r="D23" s="265"/>
      <c r="E23" s="270"/>
    </row>
    <row r="24" spans="1:5" s="219" customFormat="1" ht="12" customHeight="1" thickBot="1">
      <c r="A24" s="212" t="s">
        <v>72</v>
      </c>
      <c r="B24" s="6" t="s">
        <v>397</v>
      </c>
      <c r="C24" s="118"/>
      <c r="D24" s="265"/>
      <c r="E24" s="270"/>
    </row>
    <row r="25" spans="1:5" s="219" customFormat="1" ht="12" customHeight="1" thickBot="1">
      <c r="A25" s="81" t="s">
        <v>8</v>
      </c>
      <c r="B25" s="59" t="s">
        <v>98</v>
      </c>
      <c r="C25" s="295"/>
      <c r="D25" s="297"/>
      <c r="E25" s="148"/>
    </row>
    <row r="26" spans="1:5" s="219" customFormat="1" ht="12" customHeight="1" thickBot="1">
      <c r="A26" s="81" t="s">
        <v>9</v>
      </c>
      <c r="B26" s="59" t="s">
        <v>295</v>
      </c>
      <c r="C26" s="121">
        <f>+C27+C28</f>
        <v>0</v>
      </c>
      <c r="D26" s="267">
        <f>+D27+D28</f>
        <v>0</v>
      </c>
      <c r="E26" s="149">
        <f>+E27+E28</f>
        <v>0</v>
      </c>
    </row>
    <row r="27" spans="1:5" s="219" customFormat="1" ht="12" customHeight="1">
      <c r="A27" s="213" t="s">
        <v>162</v>
      </c>
      <c r="B27" s="214" t="s">
        <v>293</v>
      </c>
      <c r="C27" s="277"/>
      <c r="D27" s="61"/>
      <c r="E27" s="275"/>
    </row>
    <row r="28" spans="1:5" s="219" customFormat="1" ht="12" customHeight="1">
      <c r="A28" s="213" t="s">
        <v>163</v>
      </c>
      <c r="B28" s="215" t="s">
        <v>296</v>
      </c>
      <c r="C28" s="122"/>
      <c r="D28" s="268"/>
      <c r="E28" s="272"/>
    </row>
    <row r="29" spans="1:5" s="219" customFormat="1" ht="12" customHeight="1" thickBot="1">
      <c r="A29" s="212" t="s">
        <v>164</v>
      </c>
      <c r="B29" s="64" t="s">
        <v>398</v>
      </c>
      <c r="C29" s="50"/>
      <c r="D29" s="299"/>
      <c r="E29" s="294"/>
    </row>
    <row r="30" spans="1:5" s="219" customFormat="1" ht="12" customHeight="1" thickBot="1">
      <c r="A30" s="81" t="s">
        <v>10</v>
      </c>
      <c r="B30" s="59" t="s">
        <v>297</v>
      </c>
      <c r="C30" s="121">
        <f>+C31+C32+C33</f>
        <v>0</v>
      </c>
      <c r="D30" s="267">
        <f>+D31+D32+D33</f>
        <v>0</v>
      </c>
      <c r="E30" s="149">
        <f>+E31+E32+E33</f>
        <v>0</v>
      </c>
    </row>
    <row r="31" spans="1:5" s="219" customFormat="1" ht="12" customHeight="1">
      <c r="A31" s="213" t="s">
        <v>56</v>
      </c>
      <c r="B31" s="214" t="s">
        <v>184</v>
      </c>
      <c r="C31" s="277"/>
      <c r="D31" s="61"/>
      <c r="E31" s="275"/>
    </row>
    <row r="32" spans="1:5" s="219" customFormat="1" ht="12" customHeight="1">
      <c r="A32" s="213" t="s">
        <v>57</v>
      </c>
      <c r="B32" s="215" t="s">
        <v>185</v>
      </c>
      <c r="C32" s="122"/>
      <c r="D32" s="268"/>
      <c r="E32" s="272"/>
    </row>
    <row r="33" spans="1:5" s="219" customFormat="1" ht="12" customHeight="1" thickBot="1">
      <c r="A33" s="212" t="s">
        <v>58</v>
      </c>
      <c r="B33" s="64" t="s">
        <v>186</v>
      </c>
      <c r="C33" s="50"/>
      <c r="D33" s="299"/>
      <c r="E33" s="294"/>
    </row>
    <row r="34" spans="1:5" s="154" customFormat="1" ht="12" customHeight="1" thickBot="1">
      <c r="A34" s="81" t="s">
        <v>11</v>
      </c>
      <c r="B34" s="59" t="s">
        <v>269</v>
      </c>
      <c r="C34" s="295"/>
      <c r="D34" s="297"/>
      <c r="E34" s="148"/>
    </row>
    <row r="35" spans="1:5" s="154" customFormat="1" ht="12" customHeight="1" thickBot="1">
      <c r="A35" s="81" t="s">
        <v>12</v>
      </c>
      <c r="B35" s="59" t="s">
        <v>298</v>
      </c>
      <c r="C35" s="295"/>
      <c r="D35" s="297"/>
      <c r="E35" s="148"/>
    </row>
    <row r="36" spans="1:5" s="154" customFormat="1" ht="12" customHeight="1" thickBot="1">
      <c r="A36" s="77" t="s">
        <v>13</v>
      </c>
      <c r="B36" s="59" t="s">
        <v>399</v>
      </c>
      <c r="C36" s="121">
        <f>+C8+C20+C25+C26+C30+C34+C35</f>
        <v>0</v>
      </c>
      <c r="D36" s="267">
        <f>+D8+D20+D25+D26+D30+D34+D35</f>
        <v>678000</v>
      </c>
      <c r="E36" s="149">
        <f>+E8+E20+E25+E26+E30+E34+E35</f>
        <v>4209</v>
      </c>
    </row>
    <row r="37" spans="1:5" s="154" customFormat="1" ht="12" customHeight="1" thickBot="1">
      <c r="A37" s="86" t="s">
        <v>14</v>
      </c>
      <c r="B37" s="59" t="s">
        <v>300</v>
      </c>
      <c r="C37" s="121">
        <f>+C38+C39+C40</f>
        <v>50267000</v>
      </c>
      <c r="D37" s="267">
        <f>+D38+D39+D40</f>
        <v>57045858</v>
      </c>
      <c r="E37" s="149">
        <f>+E38+E39+E40</f>
        <v>51604148</v>
      </c>
    </row>
    <row r="38" spans="1:5" s="154" customFormat="1" ht="12" customHeight="1">
      <c r="A38" s="213" t="s">
        <v>301</v>
      </c>
      <c r="B38" s="214" t="s">
        <v>135</v>
      </c>
      <c r="C38" s="277"/>
      <c r="D38" s="61">
        <v>513858</v>
      </c>
      <c r="E38" s="275">
        <v>513858</v>
      </c>
    </row>
    <row r="39" spans="1:5" s="154" customFormat="1" ht="12" customHeight="1">
      <c r="A39" s="213" t="s">
        <v>302</v>
      </c>
      <c r="B39" s="215" t="s">
        <v>0</v>
      </c>
      <c r="C39" s="122"/>
      <c r="D39" s="268"/>
      <c r="E39" s="272"/>
    </row>
    <row r="40" spans="1:5" s="219" customFormat="1" ht="12" customHeight="1" thickBot="1">
      <c r="A40" s="212" t="s">
        <v>303</v>
      </c>
      <c r="B40" s="64" t="s">
        <v>304</v>
      </c>
      <c r="C40" s="50">
        <v>50267000</v>
      </c>
      <c r="D40" s="299">
        <v>56532000</v>
      </c>
      <c r="E40" s="294">
        <v>51090290</v>
      </c>
    </row>
    <row r="41" spans="1:5" s="219" customFormat="1" ht="15" customHeight="1" thickBot="1">
      <c r="A41" s="86" t="s">
        <v>15</v>
      </c>
      <c r="B41" s="87" t="s">
        <v>305</v>
      </c>
      <c r="C41" s="296">
        <f>+C36+C37</f>
        <v>50267000</v>
      </c>
      <c r="D41" s="292">
        <f>+D36+D37</f>
        <v>57723858</v>
      </c>
      <c r="E41" s="152">
        <f>+E36+E37</f>
        <v>51608357</v>
      </c>
    </row>
    <row r="42" spans="1:3" s="219" customFormat="1" ht="15" customHeight="1">
      <c r="A42" s="88"/>
      <c r="B42" s="89"/>
      <c r="C42" s="150"/>
    </row>
    <row r="43" spans="1:3" ht="13.5" thickBot="1">
      <c r="A43" s="90"/>
      <c r="B43" s="91"/>
      <c r="C43" s="151"/>
    </row>
    <row r="44" spans="1:5" s="218" customFormat="1" ht="16.5" customHeight="1" thickBot="1">
      <c r="A44" s="710" t="s">
        <v>41</v>
      </c>
      <c r="B44" s="711"/>
      <c r="C44" s="711"/>
      <c r="D44" s="711"/>
      <c r="E44" s="712"/>
    </row>
    <row r="45" spans="1:5" s="220" customFormat="1" ht="12" customHeight="1" thickBot="1">
      <c r="A45" s="81" t="s">
        <v>6</v>
      </c>
      <c r="B45" s="59" t="s">
        <v>306</v>
      </c>
      <c r="C45" s="121">
        <f>SUM(C46:C50)</f>
        <v>48767000</v>
      </c>
      <c r="D45" s="267">
        <f>SUM(D46:D50)</f>
        <v>57723858</v>
      </c>
      <c r="E45" s="149">
        <f>SUM(E46:E50)</f>
        <v>51314890</v>
      </c>
    </row>
    <row r="46" spans="1:5" ht="12" customHeight="1">
      <c r="A46" s="212" t="s">
        <v>63</v>
      </c>
      <c r="B46" s="7" t="s">
        <v>35</v>
      </c>
      <c r="C46" s="277">
        <v>38187000</v>
      </c>
      <c r="D46" s="61">
        <v>43815000</v>
      </c>
      <c r="E46" s="275">
        <v>39197311</v>
      </c>
    </row>
    <row r="47" spans="1:5" ht="12" customHeight="1">
      <c r="A47" s="212" t="s">
        <v>64</v>
      </c>
      <c r="B47" s="6" t="s">
        <v>107</v>
      </c>
      <c r="C47" s="49">
        <v>7256000</v>
      </c>
      <c r="D47" s="62">
        <v>9684536</v>
      </c>
      <c r="E47" s="273">
        <v>7972612</v>
      </c>
    </row>
    <row r="48" spans="1:5" ht="12" customHeight="1">
      <c r="A48" s="212" t="s">
        <v>65</v>
      </c>
      <c r="B48" s="6" t="s">
        <v>82</v>
      </c>
      <c r="C48" s="49">
        <v>3324000</v>
      </c>
      <c r="D48" s="62">
        <v>4224322</v>
      </c>
      <c r="E48" s="273">
        <v>4144967</v>
      </c>
    </row>
    <row r="49" spans="1:5" ht="12" customHeight="1">
      <c r="A49" s="212" t="s">
        <v>66</v>
      </c>
      <c r="B49" s="6" t="s">
        <v>108</v>
      </c>
      <c r="C49" s="49"/>
      <c r="D49" s="62"/>
      <c r="E49" s="273"/>
    </row>
    <row r="50" spans="1:5" ht="12" customHeight="1" thickBot="1">
      <c r="A50" s="212" t="s">
        <v>83</v>
      </c>
      <c r="B50" s="6" t="s">
        <v>109</v>
      </c>
      <c r="C50" s="49"/>
      <c r="D50" s="62"/>
      <c r="E50" s="273"/>
    </row>
    <row r="51" spans="1:5" ht="12" customHeight="1" thickBot="1">
      <c r="A51" s="81" t="s">
        <v>7</v>
      </c>
      <c r="B51" s="59" t="s">
        <v>307</v>
      </c>
      <c r="C51" s="121">
        <f>SUM(C52:C54)</f>
        <v>1500000</v>
      </c>
      <c r="D51" s="267">
        <f>SUM(D52:D54)</f>
        <v>0</v>
      </c>
      <c r="E51" s="149">
        <f>SUM(E52:E54)</f>
        <v>0</v>
      </c>
    </row>
    <row r="52" spans="1:5" s="220" customFormat="1" ht="12" customHeight="1">
      <c r="A52" s="212" t="s">
        <v>69</v>
      </c>
      <c r="B52" s="7" t="s">
        <v>128</v>
      </c>
      <c r="C52" s="277">
        <v>1500000</v>
      </c>
      <c r="D52" s="61"/>
      <c r="E52" s="275"/>
    </row>
    <row r="53" spans="1:5" ht="12" customHeight="1">
      <c r="A53" s="212" t="s">
        <v>70</v>
      </c>
      <c r="B53" s="6" t="s">
        <v>111</v>
      </c>
      <c r="C53" s="49"/>
      <c r="D53" s="62"/>
      <c r="E53" s="273"/>
    </row>
    <row r="54" spans="1:5" ht="12" customHeight="1">
      <c r="A54" s="212" t="s">
        <v>71</v>
      </c>
      <c r="B54" s="6" t="s">
        <v>42</v>
      </c>
      <c r="C54" s="49"/>
      <c r="D54" s="62"/>
      <c r="E54" s="273"/>
    </row>
    <row r="55" spans="1:5" ht="12" customHeight="1" thickBot="1">
      <c r="A55" s="212" t="s">
        <v>72</v>
      </c>
      <c r="B55" s="6" t="s">
        <v>396</v>
      </c>
      <c r="C55" s="49"/>
      <c r="D55" s="62"/>
      <c r="E55" s="273"/>
    </row>
    <row r="56" spans="1:5" ht="15" customHeight="1" thickBot="1">
      <c r="A56" s="81" t="s">
        <v>8</v>
      </c>
      <c r="B56" s="59" t="s">
        <v>2</v>
      </c>
      <c r="C56" s="295"/>
      <c r="D56" s="297"/>
      <c r="E56" s="148"/>
    </row>
    <row r="57" spans="1:5" ht="13.5" thickBot="1">
      <c r="A57" s="81" t="s">
        <v>9</v>
      </c>
      <c r="B57" s="92" t="s">
        <v>400</v>
      </c>
      <c r="C57" s="296">
        <f>+C45+C51+C56</f>
        <v>50267000</v>
      </c>
      <c r="D57" s="292">
        <f>+D45+D51+D56</f>
        <v>57723858</v>
      </c>
      <c r="E57" s="152">
        <f>+E45+E51+E56</f>
        <v>51314890</v>
      </c>
    </row>
    <row r="58" spans="3:4" ht="15" customHeight="1" thickBot="1">
      <c r="C58" s="634">
        <f>C41-C57</f>
        <v>0</v>
      </c>
      <c r="D58" s="634">
        <f>D41-D57</f>
        <v>0</v>
      </c>
    </row>
    <row r="59" spans="1:5" ht="14.25" customHeight="1" thickBot="1">
      <c r="A59" s="301" t="s">
        <v>461</v>
      </c>
      <c r="B59" s="302"/>
      <c r="C59" s="290"/>
      <c r="D59" s="290"/>
      <c r="E59" s="289">
        <v>11</v>
      </c>
    </row>
    <row r="60" spans="1:5" ht="13.5" thickBot="1">
      <c r="A60" s="303" t="s">
        <v>462</v>
      </c>
      <c r="B60" s="304"/>
      <c r="C60" s="290"/>
      <c r="D60" s="290"/>
      <c r="E60" s="289"/>
    </row>
  </sheetData>
  <sheetProtection sheet="1"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C00000"/>
  </sheetPr>
  <dimension ref="A1:E60"/>
  <sheetViews>
    <sheetView zoomScale="120" zoomScaleNormal="120" workbookViewId="0" topLeftCell="A1">
      <selection activeCell="I5" sqref="I5"/>
    </sheetView>
  </sheetViews>
  <sheetFormatPr defaultColWidth="9.00390625" defaultRowHeight="12.75"/>
  <cols>
    <col min="1" max="1" width="13.875" style="93" customWidth="1"/>
    <col min="2" max="2" width="54.50390625" style="94" customWidth="1"/>
    <col min="3" max="5" width="15.875" style="94" customWidth="1"/>
    <col min="6" max="16384" width="9.375" style="94" customWidth="1"/>
  </cols>
  <sheetData>
    <row r="1" spans="1:5" s="84" customFormat="1" ht="16.5" thickBot="1">
      <c r="A1" s="323"/>
      <c r="B1" s="714" t="s">
        <v>864</v>
      </c>
      <c r="C1" s="715"/>
      <c r="D1" s="715"/>
      <c r="E1" s="715"/>
    </row>
    <row r="2" spans="1:5" s="216" customFormat="1" ht="25.5" customHeight="1" thickBot="1">
      <c r="A2" s="324" t="s">
        <v>432</v>
      </c>
      <c r="B2" s="716" t="str">
        <f>CONCATENATE('Z_9.3.sz.mell'!B2:D2)</f>
        <v>Borsodnádasdi Mesekert Óvoda</v>
      </c>
      <c r="C2" s="717"/>
      <c r="D2" s="718"/>
      <c r="E2" s="325" t="s">
        <v>469</v>
      </c>
    </row>
    <row r="3" spans="1:5" s="216" customFormat="1" ht="24.75" thickBot="1">
      <c r="A3" s="324" t="s">
        <v>120</v>
      </c>
      <c r="B3" s="716" t="s">
        <v>308</v>
      </c>
      <c r="C3" s="717"/>
      <c r="D3" s="718"/>
      <c r="E3" s="325" t="s">
        <v>43</v>
      </c>
    </row>
    <row r="4" spans="1:5" s="217" customFormat="1" ht="15.75" customHeight="1" thickBot="1">
      <c r="A4" s="326"/>
      <c r="B4" s="326"/>
      <c r="C4" s="327"/>
      <c r="D4" s="328"/>
      <c r="E4" s="327" t="str">
        <f>'Z_9.3.sz.mell'!E4</f>
        <v>Forintban!</v>
      </c>
    </row>
    <row r="5" spans="1:5" ht="24.75" thickBot="1">
      <c r="A5" s="329" t="s">
        <v>121</v>
      </c>
      <c r="B5" s="330" t="s">
        <v>460</v>
      </c>
      <c r="C5" s="330" t="s">
        <v>430</v>
      </c>
      <c r="D5" s="331" t="s">
        <v>431</v>
      </c>
      <c r="E5" s="314" t="str">
        <f>CONCATENATE('Z_9.3.sz.mell'!E5)</f>
        <v>Módosítás utáni
2018. XII. 31.</v>
      </c>
    </row>
    <row r="6" spans="1:5" s="218" customFormat="1" ht="12.75" customHeight="1" thickBot="1">
      <c r="A6" s="362" t="s">
        <v>371</v>
      </c>
      <c r="B6" s="363" t="s">
        <v>372</v>
      </c>
      <c r="C6" s="363" t="s">
        <v>373</v>
      </c>
      <c r="D6" s="364" t="s">
        <v>375</v>
      </c>
      <c r="E6" s="365" t="s">
        <v>374</v>
      </c>
    </row>
    <row r="7" spans="1:5" s="218" customFormat="1" ht="15.75" customHeight="1" thickBot="1">
      <c r="A7" s="710" t="s">
        <v>40</v>
      </c>
      <c r="B7" s="711"/>
      <c r="C7" s="711"/>
      <c r="D7" s="711"/>
      <c r="E7" s="712"/>
    </row>
    <row r="8" spans="1:5" s="154" customFormat="1" ht="12" customHeight="1" thickBot="1">
      <c r="A8" s="77" t="s">
        <v>6</v>
      </c>
      <c r="B8" s="85" t="s">
        <v>392</v>
      </c>
      <c r="C8" s="121">
        <f>SUM(C9:C19)</f>
        <v>0</v>
      </c>
      <c r="D8" s="121">
        <f>SUM(D9:D19)</f>
        <v>678000</v>
      </c>
      <c r="E8" s="123">
        <f>SUM(E9:E19)</f>
        <v>4209</v>
      </c>
    </row>
    <row r="9" spans="1:5" s="154" customFormat="1" ht="12" customHeight="1">
      <c r="A9" s="211" t="s">
        <v>63</v>
      </c>
      <c r="B9" s="8" t="s">
        <v>170</v>
      </c>
      <c r="C9" s="278"/>
      <c r="D9" s="278"/>
      <c r="E9" s="293"/>
    </row>
    <row r="10" spans="1:5" s="154" customFormat="1" ht="12" customHeight="1">
      <c r="A10" s="212" t="s">
        <v>64</v>
      </c>
      <c r="B10" s="6" t="s">
        <v>171</v>
      </c>
      <c r="C10" s="118"/>
      <c r="D10" s="265"/>
      <c r="E10" s="270"/>
    </row>
    <row r="11" spans="1:5" s="154" customFormat="1" ht="12" customHeight="1">
      <c r="A11" s="212" t="s">
        <v>65</v>
      </c>
      <c r="B11" s="6" t="s">
        <v>172</v>
      </c>
      <c r="C11" s="118"/>
      <c r="D11" s="265"/>
      <c r="E11" s="270"/>
    </row>
    <row r="12" spans="1:5" s="154" customFormat="1" ht="12" customHeight="1">
      <c r="A12" s="212" t="s">
        <v>66</v>
      </c>
      <c r="B12" s="6" t="s">
        <v>173</v>
      </c>
      <c r="C12" s="118"/>
      <c r="D12" s="265"/>
      <c r="E12" s="270"/>
    </row>
    <row r="13" spans="1:5" s="154" customFormat="1" ht="12" customHeight="1">
      <c r="A13" s="212" t="s">
        <v>83</v>
      </c>
      <c r="B13" s="6" t="s">
        <v>174</v>
      </c>
      <c r="C13" s="118"/>
      <c r="D13" s="265"/>
      <c r="E13" s="270"/>
    </row>
    <row r="14" spans="1:5" s="154" customFormat="1" ht="12" customHeight="1">
      <c r="A14" s="212" t="s">
        <v>67</v>
      </c>
      <c r="B14" s="6" t="s">
        <v>290</v>
      </c>
      <c r="C14" s="118"/>
      <c r="D14" s="265"/>
      <c r="E14" s="270"/>
    </row>
    <row r="15" spans="1:5" s="154" customFormat="1" ht="12" customHeight="1">
      <c r="A15" s="212" t="s">
        <v>68</v>
      </c>
      <c r="B15" s="5" t="s">
        <v>291</v>
      </c>
      <c r="C15" s="118"/>
      <c r="D15" s="265"/>
      <c r="E15" s="270"/>
    </row>
    <row r="16" spans="1:5" s="154" customFormat="1" ht="12" customHeight="1">
      <c r="A16" s="212" t="s">
        <v>75</v>
      </c>
      <c r="B16" s="6" t="s">
        <v>177</v>
      </c>
      <c r="C16" s="276"/>
      <c r="D16" s="298">
        <v>178000</v>
      </c>
      <c r="E16" s="274">
        <v>15</v>
      </c>
    </row>
    <row r="17" spans="1:5" s="219" customFormat="1" ht="12" customHeight="1">
      <c r="A17" s="212" t="s">
        <v>76</v>
      </c>
      <c r="B17" s="6" t="s">
        <v>178</v>
      </c>
      <c r="C17" s="118"/>
      <c r="D17" s="265"/>
      <c r="E17" s="270"/>
    </row>
    <row r="18" spans="1:5" s="219" customFormat="1" ht="12" customHeight="1">
      <c r="A18" s="212" t="s">
        <v>77</v>
      </c>
      <c r="B18" s="6" t="s">
        <v>323</v>
      </c>
      <c r="C18" s="120"/>
      <c r="D18" s="266"/>
      <c r="E18" s="271"/>
    </row>
    <row r="19" spans="1:5" s="219" customFormat="1" ht="12" customHeight="1" thickBot="1">
      <c r="A19" s="212" t="s">
        <v>78</v>
      </c>
      <c r="B19" s="5" t="s">
        <v>179</v>
      </c>
      <c r="C19" s="120"/>
      <c r="D19" s="266">
        <v>500000</v>
      </c>
      <c r="E19" s="271">
        <v>4194</v>
      </c>
    </row>
    <row r="20" spans="1:5" s="154" customFormat="1" ht="12" customHeight="1" thickBot="1">
      <c r="A20" s="77" t="s">
        <v>7</v>
      </c>
      <c r="B20" s="85" t="s">
        <v>292</v>
      </c>
      <c r="C20" s="121">
        <f>SUM(C21:C23)</f>
        <v>0</v>
      </c>
      <c r="D20" s="267">
        <f>SUM(D21:D23)</f>
        <v>0</v>
      </c>
      <c r="E20" s="149">
        <f>SUM(E21:E23)</f>
        <v>0</v>
      </c>
    </row>
    <row r="21" spans="1:5" s="219" customFormat="1" ht="12" customHeight="1">
      <c r="A21" s="212" t="s">
        <v>69</v>
      </c>
      <c r="B21" s="7" t="s">
        <v>153</v>
      </c>
      <c r="C21" s="118"/>
      <c r="D21" s="265"/>
      <c r="E21" s="270"/>
    </row>
    <row r="22" spans="1:5" s="219" customFormat="1" ht="12" customHeight="1">
      <c r="A22" s="212" t="s">
        <v>70</v>
      </c>
      <c r="B22" s="6" t="s">
        <v>293</v>
      </c>
      <c r="C22" s="118"/>
      <c r="D22" s="265"/>
      <c r="E22" s="270"/>
    </row>
    <row r="23" spans="1:5" s="219" customFormat="1" ht="12" customHeight="1">
      <c r="A23" s="212" t="s">
        <v>71</v>
      </c>
      <c r="B23" s="6" t="s">
        <v>294</v>
      </c>
      <c r="C23" s="118"/>
      <c r="D23" s="265"/>
      <c r="E23" s="270"/>
    </row>
    <row r="24" spans="1:5" s="219" customFormat="1" ht="12" customHeight="1" thickBot="1">
      <c r="A24" s="212" t="s">
        <v>72</v>
      </c>
      <c r="B24" s="6" t="s">
        <v>397</v>
      </c>
      <c r="C24" s="118"/>
      <c r="D24" s="265"/>
      <c r="E24" s="270"/>
    </row>
    <row r="25" spans="1:5" s="219" customFormat="1" ht="12" customHeight="1" thickBot="1">
      <c r="A25" s="81" t="s">
        <v>8</v>
      </c>
      <c r="B25" s="59" t="s">
        <v>98</v>
      </c>
      <c r="C25" s="295"/>
      <c r="D25" s="297"/>
      <c r="E25" s="148"/>
    </row>
    <row r="26" spans="1:5" s="219" customFormat="1" ht="12" customHeight="1" thickBot="1">
      <c r="A26" s="81" t="s">
        <v>9</v>
      </c>
      <c r="B26" s="59" t="s">
        <v>295</v>
      </c>
      <c r="C26" s="121">
        <f>+C27+C28</f>
        <v>0</v>
      </c>
      <c r="D26" s="267">
        <f>+D27+D28</f>
        <v>0</v>
      </c>
      <c r="E26" s="149">
        <f>+E27+E28</f>
        <v>0</v>
      </c>
    </row>
    <row r="27" spans="1:5" s="219" customFormat="1" ht="12" customHeight="1">
      <c r="A27" s="213" t="s">
        <v>162</v>
      </c>
      <c r="B27" s="214" t="s">
        <v>293</v>
      </c>
      <c r="C27" s="277"/>
      <c r="D27" s="61"/>
      <c r="E27" s="275"/>
    </row>
    <row r="28" spans="1:5" s="219" customFormat="1" ht="12" customHeight="1">
      <c r="A28" s="213" t="s">
        <v>163</v>
      </c>
      <c r="B28" s="215" t="s">
        <v>296</v>
      </c>
      <c r="C28" s="122"/>
      <c r="D28" s="268"/>
      <c r="E28" s="272"/>
    </row>
    <row r="29" spans="1:5" s="219" customFormat="1" ht="12" customHeight="1" thickBot="1">
      <c r="A29" s="212" t="s">
        <v>164</v>
      </c>
      <c r="B29" s="64" t="s">
        <v>398</v>
      </c>
      <c r="C29" s="50"/>
      <c r="D29" s="299"/>
      <c r="E29" s="294"/>
    </row>
    <row r="30" spans="1:5" s="219" customFormat="1" ht="12" customHeight="1" thickBot="1">
      <c r="A30" s="81" t="s">
        <v>10</v>
      </c>
      <c r="B30" s="59" t="s">
        <v>297</v>
      </c>
      <c r="C30" s="121">
        <f>+C31+C32+C33</f>
        <v>0</v>
      </c>
      <c r="D30" s="267">
        <f>+D31+D32+D33</f>
        <v>0</v>
      </c>
      <c r="E30" s="149">
        <f>+E31+E32+E33</f>
        <v>0</v>
      </c>
    </row>
    <row r="31" spans="1:5" s="219" customFormat="1" ht="12" customHeight="1">
      <c r="A31" s="213" t="s">
        <v>56</v>
      </c>
      <c r="B31" s="214" t="s">
        <v>184</v>
      </c>
      <c r="C31" s="277"/>
      <c r="D31" s="61"/>
      <c r="E31" s="275"/>
    </row>
    <row r="32" spans="1:5" s="219" customFormat="1" ht="12" customHeight="1">
      <c r="A32" s="213" t="s">
        <v>57</v>
      </c>
      <c r="B32" s="215" t="s">
        <v>185</v>
      </c>
      <c r="C32" s="122"/>
      <c r="D32" s="268"/>
      <c r="E32" s="272"/>
    </row>
    <row r="33" spans="1:5" s="219" customFormat="1" ht="12" customHeight="1" thickBot="1">
      <c r="A33" s="212" t="s">
        <v>58</v>
      </c>
      <c r="B33" s="64" t="s">
        <v>186</v>
      </c>
      <c r="C33" s="50"/>
      <c r="D33" s="299"/>
      <c r="E33" s="294"/>
    </row>
    <row r="34" spans="1:5" s="154" customFormat="1" ht="12" customHeight="1" thickBot="1">
      <c r="A34" s="81" t="s">
        <v>11</v>
      </c>
      <c r="B34" s="59" t="s">
        <v>269</v>
      </c>
      <c r="C34" s="295"/>
      <c r="D34" s="297"/>
      <c r="E34" s="148"/>
    </row>
    <row r="35" spans="1:5" s="154" customFormat="1" ht="12" customHeight="1" thickBot="1">
      <c r="A35" s="81" t="s">
        <v>12</v>
      </c>
      <c r="B35" s="59" t="s">
        <v>298</v>
      </c>
      <c r="C35" s="295"/>
      <c r="D35" s="297"/>
      <c r="E35" s="148"/>
    </row>
    <row r="36" spans="1:5" s="154" customFormat="1" ht="12" customHeight="1" thickBot="1">
      <c r="A36" s="77" t="s">
        <v>13</v>
      </c>
      <c r="B36" s="59" t="s">
        <v>399</v>
      </c>
      <c r="C36" s="121">
        <f>+C8+C20+C25+C26+C30+C34+C35</f>
        <v>0</v>
      </c>
      <c r="D36" s="267">
        <f>+D8+D20+D25+D26+D30+D34+D35</f>
        <v>678000</v>
      </c>
      <c r="E36" s="149">
        <f>+E8+E20+E25+E26+E30+E34+E35</f>
        <v>4209</v>
      </c>
    </row>
    <row r="37" spans="1:5" s="154" customFormat="1" ht="12" customHeight="1" thickBot="1">
      <c r="A37" s="86" t="s">
        <v>14</v>
      </c>
      <c r="B37" s="59" t="s">
        <v>300</v>
      </c>
      <c r="C37" s="121">
        <f>+C38+C39+C40</f>
        <v>50267000</v>
      </c>
      <c r="D37" s="267">
        <f>+D38+D39+D40</f>
        <v>57045858</v>
      </c>
      <c r="E37" s="149">
        <f>+E38+E39+E40</f>
        <v>51604148</v>
      </c>
    </row>
    <row r="38" spans="1:5" s="154" customFormat="1" ht="12" customHeight="1">
      <c r="A38" s="213" t="s">
        <v>301</v>
      </c>
      <c r="B38" s="214" t="s">
        <v>135</v>
      </c>
      <c r="C38" s="277"/>
      <c r="D38" s="61">
        <v>513858</v>
      </c>
      <c r="E38" s="275">
        <v>513858</v>
      </c>
    </row>
    <row r="39" spans="1:5" s="154" customFormat="1" ht="12" customHeight="1">
      <c r="A39" s="213" t="s">
        <v>302</v>
      </c>
      <c r="B39" s="215" t="s">
        <v>0</v>
      </c>
      <c r="C39" s="122"/>
      <c r="D39" s="268"/>
      <c r="E39" s="272"/>
    </row>
    <row r="40" spans="1:5" s="219" customFormat="1" ht="12" customHeight="1" thickBot="1">
      <c r="A40" s="212" t="s">
        <v>303</v>
      </c>
      <c r="B40" s="64" t="s">
        <v>304</v>
      </c>
      <c r="C40" s="50">
        <v>50267000</v>
      </c>
      <c r="D40" s="299">
        <v>56532000</v>
      </c>
      <c r="E40" s="294">
        <v>51090290</v>
      </c>
    </row>
    <row r="41" spans="1:5" s="219" customFormat="1" ht="15" customHeight="1" thickBot="1">
      <c r="A41" s="86" t="s">
        <v>15</v>
      </c>
      <c r="B41" s="87" t="s">
        <v>305</v>
      </c>
      <c r="C41" s="296">
        <f>+C36+C37</f>
        <v>50267000</v>
      </c>
      <c r="D41" s="292">
        <f>+D36+D37</f>
        <v>57723858</v>
      </c>
      <c r="E41" s="152">
        <f>+E36+E37</f>
        <v>51608357</v>
      </c>
    </row>
    <row r="42" spans="1:3" s="219" customFormat="1" ht="15" customHeight="1">
      <c r="A42" s="88"/>
      <c r="B42" s="89"/>
      <c r="C42" s="150"/>
    </row>
    <row r="43" spans="1:3" ht="13.5" thickBot="1">
      <c r="A43" s="90"/>
      <c r="B43" s="91"/>
      <c r="C43" s="151"/>
    </row>
    <row r="44" spans="1:5" s="218" customFormat="1" ht="16.5" customHeight="1" thickBot="1">
      <c r="A44" s="710" t="s">
        <v>41</v>
      </c>
      <c r="B44" s="711"/>
      <c r="C44" s="711"/>
      <c r="D44" s="711"/>
      <c r="E44" s="712"/>
    </row>
    <row r="45" spans="1:5" s="220" customFormat="1" ht="12" customHeight="1" thickBot="1">
      <c r="A45" s="81" t="s">
        <v>6</v>
      </c>
      <c r="B45" s="59" t="s">
        <v>306</v>
      </c>
      <c r="C45" s="121">
        <f>SUM(C46:C50)</f>
        <v>48767000</v>
      </c>
      <c r="D45" s="267">
        <f>SUM(D46:D50)</f>
        <v>57723858</v>
      </c>
      <c r="E45" s="149">
        <f>SUM(E46:E50)</f>
        <v>51314890</v>
      </c>
    </row>
    <row r="46" spans="1:5" ht="12" customHeight="1">
      <c r="A46" s="212" t="s">
        <v>63</v>
      </c>
      <c r="B46" s="7" t="s">
        <v>35</v>
      </c>
      <c r="C46" s="277">
        <v>38187000</v>
      </c>
      <c r="D46" s="61">
        <v>43815000</v>
      </c>
      <c r="E46" s="275">
        <v>39197311</v>
      </c>
    </row>
    <row r="47" spans="1:5" ht="12" customHeight="1">
      <c r="A47" s="212" t="s">
        <v>64</v>
      </c>
      <c r="B47" s="6" t="s">
        <v>107</v>
      </c>
      <c r="C47" s="49">
        <v>7256000</v>
      </c>
      <c r="D47" s="62">
        <v>9684536</v>
      </c>
      <c r="E47" s="273">
        <v>7972612</v>
      </c>
    </row>
    <row r="48" spans="1:5" ht="12" customHeight="1">
      <c r="A48" s="212" t="s">
        <v>65</v>
      </c>
      <c r="B48" s="6" t="s">
        <v>82</v>
      </c>
      <c r="C48" s="49">
        <v>3324000</v>
      </c>
      <c r="D48" s="62">
        <v>4224322</v>
      </c>
      <c r="E48" s="273">
        <v>4144967</v>
      </c>
    </row>
    <row r="49" spans="1:5" ht="12" customHeight="1">
      <c r="A49" s="212" t="s">
        <v>66</v>
      </c>
      <c r="B49" s="6" t="s">
        <v>108</v>
      </c>
      <c r="C49" s="49"/>
      <c r="D49" s="62"/>
      <c r="E49" s="273"/>
    </row>
    <row r="50" spans="1:5" ht="12" customHeight="1" thickBot="1">
      <c r="A50" s="212" t="s">
        <v>83</v>
      </c>
      <c r="B50" s="6" t="s">
        <v>109</v>
      </c>
      <c r="C50" s="49"/>
      <c r="D50" s="62"/>
      <c r="E50" s="273"/>
    </row>
    <row r="51" spans="1:5" ht="12" customHeight="1" thickBot="1">
      <c r="A51" s="81" t="s">
        <v>7</v>
      </c>
      <c r="B51" s="59" t="s">
        <v>307</v>
      </c>
      <c r="C51" s="121">
        <f>SUM(C52:C54)</f>
        <v>1500000</v>
      </c>
      <c r="D51" s="267">
        <f>SUM(D52:D54)</f>
        <v>0</v>
      </c>
      <c r="E51" s="149">
        <f>SUM(E52:E54)</f>
        <v>0</v>
      </c>
    </row>
    <row r="52" spans="1:5" s="220" customFormat="1" ht="12" customHeight="1">
      <c r="A52" s="212" t="s">
        <v>69</v>
      </c>
      <c r="B52" s="7" t="s">
        <v>128</v>
      </c>
      <c r="C52" s="277">
        <v>1500000</v>
      </c>
      <c r="D52" s="61"/>
      <c r="E52" s="275"/>
    </row>
    <row r="53" spans="1:5" ht="12" customHeight="1">
      <c r="A53" s="212" t="s">
        <v>70</v>
      </c>
      <c r="B53" s="6" t="s">
        <v>111</v>
      </c>
      <c r="C53" s="49"/>
      <c r="D53" s="62"/>
      <c r="E53" s="273"/>
    </row>
    <row r="54" spans="1:5" ht="12" customHeight="1">
      <c r="A54" s="212" t="s">
        <v>71</v>
      </c>
      <c r="B54" s="6" t="s">
        <v>42</v>
      </c>
      <c r="C54" s="49"/>
      <c r="D54" s="62"/>
      <c r="E54" s="273"/>
    </row>
    <row r="55" spans="1:5" ht="12" customHeight="1" thickBot="1">
      <c r="A55" s="212" t="s">
        <v>72</v>
      </c>
      <c r="B55" s="6" t="s">
        <v>396</v>
      </c>
      <c r="C55" s="49"/>
      <c r="D55" s="62"/>
      <c r="E55" s="273"/>
    </row>
    <row r="56" spans="1:5" ht="15" customHeight="1" thickBot="1">
      <c r="A56" s="81" t="s">
        <v>8</v>
      </c>
      <c r="B56" s="59" t="s">
        <v>2</v>
      </c>
      <c r="C56" s="295"/>
      <c r="D56" s="297"/>
      <c r="E56" s="148"/>
    </row>
    <row r="57" spans="1:5" ht="13.5" thickBot="1">
      <c r="A57" s="81" t="s">
        <v>9</v>
      </c>
      <c r="B57" s="92" t="s">
        <v>400</v>
      </c>
      <c r="C57" s="296">
        <f>+C45+C51+C56</f>
        <v>50267000</v>
      </c>
      <c r="D57" s="292">
        <f>+D45+D51+D56</f>
        <v>57723858</v>
      </c>
      <c r="E57" s="152">
        <f>+E45+E51+E56</f>
        <v>51314890</v>
      </c>
    </row>
    <row r="58" spans="3:4" ht="15" customHeight="1" thickBot="1">
      <c r="C58" s="634">
        <f>C41-C57</f>
        <v>0</v>
      </c>
      <c r="D58" s="634">
        <f>D41-D57</f>
        <v>0</v>
      </c>
    </row>
    <row r="59" spans="1:5" ht="14.25" customHeight="1" thickBot="1">
      <c r="A59" s="301" t="s">
        <v>461</v>
      </c>
      <c r="B59" s="302"/>
      <c r="C59" s="290"/>
      <c r="D59" s="290"/>
      <c r="E59" s="289">
        <v>11</v>
      </c>
    </row>
    <row r="60" spans="1:5" ht="13.5" thickBot="1">
      <c r="A60" s="303" t="s">
        <v>462</v>
      </c>
      <c r="B60" s="304"/>
      <c r="C60" s="290"/>
      <c r="D60" s="290"/>
      <c r="E60" s="289"/>
    </row>
  </sheetData>
  <sheetProtection sheet="1"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I166"/>
  <sheetViews>
    <sheetView zoomScale="120" zoomScaleNormal="120" zoomScaleSheetLayoutView="100" workbookViewId="0" topLeftCell="A1">
      <selection activeCell="A3" sqref="A3:E3"/>
    </sheetView>
  </sheetViews>
  <sheetFormatPr defaultColWidth="9.00390625" defaultRowHeight="12.75"/>
  <cols>
    <col min="1" max="1" width="9.50390625" style="156" customWidth="1"/>
    <col min="2" max="2" width="65.875" style="156" customWidth="1"/>
    <col min="3" max="3" width="17.875" style="157" customWidth="1"/>
    <col min="4" max="5" width="17.875" style="178" customWidth="1"/>
    <col min="6" max="16384" width="9.375" style="178" customWidth="1"/>
  </cols>
  <sheetData>
    <row r="1" spans="1:5" ht="15.75">
      <c r="A1" s="316"/>
      <c r="B1" s="684" t="s">
        <v>850</v>
      </c>
      <c r="C1" s="685"/>
      <c r="D1" s="685"/>
      <c r="E1" s="685"/>
    </row>
    <row r="2" spans="1:5" ht="15.75">
      <c r="A2" s="686" t="s">
        <v>771</v>
      </c>
      <c r="B2" s="687"/>
      <c r="C2" s="687"/>
      <c r="D2" s="687"/>
      <c r="E2" s="687"/>
    </row>
    <row r="3" spans="1:5" ht="15.75">
      <c r="A3" s="686" t="s">
        <v>869</v>
      </c>
      <c r="B3" s="686"/>
      <c r="C3" s="688"/>
      <c r="D3" s="686"/>
      <c r="E3" s="686"/>
    </row>
    <row r="4" spans="1:5" ht="12" customHeight="1">
      <c r="A4" s="686"/>
      <c r="B4" s="686"/>
      <c r="C4" s="688"/>
      <c r="D4" s="686"/>
      <c r="E4" s="686"/>
    </row>
    <row r="5" spans="1:5" ht="15.75">
      <c r="A5" s="316"/>
      <c r="B5" s="316"/>
      <c r="C5" s="317"/>
      <c r="D5" s="318"/>
      <c r="E5" s="318"/>
    </row>
    <row r="6" spans="1:5" ht="15.75" customHeight="1">
      <c r="A6" s="698" t="s">
        <v>3</v>
      </c>
      <c r="B6" s="698"/>
      <c r="C6" s="698"/>
      <c r="D6" s="698"/>
      <c r="E6" s="698"/>
    </row>
    <row r="7" spans="1:5" ht="15.75" customHeight="1" thickBot="1">
      <c r="A7" s="700" t="s">
        <v>86</v>
      </c>
      <c r="B7" s="700"/>
      <c r="C7" s="319"/>
      <c r="D7" s="318"/>
      <c r="E7" s="319" t="s">
        <v>463</v>
      </c>
    </row>
    <row r="8" spans="1:5" ht="15.75">
      <c r="A8" s="690" t="s">
        <v>51</v>
      </c>
      <c r="B8" s="692" t="s">
        <v>5</v>
      </c>
      <c r="C8" s="694" t="str">
        <f>+CONCATENATE(LEFT(Z_ÖSSZEFÜGGÉSEK!A6,4),". évi")</f>
        <v>2018. évi</v>
      </c>
      <c r="D8" s="695"/>
      <c r="E8" s="696"/>
    </row>
    <row r="9" spans="1:5" ht="24.75" thickBot="1">
      <c r="A9" s="691"/>
      <c r="B9" s="693"/>
      <c r="C9" s="253" t="s">
        <v>404</v>
      </c>
      <c r="D9" s="252" t="s">
        <v>405</v>
      </c>
      <c r="E9" s="309" t="str">
        <f>+CONCATENATE(LEFT(Z_ÖSSZEFÜGGÉSEK!A6,4),". XII. 31.",CHAR(10),"módosítás utáni")</f>
        <v>2018. XII. 31.
módosítás utáni</v>
      </c>
    </row>
    <row r="10" spans="1:5" s="179" customFormat="1" ht="12" customHeight="1" thickBot="1">
      <c r="A10" s="175" t="s">
        <v>371</v>
      </c>
      <c r="B10" s="176" t="s">
        <v>372</v>
      </c>
      <c r="C10" s="176" t="s">
        <v>373</v>
      </c>
      <c r="D10" s="176" t="s">
        <v>375</v>
      </c>
      <c r="E10" s="254" t="s">
        <v>374</v>
      </c>
    </row>
    <row r="11" spans="1:5" s="180" customFormat="1" ht="12" customHeight="1" thickBot="1">
      <c r="A11" s="18" t="s">
        <v>6</v>
      </c>
      <c r="B11" s="19" t="s">
        <v>147</v>
      </c>
      <c r="C11" s="168">
        <f>+C12+C13+C14+C15+C16+C17</f>
        <v>282476082</v>
      </c>
      <c r="D11" s="168">
        <f>+D12+D13+D14+D15+D16+D17</f>
        <v>311056507</v>
      </c>
      <c r="E11" s="104">
        <f>+E12+E13+E14+E15+E16+E17</f>
        <v>311056507</v>
      </c>
    </row>
    <row r="12" spans="1:5" s="180" customFormat="1" ht="12" customHeight="1">
      <c r="A12" s="13" t="s">
        <v>63</v>
      </c>
      <c r="B12" s="181" t="s">
        <v>148</v>
      </c>
      <c r="C12" s="170">
        <v>117772404</v>
      </c>
      <c r="D12" s="257">
        <v>117800830</v>
      </c>
      <c r="E12" s="106">
        <v>117800830</v>
      </c>
    </row>
    <row r="13" spans="1:5" s="180" customFormat="1" ht="12" customHeight="1">
      <c r="A13" s="12" t="s">
        <v>64</v>
      </c>
      <c r="B13" s="182" t="s">
        <v>149</v>
      </c>
      <c r="C13" s="169">
        <v>56270700</v>
      </c>
      <c r="D13" s="258">
        <v>55976100</v>
      </c>
      <c r="E13" s="105">
        <v>55976100</v>
      </c>
    </row>
    <row r="14" spans="1:5" s="180" customFormat="1" ht="12" customHeight="1">
      <c r="A14" s="12" t="s">
        <v>65</v>
      </c>
      <c r="B14" s="182" t="s">
        <v>150</v>
      </c>
      <c r="C14" s="169">
        <v>104590018</v>
      </c>
      <c r="D14" s="258">
        <v>106507834</v>
      </c>
      <c r="E14" s="105">
        <v>106507834</v>
      </c>
    </row>
    <row r="15" spans="1:5" s="180" customFormat="1" ht="12" customHeight="1">
      <c r="A15" s="12" t="s">
        <v>66</v>
      </c>
      <c r="B15" s="182" t="s">
        <v>151</v>
      </c>
      <c r="C15" s="169">
        <v>3842960</v>
      </c>
      <c r="D15" s="258">
        <v>4176493</v>
      </c>
      <c r="E15" s="105">
        <v>4176493</v>
      </c>
    </row>
    <row r="16" spans="1:5" s="180" customFormat="1" ht="12" customHeight="1">
      <c r="A16" s="12" t="s">
        <v>83</v>
      </c>
      <c r="B16" s="112" t="s">
        <v>319</v>
      </c>
      <c r="C16" s="169"/>
      <c r="D16" s="169">
        <v>26595250</v>
      </c>
      <c r="E16" s="105">
        <v>26595250</v>
      </c>
    </row>
    <row r="17" spans="1:5" s="180" customFormat="1" ht="12" customHeight="1" thickBot="1">
      <c r="A17" s="14" t="s">
        <v>67</v>
      </c>
      <c r="B17" s="113" t="s">
        <v>320</v>
      </c>
      <c r="C17" s="169"/>
      <c r="D17" s="169"/>
      <c r="E17" s="105"/>
    </row>
    <row r="18" spans="1:5" s="180" customFormat="1" ht="12" customHeight="1" thickBot="1">
      <c r="A18" s="18" t="s">
        <v>7</v>
      </c>
      <c r="B18" s="111" t="s">
        <v>152</v>
      </c>
      <c r="C18" s="168">
        <f>+C19+C20+C21+C22+C23</f>
        <v>22186000</v>
      </c>
      <c r="D18" s="168">
        <f>+D19+D20+D21+D22+D23</f>
        <v>189293735</v>
      </c>
      <c r="E18" s="104">
        <f>+E19+E20+E21+E22+E23</f>
        <v>188783293</v>
      </c>
    </row>
    <row r="19" spans="1:5" s="180" customFormat="1" ht="12" customHeight="1">
      <c r="A19" s="13" t="s">
        <v>69</v>
      </c>
      <c r="B19" s="181" t="s">
        <v>153</v>
      </c>
      <c r="C19" s="170"/>
      <c r="D19" s="170"/>
      <c r="E19" s="106"/>
    </row>
    <row r="20" spans="1:5" s="180" customFormat="1" ht="12" customHeight="1">
      <c r="A20" s="12" t="s">
        <v>70</v>
      </c>
      <c r="B20" s="182" t="s">
        <v>154</v>
      </c>
      <c r="C20" s="169"/>
      <c r="D20" s="169"/>
      <c r="E20" s="105"/>
    </row>
    <row r="21" spans="1:5" s="180" customFormat="1" ht="12" customHeight="1">
      <c r="A21" s="12" t="s">
        <v>71</v>
      </c>
      <c r="B21" s="182" t="s">
        <v>311</v>
      </c>
      <c r="C21" s="169"/>
      <c r="D21" s="169"/>
      <c r="E21" s="105"/>
    </row>
    <row r="22" spans="1:5" s="180" customFormat="1" ht="12" customHeight="1">
      <c r="A22" s="12" t="s">
        <v>72</v>
      </c>
      <c r="B22" s="182" t="s">
        <v>312</v>
      </c>
      <c r="C22" s="169"/>
      <c r="D22" s="169"/>
      <c r="E22" s="105"/>
    </row>
    <row r="23" spans="1:5" s="180" customFormat="1" ht="12" customHeight="1">
      <c r="A23" s="12" t="s">
        <v>73</v>
      </c>
      <c r="B23" s="182" t="s">
        <v>155</v>
      </c>
      <c r="C23" s="169">
        <v>22186000</v>
      </c>
      <c r="D23" s="169">
        <v>189293735</v>
      </c>
      <c r="E23" s="105">
        <v>188783293</v>
      </c>
    </row>
    <row r="24" spans="1:5" s="180" customFormat="1" ht="12" customHeight="1" thickBot="1">
      <c r="A24" s="14" t="s">
        <v>79</v>
      </c>
      <c r="B24" s="113" t="s">
        <v>156</v>
      </c>
      <c r="C24" s="171"/>
      <c r="D24" s="171"/>
      <c r="E24" s="107"/>
    </row>
    <row r="25" spans="1:5" s="180" customFormat="1" ht="12" customHeight="1" thickBot="1">
      <c r="A25" s="18" t="s">
        <v>8</v>
      </c>
      <c r="B25" s="19" t="s">
        <v>157</v>
      </c>
      <c r="C25" s="168">
        <f>+C26+C27+C28+C29+C30</f>
        <v>0</v>
      </c>
      <c r="D25" s="168">
        <f>+D26+D27+D28+D29+D30</f>
        <v>383651393</v>
      </c>
      <c r="E25" s="104">
        <f>+E26+E27+E28+E29+E30</f>
        <v>1319851617</v>
      </c>
    </row>
    <row r="26" spans="1:5" s="180" customFormat="1" ht="12" customHeight="1">
      <c r="A26" s="13" t="s">
        <v>52</v>
      </c>
      <c r="B26" s="181" t="s">
        <v>158</v>
      </c>
      <c r="C26" s="170"/>
      <c r="D26" s="170">
        <v>45861734</v>
      </c>
      <c r="E26" s="106">
        <v>45861734</v>
      </c>
    </row>
    <row r="27" spans="1:5" s="180" customFormat="1" ht="12" customHeight="1">
      <c r="A27" s="12" t="s">
        <v>53</v>
      </c>
      <c r="B27" s="182" t="s">
        <v>159</v>
      </c>
      <c r="C27" s="169"/>
      <c r="D27" s="169"/>
      <c r="E27" s="105"/>
    </row>
    <row r="28" spans="1:5" s="180" customFormat="1" ht="12" customHeight="1">
      <c r="A28" s="12" t="s">
        <v>54</v>
      </c>
      <c r="B28" s="182" t="s">
        <v>313</v>
      </c>
      <c r="C28" s="169"/>
      <c r="D28" s="169"/>
      <c r="E28" s="105"/>
    </row>
    <row r="29" spans="1:5" s="180" customFormat="1" ht="12" customHeight="1">
      <c r="A29" s="12" t="s">
        <v>55</v>
      </c>
      <c r="B29" s="182" t="s">
        <v>314</v>
      </c>
      <c r="C29" s="169"/>
      <c r="D29" s="169"/>
      <c r="E29" s="105"/>
    </row>
    <row r="30" spans="1:5" s="180" customFormat="1" ht="12" customHeight="1">
      <c r="A30" s="12" t="s">
        <v>95</v>
      </c>
      <c r="B30" s="182" t="s">
        <v>160</v>
      </c>
      <c r="C30" s="169"/>
      <c r="D30" s="169">
        <v>337789659</v>
      </c>
      <c r="E30" s="105">
        <v>1273989883</v>
      </c>
    </row>
    <row r="31" spans="1:5" s="180" customFormat="1" ht="12" customHeight="1" thickBot="1">
      <c r="A31" s="14" t="s">
        <v>96</v>
      </c>
      <c r="B31" s="183" t="s">
        <v>161</v>
      </c>
      <c r="C31" s="171"/>
      <c r="D31" s="171"/>
      <c r="E31" s="107">
        <v>1273989883</v>
      </c>
    </row>
    <row r="32" spans="1:5" s="180" customFormat="1" ht="12" customHeight="1" thickBot="1">
      <c r="A32" s="18" t="s">
        <v>97</v>
      </c>
      <c r="B32" s="19" t="s">
        <v>451</v>
      </c>
      <c r="C32" s="174">
        <f>SUM(C33:C39)</f>
        <v>22363000</v>
      </c>
      <c r="D32" s="174">
        <f>SUM(D33:D39)</f>
        <v>22366000</v>
      </c>
      <c r="E32" s="210">
        <f>SUM(E33:E39)</f>
        <v>60249209</v>
      </c>
    </row>
    <row r="33" spans="1:5" s="180" customFormat="1" ht="12" customHeight="1">
      <c r="A33" s="13" t="s">
        <v>162</v>
      </c>
      <c r="B33" s="181" t="s">
        <v>452</v>
      </c>
      <c r="C33" s="170"/>
      <c r="D33" s="170"/>
      <c r="E33" s="106"/>
    </row>
    <row r="34" spans="1:5" s="180" customFormat="1" ht="12" customHeight="1">
      <c r="A34" s="12" t="s">
        <v>163</v>
      </c>
      <c r="B34" s="182" t="s">
        <v>453</v>
      </c>
      <c r="C34" s="169"/>
      <c r="D34" s="169"/>
      <c r="E34" s="105"/>
    </row>
    <row r="35" spans="1:5" s="180" customFormat="1" ht="12" customHeight="1">
      <c r="A35" s="12" t="s">
        <v>164</v>
      </c>
      <c r="B35" s="182" t="s">
        <v>454</v>
      </c>
      <c r="C35" s="169">
        <v>16924000</v>
      </c>
      <c r="D35" s="169">
        <v>3424000</v>
      </c>
      <c r="E35" s="105">
        <v>52664948</v>
      </c>
    </row>
    <row r="36" spans="1:5" s="180" customFormat="1" ht="12" customHeight="1">
      <c r="A36" s="12" t="s">
        <v>165</v>
      </c>
      <c r="B36" s="182" t="s">
        <v>455</v>
      </c>
      <c r="C36" s="169"/>
      <c r="D36" s="169"/>
      <c r="E36" s="105"/>
    </row>
    <row r="37" spans="1:5" s="180" customFormat="1" ht="12" customHeight="1">
      <c r="A37" s="12" t="s">
        <v>456</v>
      </c>
      <c r="B37" s="182" t="s">
        <v>166</v>
      </c>
      <c r="C37" s="169">
        <v>5439000</v>
      </c>
      <c r="D37" s="169">
        <v>18939000</v>
      </c>
      <c r="E37" s="105">
        <v>5878857</v>
      </c>
    </row>
    <row r="38" spans="1:5" s="180" customFormat="1" ht="12" customHeight="1">
      <c r="A38" s="12" t="s">
        <v>457</v>
      </c>
      <c r="B38" s="182" t="s">
        <v>770</v>
      </c>
      <c r="C38" s="169"/>
      <c r="D38" s="169"/>
      <c r="E38" s="105"/>
    </row>
    <row r="39" spans="1:5" s="180" customFormat="1" ht="12" customHeight="1" thickBot="1">
      <c r="A39" s="14" t="s">
        <v>458</v>
      </c>
      <c r="B39" s="300" t="s">
        <v>167</v>
      </c>
      <c r="C39" s="171"/>
      <c r="D39" s="171">
        <v>3000</v>
      </c>
      <c r="E39" s="107">
        <v>1705404</v>
      </c>
    </row>
    <row r="40" spans="1:5" s="180" customFormat="1" ht="12" customHeight="1" thickBot="1">
      <c r="A40" s="18" t="s">
        <v>10</v>
      </c>
      <c r="B40" s="19" t="s">
        <v>321</v>
      </c>
      <c r="C40" s="168">
        <f>SUM(C41:C51)</f>
        <v>42643000</v>
      </c>
      <c r="D40" s="168">
        <f>SUM(D41:D51)</f>
        <v>79112475</v>
      </c>
      <c r="E40" s="104">
        <f>SUM(E41:E51)</f>
        <v>61670980</v>
      </c>
    </row>
    <row r="41" spans="1:5" s="180" customFormat="1" ht="12" customHeight="1">
      <c r="A41" s="13" t="s">
        <v>56</v>
      </c>
      <c r="B41" s="181" t="s">
        <v>170</v>
      </c>
      <c r="C41" s="170">
        <v>3872000</v>
      </c>
      <c r="D41" s="170">
        <v>7672000</v>
      </c>
      <c r="E41" s="106">
        <v>3814672</v>
      </c>
    </row>
    <row r="42" spans="1:5" s="180" customFormat="1" ht="12" customHeight="1">
      <c r="A42" s="12" t="s">
        <v>57</v>
      </c>
      <c r="B42" s="182" t="s">
        <v>171</v>
      </c>
      <c r="C42" s="169">
        <v>9923000</v>
      </c>
      <c r="D42" s="169">
        <v>25009980</v>
      </c>
      <c r="E42" s="105">
        <v>18641127</v>
      </c>
    </row>
    <row r="43" spans="1:5" s="180" customFormat="1" ht="12" customHeight="1">
      <c r="A43" s="12" t="s">
        <v>58</v>
      </c>
      <c r="B43" s="182" t="s">
        <v>172</v>
      </c>
      <c r="C43" s="169"/>
      <c r="D43" s="169">
        <v>3000</v>
      </c>
      <c r="E43" s="105">
        <v>241582</v>
      </c>
    </row>
    <row r="44" spans="1:5" s="180" customFormat="1" ht="12" customHeight="1">
      <c r="A44" s="12" t="s">
        <v>99</v>
      </c>
      <c r="B44" s="182" t="s">
        <v>173</v>
      </c>
      <c r="C44" s="169"/>
      <c r="D44" s="169"/>
      <c r="E44" s="105"/>
    </row>
    <row r="45" spans="1:5" s="180" customFormat="1" ht="12" customHeight="1">
      <c r="A45" s="12" t="s">
        <v>100</v>
      </c>
      <c r="B45" s="182" t="s">
        <v>174</v>
      </c>
      <c r="C45" s="169">
        <v>19425000</v>
      </c>
      <c r="D45" s="169">
        <v>19425000</v>
      </c>
      <c r="E45" s="105">
        <v>18554181</v>
      </c>
    </row>
    <row r="46" spans="1:5" s="180" customFormat="1" ht="12" customHeight="1">
      <c r="A46" s="12" t="s">
        <v>101</v>
      </c>
      <c r="B46" s="182" t="s">
        <v>175</v>
      </c>
      <c r="C46" s="169">
        <v>8573000</v>
      </c>
      <c r="D46" s="169">
        <v>9290000</v>
      </c>
      <c r="E46" s="105">
        <v>7112159</v>
      </c>
    </row>
    <row r="47" spans="1:5" s="180" customFormat="1" ht="12" customHeight="1">
      <c r="A47" s="12" t="s">
        <v>102</v>
      </c>
      <c r="B47" s="182" t="s">
        <v>176</v>
      </c>
      <c r="C47" s="169">
        <v>0</v>
      </c>
      <c r="D47" s="169">
        <v>7392843</v>
      </c>
      <c r="E47" s="105">
        <v>970000</v>
      </c>
    </row>
    <row r="48" spans="1:5" s="180" customFormat="1" ht="12" customHeight="1">
      <c r="A48" s="12" t="s">
        <v>103</v>
      </c>
      <c r="B48" s="182" t="s">
        <v>459</v>
      </c>
      <c r="C48" s="169">
        <v>850000</v>
      </c>
      <c r="D48" s="169">
        <v>1118020</v>
      </c>
      <c r="E48" s="105">
        <v>1424031</v>
      </c>
    </row>
    <row r="49" spans="1:5" s="180" customFormat="1" ht="12" customHeight="1">
      <c r="A49" s="12" t="s">
        <v>168</v>
      </c>
      <c r="B49" s="182" t="s">
        <v>178</v>
      </c>
      <c r="C49" s="172"/>
      <c r="D49" s="172">
        <v>8287962</v>
      </c>
      <c r="E49" s="108">
        <v>8287962</v>
      </c>
    </row>
    <row r="50" spans="1:5" s="180" customFormat="1" ht="12" customHeight="1">
      <c r="A50" s="14" t="s">
        <v>169</v>
      </c>
      <c r="B50" s="183" t="s">
        <v>323</v>
      </c>
      <c r="C50" s="173"/>
      <c r="D50" s="173"/>
      <c r="E50" s="109">
        <v>959156</v>
      </c>
    </row>
    <row r="51" spans="1:5" s="180" customFormat="1" ht="12" customHeight="1" thickBot="1">
      <c r="A51" s="14" t="s">
        <v>322</v>
      </c>
      <c r="B51" s="113" t="s">
        <v>179</v>
      </c>
      <c r="C51" s="173"/>
      <c r="D51" s="173">
        <v>913670</v>
      </c>
      <c r="E51" s="109">
        <v>1666110</v>
      </c>
    </row>
    <row r="52" spans="1:5" s="180" customFormat="1" ht="12" customHeight="1" thickBot="1">
      <c r="A52" s="18" t="s">
        <v>11</v>
      </c>
      <c r="B52" s="19" t="s">
        <v>180</v>
      </c>
      <c r="C52" s="168">
        <f>SUM(C53:C57)</f>
        <v>0</v>
      </c>
      <c r="D52" s="168">
        <f>SUM(D53:D57)</f>
        <v>0</v>
      </c>
      <c r="E52" s="104">
        <f>SUM(E53:E57)</f>
        <v>0</v>
      </c>
    </row>
    <row r="53" spans="1:5" s="180" customFormat="1" ht="12" customHeight="1">
      <c r="A53" s="13" t="s">
        <v>59</v>
      </c>
      <c r="B53" s="181" t="s">
        <v>184</v>
      </c>
      <c r="C53" s="221"/>
      <c r="D53" s="221"/>
      <c r="E53" s="110"/>
    </row>
    <row r="54" spans="1:5" s="180" customFormat="1" ht="12" customHeight="1">
      <c r="A54" s="12" t="s">
        <v>60</v>
      </c>
      <c r="B54" s="182" t="s">
        <v>185</v>
      </c>
      <c r="C54" s="172"/>
      <c r="D54" s="172"/>
      <c r="E54" s="108"/>
    </row>
    <row r="55" spans="1:5" s="180" customFormat="1" ht="12" customHeight="1">
      <c r="A55" s="12" t="s">
        <v>181</v>
      </c>
      <c r="B55" s="182" t="s">
        <v>186</v>
      </c>
      <c r="C55" s="172"/>
      <c r="D55" s="172"/>
      <c r="E55" s="108"/>
    </row>
    <row r="56" spans="1:5" s="180" customFormat="1" ht="12" customHeight="1">
      <c r="A56" s="12" t="s">
        <v>182</v>
      </c>
      <c r="B56" s="182" t="s">
        <v>187</v>
      </c>
      <c r="C56" s="172"/>
      <c r="D56" s="172"/>
      <c r="E56" s="108"/>
    </row>
    <row r="57" spans="1:5" s="180" customFormat="1" ht="12" customHeight="1" thickBot="1">
      <c r="A57" s="14" t="s">
        <v>183</v>
      </c>
      <c r="B57" s="113" t="s">
        <v>188</v>
      </c>
      <c r="C57" s="173"/>
      <c r="D57" s="173"/>
      <c r="E57" s="109"/>
    </row>
    <row r="58" spans="1:5" s="180" customFormat="1" ht="12" customHeight="1" thickBot="1">
      <c r="A58" s="18" t="s">
        <v>104</v>
      </c>
      <c r="B58" s="19" t="s">
        <v>189</v>
      </c>
      <c r="C58" s="168">
        <f>SUM(C59:C61)</f>
        <v>0</v>
      </c>
      <c r="D58" s="168">
        <f>SUM(D59:D61)</f>
        <v>0</v>
      </c>
      <c r="E58" s="104">
        <f>SUM(E59:E61)</f>
        <v>0</v>
      </c>
    </row>
    <row r="59" spans="1:5" s="180" customFormat="1" ht="12" customHeight="1">
      <c r="A59" s="13" t="s">
        <v>61</v>
      </c>
      <c r="B59" s="181" t="s">
        <v>190</v>
      </c>
      <c r="C59" s="170"/>
      <c r="D59" s="170"/>
      <c r="E59" s="106"/>
    </row>
    <row r="60" spans="1:5" s="180" customFormat="1" ht="12" customHeight="1">
      <c r="A60" s="12" t="s">
        <v>62</v>
      </c>
      <c r="B60" s="182" t="s">
        <v>315</v>
      </c>
      <c r="C60" s="169"/>
      <c r="D60" s="169"/>
      <c r="E60" s="105"/>
    </row>
    <row r="61" spans="1:5" s="180" customFormat="1" ht="12" customHeight="1">
      <c r="A61" s="12" t="s">
        <v>193</v>
      </c>
      <c r="B61" s="182" t="s">
        <v>191</v>
      </c>
      <c r="C61" s="169"/>
      <c r="D61" s="169"/>
      <c r="E61" s="105"/>
    </row>
    <row r="62" spans="1:5" s="180" customFormat="1" ht="12" customHeight="1" thickBot="1">
      <c r="A62" s="14" t="s">
        <v>194</v>
      </c>
      <c r="B62" s="113" t="s">
        <v>192</v>
      </c>
      <c r="C62" s="171"/>
      <c r="D62" s="171"/>
      <c r="E62" s="107"/>
    </row>
    <row r="63" spans="1:5" s="180" customFormat="1" ht="12" customHeight="1" thickBot="1">
      <c r="A63" s="18" t="s">
        <v>13</v>
      </c>
      <c r="B63" s="111" t="s">
        <v>195</v>
      </c>
      <c r="C63" s="168">
        <f>SUM(C64:C66)</f>
        <v>0</v>
      </c>
      <c r="D63" s="168">
        <f>SUM(D64:D66)</f>
        <v>547368</v>
      </c>
      <c r="E63" s="104">
        <f>SUM(E64:E66)</f>
        <v>1240868</v>
      </c>
    </row>
    <row r="64" spans="1:5" s="180" customFormat="1" ht="12" customHeight="1">
      <c r="A64" s="13" t="s">
        <v>105</v>
      </c>
      <c r="B64" s="181" t="s">
        <v>197</v>
      </c>
      <c r="C64" s="172"/>
      <c r="D64" s="172"/>
      <c r="E64" s="108"/>
    </row>
    <row r="65" spans="1:5" s="180" customFormat="1" ht="12" customHeight="1">
      <c r="A65" s="12" t="s">
        <v>106</v>
      </c>
      <c r="B65" s="182" t="s">
        <v>316</v>
      </c>
      <c r="C65" s="172"/>
      <c r="D65" s="172">
        <v>547368</v>
      </c>
      <c r="E65" s="108">
        <v>1240868</v>
      </c>
    </row>
    <row r="66" spans="1:5" s="180" customFormat="1" ht="12" customHeight="1">
      <c r="A66" s="12" t="s">
        <v>129</v>
      </c>
      <c r="B66" s="182" t="s">
        <v>198</v>
      </c>
      <c r="C66" s="172"/>
      <c r="D66" s="172"/>
      <c r="E66" s="108"/>
    </row>
    <row r="67" spans="1:5" s="180" customFormat="1" ht="12" customHeight="1" thickBot="1">
      <c r="A67" s="14" t="s">
        <v>196</v>
      </c>
      <c r="B67" s="113" t="s">
        <v>199</v>
      </c>
      <c r="C67" s="172"/>
      <c r="D67" s="172"/>
      <c r="E67" s="108"/>
    </row>
    <row r="68" spans="1:5" s="180" customFormat="1" ht="12" customHeight="1" thickBot="1">
      <c r="A68" s="236" t="s">
        <v>363</v>
      </c>
      <c r="B68" s="19" t="s">
        <v>200</v>
      </c>
      <c r="C68" s="174">
        <f>+C11+C18+C25+C32+C40+C52+C58+C63</f>
        <v>369668082</v>
      </c>
      <c r="D68" s="174">
        <f>+D11+D18+D25+D32+D40+D52+D58+D63</f>
        <v>986027478</v>
      </c>
      <c r="E68" s="210">
        <f>+E11+E18+E25+E32+E40+E52+E58+E63</f>
        <v>1942852474</v>
      </c>
    </row>
    <row r="69" spans="1:5" s="180" customFormat="1" ht="12" customHeight="1" thickBot="1">
      <c r="A69" s="222" t="s">
        <v>201</v>
      </c>
      <c r="B69" s="111" t="s">
        <v>202</v>
      </c>
      <c r="C69" s="168">
        <f>SUM(C70:C72)</f>
        <v>0</v>
      </c>
      <c r="D69" s="168">
        <f>SUM(D70:D72)</f>
        <v>0</v>
      </c>
      <c r="E69" s="104">
        <f>SUM(E70:E72)</f>
        <v>0</v>
      </c>
    </row>
    <row r="70" spans="1:5" s="180" customFormat="1" ht="12" customHeight="1">
      <c r="A70" s="13" t="s">
        <v>230</v>
      </c>
      <c r="B70" s="181" t="s">
        <v>203</v>
      </c>
      <c r="C70" s="172"/>
      <c r="D70" s="172"/>
      <c r="E70" s="108"/>
    </row>
    <row r="71" spans="1:5" s="180" customFormat="1" ht="12" customHeight="1">
      <c r="A71" s="12" t="s">
        <v>239</v>
      </c>
      <c r="B71" s="182" t="s">
        <v>204</v>
      </c>
      <c r="C71" s="172"/>
      <c r="D71" s="172"/>
      <c r="E71" s="108"/>
    </row>
    <row r="72" spans="1:5" s="180" customFormat="1" ht="12" customHeight="1" thickBot="1">
      <c r="A72" s="14" t="s">
        <v>240</v>
      </c>
      <c r="B72" s="232" t="s">
        <v>348</v>
      </c>
      <c r="C72" s="172"/>
      <c r="D72" s="172"/>
      <c r="E72" s="108"/>
    </row>
    <row r="73" spans="1:5" s="180" customFormat="1" ht="12" customHeight="1" thickBot="1">
      <c r="A73" s="222" t="s">
        <v>206</v>
      </c>
      <c r="B73" s="111" t="s">
        <v>207</v>
      </c>
      <c r="C73" s="168">
        <f>SUM(C74:C77)</f>
        <v>0</v>
      </c>
      <c r="D73" s="168">
        <f>SUM(D74:D77)</f>
        <v>13126159</v>
      </c>
      <c r="E73" s="104">
        <f>SUM(E74:E77)</f>
        <v>13126159</v>
      </c>
    </row>
    <row r="74" spans="1:5" s="180" customFormat="1" ht="12" customHeight="1">
      <c r="A74" s="13" t="s">
        <v>84</v>
      </c>
      <c r="B74" s="307" t="s">
        <v>208</v>
      </c>
      <c r="C74" s="172"/>
      <c r="D74" s="172">
        <v>13126159</v>
      </c>
      <c r="E74" s="108">
        <v>13126159</v>
      </c>
    </row>
    <row r="75" spans="1:5" s="180" customFormat="1" ht="12" customHeight="1">
      <c r="A75" s="12" t="s">
        <v>85</v>
      </c>
      <c r="B75" s="307" t="s">
        <v>466</v>
      </c>
      <c r="C75" s="172"/>
      <c r="D75" s="172"/>
      <c r="E75" s="108"/>
    </row>
    <row r="76" spans="1:5" s="180" customFormat="1" ht="12" customHeight="1">
      <c r="A76" s="12" t="s">
        <v>231</v>
      </c>
      <c r="B76" s="307" t="s">
        <v>209</v>
      </c>
      <c r="C76" s="172"/>
      <c r="D76" s="172"/>
      <c r="E76" s="108"/>
    </row>
    <row r="77" spans="1:5" s="180" customFormat="1" ht="12" customHeight="1" thickBot="1">
      <c r="A77" s="14" t="s">
        <v>232</v>
      </c>
      <c r="B77" s="308" t="s">
        <v>467</v>
      </c>
      <c r="C77" s="172"/>
      <c r="D77" s="172"/>
      <c r="E77" s="108"/>
    </row>
    <row r="78" spans="1:5" s="180" customFormat="1" ht="12" customHeight="1" thickBot="1">
      <c r="A78" s="222" t="s">
        <v>210</v>
      </c>
      <c r="B78" s="111" t="s">
        <v>211</v>
      </c>
      <c r="C78" s="168">
        <f>SUM(C79:C80)</f>
        <v>913683918</v>
      </c>
      <c r="D78" s="168">
        <f>SUM(D79:D80)</f>
        <v>916421931</v>
      </c>
      <c r="E78" s="104">
        <f>SUM(E79:E80)</f>
        <v>854296239</v>
      </c>
    </row>
    <row r="79" spans="1:5" s="180" customFormat="1" ht="12" customHeight="1">
      <c r="A79" s="13" t="s">
        <v>233</v>
      </c>
      <c r="B79" s="181" t="s">
        <v>212</v>
      </c>
      <c r="C79" s="172">
        <v>913683918</v>
      </c>
      <c r="D79" s="172">
        <v>916421931</v>
      </c>
      <c r="E79" s="108">
        <v>854296239</v>
      </c>
    </row>
    <row r="80" spans="1:5" s="180" customFormat="1" ht="12" customHeight="1" thickBot="1">
      <c r="A80" s="14" t="s">
        <v>234</v>
      </c>
      <c r="B80" s="113" t="s">
        <v>213</v>
      </c>
      <c r="C80" s="172"/>
      <c r="D80" s="172"/>
      <c r="E80" s="108"/>
    </row>
    <row r="81" spans="1:5" s="180" customFormat="1" ht="12" customHeight="1" thickBot="1">
      <c r="A81" s="222" t="s">
        <v>214</v>
      </c>
      <c r="B81" s="111" t="s">
        <v>215</v>
      </c>
      <c r="C81" s="168">
        <f>SUM(C82:C84)</f>
        <v>0</v>
      </c>
      <c r="D81" s="168">
        <f>SUM(D82:D84)</f>
        <v>0</v>
      </c>
      <c r="E81" s="104">
        <f>SUM(E82:E84)</f>
        <v>11470973</v>
      </c>
    </row>
    <row r="82" spans="1:5" s="180" customFormat="1" ht="12" customHeight="1">
      <c r="A82" s="13" t="s">
        <v>235</v>
      </c>
      <c r="B82" s="181" t="s">
        <v>216</v>
      </c>
      <c r="C82" s="172"/>
      <c r="D82" s="172"/>
      <c r="E82" s="108">
        <v>11470973</v>
      </c>
    </row>
    <row r="83" spans="1:5" s="180" customFormat="1" ht="12" customHeight="1">
      <c r="A83" s="12" t="s">
        <v>236</v>
      </c>
      <c r="B83" s="182" t="s">
        <v>217</v>
      </c>
      <c r="C83" s="172"/>
      <c r="D83" s="172"/>
      <c r="E83" s="108"/>
    </row>
    <row r="84" spans="1:5" s="180" customFormat="1" ht="12" customHeight="1" thickBot="1">
      <c r="A84" s="14" t="s">
        <v>237</v>
      </c>
      <c r="B84" s="113" t="s">
        <v>468</v>
      </c>
      <c r="C84" s="172"/>
      <c r="D84" s="172"/>
      <c r="E84" s="108"/>
    </row>
    <row r="85" spans="1:5" s="180" customFormat="1" ht="12" customHeight="1" thickBot="1">
      <c r="A85" s="222" t="s">
        <v>218</v>
      </c>
      <c r="B85" s="111" t="s">
        <v>238</v>
      </c>
      <c r="C85" s="168">
        <f>SUM(C86:C89)</f>
        <v>0</v>
      </c>
      <c r="D85" s="168">
        <f>SUM(D86:D89)</f>
        <v>0</v>
      </c>
      <c r="E85" s="104">
        <f>SUM(E86:E89)</f>
        <v>0</v>
      </c>
    </row>
    <row r="86" spans="1:5" s="180" customFormat="1" ht="12" customHeight="1">
      <c r="A86" s="185" t="s">
        <v>219</v>
      </c>
      <c r="B86" s="181" t="s">
        <v>220</v>
      </c>
      <c r="C86" s="172"/>
      <c r="D86" s="172"/>
      <c r="E86" s="108"/>
    </row>
    <row r="87" spans="1:5" s="180" customFormat="1" ht="12" customHeight="1">
      <c r="A87" s="186" t="s">
        <v>221</v>
      </c>
      <c r="B87" s="182" t="s">
        <v>222</v>
      </c>
      <c r="C87" s="172"/>
      <c r="D87" s="172"/>
      <c r="E87" s="108"/>
    </row>
    <row r="88" spans="1:5" s="180" customFormat="1" ht="12" customHeight="1">
      <c r="A88" s="186" t="s">
        <v>223</v>
      </c>
      <c r="B88" s="182" t="s">
        <v>224</v>
      </c>
      <c r="C88" s="172"/>
      <c r="D88" s="172"/>
      <c r="E88" s="108"/>
    </row>
    <row r="89" spans="1:5" s="180" customFormat="1" ht="12" customHeight="1" thickBot="1">
      <c r="A89" s="187" t="s">
        <v>225</v>
      </c>
      <c r="B89" s="113" t="s">
        <v>226</v>
      </c>
      <c r="C89" s="172"/>
      <c r="D89" s="172"/>
      <c r="E89" s="108"/>
    </row>
    <row r="90" spans="1:5" s="180" customFormat="1" ht="12" customHeight="1" thickBot="1">
      <c r="A90" s="222" t="s">
        <v>227</v>
      </c>
      <c r="B90" s="111" t="s">
        <v>362</v>
      </c>
      <c r="C90" s="224"/>
      <c r="D90" s="224"/>
      <c r="E90" s="225"/>
    </row>
    <row r="91" spans="1:5" s="180" customFormat="1" ht="13.5" customHeight="1" thickBot="1">
      <c r="A91" s="222" t="s">
        <v>229</v>
      </c>
      <c r="B91" s="111" t="s">
        <v>228</v>
      </c>
      <c r="C91" s="224"/>
      <c r="D91" s="224"/>
      <c r="E91" s="225"/>
    </row>
    <row r="92" spans="1:5" s="180" customFormat="1" ht="15.75" customHeight="1" thickBot="1">
      <c r="A92" s="222" t="s">
        <v>241</v>
      </c>
      <c r="B92" s="188" t="s">
        <v>365</v>
      </c>
      <c r="C92" s="174">
        <f>+C69+C73+C78+C81+C85+C91+C90</f>
        <v>913683918</v>
      </c>
      <c r="D92" s="174">
        <f>+D69+D73+D78+D81+D85+D91+D90</f>
        <v>929548090</v>
      </c>
      <c r="E92" s="210">
        <f>+E69+E73+E78+E81+E85+E91+E90</f>
        <v>878893371</v>
      </c>
    </row>
    <row r="93" spans="1:5" s="180" customFormat="1" ht="25.5" customHeight="1" thickBot="1">
      <c r="A93" s="223" t="s">
        <v>364</v>
      </c>
      <c r="B93" s="189" t="s">
        <v>366</v>
      </c>
      <c r="C93" s="174">
        <f>+C68+C92</f>
        <v>1283352000</v>
      </c>
      <c r="D93" s="174">
        <f>+D68+D92</f>
        <v>1915575568</v>
      </c>
      <c r="E93" s="210">
        <f>+E68+E92</f>
        <v>2821745845</v>
      </c>
    </row>
    <row r="94" spans="1:3" s="180" customFormat="1" ht="15" customHeight="1">
      <c r="A94" s="3"/>
      <c r="B94" s="4"/>
      <c r="C94" s="115"/>
    </row>
    <row r="95" spans="1:5" ht="16.5" customHeight="1">
      <c r="A95" s="699" t="s">
        <v>34</v>
      </c>
      <c r="B95" s="699"/>
      <c r="C95" s="699"/>
      <c r="D95" s="699"/>
      <c r="E95" s="699"/>
    </row>
    <row r="96" spans="1:5" s="190" customFormat="1" ht="16.5" customHeight="1" thickBot="1">
      <c r="A96" s="701" t="s">
        <v>87</v>
      </c>
      <c r="B96" s="701"/>
      <c r="C96" s="63"/>
      <c r="E96" s="63" t="str">
        <f>E7</f>
        <v> Forintban!</v>
      </c>
    </row>
    <row r="97" spans="1:5" ht="15.75">
      <c r="A97" s="690" t="s">
        <v>51</v>
      </c>
      <c r="B97" s="692" t="s">
        <v>406</v>
      </c>
      <c r="C97" s="694" t="str">
        <f>+CONCATENATE(LEFT(Z_ÖSSZEFÜGGÉSEK!A6,4),". évi")</f>
        <v>2018. évi</v>
      </c>
      <c r="D97" s="695"/>
      <c r="E97" s="696"/>
    </row>
    <row r="98" spans="1:5" ht="24.75" thickBot="1">
      <c r="A98" s="691"/>
      <c r="B98" s="693"/>
      <c r="C98" s="253" t="s">
        <v>404</v>
      </c>
      <c r="D98" s="252" t="s">
        <v>405</v>
      </c>
      <c r="E98" s="309" t="str">
        <f>CONCATENATE(E9)</f>
        <v>2018. XII. 31.
módosítás utáni</v>
      </c>
    </row>
    <row r="99" spans="1:5" s="179" customFormat="1" ht="12" customHeight="1" thickBot="1">
      <c r="A99" s="25" t="s">
        <v>371</v>
      </c>
      <c r="B99" s="26" t="s">
        <v>372</v>
      </c>
      <c r="C99" s="26" t="s">
        <v>373</v>
      </c>
      <c r="D99" s="26" t="s">
        <v>375</v>
      </c>
      <c r="E99" s="264" t="s">
        <v>374</v>
      </c>
    </row>
    <row r="100" spans="1:5" ht="12" customHeight="1" thickBot="1">
      <c r="A100" s="20" t="s">
        <v>6</v>
      </c>
      <c r="B100" s="24" t="s">
        <v>324</v>
      </c>
      <c r="C100" s="167">
        <f>C101+C102+C103+C104+C105+C118</f>
        <v>471008000</v>
      </c>
      <c r="D100" s="167">
        <f>D101+D102+D103+D104+D105+D118</f>
        <v>1033647402</v>
      </c>
      <c r="E100" s="239">
        <f>E101+E102+E103+E104+E105+E118</f>
        <v>792927916</v>
      </c>
    </row>
    <row r="101" spans="1:5" ht="12" customHeight="1">
      <c r="A101" s="15" t="s">
        <v>63</v>
      </c>
      <c r="B101" s="8" t="s">
        <v>35</v>
      </c>
      <c r="C101" s="246">
        <v>218632000</v>
      </c>
      <c r="D101" s="246">
        <v>455024723</v>
      </c>
      <c r="E101" s="240">
        <v>354751539</v>
      </c>
    </row>
    <row r="102" spans="1:5" ht="12" customHeight="1">
      <c r="A102" s="12" t="s">
        <v>64</v>
      </c>
      <c r="B102" s="6" t="s">
        <v>107</v>
      </c>
      <c r="C102" s="169">
        <v>41706000</v>
      </c>
      <c r="D102" s="169">
        <v>78165198</v>
      </c>
      <c r="E102" s="105">
        <v>58011398</v>
      </c>
    </row>
    <row r="103" spans="1:5" ht="12" customHeight="1">
      <c r="A103" s="12" t="s">
        <v>65</v>
      </c>
      <c r="B103" s="6" t="s">
        <v>82</v>
      </c>
      <c r="C103" s="171">
        <v>184520000</v>
      </c>
      <c r="D103" s="171">
        <v>436232683</v>
      </c>
      <c r="E103" s="107">
        <v>331348312</v>
      </c>
    </row>
    <row r="104" spans="1:5" ht="12" customHeight="1">
      <c r="A104" s="12" t="s">
        <v>66</v>
      </c>
      <c r="B104" s="9" t="s">
        <v>108</v>
      </c>
      <c r="C104" s="171">
        <v>9323000</v>
      </c>
      <c r="D104" s="171">
        <v>13823000</v>
      </c>
      <c r="E104" s="107">
        <v>8428943</v>
      </c>
    </row>
    <row r="105" spans="1:5" ht="12" customHeight="1">
      <c r="A105" s="12" t="s">
        <v>74</v>
      </c>
      <c r="B105" s="17" t="s">
        <v>109</v>
      </c>
      <c r="C105" s="171">
        <v>16827000</v>
      </c>
      <c r="D105" s="171">
        <v>50401798</v>
      </c>
      <c r="E105" s="107">
        <v>40387724</v>
      </c>
    </row>
    <row r="106" spans="1:5" ht="12" customHeight="1">
      <c r="A106" s="12" t="s">
        <v>67</v>
      </c>
      <c r="B106" s="6" t="s">
        <v>329</v>
      </c>
      <c r="C106" s="171"/>
      <c r="D106" s="171"/>
      <c r="E106" s="107"/>
    </row>
    <row r="107" spans="1:5" ht="12" customHeight="1">
      <c r="A107" s="12" t="s">
        <v>68</v>
      </c>
      <c r="B107" s="67" t="s">
        <v>328</v>
      </c>
      <c r="C107" s="171"/>
      <c r="D107" s="171"/>
      <c r="E107" s="107"/>
    </row>
    <row r="108" spans="1:5" ht="12" customHeight="1">
      <c r="A108" s="12" t="s">
        <v>75</v>
      </c>
      <c r="B108" s="67" t="s">
        <v>327</v>
      </c>
      <c r="C108" s="171"/>
      <c r="D108" s="171">
        <v>408029</v>
      </c>
      <c r="E108" s="107">
        <v>408029</v>
      </c>
    </row>
    <row r="109" spans="1:5" ht="12" customHeight="1">
      <c r="A109" s="12" t="s">
        <v>76</v>
      </c>
      <c r="B109" s="65" t="s">
        <v>244</v>
      </c>
      <c r="C109" s="171"/>
      <c r="D109" s="171"/>
      <c r="E109" s="107"/>
    </row>
    <row r="110" spans="1:5" ht="12" customHeight="1">
      <c r="A110" s="12" t="s">
        <v>77</v>
      </c>
      <c r="B110" s="66" t="s">
        <v>245</v>
      </c>
      <c r="C110" s="171"/>
      <c r="D110" s="171"/>
      <c r="E110" s="107"/>
    </row>
    <row r="111" spans="1:5" ht="12" customHeight="1">
      <c r="A111" s="12" t="s">
        <v>78</v>
      </c>
      <c r="B111" s="66" t="s">
        <v>246</v>
      </c>
      <c r="C111" s="171"/>
      <c r="D111" s="171"/>
      <c r="E111" s="107"/>
    </row>
    <row r="112" spans="1:5" ht="12" customHeight="1">
      <c r="A112" s="12" t="s">
        <v>80</v>
      </c>
      <c r="B112" s="65" t="s">
        <v>247</v>
      </c>
      <c r="C112" s="171">
        <v>5588000</v>
      </c>
      <c r="D112" s="171">
        <v>26268869</v>
      </c>
      <c r="E112" s="107">
        <v>24143595</v>
      </c>
    </row>
    <row r="113" spans="1:5" ht="12" customHeight="1">
      <c r="A113" s="12" t="s">
        <v>110</v>
      </c>
      <c r="B113" s="65" t="s">
        <v>248</v>
      </c>
      <c r="C113" s="171"/>
      <c r="D113" s="171"/>
      <c r="E113" s="107"/>
    </row>
    <row r="114" spans="1:5" ht="12" customHeight="1">
      <c r="A114" s="12" t="s">
        <v>242</v>
      </c>
      <c r="B114" s="66" t="s">
        <v>249</v>
      </c>
      <c r="C114" s="171"/>
      <c r="D114" s="171">
        <v>2900000</v>
      </c>
      <c r="E114" s="107">
        <v>1690500</v>
      </c>
    </row>
    <row r="115" spans="1:5" ht="12" customHeight="1">
      <c r="A115" s="11" t="s">
        <v>243</v>
      </c>
      <c r="B115" s="67" t="s">
        <v>250</v>
      </c>
      <c r="C115" s="171"/>
      <c r="D115" s="171"/>
      <c r="E115" s="107"/>
    </row>
    <row r="116" spans="1:5" ht="12" customHeight="1">
      <c r="A116" s="12" t="s">
        <v>325</v>
      </c>
      <c r="B116" s="67" t="s">
        <v>251</v>
      </c>
      <c r="C116" s="171"/>
      <c r="D116" s="171"/>
      <c r="E116" s="107"/>
    </row>
    <row r="117" spans="1:5" ht="12" customHeight="1">
      <c r="A117" s="14" t="s">
        <v>326</v>
      </c>
      <c r="B117" s="67" t="s">
        <v>252</v>
      </c>
      <c r="C117" s="171">
        <v>11239000</v>
      </c>
      <c r="D117" s="171">
        <v>20824900</v>
      </c>
      <c r="E117" s="107">
        <v>14145600</v>
      </c>
    </row>
    <row r="118" spans="1:5" ht="12" customHeight="1">
      <c r="A118" s="12" t="s">
        <v>330</v>
      </c>
      <c r="B118" s="9" t="s">
        <v>36</v>
      </c>
      <c r="C118" s="169"/>
      <c r="D118" s="169"/>
      <c r="E118" s="105"/>
    </row>
    <row r="119" spans="1:5" ht="12" customHeight="1">
      <c r="A119" s="12" t="s">
        <v>331</v>
      </c>
      <c r="B119" s="6" t="s">
        <v>333</v>
      </c>
      <c r="C119" s="169"/>
      <c r="D119" s="169"/>
      <c r="E119" s="105"/>
    </row>
    <row r="120" spans="1:5" ht="12" customHeight="1" thickBot="1">
      <c r="A120" s="16" t="s">
        <v>332</v>
      </c>
      <c r="B120" s="235" t="s">
        <v>334</v>
      </c>
      <c r="C120" s="247"/>
      <c r="D120" s="247"/>
      <c r="E120" s="241"/>
    </row>
    <row r="121" spans="1:5" ht="12" customHeight="1" thickBot="1">
      <c r="A121" s="233" t="s">
        <v>7</v>
      </c>
      <c r="B121" s="234" t="s">
        <v>253</v>
      </c>
      <c r="C121" s="248">
        <f>+C122+C124+C126</f>
        <v>812344000</v>
      </c>
      <c r="D121" s="168">
        <f>+D122+D124+D126</f>
        <v>871410146</v>
      </c>
      <c r="E121" s="242">
        <f>+E122+E124+E126</f>
        <v>734513279</v>
      </c>
    </row>
    <row r="122" spans="1:5" ht="12" customHeight="1">
      <c r="A122" s="13" t="s">
        <v>69</v>
      </c>
      <c r="B122" s="6" t="s">
        <v>128</v>
      </c>
      <c r="C122" s="170">
        <v>782145500</v>
      </c>
      <c r="D122" s="257">
        <v>767437744</v>
      </c>
      <c r="E122" s="106">
        <v>669659869</v>
      </c>
    </row>
    <row r="123" spans="1:5" ht="12" customHeight="1">
      <c r="A123" s="13" t="s">
        <v>70</v>
      </c>
      <c r="B123" s="10" t="s">
        <v>257</v>
      </c>
      <c r="C123" s="170"/>
      <c r="D123" s="257"/>
      <c r="E123" s="106"/>
    </row>
    <row r="124" spans="1:5" ht="12" customHeight="1">
      <c r="A124" s="13" t="s">
        <v>71</v>
      </c>
      <c r="B124" s="10" t="s">
        <v>111</v>
      </c>
      <c r="C124" s="169">
        <v>20784500</v>
      </c>
      <c r="D124" s="258">
        <v>96358402</v>
      </c>
      <c r="E124" s="105">
        <v>64853410</v>
      </c>
    </row>
    <row r="125" spans="1:5" ht="12" customHeight="1">
      <c r="A125" s="13" t="s">
        <v>72</v>
      </c>
      <c r="B125" s="10" t="s">
        <v>258</v>
      </c>
      <c r="C125" s="169"/>
      <c r="D125" s="258"/>
      <c r="E125" s="105"/>
    </row>
    <row r="126" spans="1:5" ht="12" customHeight="1">
      <c r="A126" s="13" t="s">
        <v>73</v>
      </c>
      <c r="B126" s="113" t="s">
        <v>130</v>
      </c>
      <c r="C126" s="169">
        <v>9414000</v>
      </c>
      <c r="D126" s="258">
        <v>7614000</v>
      </c>
      <c r="E126" s="105"/>
    </row>
    <row r="127" spans="1:5" ht="12" customHeight="1">
      <c r="A127" s="13" t="s">
        <v>79</v>
      </c>
      <c r="B127" s="112" t="s">
        <v>317</v>
      </c>
      <c r="C127" s="169"/>
      <c r="D127" s="258"/>
      <c r="E127" s="105"/>
    </row>
    <row r="128" spans="1:5" ht="12" customHeight="1">
      <c r="A128" s="13" t="s">
        <v>81</v>
      </c>
      <c r="B128" s="177" t="s">
        <v>263</v>
      </c>
      <c r="C128" s="169"/>
      <c r="D128" s="258"/>
      <c r="E128" s="105"/>
    </row>
    <row r="129" spans="1:5" ht="15.75">
      <c r="A129" s="13" t="s">
        <v>112</v>
      </c>
      <c r="B129" s="66" t="s">
        <v>246</v>
      </c>
      <c r="C129" s="169"/>
      <c r="D129" s="258"/>
      <c r="E129" s="105"/>
    </row>
    <row r="130" spans="1:5" ht="12" customHeight="1">
      <c r="A130" s="13" t="s">
        <v>113</v>
      </c>
      <c r="B130" s="66" t="s">
        <v>262</v>
      </c>
      <c r="C130" s="169"/>
      <c r="D130" s="258"/>
      <c r="E130" s="105"/>
    </row>
    <row r="131" spans="1:5" ht="12" customHeight="1">
      <c r="A131" s="13" t="s">
        <v>114</v>
      </c>
      <c r="B131" s="66" t="s">
        <v>261</v>
      </c>
      <c r="C131" s="169"/>
      <c r="D131" s="258"/>
      <c r="E131" s="105"/>
    </row>
    <row r="132" spans="1:5" ht="12" customHeight="1">
      <c r="A132" s="13" t="s">
        <v>254</v>
      </c>
      <c r="B132" s="66" t="s">
        <v>249</v>
      </c>
      <c r="C132" s="169"/>
      <c r="D132" s="258"/>
      <c r="E132" s="105"/>
    </row>
    <row r="133" spans="1:5" ht="12" customHeight="1">
      <c r="A133" s="13" t="s">
        <v>255</v>
      </c>
      <c r="B133" s="66" t="s">
        <v>260</v>
      </c>
      <c r="C133" s="169"/>
      <c r="D133" s="258"/>
      <c r="E133" s="105"/>
    </row>
    <row r="134" spans="1:5" ht="16.5" thickBot="1">
      <c r="A134" s="11" t="s">
        <v>256</v>
      </c>
      <c r="B134" s="66" t="s">
        <v>259</v>
      </c>
      <c r="C134" s="171"/>
      <c r="D134" s="259"/>
      <c r="E134" s="107"/>
    </row>
    <row r="135" spans="1:5" ht="12" customHeight="1" thickBot="1">
      <c r="A135" s="18" t="s">
        <v>8</v>
      </c>
      <c r="B135" s="59" t="s">
        <v>335</v>
      </c>
      <c r="C135" s="168">
        <f>+C100+C121</f>
        <v>1283352000</v>
      </c>
      <c r="D135" s="256">
        <f>+D100+D121</f>
        <v>1905057548</v>
      </c>
      <c r="E135" s="104">
        <f>+E100+E121</f>
        <v>1527441195</v>
      </c>
    </row>
    <row r="136" spans="1:5" ht="12" customHeight="1" thickBot="1">
      <c r="A136" s="18" t="s">
        <v>9</v>
      </c>
      <c r="B136" s="59" t="s">
        <v>407</v>
      </c>
      <c r="C136" s="168">
        <f>+C137+C138+C139</f>
        <v>0</v>
      </c>
      <c r="D136" s="256">
        <f>+D137+D138+D139</f>
        <v>0</v>
      </c>
      <c r="E136" s="104">
        <f>+E137+E138+E139</f>
        <v>0</v>
      </c>
    </row>
    <row r="137" spans="1:5" ht="12" customHeight="1">
      <c r="A137" s="13" t="s">
        <v>162</v>
      </c>
      <c r="B137" s="10" t="s">
        <v>343</v>
      </c>
      <c r="C137" s="169"/>
      <c r="D137" s="258"/>
      <c r="E137" s="105"/>
    </row>
    <row r="138" spans="1:5" ht="12" customHeight="1">
      <c r="A138" s="13" t="s">
        <v>163</v>
      </c>
      <c r="B138" s="10" t="s">
        <v>344</v>
      </c>
      <c r="C138" s="169"/>
      <c r="D138" s="258"/>
      <c r="E138" s="105"/>
    </row>
    <row r="139" spans="1:5" ht="12" customHeight="1" thickBot="1">
      <c r="A139" s="11" t="s">
        <v>164</v>
      </c>
      <c r="B139" s="10" t="s">
        <v>345</v>
      </c>
      <c r="C139" s="169"/>
      <c r="D139" s="258"/>
      <c r="E139" s="105"/>
    </row>
    <row r="140" spans="1:5" ht="12" customHeight="1" thickBot="1">
      <c r="A140" s="18" t="s">
        <v>10</v>
      </c>
      <c r="B140" s="59" t="s">
        <v>337</v>
      </c>
      <c r="C140" s="168">
        <f>SUM(C141:C146)</f>
        <v>0</v>
      </c>
      <c r="D140" s="256">
        <f>SUM(D141:D146)</f>
        <v>0</v>
      </c>
      <c r="E140" s="104">
        <f>SUM(E141:E146)</f>
        <v>0</v>
      </c>
    </row>
    <row r="141" spans="1:5" ht="12" customHeight="1">
      <c r="A141" s="13" t="s">
        <v>56</v>
      </c>
      <c r="B141" s="7" t="s">
        <v>346</v>
      </c>
      <c r="C141" s="169"/>
      <c r="D141" s="258"/>
      <c r="E141" s="105"/>
    </row>
    <row r="142" spans="1:5" ht="12" customHeight="1">
      <c r="A142" s="13" t="s">
        <v>57</v>
      </c>
      <c r="B142" s="7" t="s">
        <v>338</v>
      </c>
      <c r="C142" s="169"/>
      <c r="D142" s="258"/>
      <c r="E142" s="105"/>
    </row>
    <row r="143" spans="1:5" ht="12" customHeight="1">
      <c r="A143" s="13" t="s">
        <v>58</v>
      </c>
      <c r="B143" s="7" t="s">
        <v>339</v>
      </c>
      <c r="C143" s="169"/>
      <c r="D143" s="258"/>
      <c r="E143" s="105"/>
    </row>
    <row r="144" spans="1:5" ht="12" customHeight="1">
      <c r="A144" s="13" t="s">
        <v>99</v>
      </c>
      <c r="B144" s="7" t="s">
        <v>340</v>
      </c>
      <c r="C144" s="169"/>
      <c r="D144" s="258"/>
      <c r="E144" s="105"/>
    </row>
    <row r="145" spans="1:5" ht="12" customHeight="1">
      <c r="A145" s="13" t="s">
        <v>100</v>
      </c>
      <c r="B145" s="7" t="s">
        <v>341</v>
      </c>
      <c r="C145" s="169"/>
      <c r="D145" s="258"/>
      <c r="E145" s="105"/>
    </row>
    <row r="146" spans="1:5" ht="12" customHeight="1" thickBot="1">
      <c r="A146" s="16" t="s">
        <v>101</v>
      </c>
      <c r="B146" s="315" t="s">
        <v>342</v>
      </c>
      <c r="C146" s="247"/>
      <c r="D146" s="291"/>
      <c r="E146" s="241"/>
    </row>
    <row r="147" spans="1:5" ht="12" customHeight="1" thickBot="1">
      <c r="A147" s="18" t="s">
        <v>11</v>
      </c>
      <c r="B147" s="59" t="s">
        <v>350</v>
      </c>
      <c r="C147" s="174">
        <f>+C148+C149+C150+C151</f>
        <v>0</v>
      </c>
      <c r="D147" s="260">
        <f>+D148+D149+D150+D151</f>
        <v>10518020</v>
      </c>
      <c r="E147" s="210">
        <f>+E148+E149+E150+E151</f>
        <v>10518020</v>
      </c>
    </row>
    <row r="148" spans="1:5" ht="12" customHeight="1">
      <c r="A148" s="13" t="s">
        <v>59</v>
      </c>
      <c r="B148" s="7" t="s">
        <v>264</v>
      </c>
      <c r="C148" s="169"/>
      <c r="D148" s="258"/>
      <c r="E148" s="105"/>
    </row>
    <row r="149" spans="1:5" ht="12" customHeight="1">
      <c r="A149" s="13" t="s">
        <v>60</v>
      </c>
      <c r="B149" s="7" t="s">
        <v>265</v>
      </c>
      <c r="C149" s="169"/>
      <c r="D149" s="258">
        <v>10518020</v>
      </c>
      <c r="E149" s="105">
        <v>10518020</v>
      </c>
    </row>
    <row r="150" spans="1:5" ht="12" customHeight="1">
      <c r="A150" s="13" t="s">
        <v>181</v>
      </c>
      <c r="B150" s="7" t="s">
        <v>351</v>
      </c>
      <c r="C150" s="169"/>
      <c r="D150" s="258"/>
      <c r="E150" s="105"/>
    </row>
    <row r="151" spans="1:5" ht="12" customHeight="1" thickBot="1">
      <c r="A151" s="11" t="s">
        <v>182</v>
      </c>
      <c r="B151" s="5" t="s">
        <v>281</v>
      </c>
      <c r="C151" s="169"/>
      <c r="D151" s="258"/>
      <c r="E151" s="105"/>
    </row>
    <row r="152" spans="1:5" ht="12" customHeight="1" thickBot="1">
      <c r="A152" s="18" t="s">
        <v>12</v>
      </c>
      <c r="B152" s="59" t="s">
        <v>352</v>
      </c>
      <c r="C152" s="249">
        <f>SUM(C153:C157)</f>
        <v>0</v>
      </c>
      <c r="D152" s="261">
        <f>SUM(D153:D157)</f>
        <v>0</v>
      </c>
      <c r="E152" s="243">
        <f>SUM(E153:E157)</f>
        <v>0</v>
      </c>
    </row>
    <row r="153" spans="1:5" ht="12" customHeight="1">
      <c r="A153" s="13" t="s">
        <v>61</v>
      </c>
      <c r="B153" s="7" t="s">
        <v>347</v>
      </c>
      <c r="C153" s="169"/>
      <c r="D153" s="258"/>
      <c r="E153" s="105"/>
    </row>
    <row r="154" spans="1:5" ht="12" customHeight="1">
      <c r="A154" s="13" t="s">
        <v>62</v>
      </c>
      <c r="B154" s="7" t="s">
        <v>354</v>
      </c>
      <c r="C154" s="169"/>
      <c r="D154" s="258"/>
      <c r="E154" s="105"/>
    </row>
    <row r="155" spans="1:5" ht="12" customHeight="1">
      <c r="A155" s="13" t="s">
        <v>193</v>
      </c>
      <c r="B155" s="7" t="s">
        <v>349</v>
      </c>
      <c r="C155" s="169"/>
      <c r="D155" s="258"/>
      <c r="E155" s="105"/>
    </row>
    <row r="156" spans="1:5" ht="12" customHeight="1">
      <c r="A156" s="13" t="s">
        <v>194</v>
      </c>
      <c r="B156" s="7" t="s">
        <v>355</v>
      </c>
      <c r="C156" s="169"/>
      <c r="D156" s="258"/>
      <c r="E156" s="105"/>
    </row>
    <row r="157" spans="1:5" ht="12" customHeight="1" thickBot="1">
      <c r="A157" s="13" t="s">
        <v>353</v>
      </c>
      <c r="B157" s="7" t="s">
        <v>356</v>
      </c>
      <c r="C157" s="169"/>
      <c r="D157" s="258"/>
      <c r="E157" s="105"/>
    </row>
    <row r="158" spans="1:5" ht="12" customHeight="1" thickBot="1">
      <c r="A158" s="18" t="s">
        <v>13</v>
      </c>
      <c r="B158" s="59" t="s">
        <v>357</v>
      </c>
      <c r="C158" s="250"/>
      <c r="D158" s="262"/>
      <c r="E158" s="244"/>
    </row>
    <row r="159" spans="1:5" ht="12" customHeight="1" thickBot="1">
      <c r="A159" s="18" t="s">
        <v>14</v>
      </c>
      <c r="B159" s="59" t="s">
        <v>358</v>
      </c>
      <c r="C159" s="250"/>
      <c r="D159" s="262"/>
      <c r="E159" s="244"/>
    </row>
    <row r="160" spans="1:9" ht="15" customHeight="1" thickBot="1">
      <c r="A160" s="18" t="s">
        <v>15</v>
      </c>
      <c r="B160" s="59" t="s">
        <v>360</v>
      </c>
      <c r="C160" s="251">
        <f>+C136+C140+C147+C152+C158+C159</f>
        <v>0</v>
      </c>
      <c r="D160" s="263">
        <f>+D136+D140+D147+D152+D158+D159</f>
        <v>10518020</v>
      </c>
      <c r="E160" s="245">
        <f>+E136+E140+E147+E152+E158+E159</f>
        <v>10518020</v>
      </c>
      <c r="F160" s="191"/>
      <c r="G160" s="192"/>
      <c r="H160" s="192"/>
      <c r="I160" s="192"/>
    </row>
    <row r="161" spans="1:5" s="180" customFormat="1" ht="12.75" customHeight="1" thickBot="1">
      <c r="A161" s="114" t="s">
        <v>16</v>
      </c>
      <c r="B161" s="155" t="s">
        <v>359</v>
      </c>
      <c r="C161" s="251">
        <f>+C135+C160</f>
        <v>1283352000</v>
      </c>
      <c r="D161" s="263">
        <f>+D135+D160</f>
        <v>1915575568</v>
      </c>
      <c r="E161" s="245">
        <f>+E135+E160</f>
        <v>1537959215</v>
      </c>
    </row>
    <row r="162" spans="3:4" ht="15.75">
      <c r="C162" s="636">
        <f>C93-C161</f>
        <v>0</v>
      </c>
      <c r="D162" s="636">
        <f>D93-D161</f>
        <v>0</v>
      </c>
    </row>
    <row r="163" spans="1:5" ht="15.75">
      <c r="A163" s="697" t="s">
        <v>266</v>
      </c>
      <c r="B163" s="697"/>
      <c r="C163" s="697"/>
      <c r="D163" s="697"/>
      <c r="E163" s="697"/>
    </row>
    <row r="164" spans="1:5" ht="15" customHeight="1" thickBot="1">
      <c r="A164" s="689" t="s">
        <v>88</v>
      </c>
      <c r="B164" s="689"/>
      <c r="C164" s="116"/>
      <c r="E164" s="116" t="str">
        <f>E96</f>
        <v> Forintban!</v>
      </c>
    </row>
    <row r="165" spans="1:5" ht="25.5" customHeight="1" thickBot="1">
      <c r="A165" s="18">
        <v>1</v>
      </c>
      <c r="B165" s="23" t="s">
        <v>361</v>
      </c>
      <c r="C165" s="255">
        <f>+C68-C135</f>
        <v>-913683918</v>
      </c>
      <c r="D165" s="168">
        <f>+D68-D135</f>
        <v>-919030070</v>
      </c>
      <c r="E165" s="104">
        <f>+E68-E135</f>
        <v>415411279</v>
      </c>
    </row>
    <row r="166" spans="1:5" ht="32.25" customHeight="1" thickBot="1">
      <c r="A166" s="18" t="s">
        <v>7</v>
      </c>
      <c r="B166" s="23" t="s">
        <v>367</v>
      </c>
      <c r="C166" s="168">
        <f>+C92-C160</f>
        <v>913683918</v>
      </c>
      <c r="D166" s="168">
        <f>+D92-D160</f>
        <v>919030070</v>
      </c>
      <c r="E166" s="104">
        <f>+E92-E160</f>
        <v>868375351</v>
      </c>
    </row>
  </sheetData>
  <sheetProtection sheet="1"/>
  <mergeCells count="16">
    <mergeCell ref="C97:E97"/>
    <mergeCell ref="A163:E163"/>
    <mergeCell ref="A6:E6"/>
    <mergeCell ref="A95:E95"/>
    <mergeCell ref="A7:B7"/>
    <mergeCell ref="A96:B96"/>
    <mergeCell ref="B1:E1"/>
    <mergeCell ref="A2:E2"/>
    <mergeCell ref="A3:E3"/>
    <mergeCell ref="A4:E4"/>
    <mergeCell ref="A164:B164"/>
    <mergeCell ref="A8:A9"/>
    <mergeCell ref="B8:B9"/>
    <mergeCell ref="C8:E8"/>
    <mergeCell ref="A97:A98"/>
    <mergeCell ref="B97:B98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2" r:id="rId1"/>
  <rowBreaks count="2" manualBreakCount="2">
    <brk id="68" max="4" man="1"/>
    <brk id="146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E60"/>
  <sheetViews>
    <sheetView zoomScale="120" zoomScaleNormal="120" workbookViewId="0" topLeftCell="A1">
      <selection activeCell="I8" sqref="I8"/>
    </sheetView>
  </sheetViews>
  <sheetFormatPr defaultColWidth="9.00390625" defaultRowHeight="12.75"/>
  <cols>
    <col min="1" max="1" width="13.875" style="93" customWidth="1"/>
    <col min="2" max="2" width="54.50390625" style="94" customWidth="1"/>
    <col min="3" max="5" width="15.875" style="94" customWidth="1"/>
    <col min="6" max="16384" width="9.375" style="94" customWidth="1"/>
  </cols>
  <sheetData>
    <row r="1" spans="1:5" s="84" customFormat="1" ht="16.5" thickBot="1">
      <c r="A1" s="323"/>
      <c r="B1" s="714" t="s">
        <v>865</v>
      </c>
      <c r="C1" s="715"/>
      <c r="D1" s="715"/>
      <c r="E1" s="715"/>
    </row>
    <row r="2" spans="1:5" s="216" customFormat="1" ht="25.5" customHeight="1" thickBot="1">
      <c r="A2" s="324" t="s">
        <v>432</v>
      </c>
      <c r="B2" s="716" t="s">
        <v>781</v>
      </c>
      <c r="C2" s="717"/>
      <c r="D2" s="718"/>
      <c r="E2" s="325" t="s">
        <v>470</v>
      </c>
    </row>
    <row r="3" spans="1:5" s="216" customFormat="1" ht="24.75" thickBot="1">
      <c r="A3" s="324" t="s">
        <v>120</v>
      </c>
      <c r="B3" s="716" t="s">
        <v>289</v>
      </c>
      <c r="C3" s="717"/>
      <c r="D3" s="718"/>
      <c r="E3" s="325" t="s">
        <v>39</v>
      </c>
    </row>
    <row r="4" spans="1:5" s="217" customFormat="1" ht="15.75" customHeight="1" thickBot="1">
      <c r="A4" s="326"/>
      <c r="B4" s="326"/>
      <c r="C4" s="327"/>
      <c r="D4" s="328"/>
      <c r="E4" s="327" t="str">
        <f>'Z_9.2.2.sz.mell'!E4</f>
        <v>Forintban!</v>
      </c>
    </row>
    <row r="5" spans="1:5" ht="24.75" thickBot="1">
      <c r="A5" s="329" t="s">
        <v>121</v>
      </c>
      <c r="B5" s="330" t="s">
        <v>460</v>
      </c>
      <c r="C5" s="330" t="s">
        <v>430</v>
      </c>
      <c r="D5" s="331" t="s">
        <v>431</v>
      </c>
      <c r="E5" s="314" t="str">
        <f>CONCATENATE('Z_9.3.sz.mell'!E5)</f>
        <v>Módosítás utáni
2018. XII. 31.</v>
      </c>
    </row>
    <row r="6" spans="1:5" s="218" customFormat="1" ht="12.75" customHeight="1" thickBot="1">
      <c r="A6" s="362" t="s">
        <v>371</v>
      </c>
      <c r="B6" s="363" t="s">
        <v>372</v>
      </c>
      <c r="C6" s="363" t="s">
        <v>373</v>
      </c>
      <c r="D6" s="364" t="s">
        <v>375</v>
      </c>
      <c r="E6" s="365" t="s">
        <v>374</v>
      </c>
    </row>
    <row r="7" spans="1:5" s="218" customFormat="1" ht="15.75" customHeight="1" thickBot="1">
      <c r="A7" s="710" t="s">
        <v>40</v>
      </c>
      <c r="B7" s="711"/>
      <c r="C7" s="711"/>
      <c r="D7" s="711"/>
      <c r="E7" s="712"/>
    </row>
    <row r="8" spans="1:5" s="154" customFormat="1" ht="12" customHeight="1" thickBot="1">
      <c r="A8" s="77" t="s">
        <v>6</v>
      </c>
      <c r="B8" s="85" t="s">
        <v>392</v>
      </c>
      <c r="C8" s="121">
        <f>SUM(C9:C19)</f>
        <v>25654000</v>
      </c>
      <c r="D8" s="121">
        <f>SUM(D9:D19)</f>
        <v>35446843</v>
      </c>
      <c r="E8" s="123">
        <f>SUM(E9:E19)</f>
        <v>24531951</v>
      </c>
    </row>
    <row r="9" spans="1:5" s="154" customFormat="1" ht="12" customHeight="1">
      <c r="A9" s="211" t="s">
        <v>63</v>
      </c>
      <c r="B9" s="8" t="s">
        <v>170</v>
      </c>
      <c r="C9" s="278"/>
      <c r="D9" s="278"/>
      <c r="E9" s="293"/>
    </row>
    <row r="10" spans="1:5" s="154" customFormat="1" ht="12" customHeight="1">
      <c r="A10" s="212" t="s">
        <v>64</v>
      </c>
      <c r="B10" s="6" t="s">
        <v>171</v>
      </c>
      <c r="C10" s="118">
        <v>985000</v>
      </c>
      <c r="D10" s="265">
        <v>3385000</v>
      </c>
      <c r="E10" s="270"/>
    </row>
    <row r="11" spans="1:5" s="154" customFormat="1" ht="12" customHeight="1">
      <c r="A11" s="212" t="s">
        <v>65</v>
      </c>
      <c r="B11" s="6" t="s">
        <v>172</v>
      </c>
      <c r="C11" s="118"/>
      <c r="D11" s="265"/>
      <c r="E11" s="270"/>
    </row>
    <row r="12" spans="1:5" s="154" customFormat="1" ht="12" customHeight="1">
      <c r="A12" s="212" t="s">
        <v>66</v>
      </c>
      <c r="B12" s="6" t="s">
        <v>173</v>
      </c>
      <c r="C12" s="118"/>
      <c r="D12" s="265"/>
      <c r="E12" s="270"/>
    </row>
    <row r="13" spans="1:5" s="154" customFormat="1" ht="12" customHeight="1">
      <c r="A13" s="212" t="s">
        <v>83</v>
      </c>
      <c r="B13" s="6" t="s">
        <v>174</v>
      </c>
      <c r="C13" s="118">
        <v>19425000</v>
      </c>
      <c r="D13" s="265">
        <v>19425000</v>
      </c>
      <c r="E13" s="270">
        <v>18554181</v>
      </c>
    </row>
    <row r="14" spans="1:5" s="154" customFormat="1" ht="12" customHeight="1">
      <c r="A14" s="212" t="s">
        <v>67</v>
      </c>
      <c r="B14" s="6" t="s">
        <v>290</v>
      </c>
      <c r="C14" s="118">
        <v>5244000</v>
      </c>
      <c r="D14" s="265">
        <v>5244000</v>
      </c>
      <c r="E14" s="270">
        <v>5004582</v>
      </c>
    </row>
    <row r="15" spans="1:5" s="154" customFormat="1" ht="12" customHeight="1">
      <c r="A15" s="212" t="s">
        <v>68</v>
      </c>
      <c r="B15" s="5" t="s">
        <v>291</v>
      </c>
      <c r="C15" s="118"/>
      <c r="D15" s="265">
        <v>7392843</v>
      </c>
      <c r="E15" s="270">
        <v>970000</v>
      </c>
    </row>
    <row r="16" spans="1:5" s="154" customFormat="1" ht="12" customHeight="1">
      <c r="A16" s="212" t="s">
        <v>75</v>
      </c>
      <c r="B16" s="6" t="s">
        <v>177</v>
      </c>
      <c r="C16" s="276"/>
      <c r="D16" s="298"/>
      <c r="E16" s="274">
        <v>37</v>
      </c>
    </row>
    <row r="17" spans="1:5" s="219" customFormat="1" ht="12" customHeight="1">
      <c r="A17" s="212" t="s">
        <v>76</v>
      </c>
      <c r="B17" s="6" t="s">
        <v>178</v>
      </c>
      <c r="C17" s="118"/>
      <c r="D17" s="265"/>
      <c r="E17" s="270"/>
    </row>
    <row r="18" spans="1:5" s="219" customFormat="1" ht="12" customHeight="1">
      <c r="A18" s="212" t="s">
        <v>77</v>
      </c>
      <c r="B18" s="6" t="s">
        <v>323</v>
      </c>
      <c r="C18" s="120"/>
      <c r="D18" s="266"/>
      <c r="E18" s="271"/>
    </row>
    <row r="19" spans="1:5" s="219" customFormat="1" ht="12" customHeight="1" thickBot="1">
      <c r="A19" s="212" t="s">
        <v>78</v>
      </c>
      <c r="B19" s="5" t="s">
        <v>179</v>
      </c>
      <c r="C19" s="120"/>
      <c r="D19" s="266"/>
      <c r="E19" s="271">
        <v>3151</v>
      </c>
    </row>
    <row r="20" spans="1:5" s="154" customFormat="1" ht="12" customHeight="1" thickBot="1">
      <c r="A20" s="77" t="s">
        <v>7</v>
      </c>
      <c r="B20" s="85" t="s">
        <v>292</v>
      </c>
      <c r="C20" s="121">
        <f>SUM(C21:C23)</f>
        <v>0</v>
      </c>
      <c r="D20" s="267">
        <f>SUM(D21:D23)</f>
        <v>2274735</v>
      </c>
      <c r="E20" s="149">
        <f>SUM(E21:E23)</f>
        <v>3276330</v>
      </c>
    </row>
    <row r="21" spans="1:5" s="219" customFormat="1" ht="12" customHeight="1">
      <c r="A21" s="212" t="s">
        <v>69</v>
      </c>
      <c r="B21" s="7" t="s">
        <v>153</v>
      </c>
      <c r="C21" s="118"/>
      <c r="D21" s="265"/>
      <c r="E21" s="270"/>
    </row>
    <row r="22" spans="1:5" s="219" customFormat="1" ht="12" customHeight="1">
      <c r="A22" s="212" t="s">
        <v>70</v>
      </c>
      <c r="B22" s="6" t="s">
        <v>293</v>
      </c>
      <c r="C22" s="118"/>
      <c r="D22" s="265"/>
      <c r="E22" s="270"/>
    </row>
    <row r="23" spans="1:5" s="219" customFormat="1" ht="12" customHeight="1">
      <c r="A23" s="212" t="s">
        <v>71</v>
      </c>
      <c r="B23" s="6" t="s">
        <v>294</v>
      </c>
      <c r="C23" s="118"/>
      <c r="D23" s="265">
        <v>2274735</v>
      </c>
      <c r="E23" s="270">
        <v>3276330</v>
      </c>
    </row>
    <row r="24" spans="1:5" s="219" customFormat="1" ht="12" customHeight="1" thickBot="1">
      <c r="A24" s="212" t="s">
        <v>72</v>
      </c>
      <c r="B24" s="6" t="s">
        <v>397</v>
      </c>
      <c r="C24" s="118"/>
      <c r="D24" s="265"/>
      <c r="E24" s="270"/>
    </row>
    <row r="25" spans="1:5" s="219" customFormat="1" ht="12" customHeight="1" thickBot="1">
      <c r="A25" s="81" t="s">
        <v>8</v>
      </c>
      <c r="B25" s="59" t="s">
        <v>98</v>
      </c>
      <c r="C25" s="295"/>
      <c r="D25" s="297"/>
      <c r="E25" s="148"/>
    </row>
    <row r="26" spans="1:5" s="219" customFormat="1" ht="12" customHeight="1" thickBot="1">
      <c r="A26" s="81" t="s">
        <v>9</v>
      </c>
      <c r="B26" s="59" t="s">
        <v>295</v>
      </c>
      <c r="C26" s="121">
        <f>+C27+C28</f>
        <v>0</v>
      </c>
      <c r="D26" s="267">
        <f>+D27+D28</f>
        <v>0</v>
      </c>
      <c r="E26" s="149">
        <f>+E27+E28</f>
        <v>0</v>
      </c>
    </row>
    <row r="27" spans="1:5" s="219" customFormat="1" ht="12" customHeight="1">
      <c r="A27" s="213" t="s">
        <v>162</v>
      </c>
      <c r="B27" s="214" t="s">
        <v>293</v>
      </c>
      <c r="C27" s="277"/>
      <c r="D27" s="61"/>
      <c r="E27" s="275"/>
    </row>
    <row r="28" spans="1:5" s="219" customFormat="1" ht="12" customHeight="1">
      <c r="A28" s="213" t="s">
        <v>163</v>
      </c>
      <c r="B28" s="215" t="s">
        <v>296</v>
      </c>
      <c r="C28" s="122"/>
      <c r="D28" s="268"/>
      <c r="E28" s="272"/>
    </row>
    <row r="29" spans="1:5" s="219" customFormat="1" ht="12" customHeight="1" thickBot="1">
      <c r="A29" s="212" t="s">
        <v>164</v>
      </c>
      <c r="B29" s="64" t="s">
        <v>398</v>
      </c>
      <c r="C29" s="50"/>
      <c r="D29" s="299"/>
      <c r="E29" s="294"/>
    </row>
    <row r="30" spans="1:5" s="219" customFormat="1" ht="12" customHeight="1" thickBot="1">
      <c r="A30" s="81" t="s">
        <v>10</v>
      </c>
      <c r="B30" s="59" t="s">
        <v>297</v>
      </c>
      <c r="C30" s="121">
        <f>+C31+C32+C33</f>
        <v>0</v>
      </c>
      <c r="D30" s="267">
        <f>+D31+D32+D33</f>
        <v>0</v>
      </c>
      <c r="E30" s="149">
        <f>+E31+E32+E33</f>
        <v>0</v>
      </c>
    </row>
    <row r="31" spans="1:5" s="219" customFormat="1" ht="12" customHeight="1">
      <c r="A31" s="213" t="s">
        <v>56</v>
      </c>
      <c r="B31" s="214" t="s">
        <v>184</v>
      </c>
      <c r="C31" s="277"/>
      <c r="D31" s="61"/>
      <c r="E31" s="275"/>
    </row>
    <row r="32" spans="1:5" s="219" customFormat="1" ht="12" customHeight="1">
      <c r="A32" s="213" t="s">
        <v>57</v>
      </c>
      <c r="B32" s="215" t="s">
        <v>185</v>
      </c>
      <c r="C32" s="122"/>
      <c r="D32" s="268"/>
      <c r="E32" s="272"/>
    </row>
    <row r="33" spans="1:5" s="219" customFormat="1" ht="12" customHeight="1" thickBot="1">
      <c r="A33" s="212" t="s">
        <v>58</v>
      </c>
      <c r="B33" s="64" t="s">
        <v>186</v>
      </c>
      <c r="C33" s="50"/>
      <c r="D33" s="299"/>
      <c r="E33" s="294"/>
    </row>
    <row r="34" spans="1:5" s="154" customFormat="1" ht="12" customHeight="1" thickBot="1">
      <c r="A34" s="81" t="s">
        <v>11</v>
      </c>
      <c r="B34" s="59" t="s">
        <v>269</v>
      </c>
      <c r="C34" s="295"/>
      <c r="D34" s="297"/>
      <c r="E34" s="148"/>
    </row>
    <row r="35" spans="1:5" s="154" customFormat="1" ht="12" customHeight="1" thickBot="1">
      <c r="A35" s="81" t="s">
        <v>12</v>
      </c>
      <c r="B35" s="59" t="s">
        <v>298</v>
      </c>
      <c r="C35" s="295"/>
      <c r="D35" s="297"/>
      <c r="E35" s="148"/>
    </row>
    <row r="36" spans="1:5" s="154" customFormat="1" ht="12" customHeight="1" thickBot="1">
      <c r="A36" s="77" t="s">
        <v>13</v>
      </c>
      <c r="B36" s="59" t="s">
        <v>399</v>
      </c>
      <c r="C36" s="121">
        <f>+C8+C20+C25+C26+C30+C34+C35</f>
        <v>25654000</v>
      </c>
      <c r="D36" s="267">
        <f>+D8+D20+D25+D26+D30+D34+D35</f>
        <v>37721578</v>
      </c>
      <c r="E36" s="149">
        <f>+E8+E20+E25+E26+E30+E34+E35</f>
        <v>27808281</v>
      </c>
    </row>
    <row r="37" spans="1:5" s="154" customFormat="1" ht="12" customHeight="1" thickBot="1">
      <c r="A37" s="86" t="s">
        <v>14</v>
      </c>
      <c r="B37" s="59" t="s">
        <v>300</v>
      </c>
      <c r="C37" s="121">
        <f>+C38+C39+C40</f>
        <v>86643000</v>
      </c>
      <c r="D37" s="267">
        <f>+D38+D39+D40</f>
        <v>87536802</v>
      </c>
      <c r="E37" s="149">
        <f>+E38+E39+E40</f>
        <v>80327211</v>
      </c>
    </row>
    <row r="38" spans="1:5" s="154" customFormat="1" ht="12" customHeight="1">
      <c r="A38" s="213" t="s">
        <v>301</v>
      </c>
      <c r="B38" s="214" t="s">
        <v>135</v>
      </c>
      <c r="C38" s="277"/>
      <c r="D38" s="61">
        <v>893802</v>
      </c>
      <c r="E38" s="275">
        <v>893802</v>
      </c>
    </row>
    <row r="39" spans="1:5" s="154" customFormat="1" ht="12" customHeight="1">
      <c r="A39" s="213" t="s">
        <v>302</v>
      </c>
      <c r="B39" s="215" t="s">
        <v>0</v>
      </c>
      <c r="C39" s="122"/>
      <c r="D39" s="268"/>
      <c r="E39" s="272"/>
    </row>
    <row r="40" spans="1:5" s="219" customFormat="1" ht="12" customHeight="1" thickBot="1">
      <c r="A40" s="212" t="s">
        <v>303</v>
      </c>
      <c r="B40" s="64" t="s">
        <v>304</v>
      </c>
      <c r="C40" s="50">
        <v>86643000</v>
      </c>
      <c r="D40" s="299">
        <v>86643000</v>
      </c>
      <c r="E40" s="294">
        <v>79433409</v>
      </c>
    </row>
    <row r="41" spans="1:5" s="219" customFormat="1" ht="15" customHeight="1" thickBot="1">
      <c r="A41" s="86" t="s">
        <v>15</v>
      </c>
      <c r="B41" s="87" t="s">
        <v>305</v>
      </c>
      <c r="C41" s="296">
        <f>+C36+C37</f>
        <v>112297000</v>
      </c>
      <c r="D41" s="292">
        <f>+D36+D37</f>
        <v>125258380</v>
      </c>
      <c r="E41" s="152">
        <f>+E36+E37</f>
        <v>108135492</v>
      </c>
    </row>
    <row r="42" spans="1:3" s="219" customFormat="1" ht="15" customHeight="1">
      <c r="A42" s="88"/>
      <c r="B42" s="89"/>
      <c r="C42" s="150"/>
    </row>
    <row r="43" spans="1:3" ht="13.5" thickBot="1">
      <c r="A43" s="90"/>
      <c r="B43" s="91"/>
      <c r="C43" s="151"/>
    </row>
    <row r="44" spans="1:5" s="218" customFormat="1" ht="16.5" customHeight="1" thickBot="1">
      <c r="A44" s="710" t="s">
        <v>41</v>
      </c>
      <c r="B44" s="711"/>
      <c r="C44" s="711"/>
      <c r="D44" s="711"/>
      <c r="E44" s="712"/>
    </row>
    <row r="45" spans="1:5" s="220" customFormat="1" ht="12" customHeight="1" thickBot="1">
      <c r="A45" s="81" t="s">
        <v>6</v>
      </c>
      <c r="B45" s="59" t="s">
        <v>306</v>
      </c>
      <c r="C45" s="121">
        <f>SUM(C46:C50)</f>
        <v>110393500</v>
      </c>
      <c r="D45" s="267">
        <f>SUM(D46:D50)</f>
        <v>124554880</v>
      </c>
      <c r="E45" s="149">
        <f>SUM(E46:E50)</f>
        <v>105984676</v>
      </c>
    </row>
    <row r="46" spans="1:5" ht="12" customHeight="1">
      <c r="A46" s="212" t="s">
        <v>63</v>
      </c>
      <c r="B46" s="7" t="s">
        <v>35</v>
      </c>
      <c r="C46" s="277">
        <v>57960500</v>
      </c>
      <c r="D46" s="61">
        <v>59305500</v>
      </c>
      <c r="E46" s="275">
        <v>54517163</v>
      </c>
    </row>
    <row r="47" spans="1:5" ht="12" customHeight="1">
      <c r="A47" s="212" t="s">
        <v>64</v>
      </c>
      <c r="B47" s="6" t="s">
        <v>107</v>
      </c>
      <c r="C47" s="49">
        <v>11002000</v>
      </c>
      <c r="D47" s="62">
        <v>14369578</v>
      </c>
      <c r="E47" s="273">
        <v>10882150</v>
      </c>
    </row>
    <row r="48" spans="1:5" ht="12" customHeight="1">
      <c r="A48" s="212" t="s">
        <v>65</v>
      </c>
      <c r="B48" s="6" t="s">
        <v>82</v>
      </c>
      <c r="C48" s="49">
        <v>41431000</v>
      </c>
      <c r="D48" s="62">
        <v>50879802</v>
      </c>
      <c r="E48" s="273">
        <v>40585363</v>
      </c>
    </row>
    <row r="49" spans="1:5" ht="12" customHeight="1">
      <c r="A49" s="212" t="s">
        <v>66</v>
      </c>
      <c r="B49" s="6" t="s">
        <v>108</v>
      </c>
      <c r="C49" s="49"/>
      <c r="D49" s="62"/>
      <c r="E49" s="273"/>
    </row>
    <row r="50" spans="1:5" ht="12" customHeight="1" thickBot="1">
      <c r="A50" s="212" t="s">
        <v>83</v>
      </c>
      <c r="B50" s="6" t="s">
        <v>109</v>
      </c>
      <c r="C50" s="49"/>
      <c r="D50" s="62"/>
      <c r="E50" s="273"/>
    </row>
    <row r="51" spans="1:5" ht="12" customHeight="1" thickBot="1">
      <c r="A51" s="81" t="s">
        <v>7</v>
      </c>
      <c r="B51" s="59" t="s">
        <v>307</v>
      </c>
      <c r="C51" s="121">
        <f>SUM(C52:C54)</f>
        <v>1903500</v>
      </c>
      <c r="D51" s="267">
        <f>SUM(D52:D54)</f>
        <v>703500</v>
      </c>
      <c r="E51" s="149">
        <f>SUM(E52:E54)</f>
        <v>0</v>
      </c>
    </row>
    <row r="52" spans="1:5" s="220" customFormat="1" ht="12" customHeight="1">
      <c r="A52" s="212" t="s">
        <v>69</v>
      </c>
      <c r="B52" s="7" t="s">
        <v>128</v>
      </c>
      <c r="C52" s="277">
        <v>1459000</v>
      </c>
      <c r="D52" s="61">
        <v>559000</v>
      </c>
      <c r="E52" s="275">
        <v>0</v>
      </c>
    </row>
    <row r="53" spans="1:5" ht="12" customHeight="1">
      <c r="A53" s="212" t="s">
        <v>70</v>
      </c>
      <c r="B53" s="6" t="s">
        <v>111</v>
      </c>
      <c r="C53" s="49">
        <v>444500</v>
      </c>
      <c r="D53" s="62">
        <v>144500</v>
      </c>
      <c r="E53" s="273"/>
    </row>
    <row r="54" spans="1:5" ht="12" customHeight="1">
      <c r="A54" s="212" t="s">
        <v>71</v>
      </c>
      <c r="B54" s="6" t="s">
        <v>42</v>
      </c>
      <c r="C54" s="49"/>
      <c r="D54" s="62"/>
      <c r="E54" s="273"/>
    </row>
    <row r="55" spans="1:5" ht="12" customHeight="1" thickBot="1">
      <c r="A55" s="212" t="s">
        <v>72</v>
      </c>
      <c r="B55" s="6" t="s">
        <v>396</v>
      </c>
      <c r="C55" s="49"/>
      <c r="D55" s="62"/>
      <c r="E55" s="273"/>
    </row>
    <row r="56" spans="1:5" ht="15" customHeight="1" thickBot="1">
      <c r="A56" s="81" t="s">
        <v>8</v>
      </c>
      <c r="B56" s="59" t="s">
        <v>2</v>
      </c>
      <c r="C56" s="295"/>
      <c r="D56" s="297"/>
      <c r="E56" s="148"/>
    </row>
    <row r="57" spans="1:5" ht="13.5" thickBot="1">
      <c r="A57" s="81" t="s">
        <v>9</v>
      </c>
      <c r="B57" s="92" t="s">
        <v>400</v>
      </c>
      <c r="C57" s="296">
        <f>+C45+C51+C56</f>
        <v>112297000</v>
      </c>
      <c r="D57" s="292">
        <f>+D45+D51+D56</f>
        <v>125258380</v>
      </c>
      <c r="E57" s="152">
        <f>+E45+E51+E56</f>
        <v>105984676</v>
      </c>
    </row>
    <row r="58" spans="3:4" ht="15" customHeight="1" thickBot="1">
      <c r="C58" s="634">
        <f>C41-C57</f>
        <v>0</v>
      </c>
      <c r="D58" s="634">
        <f>D41-D57</f>
        <v>0</v>
      </c>
    </row>
    <row r="59" spans="1:5" ht="14.25" customHeight="1" thickBot="1">
      <c r="A59" s="301" t="s">
        <v>461</v>
      </c>
      <c r="B59" s="302"/>
      <c r="C59" s="290"/>
      <c r="D59" s="290"/>
      <c r="E59" s="289">
        <v>21</v>
      </c>
    </row>
    <row r="60" spans="1:5" ht="13.5" thickBot="1">
      <c r="A60" s="303" t="s">
        <v>462</v>
      </c>
      <c r="B60" s="304"/>
      <c r="C60" s="290"/>
      <c r="D60" s="290"/>
      <c r="E60" s="289"/>
    </row>
  </sheetData>
  <sheetProtection sheet="1"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C00000"/>
  </sheetPr>
  <dimension ref="A1:E60"/>
  <sheetViews>
    <sheetView zoomScale="120" zoomScaleNormal="120" workbookViewId="0" topLeftCell="A1">
      <selection activeCell="B1" sqref="B1:E1"/>
    </sheetView>
  </sheetViews>
  <sheetFormatPr defaultColWidth="9.00390625" defaultRowHeight="12.75"/>
  <cols>
    <col min="1" max="1" width="13.875" style="93" customWidth="1"/>
    <col min="2" max="2" width="54.50390625" style="94" customWidth="1"/>
    <col min="3" max="5" width="15.875" style="94" customWidth="1"/>
    <col min="6" max="16384" width="9.375" style="94" customWidth="1"/>
  </cols>
  <sheetData>
    <row r="1" spans="1:5" s="84" customFormat="1" ht="16.5" thickBot="1">
      <c r="A1" s="323"/>
      <c r="B1" s="719" t="s">
        <v>866</v>
      </c>
      <c r="C1" s="720"/>
      <c r="D1" s="720"/>
      <c r="E1" s="720"/>
    </row>
    <row r="2" spans="1:5" s="216" customFormat="1" ht="25.5" customHeight="1" thickBot="1">
      <c r="A2" s="324" t="s">
        <v>432</v>
      </c>
      <c r="B2" s="716" t="str">
        <f>CONCATENATE('Z_9.4.sz.mell'!B2:D2)</f>
        <v>Borsodnádasdi Szociális Alapszolgáltatási Központ</v>
      </c>
      <c r="C2" s="717"/>
      <c r="D2" s="718"/>
      <c r="E2" s="325" t="s">
        <v>470</v>
      </c>
    </row>
    <row r="3" spans="1:5" s="216" customFormat="1" ht="24.75" thickBot="1">
      <c r="A3" s="324" t="s">
        <v>120</v>
      </c>
      <c r="B3" s="716" t="s">
        <v>308</v>
      </c>
      <c r="C3" s="717"/>
      <c r="D3" s="718"/>
      <c r="E3" s="325" t="s">
        <v>43</v>
      </c>
    </row>
    <row r="4" spans="1:5" s="217" customFormat="1" ht="15.75" customHeight="1" thickBot="1">
      <c r="A4" s="326"/>
      <c r="B4" s="326"/>
      <c r="C4" s="327"/>
      <c r="D4" s="328"/>
      <c r="E4" s="327" t="str">
        <f>'Z_9.4.sz.mell'!E4</f>
        <v>Forintban!</v>
      </c>
    </row>
    <row r="5" spans="1:5" ht="24.75" thickBot="1">
      <c r="A5" s="329" t="s">
        <v>121</v>
      </c>
      <c r="B5" s="330" t="s">
        <v>460</v>
      </c>
      <c r="C5" s="330" t="s">
        <v>430</v>
      </c>
      <c r="D5" s="331" t="s">
        <v>431</v>
      </c>
      <c r="E5" s="314" t="str">
        <f>CONCATENATE('Z_9.4.sz.mell'!E5)</f>
        <v>Módosítás utáni
2018. XII. 31.</v>
      </c>
    </row>
    <row r="6" spans="1:5" s="218" customFormat="1" ht="12.75" customHeight="1" thickBot="1">
      <c r="A6" s="362" t="s">
        <v>371</v>
      </c>
      <c r="B6" s="363" t="s">
        <v>372</v>
      </c>
      <c r="C6" s="363" t="s">
        <v>373</v>
      </c>
      <c r="D6" s="364" t="s">
        <v>375</v>
      </c>
      <c r="E6" s="365" t="s">
        <v>374</v>
      </c>
    </row>
    <row r="7" spans="1:5" s="218" customFormat="1" ht="15.75" customHeight="1" thickBot="1">
      <c r="A7" s="710" t="s">
        <v>40</v>
      </c>
      <c r="B7" s="711"/>
      <c r="C7" s="711"/>
      <c r="D7" s="711"/>
      <c r="E7" s="712"/>
    </row>
    <row r="8" spans="1:5" s="154" customFormat="1" ht="12" customHeight="1" thickBot="1">
      <c r="A8" s="77" t="s">
        <v>6</v>
      </c>
      <c r="B8" s="85" t="s">
        <v>392</v>
      </c>
      <c r="C8" s="121">
        <f>SUM(C9:C19)</f>
        <v>25654000</v>
      </c>
      <c r="D8" s="121">
        <f>SUM(D9:D19)</f>
        <v>35446843</v>
      </c>
      <c r="E8" s="123">
        <f>SUM(E9:E19)</f>
        <v>24531951</v>
      </c>
    </row>
    <row r="9" spans="1:5" s="154" customFormat="1" ht="12" customHeight="1">
      <c r="A9" s="211" t="s">
        <v>63</v>
      </c>
      <c r="B9" s="8" t="s">
        <v>170</v>
      </c>
      <c r="C9" s="278"/>
      <c r="D9" s="278"/>
      <c r="E9" s="293"/>
    </row>
    <row r="10" spans="1:5" s="154" customFormat="1" ht="12" customHeight="1">
      <c r="A10" s="212" t="s">
        <v>64</v>
      </c>
      <c r="B10" s="6" t="s">
        <v>171</v>
      </c>
      <c r="C10" s="118">
        <v>985000</v>
      </c>
      <c r="D10" s="265">
        <v>3385000</v>
      </c>
      <c r="E10" s="270"/>
    </row>
    <row r="11" spans="1:5" s="154" customFormat="1" ht="12" customHeight="1">
      <c r="A11" s="212" t="s">
        <v>65</v>
      </c>
      <c r="B11" s="6" t="s">
        <v>172</v>
      </c>
      <c r="C11" s="118"/>
      <c r="D11" s="265"/>
      <c r="E11" s="270"/>
    </row>
    <row r="12" spans="1:5" s="154" customFormat="1" ht="12" customHeight="1">
      <c r="A12" s="212" t="s">
        <v>66</v>
      </c>
      <c r="B12" s="6" t="s">
        <v>173</v>
      </c>
      <c r="C12" s="118"/>
      <c r="D12" s="265"/>
      <c r="E12" s="270"/>
    </row>
    <row r="13" spans="1:5" s="154" customFormat="1" ht="12" customHeight="1">
      <c r="A13" s="212" t="s">
        <v>83</v>
      </c>
      <c r="B13" s="6" t="s">
        <v>174</v>
      </c>
      <c r="C13" s="118">
        <v>19425000</v>
      </c>
      <c r="D13" s="265">
        <v>19425000</v>
      </c>
      <c r="E13" s="270">
        <v>18554181</v>
      </c>
    </row>
    <row r="14" spans="1:5" s="154" customFormat="1" ht="12" customHeight="1">
      <c r="A14" s="212" t="s">
        <v>67</v>
      </c>
      <c r="B14" s="6" t="s">
        <v>290</v>
      </c>
      <c r="C14" s="118">
        <v>5244000</v>
      </c>
      <c r="D14" s="265">
        <v>5244000</v>
      </c>
      <c r="E14" s="270">
        <v>5004582</v>
      </c>
    </row>
    <row r="15" spans="1:5" s="154" customFormat="1" ht="12" customHeight="1">
      <c r="A15" s="212" t="s">
        <v>68</v>
      </c>
      <c r="B15" s="5" t="s">
        <v>291</v>
      </c>
      <c r="C15" s="118"/>
      <c r="D15" s="265">
        <v>7392843</v>
      </c>
      <c r="E15" s="270">
        <v>970000</v>
      </c>
    </row>
    <row r="16" spans="1:5" s="154" customFormat="1" ht="12" customHeight="1">
      <c r="A16" s="212" t="s">
        <v>75</v>
      </c>
      <c r="B16" s="6" t="s">
        <v>177</v>
      </c>
      <c r="C16" s="276"/>
      <c r="D16" s="298"/>
      <c r="E16" s="274">
        <v>37</v>
      </c>
    </row>
    <row r="17" spans="1:5" s="219" customFormat="1" ht="12" customHeight="1">
      <c r="A17" s="212" t="s">
        <v>76</v>
      </c>
      <c r="B17" s="6" t="s">
        <v>178</v>
      </c>
      <c r="C17" s="118"/>
      <c r="D17" s="265"/>
      <c r="E17" s="270"/>
    </row>
    <row r="18" spans="1:5" s="219" customFormat="1" ht="12" customHeight="1">
      <c r="A18" s="212" t="s">
        <v>77</v>
      </c>
      <c r="B18" s="6" t="s">
        <v>323</v>
      </c>
      <c r="C18" s="120"/>
      <c r="D18" s="266"/>
      <c r="E18" s="271"/>
    </row>
    <row r="19" spans="1:5" s="219" customFormat="1" ht="12" customHeight="1" thickBot="1">
      <c r="A19" s="212" t="s">
        <v>78</v>
      </c>
      <c r="B19" s="5" t="s">
        <v>179</v>
      </c>
      <c r="C19" s="120"/>
      <c r="D19" s="266"/>
      <c r="E19" s="271">
        <v>3151</v>
      </c>
    </row>
    <row r="20" spans="1:5" s="154" customFormat="1" ht="12" customHeight="1" thickBot="1">
      <c r="A20" s="77" t="s">
        <v>7</v>
      </c>
      <c r="B20" s="85" t="s">
        <v>292</v>
      </c>
      <c r="C20" s="121">
        <f>SUM(C21:C23)</f>
        <v>0</v>
      </c>
      <c r="D20" s="267">
        <f>SUM(D21:D23)</f>
        <v>2274735</v>
      </c>
      <c r="E20" s="149">
        <f>SUM(E21:E23)</f>
        <v>3276330</v>
      </c>
    </row>
    <row r="21" spans="1:5" s="219" customFormat="1" ht="12" customHeight="1">
      <c r="A21" s="212" t="s">
        <v>69</v>
      </c>
      <c r="B21" s="7" t="s">
        <v>153</v>
      </c>
      <c r="C21" s="118"/>
      <c r="D21" s="265"/>
      <c r="E21" s="270"/>
    </row>
    <row r="22" spans="1:5" s="219" customFormat="1" ht="12" customHeight="1">
      <c r="A22" s="212" t="s">
        <v>70</v>
      </c>
      <c r="B22" s="6" t="s">
        <v>293</v>
      </c>
      <c r="C22" s="118"/>
      <c r="D22" s="265"/>
      <c r="E22" s="270"/>
    </row>
    <row r="23" spans="1:5" s="219" customFormat="1" ht="12" customHeight="1">
      <c r="A23" s="212" t="s">
        <v>71</v>
      </c>
      <c r="B23" s="6" t="s">
        <v>294</v>
      </c>
      <c r="C23" s="118"/>
      <c r="D23" s="265">
        <v>2274735</v>
      </c>
      <c r="E23" s="270">
        <v>3276330</v>
      </c>
    </row>
    <row r="24" spans="1:5" s="219" customFormat="1" ht="12" customHeight="1" thickBot="1">
      <c r="A24" s="212" t="s">
        <v>72</v>
      </c>
      <c r="B24" s="6" t="s">
        <v>397</v>
      </c>
      <c r="C24" s="118"/>
      <c r="D24" s="265"/>
      <c r="E24" s="270"/>
    </row>
    <row r="25" spans="1:5" s="219" customFormat="1" ht="12" customHeight="1" thickBot="1">
      <c r="A25" s="81" t="s">
        <v>8</v>
      </c>
      <c r="B25" s="59" t="s">
        <v>98</v>
      </c>
      <c r="C25" s="295"/>
      <c r="D25" s="297"/>
      <c r="E25" s="148"/>
    </row>
    <row r="26" spans="1:5" s="219" customFormat="1" ht="12" customHeight="1" thickBot="1">
      <c r="A26" s="81" t="s">
        <v>9</v>
      </c>
      <c r="B26" s="59" t="s">
        <v>295</v>
      </c>
      <c r="C26" s="121">
        <f>+C27+C28</f>
        <v>0</v>
      </c>
      <c r="D26" s="267">
        <f>+D27+D28</f>
        <v>0</v>
      </c>
      <c r="E26" s="149">
        <f>+E27+E28</f>
        <v>0</v>
      </c>
    </row>
    <row r="27" spans="1:5" s="219" customFormat="1" ht="12" customHeight="1">
      <c r="A27" s="213" t="s">
        <v>162</v>
      </c>
      <c r="B27" s="214" t="s">
        <v>293</v>
      </c>
      <c r="C27" s="277"/>
      <c r="D27" s="61"/>
      <c r="E27" s="275"/>
    </row>
    <row r="28" spans="1:5" s="219" customFormat="1" ht="12" customHeight="1">
      <c r="A28" s="213" t="s">
        <v>163</v>
      </c>
      <c r="B28" s="215" t="s">
        <v>296</v>
      </c>
      <c r="C28" s="122"/>
      <c r="D28" s="268"/>
      <c r="E28" s="272"/>
    </row>
    <row r="29" spans="1:5" s="219" customFormat="1" ht="12" customHeight="1" thickBot="1">
      <c r="A29" s="212" t="s">
        <v>164</v>
      </c>
      <c r="B29" s="64" t="s">
        <v>398</v>
      </c>
      <c r="C29" s="50"/>
      <c r="D29" s="299"/>
      <c r="E29" s="294"/>
    </row>
    <row r="30" spans="1:5" s="219" customFormat="1" ht="12" customHeight="1" thickBot="1">
      <c r="A30" s="81" t="s">
        <v>10</v>
      </c>
      <c r="B30" s="59" t="s">
        <v>297</v>
      </c>
      <c r="C30" s="121">
        <f>+C31+C32+C33</f>
        <v>0</v>
      </c>
      <c r="D30" s="267">
        <f>+D31+D32+D33</f>
        <v>0</v>
      </c>
      <c r="E30" s="149">
        <f>+E31+E32+E33</f>
        <v>0</v>
      </c>
    </row>
    <row r="31" spans="1:5" s="219" customFormat="1" ht="12" customHeight="1">
      <c r="A31" s="213" t="s">
        <v>56</v>
      </c>
      <c r="B31" s="214" t="s">
        <v>184</v>
      </c>
      <c r="C31" s="277"/>
      <c r="D31" s="61"/>
      <c r="E31" s="275"/>
    </row>
    <row r="32" spans="1:5" s="219" customFormat="1" ht="12" customHeight="1">
      <c r="A32" s="213" t="s">
        <v>57</v>
      </c>
      <c r="B32" s="215" t="s">
        <v>185</v>
      </c>
      <c r="C32" s="122"/>
      <c r="D32" s="268"/>
      <c r="E32" s="272"/>
    </row>
    <row r="33" spans="1:5" s="219" customFormat="1" ht="12" customHeight="1" thickBot="1">
      <c r="A33" s="212" t="s">
        <v>58</v>
      </c>
      <c r="B33" s="64" t="s">
        <v>186</v>
      </c>
      <c r="C33" s="50"/>
      <c r="D33" s="299"/>
      <c r="E33" s="294"/>
    </row>
    <row r="34" spans="1:5" s="154" customFormat="1" ht="12" customHeight="1" thickBot="1">
      <c r="A34" s="81" t="s">
        <v>11</v>
      </c>
      <c r="B34" s="59" t="s">
        <v>269</v>
      </c>
      <c r="C34" s="295"/>
      <c r="D34" s="297"/>
      <c r="E34" s="148"/>
    </row>
    <row r="35" spans="1:5" s="154" customFormat="1" ht="12" customHeight="1" thickBot="1">
      <c r="A35" s="81" t="s">
        <v>12</v>
      </c>
      <c r="B35" s="59" t="s">
        <v>298</v>
      </c>
      <c r="C35" s="295"/>
      <c r="D35" s="297"/>
      <c r="E35" s="148"/>
    </row>
    <row r="36" spans="1:5" s="154" customFormat="1" ht="12" customHeight="1" thickBot="1">
      <c r="A36" s="77" t="s">
        <v>13</v>
      </c>
      <c r="B36" s="59" t="s">
        <v>399</v>
      </c>
      <c r="C36" s="121">
        <f>+C8+C20+C25+C26+C30+C34+C35</f>
        <v>25654000</v>
      </c>
      <c r="D36" s="267">
        <f>+D8+D20+D25+D26+D30+D34+D35</f>
        <v>37721578</v>
      </c>
      <c r="E36" s="149">
        <f>+E8+E20+E25+E26+E30+E34+E35</f>
        <v>27808281</v>
      </c>
    </row>
    <row r="37" spans="1:5" s="154" customFormat="1" ht="12" customHeight="1" thickBot="1">
      <c r="A37" s="86" t="s">
        <v>14</v>
      </c>
      <c r="B37" s="59" t="s">
        <v>300</v>
      </c>
      <c r="C37" s="121">
        <f>+C38+C39+C40</f>
        <v>86643000</v>
      </c>
      <c r="D37" s="267">
        <f>+D38+D39+D40</f>
        <v>87536802</v>
      </c>
      <c r="E37" s="149">
        <f>+E38+E39+E40</f>
        <v>80327211</v>
      </c>
    </row>
    <row r="38" spans="1:5" s="154" customFormat="1" ht="12" customHeight="1">
      <c r="A38" s="213" t="s">
        <v>301</v>
      </c>
      <c r="B38" s="214" t="s">
        <v>135</v>
      </c>
      <c r="C38" s="277"/>
      <c r="D38" s="61">
        <v>893802</v>
      </c>
      <c r="E38" s="275">
        <v>893802</v>
      </c>
    </row>
    <row r="39" spans="1:5" s="154" customFormat="1" ht="12" customHeight="1">
      <c r="A39" s="213" t="s">
        <v>302</v>
      </c>
      <c r="B39" s="215" t="s">
        <v>0</v>
      </c>
      <c r="C39" s="122"/>
      <c r="D39" s="268"/>
      <c r="E39" s="272"/>
    </row>
    <row r="40" spans="1:5" s="219" customFormat="1" ht="12" customHeight="1" thickBot="1">
      <c r="A40" s="212" t="s">
        <v>303</v>
      </c>
      <c r="B40" s="64" t="s">
        <v>304</v>
      </c>
      <c r="C40" s="50">
        <v>86643000</v>
      </c>
      <c r="D40" s="299">
        <v>86643000</v>
      </c>
      <c r="E40" s="294">
        <v>79433409</v>
      </c>
    </row>
    <row r="41" spans="1:5" s="219" customFormat="1" ht="15" customHeight="1" thickBot="1">
      <c r="A41" s="86" t="s">
        <v>15</v>
      </c>
      <c r="B41" s="87" t="s">
        <v>305</v>
      </c>
      <c r="C41" s="296">
        <f>+C36+C37</f>
        <v>112297000</v>
      </c>
      <c r="D41" s="292">
        <f>+D36+D37</f>
        <v>125258380</v>
      </c>
      <c r="E41" s="152">
        <f>+E36+E37</f>
        <v>108135492</v>
      </c>
    </row>
    <row r="42" spans="1:3" s="219" customFormat="1" ht="15" customHeight="1">
      <c r="A42" s="88"/>
      <c r="B42" s="89"/>
      <c r="C42" s="150"/>
    </row>
    <row r="43" spans="1:3" ht="13.5" thickBot="1">
      <c r="A43" s="90"/>
      <c r="B43" s="91"/>
      <c r="C43" s="151"/>
    </row>
    <row r="44" spans="1:5" s="218" customFormat="1" ht="16.5" customHeight="1" thickBot="1">
      <c r="A44" s="710" t="s">
        <v>41</v>
      </c>
      <c r="B44" s="711"/>
      <c r="C44" s="711"/>
      <c r="D44" s="711"/>
      <c r="E44" s="712"/>
    </row>
    <row r="45" spans="1:5" s="220" customFormat="1" ht="12" customHeight="1" thickBot="1">
      <c r="A45" s="81" t="s">
        <v>6</v>
      </c>
      <c r="B45" s="59" t="s">
        <v>306</v>
      </c>
      <c r="C45" s="121">
        <f>SUM(C46:C50)</f>
        <v>110393500</v>
      </c>
      <c r="D45" s="267">
        <f>SUM(D46:D50)</f>
        <v>124554880</v>
      </c>
      <c r="E45" s="149">
        <f>SUM(E46:E50)</f>
        <v>105984676</v>
      </c>
    </row>
    <row r="46" spans="1:5" ht="12" customHeight="1">
      <c r="A46" s="212" t="s">
        <v>63</v>
      </c>
      <c r="B46" s="7" t="s">
        <v>35</v>
      </c>
      <c r="C46" s="277">
        <v>57960500</v>
      </c>
      <c r="D46" s="61">
        <v>59305500</v>
      </c>
      <c r="E46" s="275">
        <v>54517163</v>
      </c>
    </row>
    <row r="47" spans="1:5" ht="12" customHeight="1">
      <c r="A47" s="212" t="s">
        <v>64</v>
      </c>
      <c r="B47" s="6" t="s">
        <v>107</v>
      </c>
      <c r="C47" s="49">
        <v>11002000</v>
      </c>
      <c r="D47" s="62">
        <v>14369578</v>
      </c>
      <c r="E47" s="273">
        <v>10882150</v>
      </c>
    </row>
    <row r="48" spans="1:5" ht="12" customHeight="1">
      <c r="A48" s="212" t="s">
        <v>65</v>
      </c>
      <c r="B48" s="6" t="s">
        <v>82</v>
      </c>
      <c r="C48" s="49">
        <v>41431000</v>
      </c>
      <c r="D48" s="62">
        <v>50879802</v>
      </c>
      <c r="E48" s="273">
        <v>40585363</v>
      </c>
    </row>
    <row r="49" spans="1:5" ht="12" customHeight="1">
      <c r="A49" s="212" t="s">
        <v>66</v>
      </c>
      <c r="B49" s="6" t="s">
        <v>108</v>
      </c>
      <c r="C49" s="49"/>
      <c r="D49" s="62"/>
      <c r="E49" s="273"/>
    </row>
    <row r="50" spans="1:5" ht="12" customHeight="1" thickBot="1">
      <c r="A50" s="212" t="s">
        <v>83</v>
      </c>
      <c r="B50" s="6" t="s">
        <v>109</v>
      </c>
      <c r="C50" s="49"/>
      <c r="D50" s="62"/>
      <c r="E50" s="273"/>
    </row>
    <row r="51" spans="1:5" ht="12" customHeight="1" thickBot="1">
      <c r="A51" s="81" t="s">
        <v>7</v>
      </c>
      <c r="B51" s="59" t="s">
        <v>307</v>
      </c>
      <c r="C51" s="121">
        <f>SUM(C52:C54)</f>
        <v>1903500</v>
      </c>
      <c r="D51" s="267">
        <f>SUM(D52:D54)</f>
        <v>703500</v>
      </c>
      <c r="E51" s="149">
        <f>SUM(E52:E54)</f>
        <v>0</v>
      </c>
    </row>
    <row r="52" spans="1:5" s="220" customFormat="1" ht="12" customHeight="1">
      <c r="A52" s="212" t="s">
        <v>69</v>
      </c>
      <c r="B52" s="7" t="s">
        <v>128</v>
      </c>
      <c r="C52" s="277">
        <v>1459000</v>
      </c>
      <c r="D52" s="61">
        <v>559000</v>
      </c>
      <c r="E52" s="275"/>
    </row>
    <row r="53" spans="1:5" ht="12" customHeight="1">
      <c r="A53" s="212" t="s">
        <v>70</v>
      </c>
      <c r="B53" s="6" t="s">
        <v>111</v>
      </c>
      <c r="C53" s="49">
        <v>444500</v>
      </c>
      <c r="D53" s="62">
        <v>144500</v>
      </c>
      <c r="E53" s="273"/>
    </row>
    <row r="54" spans="1:5" ht="12" customHeight="1">
      <c r="A54" s="212" t="s">
        <v>71</v>
      </c>
      <c r="B54" s="6" t="s">
        <v>42</v>
      </c>
      <c r="C54" s="49"/>
      <c r="D54" s="62"/>
      <c r="E54" s="273"/>
    </row>
    <row r="55" spans="1:5" ht="12" customHeight="1" thickBot="1">
      <c r="A55" s="212" t="s">
        <v>72</v>
      </c>
      <c r="B55" s="6" t="s">
        <v>396</v>
      </c>
      <c r="C55" s="49"/>
      <c r="D55" s="62"/>
      <c r="E55" s="273"/>
    </row>
    <row r="56" spans="1:5" ht="15" customHeight="1" thickBot="1">
      <c r="A56" s="81" t="s">
        <v>8</v>
      </c>
      <c r="B56" s="59" t="s">
        <v>2</v>
      </c>
      <c r="C56" s="295"/>
      <c r="D56" s="297"/>
      <c r="E56" s="148"/>
    </row>
    <row r="57" spans="1:5" ht="13.5" thickBot="1">
      <c r="A57" s="81" t="s">
        <v>9</v>
      </c>
      <c r="B57" s="92" t="s">
        <v>400</v>
      </c>
      <c r="C57" s="296">
        <f>+C45+C51+C56</f>
        <v>112297000</v>
      </c>
      <c r="D57" s="292">
        <f>+D45+D51+D56</f>
        <v>125258380</v>
      </c>
      <c r="E57" s="152">
        <f>+E45+E51+E56</f>
        <v>105984676</v>
      </c>
    </row>
    <row r="58" spans="3:4" ht="15" customHeight="1" thickBot="1">
      <c r="C58" s="634">
        <f>C41-C57</f>
        <v>0</v>
      </c>
      <c r="D58" s="634">
        <f>D41-D57</f>
        <v>0</v>
      </c>
    </row>
    <row r="59" spans="1:5" ht="14.25" customHeight="1" thickBot="1">
      <c r="A59" s="301" t="s">
        <v>461</v>
      </c>
      <c r="B59" s="302"/>
      <c r="C59" s="290"/>
      <c r="D59" s="290"/>
      <c r="E59" s="289">
        <v>21</v>
      </c>
    </row>
    <row r="60" spans="1:5" ht="13.5" thickBot="1">
      <c r="A60" s="303" t="s">
        <v>462</v>
      </c>
      <c r="B60" s="304"/>
      <c r="C60" s="290"/>
      <c r="D60" s="290"/>
      <c r="E60" s="289"/>
    </row>
  </sheetData>
  <sheetProtection sheet="1"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E60"/>
  <sheetViews>
    <sheetView zoomScale="120" zoomScaleNormal="120" workbookViewId="0" topLeftCell="A1">
      <selection activeCell="B1" sqref="B1:E1"/>
    </sheetView>
  </sheetViews>
  <sheetFormatPr defaultColWidth="9.00390625" defaultRowHeight="12.75"/>
  <cols>
    <col min="1" max="1" width="13.875" style="93" customWidth="1"/>
    <col min="2" max="2" width="54.50390625" style="94" customWidth="1"/>
    <col min="3" max="5" width="15.875" style="94" customWidth="1"/>
    <col min="6" max="16384" width="9.375" style="94" customWidth="1"/>
  </cols>
  <sheetData>
    <row r="1" spans="1:5" s="84" customFormat="1" ht="16.5" thickBot="1">
      <c r="A1" s="323"/>
      <c r="B1" s="714" t="s">
        <v>867</v>
      </c>
      <c r="C1" s="715"/>
      <c r="D1" s="715"/>
      <c r="E1" s="715"/>
    </row>
    <row r="2" spans="1:5" s="216" customFormat="1" ht="25.5" customHeight="1" thickBot="1">
      <c r="A2" s="324" t="s">
        <v>432</v>
      </c>
      <c r="B2" s="716" t="s">
        <v>777</v>
      </c>
      <c r="C2" s="717"/>
      <c r="D2" s="718"/>
      <c r="E2" s="325" t="s">
        <v>471</v>
      </c>
    </row>
    <row r="3" spans="1:5" s="216" customFormat="1" ht="24.75" thickBot="1">
      <c r="A3" s="324" t="s">
        <v>120</v>
      </c>
      <c r="B3" s="716" t="s">
        <v>289</v>
      </c>
      <c r="C3" s="717"/>
      <c r="D3" s="718"/>
      <c r="E3" s="325" t="s">
        <v>39</v>
      </c>
    </row>
    <row r="4" spans="1:5" s="217" customFormat="1" ht="15.75" customHeight="1" thickBot="1">
      <c r="A4" s="326"/>
      <c r="B4" s="326"/>
      <c r="C4" s="327"/>
      <c r="D4" s="328"/>
      <c r="E4" s="327" t="str">
        <f>'Z_9.2.2.sz.mell'!E4</f>
        <v>Forintban!</v>
      </c>
    </row>
    <row r="5" spans="1:5" ht="24.75" thickBot="1">
      <c r="A5" s="329" t="s">
        <v>121</v>
      </c>
      <c r="B5" s="330" t="s">
        <v>460</v>
      </c>
      <c r="C5" s="330" t="s">
        <v>430</v>
      </c>
      <c r="D5" s="331" t="s">
        <v>431</v>
      </c>
      <c r="E5" s="314" t="str">
        <f>CONCATENATE('Z_9.4.sz.mell'!E5)</f>
        <v>Módosítás utáni
2018. XII. 31.</v>
      </c>
    </row>
    <row r="6" spans="1:5" s="218" customFormat="1" ht="12.75" customHeight="1" thickBot="1">
      <c r="A6" s="362" t="s">
        <v>371</v>
      </c>
      <c r="B6" s="363" t="s">
        <v>372</v>
      </c>
      <c r="C6" s="363" t="s">
        <v>373</v>
      </c>
      <c r="D6" s="364" t="s">
        <v>375</v>
      </c>
      <c r="E6" s="365" t="s">
        <v>374</v>
      </c>
    </row>
    <row r="7" spans="1:5" s="218" customFormat="1" ht="15.75" customHeight="1" thickBot="1">
      <c r="A7" s="710" t="s">
        <v>40</v>
      </c>
      <c r="B7" s="711"/>
      <c r="C7" s="711"/>
      <c r="D7" s="711"/>
      <c r="E7" s="712"/>
    </row>
    <row r="8" spans="1:5" s="154" customFormat="1" ht="12" customHeight="1" thickBot="1">
      <c r="A8" s="77" t="s">
        <v>6</v>
      </c>
      <c r="B8" s="85" t="s">
        <v>392</v>
      </c>
      <c r="C8" s="121">
        <f>SUM(C9:C19)</f>
        <v>476000</v>
      </c>
      <c r="D8" s="121">
        <f>SUM(D9:D19)</f>
        <v>3106000</v>
      </c>
      <c r="E8" s="123">
        <f>SUM(E9:E19)</f>
        <v>1520543</v>
      </c>
    </row>
    <row r="9" spans="1:5" s="154" customFormat="1" ht="12" customHeight="1">
      <c r="A9" s="211" t="s">
        <v>63</v>
      </c>
      <c r="B9" s="8" t="s">
        <v>170</v>
      </c>
      <c r="C9" s="278"/>
      <c r="D9" s="278"/>
      <c r="E9" s="293"/>
    </row>
    <row r="10" spans="1:5" s="154" customFormat="1" ht="12" customHeight="1">
      <c r="A10" s="212" t="s">
        <v>64</v>
      </c>
      <c r="B10" s="6" t="s">
        <v>171</v>
      </c>
      <c r="C10" s="118">
        <v>476000</v>
      </c>
      <c r="D10" s="265">
        <v>2906000</v>
      </c>
      <c r="E10" s="270">
        <v>1517156</v>
      </c>
    </row>
    <row r="11" spans="1:5" s="154" customFormat="1" ht="12" customHeight="1">
      <c r="A11" s="212" t="s">
        <v>65</v>
      </c>
      <c r="B11" s="6" t="s">
        <v>172</v>
      </c>
      <c r="C11" s="118"/>
      <c r="D11" s="265"/>
      <c r="E11" s="270"/>
    </row>
    <row r="12" spans="1:5" s="154" customFormat="1" ht="12" customHeight="1">
      <c r="A12" s="212" t="s">
        <v>66</v>
      </c>
      <c r="B12" s="6" t="s">
        <v>173</v>
      </c>
      <c r="C12" s="118"/>
      <c r="D12" s="265"/>
      <c r="E12" s="270"/>
    </row>
    <row r="13" spans="1:5" s="154" customFormat="1" ht="12" customHeight="1">
      <c r="A13" s="212" t="s">
        <v>83</v>
      </c>
      <c r="B13" s="6" t="s">
        <v>174</v>
      </c>
      <c r="C13" s="118"/>
      <c r="D13" s="265"/>
      <c r="E13" s="270"/>
    </row>
    <row r="14" spans="1:5" s="154" customFormat="1" ht="12" customHeight="1">
      <c r="A14" s="212" t="s">
        <v>67</v>
      </c>
      <c r="B14" s="6" t="s">
        <v>290</v>
      </c>
      <c r="C14" s="118"/>
      <c r="D14" s="265"/>
      <c r="E14" s="270"/>
    </row>
    <row r="15" spans="1:5" s="154" customFormat="1" ht="12" customHeight="1">
      <c r="A15" s="212" t="s">
        <v>68</v>
      </c>
      <c r="B15" s="5" t="s">
        <v>291</v>
      </c>
      <c r="C15" s="118"/>
      <c r="D15" s="265"/>
      <c r="E15" s="270"/>
    </row>
    <row r="16" spans="1:5" s="154" customFormat="1" ht="12" customHeight="1">
      <c r="A16" s="212" t="s">
        <v>75</v>
      </c>
      <c r="B16" s="6" t="s">
        <v>177</v>
      </c>
      <c r="C16" s="276"/>
      <c r="D16" s="298">
        <v>100000</v>
      </c>
      <c r="E16" s="274">
        <v>35</v>
      </c>
    </row>
    <row r="17" spans="1:5" s="219" customFormat="1" ht="12" customHeight="1">
      <c r="A17" s="212" t="s">
        <v>76</v>
      </c>
      <c r="B17" s="6" t="s">
        <v>178</v>
      </c>
      <c r="C17" s="118"/>
      <c r="D17" s="265"/>
      <c r="E17" s="270"/>
    </row>
    <row r="18" spans="1:5" s="219" customFormat="1" ht="12" customHeight="1">
      <c r="A18" s="212" t="s">
        <v>77</v>
      </c>
      <c r="B18" s="6" t="s">
        <v>323</v>
      </c>
      <c r="C18" s="120"/>
      <c r="D18" s="266"/>
      <c r="E18" s="271"/>
    </row>
    <row r="19" spans="1:5" s="219" customFormat="1" ht="12" customHeight="1" thickBot="1">
      <c r="A19" s="212" t="s">
        <v>78</v>
      </c>
      <c r="B19" s="5" t="s">
        <v>179</v>
      </c>
      <c r="C19" s="120"/>
      <c r="D19" s="266">
        <v>100000</v>
      </c>
      <c r="E19" s="271">
        <v>3352</v>
      </c>
    </row>
    <row r="20" spans="1:5" s="154" customFormat="1" ht="12" customHeight="1" thickBot="1">
      <c r="A20" s="77" t="s">
        <v>7</v>
      </c>
      <c r="B20" s="85" t="s">
        <v>292</v>
      </c>
      <c r="C20" s="121">
        <f>SUM(C21:C23)</f>
        <v>0</v>
      </c>
      <c r="D20" s="267">
        <f>SUM(D21:D23)</f>
        <v>1608000</v>
      </c>
      <c r="E20" s="149">
        <f>SUM(E21:E23)</f>
        <v>1608000</v>
      </c>
    </row>
    <row r="21" spans="1:5" s="219" customFormat="1" ht="12" customHeight="1">
      <c r="A21" s="212" t="s">
        <v>69</v>
      </c>
      <c r="B21" s="7" t="s">
        <v>153</v>
      </c>
      <c r="C21" s="118"/>
      <c r="D21" s="265"/>
      <c r="E21" s="270"/>
    </row>
    <row r="22" spans="1:5" s="219" customFormat="1" ht="12" customHeight="1">
      <c r="A22" s="212" t="s">
        <v>70</v>
      </c>
      <c r="B22" s="6" t="s">
        <v>293</v>
      </c>
      <c r="C22" s="118"/>
      <c r="D22" s="265"/>
      <c r="E22" s="270"/>
    </row>
    <row r="23" spans="1:5" s="219" customFormat="1" ht="12" customHeight="1">
      <c r="A23" s="212" t="s">
        <v>71</v>
      </c>
      <c r="B23" s="6" t="s">
        <v>294</v>
      </c>
      <c r="C23" s="118"/>
      <c r="D23" s="265">
        <v>1608000</v>
      </c>
      <c r="E23" s="270">
        <v>1608000</v>
      </c>
    </row>
    <row r="24" spans="1:5" s="219" customFormat="1" ht="12" customHeight="1" thickBot="1">
      <c r="A24" s="212" t="s">
        <v>72</v>
      </c>
      <c r="B24" s="6" t="s">
        <v>397</v>
      </c>
      <c r="C24" s="118"/>
      <c r="D24" s="265"/>
      <c r="E24" s="270"/>
    </row>
    <row r="25" spans="1:5" s="219" customFormat="1" ht="12" customHeight="1" thickBot="1">
      <c r="A25" s="81" t="s">
        <v>8</v>
      </c>
      <c r="B25" s="59" t="s">
        <v>98</v>
      </c>
      <c r="C25" s="295"/>
      <c r="D25" s="297"/>
      <c r="E25" s="148"/>
    </row>
    <row r="26" spans="1:5" s="219" customFormat="1" ht="12" customHeight="1" thickBot="1">
      <c r="A26" s="81" t="s">
        <v>9</v>
      </c>
      <c r="B26" s="59" t="s">
        <v>295</v>
      </c>
      <c r="C26" s="121">
        <f>+C27+C28</f>
        <v>0</v>
      </c>
      <c r="D26" s="267">
        <f>+D27+D28</f>
        <v>0</v>
      </c>
      <c r="E26" s="149">
        <f>+E27+E28</f>
        <v>0</v>
      </c>
    </row>
    <row r="27" spans="1:5" s="219" customFormat="1" ht="12" customHeight="1">
      <c r="A27" s="213" t="s">
        <v>162</v>
      </c>
      <c r="B27" s="214" t="s">
        <v>293</v>
      </c>
      <c r="C27" s="277"/>
      <c r="D27" s="61"/>
      <c r="E27" s="275"/>
    </row>
    <row r="28" spans="1:5" s="219" customFormat="1" ht="12" customHeight="1">
      <c r="A28" s="213" t="s">
        <v>163</v>
      </c>
      <c r="B28" s="215" t="s">
        <v>296</v>
      </c>
      <c r="C28" s="122"/>
      <c r="D28" s="268"/>
      <c r="E28" s="272"/>
    </row>
    <row r="29" spans="1:5" s="219" customFormat="1" ht="12" customHeight="1" thickBot="1">
      <c r="A29" s="212" t="s">
        <v>164</v>
      </c>
      <c r="B29" s="64" t="s">
        <v>398</v>
      </c>
      <c r="C29" s="50"/>
      <c r="D29" s="299"/>
      <c r="E29" s="294"/>
    </row>
    <row r="30" spans="1:5" s="219" customFormat="1" ht="12" customHeight="1" thickBot="1">
      <c r="A30" s="81" t="s">
        <v>10</v>
      </c>
      <c r="B30" s="59" t="s">
        <v>297</v>
      </c>
      <c r="C30" s="121">
        <f>+C31+C32+C33</f>
        <v>0</v>
      </c>
      <c r="D30" s="267">
        <f>+D31+D32+D33</f>
        <v>0</v>
      </c>
      <c r="E30" s="149">
        <f>+E31+E32+E33</f>
        <v>0</v>
      </c>
    </row>
    <row r="31" spans="1:5" s="219" customFormat="1" ht="12" customHeight="1">
      <c r="A31" s="213" t="s">
        <v>56</v>
      </c>
      <c r="B31" s="214" t="s">
        <v>184</v>
      </c>
      <c r="C31" s="277"/>
      <c r="D31" s="61"/>
      <c r="E31" s="275"/>
    </row>
    <row r="32" spans="1:5" s="219" customFormat="1" ht="12" customHeight="1">
      <c r="A32" s="213" t="s">
        <v>57</v>
      </c>
      <c r="B32" s="215" t="s">
        <v>185</v>
      </c>
      <c r="C32" s="122"/>
      <c r="D32" s="268"/>
      <c r="E32" s="272"/>
    </row>
    <row r="33" spans="1:5" s="219" customFormat="1" ht="12" customHeight="1" thickBot="1">
      <c r="A33" s="212" t="s">
        <v>58</v>
      </c>
      <c r="B33" s="64" t="s">
        <v>186</v>
      </c>
      <c r="C33" s="50"/>
      <c r="D33" s="299"/>
      <c r="E33" s="294"/>
    </row>
    <row r="34" spans="1:5" s="154" customFormat="1" ht="12" customHeight="1" thickBot="1">
      <c r="A34" s="81" t="s">
        <v>11</v>
      </c>
      <c r="B34" s="59" t="s">
        <v>269</v>
      </c>
      <c r="C34" s="295"/>
      <c r="D34" s="297"/>
      <c r="E34" s="148"/>
    </row>
    <row r="35" spans="1:5" s="154" customFormat="1" ht="12" customHeight="1" thickBot="1">
      <c r="A35" s="81" t="s">
        <v>12</v>
      </c>
      <c r="B35" s="59" t="s">
        <v>298</v>
      </c>
      <c r="C35" s="295"/>
      <c r="D35" s="297"/>
      <c r="E35" s="148"/>
    </row>
    <row r="36" spans="1:5" s="154" customFormat="1" ht="12" customHeight="1" thickBot="1">
      <c r="A36" s="77" t="s">
        <v>13</v>
      </c>
      <c r="B36" s="59" t="s">
        <v>399</v>
      </c>
      <c r="C36" s="121">
        <f>+C8+C20+C25+C26+C30+C34+C35</f>
        <v>476000</v>
      </c>
      <c r="D36" s="267">
        <f>+D8+D20+D25+D26+D30+D34+D35</f>
        <v>4714000</v>
      </c>
      <c r="E36" s="149">
        <f>+E8+E20+E25+E26+E30+E34+E35</f>
        <v>3128543</v>
      </c>
    </row>
    <row r="37" spans="1:5" s="154" customFormat="1" ht="12" customHeight="1" thickBot="1">
      <c r="A37" s="86" t="s">
        <v>14</v>
      </c>
      <c r="B37" s="59" t="s">
        <v>300</v>
      </c>
      <c r="C37" s="121">
        <f>+C38+C39+C40</f>
        <v>18048000</v>
      </c>
      <c r="D37" s="267">
        <f>+D38+D39+D40</f>
        <v>21069943</v>
      </c>
      <c r="E37" s="149">
        <f>+E38+E39+E40</f>
        <v>22099880</v>
      </c>
    </row>
    <row r="38" spans="1:5" s="154" customFormat="1" ht="12" customHeight="1">
      <c r="A38" s="213" t="s">
        <v>301</v>
      </c>
      <c r="B38" s="214" t="s">
        <v>135</v>
      </c>
      <c r="C38" s="277"/>
      <c r="D38" s="61">
        <v>971943</v>
      </c>
      <c r="E38" s="275">
        <v>971943</v>
      </c>
    </row>
    <row r="39" spans="1:5" s="154" customFormat="1" ht="12" customHeight="1">
      <c r="A39" s="213" t="s">
        <v>302</v>
      </c>
      <c r="B39" s="215" t="s">
        <v>0</v>
      </c>
      <c r="C39" s="122"/>
      <c r="D39" s="268"/>
      <c r="E39" s="272"/>
    </row>
    <row r="40" spans="1:5" s="219" customFormat="1" ht="12" customHeight="1" thickBot="1">
      <c r="A40" s="212" t="s">
        <v>303</v>
      </c>
      <c r="B40" s="64" t="s">
        <v>304</v>
      </c>
      <c r="C40" s="50">
        <v>18048000</v>
      </c>
      <c r="D40" s="299">
        <v>20098000</v>
      </c>
      <c r="E40" s="294">
        <v>21127937</v>
      </c>
    </row>
    <row r="41" spans="1:5" s="219" customFormat="1" ht="15" customHeight="1" thickBot="1">
      <c r="A41" s="86" t="s">
        <v>15</v>
      </c>
      <c r="B41" s="87" t="s">
        <v>305</v>
      </c>
      <c r="C41" s="296">
        <f>+C36+C37</f>
        <v>18524000</v>
      </c>
      <c r="D41" s="292">
        <f>+D36+D37</f>
        <v>25783943</v>
      </c>
      <c r="E41" s="152">
        <f>+E36+E37</f>
        <v>25228423</v>
      </c>
    </row>
    <row r="42" spans="1:3" s="219" customFormat="1" ht="15" customHeight="1">
      <c r="A42" s="88"/>
      <c r="B42" s="89"/>
      <c r="C42" s="150"/>
    </row>
    <row r="43" spans="1:3" ht="13.5" thickBot="1">
      <c r="A43" s="90"/>
      <c r="B43" s="91"/>
      <c r="C43" s="151"/>
    </row>
    <row r="44" spans="1:5" s="218" customFormat="1" ht="16.5" customHeight="1" thickBot="1">
      <c r="A44" s="710" t="s">
        <v>41</v>
      </c>
      <c r="B44" s="711"/>
      <c r="C44" s="711"/>
      <c r="D44" s="711"/>
      <c r="E44" s="712"/>
    </row>
    <row r="45" spans="1:5" s="220" customFormat="1" ht="12" customHeight="1" thickBot="1">
      <c r="A45" s="81" t="s">
        <v>6</v>
      </c>
      <c r="B45" s="59" t="s">
        <v>306</v>
      </c>
      <c r="C45" s="121">
        <f>SUM(C46:C50)</f>
        <v>18206000</v>
      </c>
      <c r="D45" s="267">
        <f>SUM(D46:D50)</f>
        <v>24179943</v>
      </c>
      <c r="E45" s="149">
        <f>SUM(E46:E50)</f>
        <v>21066123</v>
      </c>
    </row>
    <row r="46" spans="1:5" ht="12" customHeight="1">
      <c r="A46" s="212" t="s">
        <v>63</v>
      </c>
      <c r="B46" s="7" t="s">
        <v>35</v>
      </c>
      <c r="C46" s="277">
        <v>6784000</v>
      </c>
      <c r="D46" s="61">
        <v>7408860</v>
      </c>
      <c r="E46" s="275">
        <v>5592300</v>
      </c>
    </row>
    <row r="47" spans="1:5" ht="12" customHeight="1">
      <c r="A47" s="212" t="s">
        <v>64</v>
      </c>
      <c r="B47" s="6" t="s">
        <v>107</v>
      </c>
      <c r="C47" s="49">
        <v>1389000</v>
      </c>
      <c r="D47" s="62">
        <v>1389000</v>
      </c>
      <c r="E47" s="273">
        <v>1120119</v>
      </c>
    </row>
    <row r="48" spans="1:5" ht="12" customHeight="1">
      <c r="A48" s="212" t="s">
        <v>65</v>
      </c>
      <c r="B48" s="6" t="s">
        <v>82</v>
      </c>
      <c r="C48" s="49">
        <v>10033000</v>
      </c>
      <c r="D48" s="62">
        <v>15382083</v>
      </c>
      <c r="E48" s="273">
        <v>14353704</v>
      </c>
    </row>
    <row r="49" spans="1:5" ht="12" customHeight="1">
      <c r="A49" s="212" t="s">
        <v>66</v>
      </c>
      <c r="B49" s="6" t="s">
        <v>108</v>
      </c>
      <c r="C49" s="49"/>
      <c r="D49" s="62"/>
      <c r="E49" s="273"/>
    </row>
    <row r="50" spans="1:5" ht="12" customHeight="1" thickBot="1">
      <c r="A50" s="212" t="s">
        <v>83</v>
      </c>
      <c r="B50" s="6" t="s">
        <v>109</v>
      </c>
      <c r="C50" s="49"/>
      <c r="D50" s="62"/>
      <c r="E50" s="273"/>
    </row>
    <row r="51" spans="1:5" ht="12" customHeight="1" thickBot="1">
      <c r="A51" s="81" t="s">
        <v>7</v>
      </c>
      <c r="B51" s="59" t="s">
        <v>307</v>
      </c>
      <c r="C51" s="121">
        <f>SUM(C52:C54)</f>
        <v>318000</v>
      </c>
      <c r="D51" s="267">
        <f>SUM(D52:D54)</f>
        <v>1604000</v>
      </c>
      <c r="E51" s="149">
        <f>SUM(E52:E54)</f>
        <v>1567263</v>
      </c>
    </row>
    <row r="52" spans="1:5" s="220" customFormat="1" ht="12" customHeight="1">
      <c r="A52" s="212" t="s">
        <v>69</v>
      </c>
      <c r="B52" s="7" t="s">
        <v>128</v>
      </c>
      <c r="C52" s="277">
        <v>318000</v>
      </c>
      <c r="D52" s="61">
        <v>1604000</v>
      </c>
      <c r="E52" s="275">
        <v>1567263</v>
      </c>
    </row>
    <row r="53" spans="1:5" ht="12" customHeight="1">
      <c r="A53" s="212" t="s">
        <v>70</v>
      </c>
      <c r="B53" s="6" t="s">
        <v>111</v>
      </c>
      <c r="C53" s="49"/>
      <c r="D53" s="62"/>
      <c r="E53" s="273"/>
    </row>
    <row r="54" spans="1:5" ht="12" customHeight="1">
      <c r="A54" s="212" t="s">
        <v>71</v>
      </c>
      <c r="B54" s="6" t="s">
        <v>42</v>
      </c>
      <c r="C54" s="49"/>
      <c r="D54" s="62"/>
      <c r="E54" s="273"/>
    </row>
    <row r="55" spans="1:5" ht="12" customHeight="1" thickBot="1">
      <c r="A55" s="212" t="s">
        <v>72</v>
      </c>
      <c r="B55" s="6" t="s">
        <v>396</v>
      </c>
      <c r="C55" s="49"/>
      <c r="D55" s="62"/>
      <c r="E55" s="273"/>
    </row>
    <row r="56" spans="1:5" ht="15" customHeight="1" thickBot="1">
      <c r="A56" s="81" t="s">
        <v>8</v>
      </c>
      <c r="B56" s="59" t="s">
        <v>2</v>
      </c>
      <c r="C56" s="295"/>
      <c r="D56" s="297"/>
      <c r="E56" s="148"/>
    </row>
    <row r="57" spans="1:5" ht="13.5" thickBot="1">
      <c r="A57" s="81" t="s">
        <v>9</v>
      </c>
      <c r="B57" s="92" t="s">
        <v>400</v>
      </c>
      <c r="C57" s="296">
        <f>+C45+C51+C56</f>
        <v>18524000</v>
      </c>
      <c r="D57" s="292">
        <f>+D45+D51+D56</f>
        <v>25783943</v>
      </c>
      <c r="E57" s="152">
        <f>+E45+E51+E56</f>
        <v>22633386</v>
      </c>
    </row>
    <row r="58" spans="3:4" ht="15" customHeight="1" thickBot="1">
      <c r="C58" s="634">
        <f>C41-C57</f>
        <v>0</v>
      </c>
      <c r="D58" s="634">
        <f>D41-D57</f>
        <v>0</v>
      </c>
    </row>
    <row r="59" spans="1:5" ht="14.25" customHeight="1" thickBot="1">
      <c r="A59" s="301" t="s">
        <v>461</v>
      </c>
      <c r="B59" s="302"/>
      <c r="C59" s="290">
        <v>3</v>
      </c>
      <c r="D59" s="290"/>
      <c r="E59" s="289">
        <v>3</v>
      </c>
    </row>
    <row r="60" spans="1:5" ht="13.5" thickBot="1">
      <c r="A60" s="303" t="s">
        <v>462</v>
      </c>
      <c r="B60" s="304"/>
      <c r="C60" s="290"/>
      <c r="D60" s="290"/>
      <c r="E60" s="289"/>
    </row>
  </sheetData>
  <sheetProtection sheet="1"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C00000"/>
  </sheetPr>
  <dimension ref="A1:E60"/>
  <sheetViews>
    <sheetView zoomScale="120" zoomScaleNormal="120" workbookViewId="0" topLeftCell="A1">
      <selection activeCell="I9" sqref="I9"/>
    </sheetView>
  </sheetViews>
  <sheetFormatPr defaultColWidth="9.00390625" defaultRowHeight="12.75"/>
  <cols>
    <col min="1" max="1" width="13.875" style="93" customWidth="1"/>
    <col min="2" max="2" width="54.50390625" style="94" customWidth="1"/>
    <col min="3" max="5" width="15.875" style="94" customWidth="1"/>
    <col min="6" max="16384" width="9.375" style="94" customWidth="1"/>
  </cols>
  <sheetData>
    <row r="1" spans="1:5" s="84" customFormat="1" ht="16.5" thickBot="1">
      <c r="A1" s="323"/>
      <c r="B1" s="719" t="s">
        <v>868</v>
      </c>
      <c r="C1" s="720"/>
      <c r="D1" s="720"/>
      <c r="E1" s="720"/>
    </row>
    <row r="2" spans="1:5" s="216" customFormat="1" ht="25.5" customHeight="1" thickBot="1">
      <c r="A2" s="324" t="s">
        <v>432</v>
      </c>
      <c r="B2" s="716" t="str">
        <f>CONCATENATE('Z_9.5.sz.mell'!B2:D2)</f>
        <v>Borsodnádasdi Közösségi Ház és Könyvtár</v>
      </c>
      <c r="C2" s="717"/>
      <c r="D2" s="718"/>
      <c r="E2" s="325" t="s">
        <v>471</v>
      </c>
    </row>
    <row r="3" spans="1:5" s="216" customFormat="1" ht="24.75" thickBot="1">
      <c r="A3" s="324" t="s">
        <v>120</v>
      </c>
      <c r="B3" s="716" t="s">
        <v>308</v>
      </c>
      <c r="C3" s="717"/>
      <c r="D3" s="718"/>
      <c r="E3" s="325" t="s">
        <v>43</v>
      </c>
    </row>
    <row r="4" spans="1:5" s="217" customFormat="1" ht="15.75" customHeight="1" thickBot="1">
      <c r="A4" s="326"/>
      <c r="B4" s="326"/>
      <c r="C4" s="327"/>
      <c r="D4" s="328"/>
      <c r="E4" s="327" t="str">
        <f>'Z_9.5.sz.mell'!E4</f>
        <v>Forintban!</v>
      </c>
    </row>
    <row r="5" spans="1:5" ht="24.75" thickBot="1">
      <c r="A5" s="329" t="s">
        <v>121</v>
      </c>
      <c r="B5" s="330" t="s">
        <v>460</v>
      </c>
      <c r="C5" s="330" t="s">
        <v>430</v>
      </c>
      <c r="D5" s="331" t="s">
        <v>431</v>
      </c>
      <c r="E5" s="314" t="str">
        <f>CONCATENATE('Z_9.5.sz.mell'!E5)</f>
        <v>Módosítás utáni
2018. XII. 31.</v>
      </c>
    </row>
    <row r="6" spans="1:5" s="218" customFormat="1" ht="12.75" customHeight="1" thickBot="1">
      <c r="A6" s="362" t="s">
        <v>371</v>
      </c>
      <c r="B6" s="363" t="s">
        <v>372</v>
      </c>
      <c r="C6" s="363" t="s">
        <v>373</v>
      </c>
      <c r="D6" s="364" t="s">
        <v>375</v>
      </c>
      <c r="E6" s="365" t="s">
        <v>374</v>
      </c>
    </row>
    <row r="7" spans="1:5" s="218" customFormat="1" ht="15.75" customHeight="1" thickBot="1">
      <c r="A7" s="710" t="s">
        <v>40</v>
      </c>
      <c r="B7" s="711"/>
      <c r="C7" s="711"/>
      <c r="D7" s="711"/>
      <c r="E7" s="712"/>
    </row>
    <row r="8" spans="1:5" s="154" customFormat="1" ht="12" customHeight="1" thickBot="1">
      <c r="A8" s="77" t="s">
        <v>6</v>
      </c>
      <c r="B8" s="85" t="s">
        <v>392</v>
      </c>
      <c r="C8" s="121">
        <f>SUM(C9:C19)</f>
        <v>476000</v>
      </c>
      <c r="D8" s="121">
        <f>SUM(D9:D19)</f>
        <v>3106000</v>
      </c>
      <c r="E8" s="123">
        <f>SUM(E9:E19)</f>
        <v>1520543</v>
      </c>
    </row>
    <row r="9" spans="1:5" s="154" customFormat="1" ht="12" customHeight="1">
      <c r="A9" s="211" t="s">
        <v>63</v>
      </c>
      <c r="B9" s="8" t="s">
        <v>170</v>
      </c>
      <c r="C9" s="278"/>
      <c r="D9" s="278"/>
      <c r="E9" s="293"/>
    </row>
    <row r="10" spans="1:5" s="154" customFormat="1" ht="12" customHeight="1">
      <c r="A10" s="212" t="s">
        <v>64</v>
      </c>
      <c r="B10" s="6" t="s">
        <v>171</v>
      </c>
      <c r="C10" s="118">
        <v>476000</v>
      </c>
      <c r="D10" s="265">
        <v>2906000</v>
      </c>
      <c r="E10" s="270">
        <v>1517156</v>
      </c>
    </row>
    <row r="11" spans="1:5" s="154" customFormat="1" ht="12" customHeight="1">
      <c r="A11" s="212" t="s">
        <v>65</v>
      </c>
      <c r="B11" s="6" t="s">
        <v>172</v>
      </c>
      <c r="C11" s="118"/>
      <c r="D11" s="265"/>
      <c r="E11" s="270"/>
    </row>
    <row r="12" spans="1:5" s="154" customFormat="1" ht="12" customHeight="1">
      <c r="A12" s="212" t="s">
        <v>66</v>
      </c>
      <c r="B12" s="6" t="s">
        <v>173</v>
      </c>
      <c r="C12" s="118"/>
      <c r="D12" s="265"/>
      <c r="E12" s="270"/>
    </row>
    <row r="13" spans="1:5" s="154" customFormat="1" ht="12" customHeight="1">
      <c r="A13" s="212" t="s">
        <v>83</v>
      </c>
      <c r="B13" s="6" t="s">
        <v>174</v>
      </c>
      <c r="C13" s="118"/>
      <c r="D13" s="265"/>
      <c r="E13" s="270"/>
    </row>
    <row r="14" spans="1:5" s="154" customFormat="1" ht="12" customHeight="1">
      <c r="A14" s="212" t="s">
        <v>67</v>
      </c>
      <c r="B14" s="6" t="s">
        <v>290</v>
      </c>
      <c r="C14" s="118"/>
      <c r="D14" s="265"/>
      <c r="E14" s="270"/>
    </row>
    <row r="15" spans="1:5" s="154" customFormat="1" ht="12" customHeight="1">
      <c r="A15" s="212" t="s">
        <v>68</v>
      </c>
      <c r="B15" s="5" t="s">
        <v>291</v>
      </c>
      <c r="C15" s="118"/>
      <c r="D15" s="265"/>
      <c r="E15" s="270"/>
    </row>
    <row r="16" spans="1:5" s="154" customFormat="1" ht="12" customHeight="1">
      <c r="A16" s="212" t="s">
        <v>75</v>
      </c>
      <c r="B16" s="6" t="s">
        <v>177</v>
      </c>
      <c r="C16" s="276"/>
      <c r="D16" s="298">
        <v>100000</v>
      </c>
      <c r="E16" s="274">
        <v>35</v>
      </c>
    </row>
    <row r="17" spans="1:5" s="219" customFormat="1" ht="12" customHeight="1">
      <c r="A17" s="212" t="s">
        <v>76</v>
      </c>
      <c r="B17" s="6" t="s">
        <v>178</v>
      </c>
      <c r="C17" s="118"/>
      <c r="D17" s="265"/>
      <c r="E17" s="270"/>
    </row>
    <row r="18" spans="1:5" s="219" customFormat="1" ht="12" customHeight="1">
      <c r="A18" s="212" t="s">
        <v>77</v>
      </c>
      <c r="B18" s="6" t="s">
        <v>323</v>
      </c>
      <c r="C18" s="120"/>
      <c r="D18" s="266"/>
      <c r="E18" s="271"/>
    </row>
    <row r="19" spans="1:5" s="219" customFormat="1" ht="12" customHeight="1" thickBot="1">
      <c r="A19" s="212" t="s">
        <v>78</v>
      </c>
      <c r="B19" s="5" t="s">
        <v>179</v>
      </c>
      <c r="C19" s="120"/>
      <c r="D19" s="266">
        <v>100000</v>
      </c>
      <c r="E19" s="271">
        <v>3352</v>
      </c>
    </row>
    <row r="20" spans="1:5" s="154" customFormat="1" ht="12" customHeight="1" thickBot="1">
      <c r="A20" s="77" t="s">
        <v>7</v>
      </c>
      <c r="B20" s="85" t="s">
        <v>292</v>
      </c>
      <c r="C20" s="121">
        <f>SUM(C21:C23)</f>
        <v>0</v>
      </c>
      <c r="D20" s="267">
        <f>SUM(D21:D23)</f>
        <v>1608000</v>
      </c>
      <c r="E20" s="149">
        <f>SUM(E21:E23)</f>
        <v>1608000</v>
      </c>
    </row>
    <row r="21" spans="1:5" s="219" customFormat="1" ht="12" customHeight="1">
      <c r="A21" s="212" t="s">
        <v>69</v>
      </c>
      <c r="B21" s="7" t="s">
        <v>153</v>
      </c>
      <c r="C21" s="118"/>
      <c r="D21" s="265"/>
      <c r="E21" s="270"/>
    </row>
    <row r="22" spans="1:5" s="219" customFormat="1" ht="12" customHeight="1">
      <c r="A22" s="212" t="s">
        <v>70</v>
      </c>
      <c r="B22" s="6" t="s">
        <v>293</v>
      </c>
      <c r="C22" s="118"/>
      <c r="D22" s="265"/>
      <c r="E22" s="270"/>
    </row>
    <row r="23" spans="1:5" s="219" customFormat="1" ht="12" customHeight="1">
      <c r="A23" s="212" t="s">
        <v>71</v>
      </c>
      <c r="B23" s="6" t="s">
        <v>294</v>
      </c>
      <c r="C23" s="118"/>
      <c r="D23" s="265">
        <v>1608000</v>
      </c>
      <c r="E23" s="270">
        <v>1608000</v>
      </c>
    </row>
    <row r="24" spans="1:5" s="219" customFormat="1" ht="12" customHeight="1" thickBot="1">
      <c r="A24" s="212" t="s">
        <v>72</v>
      </c>
      <c r="B24" s="6" t="s">
        <v>397</v>
      </c>
      <c r="C24" s="118"/>
      <c r="D24" s="265"/>
      <c r="E24" s="270"/>
    </row>
    <row r="25" spans="1:5" s="219" customFormat="1" ht="12" customHeight="1" thickBot="1">
      <c r="A25" s="81" t="s">
        <v>8</v>
      </c>
      <c r="B25" s="59" t="s">
        <v>98</v>
      </c>
      <c r="C25" s="295"/>
      <c r="D25" s="297"/>
      <c r="E25" s="148"/>
    </row>
    <row r="26" spans="1:5" s="219" customFormat="1" ht="12" customHeight="1" thickBot="1">
      <c r="A26" s="81" t="s">
        <v>9</v>
      </c>
      <c r="B26" s="59" t="s">
        <v>295</v>
      </c>
      <c r="C26" s="121">
        <f>+C27+C28</f>
        <v>0</v>
      </c>
      <c r="D26" s="267">
        <f>+D27+D28</f>
        <v>0</v>
      </c>
      <c r="E26" s="149">
        <f>+E27+E28</f>
        <v>0</v>
      </c>
    </row>
    <row r="27" spans="1:5" s="219" customFormat="1" ht="12" customHeight="1">
      <c r="A27" s="213" t="s">
        <v>162</v>
      </c>
      <c r="B27" s="214" t="s">
        <v>293</v>
      </c>
      <c r="C27" s="277"/>
      <c r="D27" s="61"/>
      <c r="E27" s="275"/>
    </row>
    <row r="28" spans="1:5" s="219" customFormat="1" ht="12" customHeight="1">
      <c r="A28" s="213" t="s">
        <v>163</v>
      </c>
      <c r="B28" s="215" t="s">
        <v>296</v>
      </c>
      <c r="C28" s="122"/>
      <c r="D28" s="268"/>
      <c r="E28" s="272"/>
    </row>
    <row r="29" spans="1:5" s="219" customFormat="1" ht="12" customHeight="1" thickBot="1">
      <c r="A29" s="212" t="s">
        <v>164</v>
      </c>
      <c r="B29" s="64" t="s">
        <v>398</v>
      </c>
      <c r="C29" s="50"/>
      <c r="D29" s="299"/>
      <c r="E29" s="294"/>
    </row>
    <row r="30" spans="1:5" s="219" customFormat="1" ht="12" customHeight="1" thickBot="1">
      <c r="A30" s="81" t="s">
        <v>10</v>
      </c>
      <c r="B30" s="59" t="s">
        <v>297</v>
      </c>
      <c r="C30" s="121">
        <f>+C31+C32+C33</f>
        <v>0</v>
      </c>
      <c r="D30" s="267">
        <f>+D31+D32+D33</f>
        <v>0</v>
      </c>
      <c r="E30" s="149">
        <f>+E31+E32+E33</f>
        <v>0</v>
      </c>
    </row>
    <row r="31" spans="1:5" s="219" customFormat="1" ht="12" customHeight="1">
      <c r="A31" s="213" t="s">
        <v>56</v>
      </c>
      <c r="B31" s="214" t="s">
        <v>184</v>
      </c>
      <c r="C31" s="277"/>
      <c r="D31" s="61"/>
      <c r="E31" s="275"/>
    </row>
    <row r="32" spans="1:5" s="219" customFormat="1" ht="12" customHeight="1">
      <c r="A32" s="213" t="s">
        <v>57</v>
      </c>
      <c r="B32" s="215" t="s">
        <v>185</v>
      </c>
      <c r="C32" s="122"/>
      <c r="D32" s="268"/>
      <c r="E32" s="272"/>
    </row>
    <row r="33" spans="1:5" s="219" customFormat="1" ht="12" customHeight="1" thickBot="1">
      <c r="A33" s="212" t="s">
        <v>58</v>
      </c>
      <c r="B33" s="64" t="s">
        <v>186</v>
      </c>
      <c r="C33" s="50"/>
      <c r="D33" s="299"/>
      <c r="E33" s="294"/>
    </row>
    <row r="34" spans="1:5" s="154" customFormat="1" ht="12" customHeight="1" thickBot="1">
      <c r="A34" s="81" t="s">
        <v>11</v>
      </c>
      <c r="B34" s="59" t="s">
        <v>269</v>
      </c>
      <c r="C34" s="295"/>
      <c r="D34" s="297"/>
      <c r="E34" s="148"/>
    </row>
    <row r="35" spans="1:5" s="154" customFormat="1" ht="12" customHeight="1" thickBot="1">
      <c r="A35" s="81" t="s">
        <v>12</v>
      </c>
      <c r="B35" s="59" t="s">
        <v>298</v>
      </c>
      <c r="C35" s="295"/>
      <c r="D35" s="297"/>
      <c r="E35" s="148"/>
    </row>
    <row r="36" spans="1:5" s="154" customFormat="1" ht="12" customHeight="1" thickBot="1">
      <c r="A36" s="77" t="s">
        <v>13</v>
      </c>
      <c r="B36" s="59" t="s">
        <v>399</v>
      </c>
      <c r="C36" s="121">
        <f>+C8+C20+C25+C26+C30+C34+C35</f>
        <v>476000</v>
      </c>
      <c r="D36" s="267">
        <f>+D8+D20+D25+D26+D30+D34+D35</f>
        <v>4714000</v>
      </c>
      <c r="E36" s="149">
        <f>+E8+E20+E25+E26+E30+E34+E35</f>
        <v>3128543</v>
      </c>
    </row>
    <row r="37" spans="1:5" s="154" customFormat="1" ht="12" customHeight="1" thickBot="1">
      <c r="A37" s="86" t="s">
        <v>14</v>
      </c>
      <c r="B37" s="59" t="s">
        <v>300</v>
      </c>
      <c r="C37" s="121">
        <f>+C38+C39+C40</f>
        <v>18048000</v>
      </c>
      <c r="D37" s="267">
        <f>+D38+D39+D40</f>
        <v>21069943</v>
      </c>
      <c r="E37" s="149">
        <f>+E38+E39+E40</f>
        <v>22099880</v>
      </c>
    </row>
    <row r="38" spans="1:5" s="154" customFormat="1" ht="12" customHeight="1">
      <c r="A38" s="213" t="s">
        <v>301</v>
      </c>
      <c r="B38" s="214" t="s">
        <v>135</v>
      </c>
      <c r="C38" s="277"/>
      <c r="D38" s="61">
        <v>971943</v>
      </c>
      <c r="E38" s="275">
        <v>971943</v>
      </c>
    </row>
    <row r="39" spans="1:5" s="154" customFormat="1" ht="12" customHeight="1">
      <c r="A39" s="213" t="s">
        <v>302</v>
      </c>
      <c r="B39" s="215" t="s">
        <v>0</v>
      </c>
      <c r="C39" s="122"/>
      <c r="D39" s="268"/>
      <c r="E39" s="272"/>
    </row>
    <row r="40" spans="1:5" s="219" customFormat="1" ht="12" customHeight="1" thickBot="1">
      <c r="A40" s="212" t="s">
        <v>303</v>
      </c>
      <c r="B40" s="64" t="s">
        <v>304</v>
      </c>
      <c r="C40" s="50">
        <v>18048000</v>
      </c>
      <c r="D40" s="299">
        <v>20098000</v>
      </c>
      <c r="E40" s="294">
        <v>21127937</v>
      </c>
    </row>
    <row r="41" spans="1:5" s="219" customFormat="1" ht="15" customHeight="1" thickBot="1">
      <c r="A41" s="86" t="s">
        <v>15</v>
      </c>
      <c r="B41" s="87" t="s">
        <v>305</v>
      </c>
      <c r="C41" s="296">
        <f>+C36+C37</f>
        <v>18524000</v>
      </c>
      <c r="D41" s="292">
        <f>+D36+D37</f>
        <v>25783943</v>
      </c>
      <c r="E41" s="152">
        <f>+E36+E37</f>
        <v>25228423</v>
      </c>
    </row>
    <row r="42" spans="1:3" s="219" customFormat="1" ht="15" customHeight="1">
      <c r="A42" s="88"/>
      <c r="B42" s="89"/>
      <c r="C42" s="150"/>
    </row>
    <row r="43" spans="1:3" ht="13.5" thickBot="1">
      <c r="A43" s="90"/>
      <c r="B43" s="91"/>
      <c r="C43" s="151"/>
    </row>
    <row r="44" spans="1:5" s="218" customFormat="1" ht="16.5" customHeight="1" thickBot="1">
      <c r="A44" s="710" t="s">
        <v>41</v>
      </c>
      <c r="B44" s="711"/>
      <c r="C44" s="711"/>
      <c r="D44" s="711"/>
      <c r="E44" s="712"/>
    </row>
    <row r="45" spans="1:5" s="220" customFormat="1" ht="12" customHeight="1" thickBot="1">
      <c r="A45" s="81" t="s">
        <v>6</v>
      </c>
      <c r="B45" s="59" t="s">
        <v>306</v>
      </c>
      <c r="C45" s="121">
        <f>SUM(C46:C50)</f>
        <v>18206000</v>
      </c>
      <c r="D45" s="267">
        <f>SUM(D46:D50)</f>
        <v>24179943</v>
      </c>
      <c r="E45" s="149">
        <f>SUM(E46:E50)</f>
        <v>21066123</v>
      </c>
    </row>
    <row r="46" spans="1:5" ht="12" customHeight="1">
      <c r="A46" s="212" t="s">
        <v>63</v>
      </c>
      <c r="B46" s="7" t="s">
        <v>35</v>
      </c>
      <c r="C46" s="277">
        <v>6784000</v>
      </c>
      <c r="D46" s="61">
        <v>7408860</v>
      </c>
      <c r="E46" s="275">
        <v>5592300</v>
      </c>
    </row>
    <row r="47" spans="1:5" ht="12" customHeight="1">
      <c r="A47" s="212" t="s">
        <v>64</v>
      </c>
      <c r="B47" s="6" t="s">
        <v>107</v>
      </c>
      <c r="C47" s="49">
        <v>1389000</v>
      </c>
      <c r="D47" s="62">
        <v>1389000</v>
      </c>
      <c r="E47" s="273">
        <v>1120119</v>
      </c>
    </row>
    <row r="48" spans="1:5" ht="12" customHeight="1">
      <c r="A48" s="212" t="s">
        <v>65</v>
      </c>
      <c r="B48" s="6" t="s">
        <v>82</v>
      </c>
      <c r="C48" s="49">
        <v>10033000</v>
      </c>
      <c r="D48" s="62">
        <v>15382083</v>
      </c>
      <c r="E48" s="273">
        <v>14353704</v>
      </c>
    </row>
    <row r="49" spans="1:5" ht="12" customHeight="1">
      <c r="A49" s="212" t="s">
        <v>66</v>
      </c>
      <c r="B49" s="6" t="s">
        <v>108</v>
      </c>
      <c r="C49" s="49"/>
      <c r="D49" s="62"/>
      <c r="E49" s="273"/>
    </row>
    <row r="50" spans="1:5" ht="12" customHeight="1" thickBot="1">
      <c r="A50" s="212" t="s">
        <v>83</v>
      </c>
      <c r="B50" s="6" t="s">
        <v>109</v>
      </c>
      <c r="C50" s="49"/>
      <c r="D50" s="62"/>
      <c r="E50" s="273"/>
    </row>
    <row r="51" spans="1:5" ht="12" customHeight="1" thickBot="1">
      <c r="A51" s="81" t="s">
        <v>7</v>
      </c>
      <c r="B51" s="59" t="s">
        <v>307</v>
      </c>
      <c r="C51" s="121">
        <f>SUM(C52:C54)</f>
        <v>318000</v>
      </c>
      <c r="D51" s="267">
        <f>SUM(D52:D54)</f>
        <v>1604000</v>
      </c>
      <c r="E51" s="149">
        <f>SUM(E52:E54)</f>
        <v>1567263</v>
      </c>
    </row>
    <row r="52" spans="1:5" s="220" customFormat="1" ht="12" customHeight="1">
      <c r="A52" s="212" t="s">
        <v>69</v>
      </c>
      <c r="B52" s="7" t="s">
        <v>128</v>
      </c>
      <c r="C52" s="277">
        <v>318000</v>
      </c>
      <c r="D52" s="61">
        <v>1604000</v>
      </c>
      <c r="E52" s="275">
        <v>1567263</v>
      </c>
    </row>
    <row r="53" spans="1:5" ht="12" customHeight="1">
      <c r="A53" s="212" t="s">
        <v>70</v>
      </c>
      <c r="B53" s="6" t="s">
        <v>111</v>
      </c>
      <c r="C53" s="49"/>
      <c r="D53" s="62"/>
      <c r="E53" s="273"/>
    </row>
    <row r="54" spans="1:5" ht="12" customHeight="1">
      <c r="A54" s="212" t="s">
        <v>71</v>
      </c>
      <c r="B54" s="6" t="s">
        <v>42</v>
      </c>
      <c r="C54" s="49"/>
      <c r="D54" s="62"/>
      <c r="E54" s="273"/>
    </row>
    <row r="55" spans="1:5" ht="12" customHeight="1" thickBot="1">
      <c r="A55" s="212" t="s">
        <v>72</v>
      </c>
      <c r="B55" s="6" t="s">
        <v>396</v>
      </c>
      <c r="C55" s="49"/>
      <c r="D55" s="62"/>
      <c r="E55" s="273"/>
    </row>
    <row r="56" spans="1:5" ht="15" customHeight="1" thickBot="1">
      <c r="A56" s="81" t="s">
        <v>8</v>
      </c>
      <c r="B56" s="59" t="s">
        <v>2</v>
      </c>
      <c r="C56" s="295"/>
      <c r="D56" s="297"/>
      <c r="E56" s="148"/>
    </row>
    <row r="57" spans="1:5" ht="13.5" thickBot="1">
      <c r="A57" s="81" t="s">
        <v>9</v>
      </c>
      <c r="B57" s="92" t="s">
        <v>400</v>
      </c>
      <c r="C57" s="296">
        <f>+C45+C51+C56</f>
        <v>18524000</v>
      </c>
      <c r="D57" s="292">
        <f>+D45+D51+D56</f>
        <v>25783943</v>
      </c>
      <c r="E57" s="152">
        <f>+E45+E51+E56</f>
        <v>22633386</v>
      </c>
    </row>
    <row r="58" spans="3:4" ht="15" customHeight="1" thickBot="1">
      <c r="C58" s="634">
        <f>C41-C57</f>
        <v>0</v>
      </c>
      <c r="D58" s="634">
        <f>D41-D57</f>
        <v>0</v>
      </c>
    </row>
    <row r="59" spans="1:5" ht="14.25" customHeight="1" thickBot="1">
      <c r="A59" s="301" t="s">
        <v>461</v>
      </c>
      <c r="B59" s="302"/>
      <c r="C59" s="290">
        <v>3</v>
      </c>
      <c r="D59" s="290"/>
      <c r="E59" s="289">
        <v>3</v>
      </c>
    </row>
    <row r="60" spans="1:5" ht="13.5" thickBot="1">
      <c r="A60" s="303" t="s">
        <v>462</v>
      </c>
      <c r="B60" s="304"/>
      <c r="C60" s="290"/>
      <c r="D60" s="290"/>
      <c r="E60" s="289"/>
    </row>
  </sheetData>
  <sheetProtection sheet="1"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C00000"/>
  </sheetPr>
  <dimension ref="A1:G40"/>
  <sheetViews>
    <sheetView zoomScale="120" zoomScaleNormal="120" workbookViewId="0" topLeftCell="A1">
      <selection activeCell="G11" sqref="G11"/>
    </sheetView>
  </sheetViews>
  <sheetFormatPr defaultColWidth="9.00390625" defaultRowHeight="12.75"/>
  <cols>
    <col min="1" max="1" width="7.00390625" style="662" customWidth="1"/>
    <col min="2" max="2" width="32.00390625" style="94" customWidth="1"/>
    <col min="3" max="3" width="12.50390625" style="94" customWidth="1"/>
    <col min="4" max="6" width="11.875" style="94" customWidth="1"/>
    <col min="7" max="7" width="12.875" style="94" customWidth="1"/>
    <col min="8" max="16384" width="9.375" style="94" customWidth="1"/>
  </cols>
  <sheetData>
    <row r="1" spans="1:7" ht="18.75" customHeight="1">
      <c r="A1" s="725" t="s">
        <v>820</v>
      </c>
      <c r="B1" s="726"/>
      <c r="C1" s="726"/>
      <c r="D1" s="726"/>
      <c r="E1" s="726"/>
      <c r="F1" s="726"/>
      <c r="G1" s="726"/>
    </row>
    <row r="3" spans="1:7" ht="15.75">
      <c r="A3" s="723" t="s">
        <v>749</v>
      </c>
      <c r="B3" s="724"/>
      <c r="C3" s="724"/>
      <c r="D3" s="724"/>
      <c r="E3" s="724"/>
      <c r="F3" s="724"/>
      <c r="G3" s="724"/>
    </row>
    <row r="5" ht="14.25" thickBot="1">
      <c r="G5" s="663" t="s">
        <v>750</v>
      </c>
    </row>
    <row r="6" spans="1:7" ht="17.25" customHeight="1" thickBot="1">
      <c r="A6" s="727" t="s">
        <v>4</v>
      </c>
      <c r="B6" s="729" t="s">
        <v>741</v>
      </c>
      <c r="C6" s="729" t="s">
        <v>742</v>
      </c>
      <c r="D6" s="729" t="s">
        <v>743</v>
      </c>
      <c r="E6" s="731" t="s">
        <v>744</v>
      </c>
      <c r="F6" s="731"/>
      <c r="G6" s="732"/>
    </row>
    <row r="7" spans="1:7" s="666" customFormat="1" ht="57.75" customHeight="1" thickBot="1">
      <c r="A7" s="728"/>
      <c r="B7" s="730"/>
      <c r="C7" s="730"/>
      <c r="D7" s="730"/>
      <c r="E7" s="664" t="s">
        <v>745</v>
      </c>
      <c r="F7" s="664" t="s">
        <v>746</v>
      </c>
      <c r="G7" s="665" t="s">
        <v>747</v>
      </c>
    </row>
    <row r="8" spans="1:7" s="220" customFormat="1" ht="15" customHeight="1" thickBot="1">
      <c r="A8" s="77" t="s">
        <v>371</v>
      </c>
      <c r="B8" s="78" t="s">
        <v>372</v>
      </c>
      <c r="C8" s="78" t="s">
        <v>373</v>
      </c>
      <c r="D8" s="78" t="s">
        <v>375</v>
      </c>
      <c r="E8" s="78" t="s">
        <v>748</v>
      </c>
      <c r="F8" s="78" t="s">
        <v>376</v>
      </c>
      <c r="G8" s="79" t="s">
        <v>377</v>
      </c>
    </row>
    <row r="9" spans="1:7" ht="15" customHeight="1">
      <c r="A9" s="667" t="s">
        <v>6</v>
      </c>
      <c r="B9" s="668" t="s">
        <v>771</v>
      </c>
      <c r="C9" s="669">
        <v>1278366696</v>
      </c>
      <c r="D9" s="669"/>
      <c r="E9" s="670">
        <f>C9+D9</f>
        <v>1278366696</v>
      </c>
      <c r="F9" s="669">
        <v>152888868</v>
      </c>
      <c r="G9" s="671">
        <v>1125477828</v>
      </c>
    </row>
    <row r="10" spans="1:7" ht="15" customHeight="1">
      <c r="A10" s="672" t="s">
        <v>7</v>
      </c>
      <c r="B10" s="673" t="s">
        <v>772</v>
      </c>
      <c r="C10" s="21">
        <v>380614</v>
      </c>
      <c r="D10" s="21"/>
      <c r="E10" s="670">
        <f aca="true" t="shared" si="0" ref="E10:E39">C10+D10</f>
        <v>380614</v>
      </c>
      <c r="F10" s="21">
        <v>380614</v>
      </c>
      <c r="G10" s="454"/>
    </row>
    <row r="11" spans="1:7" ht="15" customHeight="1">
      <c r="A11" s="672" t="s">
        <v>8</v>
      </c>
      <c r="B11" s="673" t="s">
        <v>773</v>
      </c>
      <c r="C11" s="21">
        <v>293467</v>
      </c>
      <c r="D11" s="21"/>
      <c r="E11" s="670">
        <f t="shared" si="0"/>
        <v>293467</v>
      </c>
      <c r="F11" s="21">
        <v>293467</v>
      </c>
      <c r="G11" s="454"/>
    </row>
    <row r="12" spans="1:7" ht="15" customHeight="1">
      <c r="A12" s="672" t="s">
        <v>9</v>
      </c>
      <c r="B12" s="673" t="s">
        <v>775</v>
      </c>
      <c r="C12" s="21">
        <v>2150816</v>
      </c>
      <c r="D12" s="21"/>
      <c r="E12" s="670">
        <f t="shared" si="0"/>
        <v>2150816</v>
      </c>
      <c r="F12" s="21">
        <v>2150816</v>
      </c>
      <c r="G12" s="454"/>
    </row>
    <row r="13" spans="1:7" ht="15" customHeight="1">
      <c r="A13" s="672" t="s">
        <v>10</v>
      </c>
      <c r="B13" s="673" t="s">
        <v>776</v>
      </c>
      <c r="C13" s="21">
        <v>2595037</v>
      </c>
      <c r="D13" s="21"/>
      <c r="E13" s="670">
        <f t="shared" si="0"/>
        <v>2595037</v>
      </c>
      <c r="F13" s="21">
        <v>2595037</v>
      </c>
      <c r="G13" s="454"/>
    </row>
    <row r="14" spans="1:7" ht="15" customHeight="1">
      <c r="A14" s="672" t="s">
        <v>11</v>
      </c>
      <c r="B14" s="673"/>
      <c r="C14" s="21"/>
      <c r="D14" s="21"/>
      <c r="E14" s="670">
        <f t="shared" si="0"/>
        <v>0</v>
      </c>
      <c r="F14" s="21"/>
      <c r="G14" s="454"/>
    </row>
    <row r="15" spans="1:7" ht="15" customHeight="1">
      <c r="A15" s="672" t="s">
        <v>12</v>
      </c>
      <c r="B15" s="673"/>
      <c r="C15" s="21"/>
      <c r="D15" s="21"/>
      <c r="E15" s="670">
        <f t="shared" si="0"/>
        <v>0</v>
      </c>
      <c r="F15" s="21"/>
      <c r="G15" s="454"/>
    </row>
    <row r="16" spans="1:7" ht="15" customHeight="1">
      <c r="A16" s="672" t="s">
        <v>13</v>
      </c>
      <c r="B16" s="673"/>
      <c r="C16" s="21"/>
      <c r="D16" s="21"/>
      <c r="E16" s="670">
        <f t="shared" si="0"/>
        <v>0</v>
      </c>
      <c r="F16" s="21"/>
      <c r="G16" s="454"/>
    </row>
    <row r="17" spans="1:7" ht="15" customHeight="1">
      <c r="A17" s="672" t="s">
        <v>14</v>
      </c>
      <c r="B17" s="673"/>
      <c r="C17" s="21"/>
      <c r="D17" s="21"/>
      <c r="E17" s="670">
        <f t="shared" si="0"/>
        <v>0</v>
      </c>
      <c r="F17" s="21"/>
      <c r="G17" s="454"/>
    </row>
    <row r="18" spans="1:7" ht="15" customHeight="1">
      <c r="A18" s="672" t="s">
        <v>15</v>
      </c>
      <c r="B18" s="673"/>
      <c r="C18" s="21"/>
      <c r="D18" s="21"/>
      <c r="E18" s="670">
        <f t="shared" si="0"/>
        <v>0</v>
      </c>
      <c r="F18" s="21"/>
      <c r="G18" s="454"/>
    </row>
    <row r="19" spans="1:7" ht="15" customHeight="1">
      <c r="A19" s="672" t="s">
        <v>16</v>
      </c>
      <c r="B19" s="673"/>
      <c r="C19" s="21"/>
      <c r="D19" s="21"/>
      <c r="E19" s="670">
        <f t="shared" si="0"/>
        <v>0</v>
      </c>
      <c r="F19" s="21"/>
      <c r="G19" s="454"/>
    </row>
    <row r="20" spans="1:7" ht="15" customHeight="1">
      <c r="A20" s="672" t="s">
        <v>17</v>
      </c>
      <c r="B20" s="673"/>
      <c r="C20" s="21"/>
      <c r="D20" s="21"/>
      <c r="E20" s="670">
        <f t="shared" si="0"/>
        <v>0</v>
      </c>
      <c r="F20" s="21"/>
      <c r="G20" s="454"/>
    </row>
    <row r="21" spans="1:7" ht="15" customHeight="1">
      <c r="A21" s="672" t="s">
        <v>18</v>
      </c>
      <c r="B21" s="673"/>
      <c r="C21" s="21"/>
      <c r="D21" s="21"/>
      <c r="E21" s="670">
        <f t="shared" si="0"/>
        <v>0</v>
      </c>
      <c r="F21" s="21"/>
      <c r="G21" s="454"/>
    </row>
    <row r="22" spans="1:7" ht="15" customHeight="1">
      <c r="A22" s="672" t="s">
        <v>19</v>
      </c>
      <c r="B22" s="673"/>
      <c r="C22" s="21"/>
      <c r="D22" s="21"/>
      <c r="E22" s="670">
        <f t="shared" si="0"/>
        <v>0</v>
      </c>
      <c r="F22" s="21"/>
      <c r="G22" s="454"/>
    </row>
    <row r="23" spans="1:7" ht="15" customHeight="1">
      <c r="A23" s="672" t="s">
        <v>20</v>
      </c>
      <c r="B23" s="673"/>
      <c r="C23" s="21"/>
      <c r="D23" s="21"/>
      <c r="E23" s="670">
        <f t="shared" si="0"/>
        <v>0</v>
      </c>
      <c r="F23" s="21"/>
      <c r="G23" s="454"/>
    </row>
    <row r="24" spans="1:7" ht="15" customHeight="1">
      <c r="A24" s="672" t="s">
        <v>21</v>
      </c>
      <c r="B24" s="673"/>
      <c r="C24" s="21"/>
      <c r="D24" s="21"/>
      <c r="E24" s="670">
        <f t="shared" si="0"/>
        <v>0</v>
      </c>
      <c r="F24" s="21"/>
      <c r="G24" s="454"/>
    </row>
    <row r="25" spans="1:7" ht="15" customHeight="1">
      <c r="A25" s="672" t="s">
        <v>22</v>
      </c>
      <c r="B25" s="673"/>
      <c r="C25" s="21"/>
      <c r="D25" s="21"/>
      <c r="E25" s="670">
        <f t="shared" si="0"/>
        <v>0</v>
      </c>
      <c r="F25" s="21"/>
      <c r="G25" s="454"/>
    </row>
    <row r="26" spans="1:7" ht="15" customHeight="1">
      <c r="A26" s="672" t="s">
        <v>23</v>
      </c>
      <c r="B26" s="673"/>
      <c r="C26" s="21"/>
      <c r="D26" s="21"/>
      <c r="E26" s="670">
        <f t="shared" si="0"/>
        <v>0</v>
      </c>
      <c r="F26" s="21"/>
      <c r="G26" s="454"/>
    </row>
    <row r="27" spans="1:7" ht="15" customHeight="1">
      <c r="A27" s="672" t="s">
        <v>24</v>
      </c>
      <c r="B27" s="673"/>
      <c r="C27" s="21"/>
      <c r="D27" s="21"/>
      <c r="E27" s="670">
        <f t="shared" si="0"/>
        <v>0</v>
      </c>
      <c r="F27" s="21"/>
      <c r="G27" s="454"/>
    </row>
    <row r="28" spans="1:7" ht="15" customHeight="1">
      <c r="A28" s="672" t="s">
        <v>25</v>
      </c>
      <c r="B28" s="673"/>
      <c r="C28" s="21"/>
      <c r="D28" s="21"/>
      <c r="E28" s="670">
        <f t="shared" si="0"/>
        <v>0</v>
      </c>
      <c r="F28" s="21"/>
      <c r="G28" s="454"/>
    </row>
    <row r="29" spans="1:7" ht="15" customHeight="1">
      <c r="A29" s="672" t="s">
        <v>26</v>
      </c>
      <c r="B29" s="673"/>
      <c r="C29" s="21"/>
      <c r="D29" s="21"/>
      <c r="E29" s="670">
        <f t="shared" si="0"/>
        <v>0</v>
      </c>
      <c r="F29" s="21"/>
      <c r="G29" s="454"/>
    </row>
    <row r="30" spans="1:7" ht="15" customHeight="1">
      <c r="A30" s="672" t="s">
        <v>27</v>
      </c>
      <c r="B30" s="673"/>
      <c r="C30" s="21"/>
      <c r="D30" s="21"/>
      <c r="E30" s="670">
        <f t="shared" si="0"/>
        <v>0</v>
      </c>
      <c r="F30" s="21"/>
      <c r="G30" s="454"/>
    </row>
    <row r="31" spans="1:7" ht="15" customHeight="1">
      <c r="A31" s="672" t="s">
        <v>28</v>
      </c>
      <c r="B31" s="673"/>
      <c r="C31" s="21"/>
      <c r="D31" s="21"/>
      <c r="E31" s="670">
        <f t="shared" si="0"/>
        <v>0</v>
      </c>
      <c r="F31" s="21"/>
      <c r="G31" s="454"/>
    </row>
    <row r="32" spans="1:7" ht="15" customHeight="1">
      <c r="A32" s="672" t="s">
        <v>29</v>
      </c>
      <c r="B32" s="673"/>
      <c r="C32" s="21"/>
      <c r="D32" s="21"/>
      <c r="E32" s="670">
        <f t="shared" si="0"/>
        <v>0</v>
      </c>
      <c r="F32" s="21"/>
      <c r="G32" s="454"/>
    </row>
    <row r="33" spans="1:7" ht="15" customHeight="1">
      <c r="A33" s="672" t="s">
        <v>30</v>
      </c>
      <c r="B33" s="673"/>
      <c r="C33" s="21"/>
      <c r="D33" s="21"/>
      <c r="E33" s="670">
        <f t="shared" si="0"/>
        <v>0</v>
      </c>
      <c r="F33" s="21"/>
      <c r="G33" s="454"/>
    </row>
    <row r="34" spans="1:7" ht="15" customHeight="1">
      <c r="A34" s="672" t="s">
        <v>31</v>
      </c>
      <c r="B34" s="673"/>
      <c r="C34" s="21"/>
      <c r="D34" s="21"/>
      <c r="E34" s="670"/>
      <c r="F34" s="21"/>
      <c r="G34" s="454"/>
    </row>
    <row r="35" spans="1:7" ht="15" customHeight="1">
      <c r="A35" s="672" t="s">
        <v>32</v>
      </c>
      <c r="B35" s="673"/>
      <c r="C35" s="21"/>
      <c r="D35" s="21"/>
      <c r="E35" s="670">
        <f t="shared" si="0"/>
        <v>0</v>
      </c>
      <c r="F35" s="21"/>
      <c r="G35" s="454"/>
    </row>
    <row r="36" spans="1:7" ht="15" customHeight="1">
      <c r="A36" s="672" t="s">
        <v>33</v>
      </c>
      <c r="B36" s="673"/>
      <c r="C36" s="21"/>
      <c r="D36" s="21"/>
      <c r="E36" s="670">
        <f t="shared" si="0"/>
        <v>0</v>
      </c>
      <c r="F36" s="21"/>
      <c r="G36" s="454"/>
    </row>
    <row r="37" spans="1:7" ht="15" customHeight="1">
      <c r="A37" s="672" t="s">
        <v>568</v>
      </c>
      <c r="B37" s="673"/>
      <c r="C37" s="21"/>
      <c r="D37" s="21"/>
      <c r="E37" s="670">
        <f t="shared" si="0"/>
        <v>0</v>
      </c>
      <c r="F37" s="21"/>
      <c r="G37" s="454"/>
    </row>
    <row r="38" spans="1:7" ht="15" customHeight="1">
      <c r="A38" s="672" t="s">
        <v>569</v>
      </c>
      <c r="B38" s="673"/>
      <c r="C38" s="21"/>
      <c r="D38" s="21"/>
      <c r="E38" s="670">
        <f t="shared" si="0"/>
        <v>0</v>
      </c>
      <c r="F38" s="21"/>
      <c r="G38" s="454"/>
    </row>
    <row r="39" spans="1:7" ht="15" customHeight="1" thickBot="1">
      <c r="A39" s="672" t="s">
        <v>570</v>
      </c>
      <c r="B39" s="674"/>
      <c r="C39" s="22"/>
      <c r="D39" s="22"/>
      <c r="E39" s="670">
        <f t="shared" si="0"/>
        <v>0</v>
      </c>
      <c r="F39" s="22"/>
      <c r="G39" s="675"/>
    </row>
    <row r="40" spans="1:7" ht="15" customHeight="1" thickBot="1">
      <c r="A40" s="721" t="s">
        <v>38</v>
      </c>
      <c r="B40" s="722"/>
      <c r="C40" s="37">
        <f>SUM(C9:C39)</f>
        <v>1283786630</v>
      </c>
      <c r="D40" s="37">
        <f>SUM(D9:D39)</f>
        <v>0</v>
      </c>
      <c r="E40" s="37">
        <f>SUM(E9:E39)</f>
        <v>1283786630</v>
      </c>
      <c r="F40" s="37">
        <f>SUM(F9:F39)</f>
        <v>158308802</v>
      </c>
      <c r="G40" s="38">
        <f>SUM(G9:G39)</f>
        <v>1125477828</v>
      </c>
    </row>
  </sheetData>
  <sheetProtection/>
  <mergeCells count="8">
    <mergeCell ref="A40:B40"/>
    <mergeCell ref="A3:G3"/>
    <mergeCell ref="A1:G1"/>
    <mergeCell ref="A6:A7"/>
    <mergeCell ref="B6:B7"/>
    <mergeCell ref="C6:C7"/>
    <mergeCell ref="D6:D7"/>
    <mergeCell ref="E6:G6"/>
  </mergeCells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KÖLTSÉGVETÉSI SZERVEK PÉNZMARADVÁNYÁNAK ALAKULÁSA&amp;R&amp;"Times New Roman CE,Félkövér dőlt"&amp;12 9. melléklet a ……/2018. (……) önkormányzati rendelethez&amp;"Times New Roman CE,Dőlt"
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26"/>
  <sheetViews>
    <sheetView zoomScale="120" zoomScaleNormal="120" zoomScalePageLayoutView="120" workbookViewId="0" topLeftCell="A1">
      <selection activeCell="J18" sqref="J18"/>
    </sheetView>
  </sheetViews>
  <sheetFormatPr defaultColWidth="9.00390625" defaultRowHeight="12.75"/>
  <cols>
    <col min="1" max="1" width="13.875" style="31" customWidth="1"/>
    <col min="2" max="2" width="88.625" style="31" customWidth="1"/>
    <col min="3" max="5" width="15.875" style="31" customWidth="1"/>
    <col min="6" max="6" width="4.875" style="661" customWidth="1"/>
    <col min="7" max="16384" width="9.375" style="31" customWidth="1"/>
  </cols>
  <sheetData>
    <row r="1" spans="2:6" ht="47.25" customHeight="1">
      <c r="B1" s="733" t="s">
        <v>752</v>
      </c>
      <c r="C1" s="733"/>
      <c r="D1" s="733"/>
      <c r="E1" s="733"/>
      <c r="F1" s="734" t="s">
        <v>821</v>
      </c>
    </row>
    <row r="2" spans="2:6" ht="22.5" customHeight="1" thickBot="1">
      <c r="B2" s="735"/>
      <c r="C2" s="735"/>
      <c r="D2" s="735"/>
      <c r="E2" s="638" t="s">
        <v>737</v>
      </c>
      <c r="F2" s="734"/>
    </row>
    <row r="3" spans="1:6" s="32" customFormat="1" ht="54" customHeight="1" thickBot="1">
      <c r="A3" s="639" t="s">
        <v>751</v>
      </c>
      <c r="B3" s="640" t="s">
        <v>738</v>
      </c>
      <c r="C3" s="641" t="s">
        <v>822</v>
      </c>
      <c r="D3" s="641" t="s">
        <v>739</v>
      </c>
      <c r="E3" s="642" t="s">
        <v>740</v>
      </c>
      <c r="F3" s="734"/>
    </row>
    <row r="4" spans="1:6" s="647" customFormat="1" ht="13.5" thickBot="1">
      <c r="A4" s="643" t="s">
        <v>371</v>
      </c>
      <c r="B4" s="644" t="s">
        <v>372</v>
      </c>
      <c r="C4" s="645" t="s">
        <v>373</v>
      </c>
      <c r="D4" s="645" t="s">
        <v>375</v>
      </c>
      <c r="E4" s="646" t="s">
        <v>374</v>
      </c>
      <c r="F4" s="734"/>
    </row>
    <row r="5" spans="1:6" ht="12.75">
      <c r="A5" s="648"/>
      <c r="B5" s="676" t="s">
        <v>148</v>
      </c>
      <c r="C5" s="683">
        <v>117772404</v>
      </c>
      <c r="D5" s="682">
        <v>117800830</v>
      </c>
      <c r="E5" s="650">
        <v>117800830</v>
      </c>
      <c r="F5" s="734"/>
    </row>
    <row r="6" spans="1:6" ht="12.75" customHeight="1">
      <c r="A6" s="651"/>
      <c r="B6" s="677" t="s">
        <v>149</v>
      </c>
      <c r="C6" s="683">
        <v>56270700</v>
      </c>
      <c r="D6" s="683">
        <v>55976100</v>
      </c>
      <c r="E6" s="650">
        <v>55976100</v>
      </c>
      <c r="F6" s="734"/>
    </row>
    <row r="7" spans="1:6" ht="12.75">
      <c r="A7" s="651"/>
      <c r="B7" s="677" t="s">
        <v>150</v>
      </c>
      <c r="C7" s="683">
        <v>104590018</v>
      </c>
      <c r="D7" s="683">
        <v>106507834</v>
      </c>
      <c r="E7" s="650">
        <v>106507834</v>
      </c>
      <c r="F7" s="734"/>
    </row>
    <row r="8" spans="1:6" ht="12.75">
      <c r="A8" s="651"/>
      <c r="B8" s="677" t="s">
        <v>151</v>
      </c>
      <c r="C8" s="683">
        <v>3842960</v>
      </c>
      <c r="D8" s="683">
        <v>4176493</v>
      </c>
      <c r="E8" s="650">
        <v>4176493</v>
      </c>
      <c r="F8" s="734"/>
    </row>
    <row r="9" spans="1:6" ht="12.75">
      <c r="A9" s="651"/>
      <c r="B9" s="652" t="s">
        <v>823</v>
      </c>
      <c r="C9" s="649"/>
      <c r="D9" s="683">
        <v>26595250</v>
      </c>
      <c r="E9" s="650">
        <v>26595250</v>
      </c>
      <c r="F9" s="734"/>
    </row>
    <row r="10" spans="1:6" ht="12.75">
      <c r="A10" s="651"/>
      <c r="B10" s="652"/>
      <c r="C10" s="649"/>
      <c r="D10" s="649"/>
      <c r="E10" s="650"/>
      <c r="F10" s="734"/>
    </row>
    <row r="11" spans="1:6" ht="12.75">
      <c r="A11" s="651"/>
      <c r="B11" s="652"/>
      <c r="C11" s="649"/>
      <c r="D11" s="649"/>
      <c r="E11" s="650"/>
      <c r="F11" s="734"/>
    </row>
    <row r="12" spans="1:6" ht="12.75">
      <c r="A12" s="651"/>
      <c r="B12" s="652"/>
      <c r="C12" s="649"/>
      <c r="D12" s="649"/>
      <c r="E12" s="650"/>
      <c r="F12" s="734"/>
    </row>
    <row r="13" spans="1:6" ht="12.75" customHeight="1">
      <c r="A13" s="651"/>
      <c r="B13" s="652"/>
      <c r="C13" s="649"/>
      <c r="D13" s="649"/>
      <c r="E13" s="650"/>
      <c r="F13" s="734"/>
    </row>
    <row r="14" spans="1:6" ht="12.75">
      <c r="A14" s="651"/>
      <c r="B14" s="652"/>
      <c r="C14" s="649"/>
      <c r="D14" s="649"/>
      <c r="E14" s="650"/>
      <c r="F14" s="734"/>
    </row>
    <row r="15" spans="1:6" ht="12.75">
      <c r="A15" s="651"/>
      <c r="B15" s="652"/>
      <c r="C15" s="649"/>
      <c r="D15" s="649"/>
      <c r="E15" s="650"/>
      <c r="F15" s="734"/>
    </row>
    <row r="16" spans="1:6" ht="12.75">
      <c r="A16" s="651"/>
      <c r="B16" s="652"/>
      <c r="C16" s="649"/>
      <c r="D16" s="649"/>
      <c r="E16" s="650"/>
      <c r="F16" s="734"/>
    </row>
    <row r="17" spans="1:6" ht="12.75">
      <c r="A17" s="651"/>
      <c r="B17" s="652"/>
      <c r="C17" s="649"/>
      <c r="D17" s="649"/>
      <c r="E17" s="650"/>
      <c r="F17" s="734"/>
    </row>
    <row r="18" spans="1:6" ht="12.75">
      <c r="A18" s="651"/>
      <c r="B18" s="652"/>
      <c r="C18" s="649"/>
      <c r="D18" s="649"/>
      <c r="E18" s="650"/>
      <c r="F18" s="734"/>
    </row>
    <row r="19" spans="1:6" ht="12.75">
      <c r="A19" s="651"/>
      <c r="B19" s="652"/>
      <c r="C19" s="649"/>
      <c r="D19" s="649"/>
      <c r="E19" s="650"/>
      <c r="F19" s="734"/>
    </row>
    <row r="20" spans="1:6" ht="12.75">
      <c r="A20" s="651"/>
      <c r="B20" s="652"/>
      <c r="C20" s="649"/>
      <c r="D20" s="649"/>
      <c r="E20" s="650"/>
      <c r="F20" s="734"/>
    </row>
    <row r="21" spans="1:6" ht="12.75">
      <c r="A21" s="651"/>
      <c r="B21" s="652"/>
      <c r="C21" s="649"/>
      <c r="D21" s="649"/>
      <c r="E21" s="650"/>
      <c r="F21" s="734"/>
    </row>
    <row r="22" spans="1:6" ht="12.75">
      <c r="A22" s="651"/>
      <c r="B22" s="652"/>
      <c r="C22" s="649"/>
      <c r="D22" s="649"/>
      <c r="E22" s="650"/>
      <c r="F22" s="734"/>
    </row>
    <row r="23" spans="1:6" ht="12.75">
      <c r="A23" s="651"/>
      <c r="B23" s="652"/>
      <c r="C23" s="649"/>
      <c r="D23" s="649"/>
      <c r="E23" s="650"/>
      <c r="F23" s="734"/>
    </row>
    <row r="24" spans="1:6" ht="13.5" thickBot="1">
      <c r="A24" s="653"/>
      <c r="B24" s="654"/>
      <c r="C24" s="655"/>
      <c r="D24" s="655"/>
      <c r="E24" s="650"/>
      <c r="F24" s="734"/>
    </row>
    <row r="25" spans="1:6" s="660" customFormat="1" ht="19.5" customHeight="1" thickBot="1">
      <c r="A25" s="656"/>
      <c r="B25" s="657" t="s">
        <v>38</v>
      </c>
      <c r="C25" s="658">
        <f>SUM(C5:C24)</f>
        <v>282476082</v>
      </c>
      <c r="D25" s="658">
        <f>SUM(D5:D24)</f>
        <v>311056507</v>
      </c>
      <c r="E25" s="659">
        <f>SUM(E5:E24)</f>
        <v>311056507</v>
      </c>
      <c r="F25" s="734"/>
    </row>
    <row r="26" spans="1:2" ht="12.75">
      <c r="A26" s="736" t="s">
        <v>753</v>
      </c>
      <c r="B26" s="736"/>
    </row>
  </sheetData>
  <sheetProtection/>
  <mergeCells count="4">
    <mergeCell ref="B1:E1"/>
    <mergeCell ref="F1:F25"/>
    <mergeCell ref="B2:D2"/>
    <mergeCell ref="A26:B26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scale="9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I149"/>
  <sheetViews>
    <sheetView zoomScale="120" zoomScaleNormal="120" zoomScaleSheetLayoutView="100" workbookViewId="0" topLeftCell="A1">
      <selection activeCell="J5" sqref="J5"/>
    </sheetView>
  </sheetViews>
  <sheetFormatPr defaultColWidth="9.00390625" defaultRowHeight="12.75"/>
  <cols>
    <col min="1" max="1" width="9.00390625" style="156" customWidth="1"/>
    <col min="2" max="2" width="68.875" style="156" customWidth="1"/>
    <col min="3" max="3" width="18.875" style="156" customWidth="1"/>
    <col min="4" max="5" width="18.875" style="157" customWidth="1"/>
    <col min="6" max="16384" width="9.375" style="178" customWidth="1"/>
  </cols>
  <sheetData>
    <row r="1" spans="1:5" ht="15.75">
      <c r="A1" s="684" t="s">
        <v>842</v>
      </c>
      <c r="B1" s="685"/>
      <c r="C1" s="685"/>
      <c r="D1" s="685"/>
      <c r="E1" s="685"/>
    </row>
    <row r="2" spans="1:5" ht="15.75">
      <c r="A2" s="686" t="s">
        <v>771</v>
      </c>
      <c r="B2" s="687"/>
      <c r="C2" s="687"/>
      <c r="D2" s="687"/>
      <c r="E2" s="687"/>
    </row>
    <row r="3" spans="1:5" ht="15.75">
      <c r="A3" s="686" t="s">
        <v>824</v>
      </c>
      <c r="B3" s="687"/>
      <c r="C3" s="687"/>
      <c r="D3" s="687"/>
      <c r="E3" s="687"/>
    </row>
    <row r="4" spans="1:5" ht="15.75" customHeight="1">
      <c r="A4" s="698" t="s">
        <v>3</v>
      </c>
      <c r="B4" s="698"/>
      <c r="C4" s="698"/>
      <c r="D4" s="698"/>
      <c r="E4" s="698"/>
    </row>
    <row r="5" spans="1:5" ht="15.75" customHeight="1" thickBot="1">
      <c r="A5" s="589" t="s">
        <v>86</v>
      </c>
      <c r="B5" s="589"/>
      <c r="C5" s="589"/>
      <c r="D5" s="590"/>
      <c r="E5" s="590" t="s">
        <v>737</v>
      </c>
    </row>
    <row r="6" spans="1:5" ht="15.75" customHeight="1">
      <c r="A6" s="737" t="s">
        <v>51</v>
      </c>
      <c r="B6" s="739" t="s">
        <v>5</v>
      </c>
      <c r="C6" s="741" t="s">
        <v>758</v>
      </c>
      <c r="D6" s="743" t="s">
        <v>759</v>
      </c>
      <c r="E6" s="744"/>
    </row>
    <row r="7" spans="1:5" ht="37.5" customHeight="1" thickBot="1">
      <c r="A7" s="738"/>
      <c r="B7" s="740"/>
      <c r="C7" s="742"/>
      <c r="D7" s="591" t="s">
        <v>431</v>
      </c>
      <c r="E7" s="309" t="s">
        <v>429</v>
      </c>
    </row>
    <row r="8" spans="1:5" s="179" customFormat="1" ht="12" customHeight="1" thickBot="1">
      <c r="A8" s="592" t="s">
        <v>371</v>
      </c>
      <c r="B8" s="593" t="s">
        <v>372</v>
      </c>
      <c r="C8" s="593" t="s">
        <v>373</v>
      </c>
      <c r="D8" s="593" t="s">
        <v>374</v>
      </c>
      <c r="E8" s="594" t="s">
        <v>376</v>
      </c>
    </row>
    <row r="9" spans="1:5" s="180" customFormat="1" ht="12" customHeight="1" thickBot="1">
      <c r="A9" s="18" t="s">
        <v>6</v>
      </c>
      <c r="B9" s="367" t="s">
        <v>147</v>
      </c>
      <c r="C9" s="168">
        <f>+C10+C11+C12+C13+C14+C15</f>
        <v>304021000</v>
      </c>
      <c r="D9" s="168">
        <f>+D10+D11+D12+D13+D14+D15</f>
        <v>311056507</v>
      </c>
      <c r="E9" s="104">
        <f>+E10+E11+E12+E13+E14+E15</f>
        <v>311056507</v>
      </c>
    </row>
    <row r="10" spans="1:5" s="180" customFormat="1" ht="12" customHeight="1">
      <c r="A10" s="13" t="s">
        <v>63</v>
      </c>
      <c r="B10" s="368" t="s">
        <v>148</v>
      </c>
      <c r="C10" s="170">
        <v>134012000</v>
      </c>
      <c r="D10" s="170">
        <v>117800830</v>
      </c>
      <c r="E10" s="106">
        <v>117800830</v>
      </c>
    </row>
    <row r="11" spans="1:5" s="180" customFormat="1" ht="12" customHeight="1">
      <c r="A11" s="12" t="s">
        <v>64</v>
      </c>
      <c r="B11" s="369" t="s">
        <v>149</v>
      </c>
      <c r="C11" s="169">
        <v>54499000</v>
      </c>
      <c r="D11" s="169">
        <v>55976100</v>
      </c>
      <c r="E11" s="105">
        <v>55976100</v>
      </c>
    </row>
    <row r="12" spans="1:5" s="180" customFormat="1" ht="12" customHeight="1">
      <c r="A12" s="12" t="s">
        <v>65</v>
      </c>
      <c r="B12" s="369" t="s">
        <v>150</v>
      </c>
      <c r="C12" s="169">
        <v>98126000</v>
      </c>
      <c r="D12" s="169">
        <v>106507834</v>
      </c>
      <c r="E12" s="105">
        <v>106507834</v>
      </c>
    </row>
    <row r="13" spans="1:5" s="180" customFormat="1" ht="12" customHeight="1">
      <c r="A13" s="12" t="s">
        <v>66</v>
      </c>
      <c r="B13" s="369" t="s">
        <v>151</v>
      </c>
      <c r="C13" s="169">
        <v>4074000</v>
      </c>
      <c r="D13" s="169">
        <v>4176493</v>
      </c>
      <c r="E13" s="105">
        <v>4176493</v>
      </c>
    </row>
    <row r="14" spans="1:5" s="180" customFormat="1" ht="12" customHeight="1">
      <c r="A14" s="12" t="s">
        <v>83</v>
      </c>
      <c r="B14" s="369" t="s">
        <v>474</v>
      </c>
      <c r="C14" s="370">
        <v>13310000</v>
      </c>
      <c r="D14" s="169">
        <v>26595250</v>
      </c>
      <c r="E14" s="105">
        <v>26595250</v>
      </c>
    </row>
    <row r="15" spans="1:5" s="180" customFormat="1" ht="12" customHeight="1" thickBot="1">
      <c r="A15" s="14" t="s">
        <v>67</v>
      </c>
      <c r="B15" s="371" t="s">
        <v>475</v>
      </c>
      <c r="C15" s="372"/>
      <c r="D15" s="171"/>
      <c r="E15" s="107"/>
    </row>
    <row r="16" spans="1:5" s="180" customFormat="1" ht="12" customHeight="1" thickBot="1">
      <c r="A16" s="18" t="s">
        <v>7</v>
      </c>
      <c r="B16" s="373" t="s">
        <v>152</v>
      </c>
      <c r="C16" s="168">
        <f>+C17+C18+C19+C20+C21</f>
        <v>248935000</v>
      </c>
      <c r="D16" s="168">
        <f>+D17+D18+D19+D20+D21</f>
        <v>189293735</v>
      </c>
      <c r="E16" s="104">
        <f>+E17+E18+E19+E20+E21</f>
        <v>188783293</v>
      </c>
    </row>
    <row r="17" spans="1:5" s="180" customFormat="1" ht="12" customHeight="1">
      <c r="A17" s="13" t="s">
        <v>69</v>
      </c>
      <c r="B17" s="368" t="s">
        <v>153</v>
      </c>
      <c r="C17" s="170"/>
      <c r="D17" s="170"/>
      <c r="E17" s="106"/>
    </row>
    <row r="18" spans="1:5" s="180" customFormat="1" ht="12" customHeight="1">
      <c r="A18" s="12" t="s">
        <v>70</v>
      </c>
      <c r="B18" s="369" t="s">
        <v>154</v>
      </c>
      <c r="C18" s="169"/>
      <c r="D18" s="169"/>
      <c r="E18" s="105"/>
    </row>
    <row r="19" spans="1:5" s="180" customFormat="1" ht="12" customHeight="1">
      <c r="A19" s="12" t="s">
        <v>71</v>
      </c>
      <c r="B19" s="369" t="s">
        <v>311</v>
      </c>
      <c r="C19" s="169"/>
      <c r="D19" s="169"/>
      <c r="E19" s="105"/>
    </row>
    <row r="20" spans="1:5" s="180" customFormat="1" ht="12" customHeight="1">
      <c r="A20" s="12" t="s">
        <v>72</v>
      </c>
      <c r="B20" s="369" t="s">
        <v>312</v>
      </c>
      <c r="C20" s="169"/>
      <c r="D20" s="169"/>
      <c r="E20" s="105"/>
    </row>
    <row r="21" spans="1:5" s="180" customFormat="1" ht="12" customHeight="1">
      <c r="A21" s="12" t="s">
        <v>73</v>
      </c>
      <c r="B21" s="369" t="s">
        <v>155</v>
      </c>
      <c r="C21" s="169">
        <v>248935000</v>
      </c>
      <c r="D21" s="169">
        <v>189293735</v>
      </c>
      <c r="E21" s="105">
        <v>188783293</v>
      </c>
    </row>
    <row r="22" spans="1:5" s="180" customFormat="1" ht="12" customHeight="1" thickBot="1">
      <c r="A22" s="14" t="s">
        <v>79</v>
      </c>
      <c r="B22" s="371" t="s">
        <v>156</v>
      </c>
      <c r="C22" s="171"/>
      <c r="D22" s="171"/>
      <c r="E22" s="107"/>
    </row>
    <row r="23" spans="1:5" s="180" customFormat="1" ht="12" customHeight="1" thickBot="1">
      <c r="A23" s="18" t="s">
        <v>8</v>
      </c>
      <c r="B23" s="367" t="s">
        <v>157</v>
      </c>
      <c r="C23" s="168">
        <f>+C24+C25+C26+C27+C28</f>
        <v>854761000</v>
      </c>
      <c r="D23" s="168">
        <f>+D24+D25+D26+D27+D28</f>
        <v>383651393</v>
      </c>
      <c r="E23" s="104">
        <f>+E24+E25+E26+E27+E28</f>
        <v>1319851617</v>
      </c>
    </row>
    <row r="24" spans="1:5" s="180" customFormat="1" ht="12" customHeight="1">
      <c r="A24" s="13" t="s">
        <v>52</v>
      </c>
      <c r="B24" s="368" t="s">
        <v>158</v>
      </c>
      <c r="C24" s="170">
        <v>42041000</v>
      </c>
      <c r="D24" s="170">
        <v>45861734</v>
      </c>
      <c r="E24" s="106">
        <v>45861734</v>
      </c>
    </row>
    <row r="25" spans="1:5" s="180" customFormat="1" ht="12" customHeight="1">
      <c r="A25" s="12" t="s">
        <v>53</v>
      </c>
      <c r="B25" s="369" t="s">
        <v>159</v>
      </c>
      <c r="C25" s="169"/>
      <c r="D25" s="169"/>
      <c r="E25" s="105"/>
    </row>
    <row r="26" spans="1:5" s="180" customFormat="1" ht="12" customHeight="1">
      <c r="A26" s="12" t="s">
        <v>54</v>
      </c>
      <c r="B26" s="369" t="s">
        <v>313</v>
      </c>
      <c r="C26" s="169"/>
      <c r="D26" s="169"/>
      <c r="E26" s="105"/>
    </row>
    <row r="27" spans="1:5" s="180" customFormat="1" ht="12" customHeight="1">
      <c r="A27" s="12" t="s">
        <v>55</v>
      </c>
      <c r="B27" s="369" t="s">
        <v>314</v>
      </c>
      <c r="C27" s="169"/>
      <c r="D27" s="169"/>
      <c r="E27" s="105"/>
    </row>
    <row r="28" spans="1:5" s="180" customFormat="1" ht="12" customHeight="1">
      <c r="A28" s="12" t="s">
        <v>95</v>
      </c>
      <c r="B28" s="369" t="s">
        <v>160</v>
      </c>
      <c r="C28" s="169">
        <v>812720000</v>
      </c>
      <c r="D28" s="169">
        <v>337789659</v>
      </c>
      <c r="E28" s="105">
        <v>1273989883</v>
      </c>
    </row>
    <row r="29" spans="1:5" s="180" customFormat="1" ht="12" customHeight="1" thickBot="1">
      <c r="A29" s="14" t="s">
        <v>96</v>
      </c>
      <c r="B29" s="371" t="s">
        <v>161</v>
      </c>
      <c r="C29" s="171">
        <v>812720000</v>
      </c>
      <c r="D29" s="171"/>
      <c r="E29" s="107">
        <v>1273989883</v>
      </c>
    </row>
    <row r="30" spans="1:5" s="180" customFormat="1" ht="12" customHeight="1" thickBot="1">
      <c r="A30" s="25" t="s">
        <v>97</v>
      </c>
      <c r="B30" s="19" t="s">
        <v>476</v>
      </c>
      <c r="C30" s="174">
        <f>SUM(C31:C36)</f>
        <v>22624000</v>
      </c>
      <c r="D30" s="174">
        <f>SUM(D31:D36)</f>
        <v>22366000</v>
      </c>
      <c r="E30" s="210">
        <f>SUM(E31:E36)</f>
        <v>60249209</v>
      </c>
    </row>
    <row r="31" spans="1:5" s="180" customFormat="1" ht="12" customHeight="1">
      <c r="A31" s="198" t="s">
        <v>162</v>
      </c>
      <c r="B31" s="181" t="s">
        <v>452</v>
      </c>
      <c r="C31" s="170"/>
      <c r="D31" s="170"/>
      <c r="E31" s="106"/>
    </row>
    <row r="32" spans="1:5" s="180" customFormat="1" ht="12" customHeight="1">
      <c r="A32" s="199" t="s">
        <v>163</v>
      </c>
      <c r="B32" s="182" t="s">
        <v>453</v>
      </c>
      <c r="C32" s="169"/>
      <c r="D32" s="169"/>
      <c r="E32" s="105"/>
    </row>
    <row r="33" spans="1:5" s="180" customFormat="1" ht="12" customHeight="1">
      <c r="A33" s="199" t="s">
        <v>164</v>
      </c>
      <c r="B33" s="182" t="s">
        <v>454</v>
      </c>
      <c r="C33" s="169">
        <v>16924000</v>
      </c>
      <c r="D33" s="169">
        <v>3424000</v>
      </c>
      <c r="E33" s="105">
        <v>52664948</v>
      </c>
    </row>
    <row r="34" spans="1:5" s="180" customFormat="1" ht="12" customHeight="1">
      <c r="A34" s="199" t="s">
        <v>456</v>
      </c>
      <c r="B34" s="182" t="s">
        <v>455</v>
      </c>
      <c r="C34" s="169"/>
      <c r="D34" s="169"/>
      <c r="E34" s="105"/>
    </row>
    <row r="35" spans="1:5" s="180" customFormat="1" ht="12" customHeight="1">
      <c r="A35" s="199" t="s">
        <v>457</v>
      </c>
      <c r="B35" s="182" t="s">
        <v>166</v>
      </c>
      <c r="C35" s="169">
        <v>5439000</v>
      </c>
      <c r="D35" s="169">
        <v>18939000</v>
      </c>
      <c r="E35" s="105">
        <v>5878857</v>
      </c>
    </row>
    <row r="36" spans="1:5" s="180" customFormat="1" ht="12" customHeight="1" thickBot="1">
      <c r="A36" s="200" t="s">
        <v>458</v>
      </c>
      <c r="B36" s="113" t="s">
        <v>167</v>
      </c>
      <c r="C36" s="171">
        <v>261000</v>
      </c>
      <c r="D36" s="171">
        <v>3000</v>
      </c>
      <c r="E36" s="107">
        <v>1705404</v>
      </c>
    </row>
    <row r="37" spans="1:5" s="180" customFormat="1" ht="12" customHeight="1" thickBot="1">
      <c r="A37" s="18" t="s">
        <v>10</v>
      </c>
      <c r="B37" s="367" t="s">
        <v>477</v>
      </c>
      <c r="C37" s="168">
        <f>SUM(C38:C47)</f>
        <v>49643000</v>
      </c>
      <c r="D37" s="168">
        <f>SUM(D38:D47)</f>
        <v>79112475</v>
      </c>
      <c r="E37" s="104">
        <f>SUM(E38:E47)</f>
        <v>61670980</v>
      </c>
    </row>
    <row r="38" spans="1:5" s="180" customFormat="1" ht="12" customHeight="1">
      <c r="A38" s="13" t="s">
        <v>56</v>
      </c>
      <c r="B38" s="368" t="s">
        <v>170</v>
      </c>
      <c r="C38" s="170">
        <v>6367000</v>
      </c>
      <c r="D38" s="170">
        <v>7672000</v>
      </c>
      <c r="E38" s="106">
        <v>3814672</v>
      </c>
    </row>
    <row r="39" spans="1:5" s="180" customFormat="1" ht="12" customHeight="1">
      <c r="A39" s="12" t="s">
        <v>57</v>
      </c>
      <c r="B39" s="369" t="s">
        <v>171</v>
      </c>
      <c r="C39" s="169">
        <v>12020000</v>
      </c>
      <c r="D39" s="169">
        <v>25009980</v>
      </c>
      <c r="E39" s="105">
        <v>18641127</v>
      </c>
    </row>
    <row r="40" spans="1:5" s="180" customFormat="1" ht="12" customHeight="1">
      <c r="A40" s="12" t="s">
        <v>58</v>
      </c>
      <c r="B40" s="369" t="s">
        <v>172</v>
      </c>
      <c r="C40" s="169"/>
      <c r="D40" s="169">
        <v>3000</v>
      </c>
      <c r="E40" s="105">
        <v>241582</v>
      </c>
    </row>
    <row r="41" spans="1:5" s="180" customFormat="1" ht="12" customHeight="1">
      <c r="A41" s="12" t="s">
        <v>99</v>
      </c>
      <c r="B41" s="369" t="s">
        <v>323</v>
      </c>
      <c r="C41" s="169"/>
      <c r="D41" s="169"/>
      <c r="E41" s="105">
        <v>959156</v>
      </c>
    </row>
    <row r="42" spans="1:5" s="180" customFormat="1" ht="12" customHeight="1">
      <c r="A42" s="12" t="s">
        <v>100</v>
      </c>
      <c r="B42" s="369" t="s">
        <v>174</v>
      </c>
      <c r="C42" s="169">
        <v>18127000</v>
      </c>
      <c r="D42" s="169">
        <v>19425000</v>
      </c>
      <c r="E42" s="105">
        <v>18554181</v>
      </c>
    </row>
    <row r="43" spans="1:5" s="180" customFormat="1" ht="12" customHeight="1">
      <c r="A43" s="12" t="s">
        <v>101</v>
      </c>
      <c r="B43" s="369" t="s">
        <v>175</v>
      </c>
      <c r="C43" s="169">
        <v>8302000</v>
      </c>
      <c r="D43" s="169">
        <v>9290000</v>
      </c>
      <c r="E43" s="105">
        <v>7112159</v>
      </c>
    </row>
    <row r="44" spans="1:5" s="180" customFormat="1" ht="12" customHeight="1">
      <c r="A44" s="12" t="s">
        <v>102</v>
      </c>
      <c r="B44" s="369" t="s">
        <v>176</v>
      </c>
      <c r="C44" s="169">
        <v>1468000</v>
      </c>
      <c r="D44" s="169">
        <v>7392843</v>
      </c>
      <c r="E44" s="105">
        <v>970000</v>
      </c>
    </row>
    <row r="45" spans="1:5" s="180" customFormat="1" ht="12" customHeight="1">
      <c r="A45" s="12" t="s">
        <v>103</v>
      </c>
      <c r="B45" s="369" t="s">
        <v>177</v>
      </c>
      <c r="C45" s="169">
        <v>1759000</v>
      </c>
      <c r="D45" s="169">
        <v>1118020</v>
      </c>
      <c r="E45" s="105">
        <v>1424031</v>
      </c>
    </row>
    <row r="46" spans="1:5" s="180" customFormat="1" ht="12" customHeight="1">
      <c r="A46" s="12" t="s">
        <v>168</v>
      </c>
      <c r="B46" s="369" t="s">
        <v>178</v>
      </c>
      <c r="C46" s="172"/>
      <c r="D46" s="172">
        <v>8287962</v>
      </c>
      <c r="E46" s="108">
        <v>8287962</v>
      </c>
    </row>
    <row r="47" spans="1:5" s="180" customFormat="1" ht="12" customHeight="1" thickBot="1">
      <c r="A47" s="14" t="s">
        <v>169</v>
      </c>
      <c r="B47" s="371" t="s">
        <v>179</v>
      </c>
      <c r="C47" s="173">
        <v>1600000</v>
      </c>
      <c r="D47" s="173">
        <v>913670</v>
      </c>
      <c r="E47" s="109">
        <v>1666110</v>
      </c>
    </row>
    <row r="48" spans="1:5" s="180" customFormat="1" ht="12" customHeight="1" thickBot="1">
      <c r="A48" s="18" t="s">
        <v>11</v>
      </c>
      <c r="B48" s="367" t="s">
        <v>180</v>
      </c>
      <c r="C48" s="168">
        <f>SUM(C49:C53)</f>
        <v>0</v>
      </c>
      <c r="D48" s="168">
        <f>SUM(D49:D53)</f>
        <v>0</v>
      </c>
      <c r="E48" s="104">
        <f>SUM(E49:E53)</f>
        <v>0</v>
      </c>
    </row>
    <row r="49" spans="1:5" s="180" customFormat="1" ht="12" customHeight="1">
      <c r="A49" s="13" t="s">
        <v>59</v>
      </c>
      <c r="B49" s="368" t="s">
        <v>184</v>
      </c>
      <c r="C49" s="221"/>
      <c r="D49" s="221"/>
      <c r="E49" s="110"/>
    </row>
    <row r="50" spans="1:5" s="180" customFormat="1" ht="12" customHeight="1">
      <c r="A50" s="12" t="s">
        <v>60</v>
      </c>
      <c r="B50" s="369" t="s">
        <v>185</v>
      </c>
      <c r="C50" s="172"/>
      <c r="D50" s="172"/>
      <c r="E50" s="108"/>
    </row>
    <row r="51" spans="1:5" s="180" customFormat="1" ht="12" customHeight="1">
      <c r="A51" s="12" t="s">
        <v>181</v>
      </c>
      <c r="B51" s="369" t="s">
        <v>186</v>
      </c>
      <c r="C51" s="172"/>
      <c r="D51" s="172"/>
      <c r="E51" s="108"/>
    </row>
    <row r="52" spans="1:5" s="180" customFormat="1" ht="12" customHeight="1">
      <c r="A52" s="12" t="s">
        <v>182</v>
      </c>
      <c r="B52" s="369" t="s">
        <v>187</v>
      </c>
      <c r="C52" s="172"/>
      <c r="D52" s="172"/>
      <c r="E52" s="108"/>
    </row>
    <row r="53" spans="1:5" s="180" customFormat="1" ht="12" customHeight="1" thickBot="1">
      <c r="A53" s="14" t="s">
        <v>183</v>
      </c>
      <c r="B53" s="371" t="s">
        <v>188</v>
      </c>
      <c r="C53" s="173"/>
      <c r="D53" s="173"/>
      <c r="E53" s="109"/>
    </row>
    <row r="54" spans="1:5" s="180" customFormat="1" ht="13.5" thickBot="1">
      <c r="A54" s="18" t="s">
        <v>104</v>
      </c>
      <c r="B54" s="367" t="s">
        <v>189</v>
      </c>
      <c r="C54" s="168">
        <f>SUM(C55:C57)</f>
        <v>463000</v>
      </c>
      <c r="D54" s="168">
        <f>SUM(D55:D57)</f>
        <v>0</v>
      </c>
      <c r="E54" s="104">
        <f>SUM(E55:E57)</f>
        <v>0</v>
      </c>
    </row>
    <row r="55" spans="1:5" s="180" customFormat="1" ht="12.75">
      <c r="A55" s="13" t="s">
        <v>61</v>
      </c>
      <c r="B55" s="368" t="s">
        <v>190</v>
      </c>
      <c r="C55" s="170"/>
      <c r="D55" s="170"/>
      <c r="E55" s="106"/>
    </row>
    <row r="56" spans="1:5" s="180" customFormat="1" ht="14.25" customHeight="1">
      <c r="A56" s="12" t="s">
        <v>62</v>
      </c>
      <c r="B56" s="369" t="s">
        <v>478</v>
      </c>
      <c r="C56" s="169">
        <v>463000</v>
      </c>
      <c r="D56" s="169"/>
      <c r="E56" s="105"/>
    </row>
    <row r="57" spans="1:5" s="180" customFormat="1" ht="12.75">
      <c r="A57" s="12" t="s">
        <v>193</v>
      </c>
      <c r="B57" s="369" t="s">
        <v>191</v>
      </c>
      <c r="C57" s="169"/>
      <c r="D57" s="169"/>
      <c r="E57" s="105"/>
    </row>
    <row r="58" spans="1:5" s="180" customFormat="1" ht="13.5" thickBot="1">
      <c r="A58" s="14" t="s">
        <v>194</v>
      </c>
      <c r="B58" s="371" t="s">
        <v>192</v>
      </c>
      <c r="C58" s="171"/>
      <c r="D58" s="171"/>
      <c r="E58" s="107"/>
    </row>
    <row r="59" spans="1:5" s="180" customFormat="1" ht="13.5" thickBot="1">
      <c r="A59" s="18" t="s">
        <v>13</v>
      </c>
      <c r="B59" s="373" t="s">
        <v>195</v>
      </c>
      <c r="C59" s="168">
        <f>SUM(C60:C62)</f>
        <v>0</v>
      </c>
      <c r="D59" s="168">
        <f>SUM(D60:D62)</f>
        <v>547368</v>
      </c>
      <c r="E59" s="104">
        <f>SUM(E60:E62)</f>
        <v>1240868</v>
      </c>
    </row>
    <row r="60" spans="1:5" s="180" customFormat="1" ht="12.75">
      <c r="A60" s="12" t="s">
        <v>105</v>
      </c>
      <c r="B60" s="368" t="s">
        <v>197</v>
      </c>
      <c r="C60" s="172"/>
      <c r="D60" s="172"/>
      <c r="E60" s="108"/>
    </row>
    <row r="61" spans="1:5" s="180" customFormat="1" ht="12.75" customHeight="1">
      <c r="A61" s="12" t="s">
        <v>106</v>
      </c>
      <c r="B61" s="369" t="s">
        <v>479</v>
      </c>
      <c r="C61" s="172"/>
      <c r="D61" s="172">
        <v>547368</v>
      </c>
      <c r="E61" s="108">
        <v>1240868</v>
      </c>
    </row>
    <row r="62" spans="1:5" s="180" customFormat="1" ht="12.75">
      <c r="A62" s="12" t="s">
        <v>129</v>
      </c>
      <c r="B62" s="369" t="s">
        <v>198</v>
      </c>
      <c r="C62" s="172"/>
      <c r="D62" s="172"/>
      <c r="E62" s="108"/>
    </row>
    <row r="63" spans="1:5" s="180" customFormat="1" ht="13.5" thickBot="1">
      <c r="A63" s="12" t="s">
        <v>196</v>
      </c>
      <c r="B63" s="371" t="s">
        <v>199</v>
      </c>
      <c r="C63" s="172"/>
      <c r="D63" s="172"/>
      <c r="E63" s="108"/>
    </row>
    <row r="64" spans="1:5" s="180" customFormat="1" ht="13.5" thickBot="1">
      <c r="A64" s="18" t="s">
        <v>14</v>
      </c>
      <c r="B64" s="367" t="s">
        <v>200</v>
      </c>
      <c r="C64" s="174">
        <f>+C9+C16+C23+C30+C37+C48+C54+C59</f>
        <v>1480447000</v>
      </c>
      <c r="D64" s="174">
        <f>+D9+D16+D23+D30+D37+D48+D54+D59</f>
        <v>986027478</v>
      </c>
      <c r="E64" s="210">
        <f>+E9+E16+E23+E30+E37+E48+E54+E59</f>
        <v>1942852474</v>
      </c>
    </row>
    <row r="65" spans="1:5" s="180" customFormat="1" ht="13.5" thickBot="1">
      <c r="A65" s="222" t="s">
        <v>201</v>
      </c>
      <c r="B65" s="373" t="s">
        <v>480</v>
      </c>
      <c r="C65" s="168">
        <f>SUM(C66:C68)</f>
        <v>0</v>
      </c>
      <c r="D65" s="168">
        <f>SUM(D66:D68)</f>
        <v>0</v>
      </c>
      <c r="E65" s="104">
        <f>SUM(E66:E68)</f>
        <v>0</v>
      </c>
    </row>
    <row r="66" spans="1:5" s="180" customFormat="1" ht="12.75">
      <c r="A66" s="12" t="s">
        <v>230</v>
      </c>
      <c r="B66" s="368" t="s">
        <v>203</v>
      </c>
      <c r="C66" s="172"/>
      <c r="D66" s="172"/>
      <c r="E66" s="108"/>
    </row>
    <row r="67" spans="1:5" s="180" customFormat="1" ht="12.75">
      <c r="A67" s="12" t="s">
        <v>239</v>
      </c>
      <c r="B67" s="369" t="s">
        <v>204</v>
      </c>
      <c r="C67" s="172"/>
      <c r="D67" s="172"/>
      <c r="E67" s="108"/>
    </row>
    <row r="68" spans="1:5" s="180" customFormat="1" ht="13.5" thickBot="1">
      <c r="A68" s="12" t="s">
        <v>240</v>
      </c>
      <c r="B68" s="232" t="s">
        <v>348</v>
      </c>
      <c r="C68" s="172"/>
      <c r="D68" s="172"/>
      <c r="E68" s="108"/>
    </row>
    <row r="69" spans="1:5" s="180" customFormat="1" ht="13.5" thickBot="1">
      <c r="A69" s="222" t="s">
        <v>206</v>
      </c>
      <c r="B69" s="373" t="s">
        <v>207</v>
      </c>
      <c r="C69" s="168">
        <f>SUM(C70:C73)</f>
        <v>0</v>
      </c>
      <c r="D69" s="168">
        <f>SUM(D70:D73)</f>
        <v>13126159</v>
      </c>
      <c r="E69" s="104">
        <f>SUM(E70:E73)</f>
        <v>13126159</v>
      </c>
    </row>
    <row r="70" spans="1:5" s="180" customFormat="1" ht="12.75">
      <c r="A70" s="12" t="s">
        <v>84</v>
      </c>
      <c r="B70" s="374" t="s">
        <v>208</v>
      </c>
      <c r="C70" s="172"/>
      <c r="D70" s="172">
        <v>13126159</v>
      </c>
      <c r="E70" s="108">
        <v>13126159</v>
      </c>
    </row>
    <row r="71" spans="1:5" s="180" customFormat="1" ht="12.75">
      <c r="A71" s="12" t="s">
        <v>85</v>
      </c>
      <c r="B71" s="374" t="s">
        <v>466</v>
      </c>
      <c r="C71" s="172"/>
      <c r="D71" s="172"/>
      <c r="E71" s="108"/>
    </row>
    <row r="72" spans="1:5" s="180" customFormat="1" ht="12" customHeight="1">
      <c r="A72" s="12" t="s">
        <v>231</v>
      </c>
      <c r="B72" s="374" t="s">
        <v>209</v>
      </c>
      <c r="C72" s="172"/>
      <c r="D72" s="172"/>
      <c r="E72" s="108"/>
    </row>
    <row r="73" spans="1:5" s="180" customFormat="1" ht="12" customHeight="1" thickBot="1">
      <c r="A73" s="12" t="s">
        <v>232</v>
      </c>
      <c r="B73" s="375" t="s">
        <v>467</v>
      </c>
      <c r="C73" s="172"/>
      <c r="D73" s="172"/>
      <c r="E73" s="108"/>
    </row>
    <row r="74" spans="1:5" s="180" customFormat="1" ht="12" customHeight="1" thickBot="1">
      <c r="A74" s="222" t="s">
        <v>210</v>
      </c>
      <c r="B74" s="373" t="s">
        <v>211</v>
      </c>
      <c r="C74" s="168">
        <f>SUM(C75:C76)</f>
        <v>116992000</v>
      </c>
      <c r="D74" s="168">
        <f>SUM(D75:D76)</f>
        <v>916421931</v>
      </c>
      <c r="E74" s="104">
        <f>SUM(E75:E76)</f>
        <v>854296239</v>
      </c>
    </row>
    <row r="75" spans="1:5" s="180" customFormat="1" ht="12" customHeight="1">
      <c r="A75" s="12" t="s">
        <v>233</v>
      </c>
      <c r="B75" s="368" t="s">
        <v>212</v>
      </c>
      <c r="C75" s="172">
        <v>116992000</v>
      </c>
      <c r="D75" s="172">
        <v>916421931</v>
      </c>
      <c r="E75" s="108">
        <v>854296239</v>
      </c>
    </row>
    <row r="76" spans="1:5" s="180" customFormat="1" ht="12" customHeight="1" thickBot="1">
      <c r="A76" s="12" t="s">
        <v>234</v>
      </c>
      <c r="B76" s="371" t="s">
        <v>213</v>
      </c>
      <c r="C76" s="172"/>
      <c r="D76" s="172"/>
      <c r="E76" s="108"/>
    </row>
    <row r="77" spans="1:5" s="180" customFormat="1" ht="12" customHeight="1" thickBot="1">
      <c r="A77" s="222" t="s">
        <v>214</v>
      </c>
      <c r="B77" s="373" t="s">
        <v>215</v>
      </c>
      <c r="C77" s="168">
        <f>SUM(C78:C80)</f>
        <v>10518000</v>
      </c>
      <c r="D77" s="168">
        <f>SUM(D78:D80)</f>
        <v>0</v>
      </c>
      <c r="E77" s="104">
        <f>SUM(E78:E80)</f>
        <v>11470973</v>
      </c>
    </row>
    <row r="78" spans="1:5" s="180" customFormat="1" ht="12" customHeight="1">
      <c r="A78" s="12" t="s">
        <v>235</v>
      </c>
      <c r="B78" s="368" t="s">
        <v>216</v>
      </c>
      <c r="C78" s="172">
        <v>10518000</v>
      </c>
      <c r="D78" s="172"/>
      <c r="E78" s="108">
        <v>11470973</v>
      </c>
    </row>
    <row r="79" spans="1:5" s="180" customFormat="1" ht="12" customHeight="1">
      <c r="A79" s="12" t="s">
        <v>236</v>
      </c>
      <c r="B79" s="369" t="s">
        <v>217</v>
      </c>
      <c r="C79" s="172"/>
      <c r="D79" s="172"/>
      <c r="E79" s="108"/>
    </row>
    <row r="80" spans="1:5" s="180" customFormat="1" ht="12" customHeight="1" thickBot="1">
      <c r="A80" s="12" t="s">
        <v>237</v>
      </c>
      <c r="B80" s="376" t="s">
        <v>481</v>
      </c>
      <c r="C80" s="172"/>
      <c r="D80" s="172"/>
      <c r="E80" s="108"/>
    </row>
    <row r="81" spans="1:5" s="180" customFormat="1" ht="12" customHeight="1" thickBot="1">
      <c r="A81" s="222" t="s">
        <v>218</v>
      </c>
      <c r="B81" s="373" t="s">
        <v>238</v>
      </c>
      <c r="C81" s="168">
        <f>SUM(C82:C85)</f>
        <v>0</v>
      </c>
      <c r="D81" s="168">
        <f>SUM(D82:D85)</f>
        <v>0</v>
      </c>
      <c r="E81" s="104">
        <f>SUM(E82:E85)</f>
        <v>0</v>
      </c>
    </row>
    <row r="82" spans="1:5" s="180" customFormat="1" ht="12" customHeight="1">
      <c r="A82" s="377" t="s">
        <v>219</v>
      </c>
      <c r="B82" s="368" t="s">
        <v>220</v>
      </c>
      <c r="C82" s="172"/>
      <c r="D82" s="172"/>
      <c r="E82" s="108"/>
    </row>
    <row r="83" spans="1:5" s="180" customFormat="1" ht="12" customHeight="1">
      <c r="A83" s="378" t="s">
        <v>221</v>
      </c>
      <c r="B83" s="369" t="s">
        <v>222</v>
      </c>
      <c r="C83" s="172"/>
      <c r="D83" s="172"/>
      <c r="E83" s="108"/>
    </row>
    <row r="84" spans="1:5" s="180" customFormat="1" ht="12" customHeight="1">
      <c r="A84" s="378" t="s">
        <v>223</v>
      </c>
      <c r="B84" s="369" t="s">
        <v>224</v>
      </c>
      <c r="C84" s="172"/>
      <c r="D84" s="172"/>
      <c r="E84" s="108"/>
    </row>
    <row r="85" spans="1:5" s="180" customFormat="1" ht="12" customHeight="1" thickBot="1">
      <c r="A85" s="379" t="s">
        <v>225</v>
      </c>
      <c r="B85" s="371" t="s">
        <v>226</v>
      </c>
      <c r="C85" s="172"/>
      <c r="D85" s="172"/>
      <c r="E85" s="108"/>
    </row>
    <row r="86" spans="1:5" s="180" customFormat="1" ht="12" customHeight="1" thickBot="1">
      <c r="A86" s="222" t="s">
        <v>227</v>
      </c>
      <c r="B86" s="373" t="s">
        <v>228</v>
      </c>
      <c r="C86" s="224"/>
      <c r="D86" s="224"/>
      <c r="E86" s="225"/>
    </row>
    <row r="87" spans="1:5" s="180" customFormat="1" ht="13.5" customHeight="1" thickBot="1">
      <c r="A87" s="222" t="s">
        <v>229</v>
      </c>
      <c r="B87" s="380" t="s">
        <v>482</v>
      </c>
      <c r="C87" s="174">
        <f>+C65+C69+C74+C77+C81+C86</f>
        <v>127510000</v>
      </c>
      <c r="D87" s="174">
        <f>+D65+D69+D74+D77+D81+D86</f>
        <v>929548090</v>
      </c>
      <c r="E87" s="210">
        <f>+E65+E69+E74+E77+E81+E86</f>
        <v>878893371</v>
      </c>
    </row>
    <row r="88" spans="1:5" s="180" customFormat="1" ht="12" customHeight="1" thickBot="1">
      <c r="A88" s="223" t="s">
        <v>241</v>
      </c>
      <c r="B88" s="381" t="s">
        <v>483</v>
      </c>
      <c r="C88" s="174">
        <v>1607957000</v>
      </c>
      <c r="D88" s="174">
        <f>+D64+D87</f>
        <v>1915575568</v>
      </c>
      <c r="E88" s="210">
        <f>+E64+E87</f>
        <v>2821745845</v>
      </c>
    </row>
    <row r="89" spans="1:5" ht="16.5" customHeight="1">
      <c r="A89" s="699" t="s">
        <v>34</v>
      </c>
      <c r="B89" s="699"/>
      <c r="C89" s="699"/>
      <c r="D89" s="699"/>
      <c r="E89" s="699"/>
    </row>
    <row r="90" spans="1:5" s="190" customFormat="1" ht="16.5" customHeight="1" thickBot="1">
      <c r="A90" s="382" t="s">
        <v>87</v>
      </c>
      <c r="B90" s="382"/>
      <c r="C90" s="382"/>
      <c r="D90" s="63"/>
      <c r="E90" s="63" t="str">
        <f>E5</f>
        <v>Forintban</v>
      </c>
    </row>
    <row r="91" spans="1:5" s="190" customFormat="1" ht="16.5" customHeight="1">
      <c r="A91" s="745" t="s">
        <v>51</v>
      </c>
      <c r="B91" s="695" t="s">
        <v>406</v>
      </c>
      <c r="C91" s="692" t="str">
        <f>+C6</f>
        <v>2017. évi tény</v>
      </c>
      <c r="D91" s="748" t="str">
        <f>+D6</f>
        <v>2018. évi</v>
      </c>
      <c r="E91" s="749"/>
    </row>
    <row r="92" spans="1:5" ht="37.5" customHeight="1" thickBot="1">
      <c r="A92" s="746"/>
      <c r="B92" s="747"/>
      <c r="C92" s="693"/>
      <c r="D92" s="252" t="s">
        <v>431</v>
      </c>
      <c r="E92" s="366" t="s">
        <v>429</v>
      </c>
    </row>
    <row r="93" spans="1:5" s="179" customFormat="1" ht="12" customHeight="1" thickBot="1">
      <c r="A93" s="25" t="s">
        <v>371</v>
      </c>
      <c r="B93" s="26" t="s">
        <v>372</v>
      </c>
      <c r="C93" s="26" t="s">
        <v>373</v>
      </c>
      <c r="D93" s="26" t="s">
        <v>374</v>
      </c>
      <c r="E93" s="383" t="s">
        <v>376</v>
      </c>
    </row>
    <row r="94" spans="1:5" ht="12" customHeight="1" thickBot="1">
      <c r="A94" s="20" t="s">
        <v>6</v>
      </c>
      <c r="B94" s="24" t="s">
        <v>484</v>
      </c>
      <c r="C94" s="167">
        <f>SUM(C95:C99)</f>
        <v>668054000</v>
      </c>
      <c r="D94" s="167">
        <f>+D95+D96+D97+D98+D99</f>
        <v>1033647402</v>
      </c>
      <c r="E94" s="239">
        <f>+E95+E96+E97+E98+E99</f>
        <v>792927916</v>
      </c>
    </row>
    <row r="95" spans="1:5" ht="12" customHeight="1">
      <c r="A95" s="15" t="s">
        <v>63</v>
      </c>
      <c r="B95" s="384" t="s">
        <v>35</v>
      </c>
      <c r="C95" s="246">
        <v>344797000</v>
      </c>
      <c r="D95" s="246">
        <v>455024723</v>
      </c>
      <c r="E95" s="240">
        <v>354751539</v>
      </c>
    </row>
    <row r="96" spans="1:5" ht="12" customHeight="1">
      <c r="A96" s="12" t="s">
        <v>64</v>
      </c>
      <c r="B96" s="385" t="s">
        <v>107</v>
      </c>
      <c r="C96" s="169">
        <v>64559000</v>
      </c>
      <c r="D96" s="169">
        <v>78165198</v>
      </c>
      <c r="E96" s="105">
        <v>58011398</v>
      </c>
    </row>
    <row r="97" spans="1:5" ht="12" customHeight="1">
      <c r="A97" s="12" t="s">
        <v>65</v>
      </c>
      <c r="B97" s="385" t="s">
        <v>82</v>
      </c>
      <c r="C97" s="171">
        <v>182841000</v>
      </c>
      <c r="D97" s="171">
        <v>436232683</v>
      </c>
      <c r="E97" s="107">
        <v>331348312</v>
      </c>
    </row>
    <row r="98" spans="1:5" ht="12" customHeight="1">
      <c r="A98" s="12" t="s">
        <v>66</v>
      </c>
      <c r="B98" s="386" t="s">
        <v>108</v>
      </c>
      <c r="C98" s="171">
        <v>19817000</v>
      </c>
      <c r="D98" s="171">
        <v>13823000</v>
      </c>
      <c r="E98" s="107">
        <v>8428943</v>
      </c>
    </row>
    <row r="99" spans="1:5" ht="12" customHeight="1">
      <c r="A99" s="12" t="s">
        <v>74</v>
      </c>
      <c r="B99" s="387" t="s">
        <v>109</v>
      </c>
      <c r="C99" s="171">
        <v>56040000</v>
      </c>
      <c r="D99" s="171">
        <v>50401798</v>
      </c>
      <c r="E99" s="107">
        <v>40387724</v>
      </c>
    </row>
    <row r="100" spans="1:5" ht="12" customHeight="1">
      <c r="A100" s="12" t="s">
        <v>67</v>
      </c>
      <c r="B100" s="385" t="s">
        <v>485</v>
      </c>
      <c r="C100" s="171">
        <v>9724000</v>
      </c>
      <c r="D100" s="171">
        <v>408029</v>
      </c>
      <c r="E100" s="107">
        <v>408029</v>
      </c>
    </row>
    <row r="101" spans="1:5" ht="12" customHeight="1">
      <c r="A101" s="12" t="s">
        <v>68</v>
      </c>
      <c r="B101" s="388" t="s">
        <v>244</v>
      </c>
      <c r="C101" s="171"/>
      <c r="D101" s="171"/>
      <c r="E101" s="107"/>
    </row>
    <row r="102" spans="1:5" ht="12" customHeight="1">
      <c r="A102" s="12" t="s">
        <v>75</v>
      </c>
      <c r="B102" s="385" t="s">
        <v>245</v>
      </c>
      <c r="C102" s="171"/>
      <c r="D102" s="171"/>
      <c r="E102" s="107"/>
    </row>
    <row r="103" spans="1:5" ht="12" customHeight="1">
      <c r="A103" s="12" t="s">
        <v>76</v>
      </c>
      <c r="B103" s="385" t="s">
        <v>246</v>
      </c>
      <c r="C103" s="171"/>
      <c r="D103" s="171"/>
      <c r="E103" s="107"/>
    </row>
    <row r="104" spans="1:5" ht="12" customHeight="1">
      <c r="A104" s="12" t="s">
        <v>77</v>
      </c>
      <c r="B104" s="388" t="s">
        <v>247</v>
      </c>
      <c r="C104" s="171">
        <v>31677000</v>
      </c>
      <c r="D104" s="171">
        <v>26268869</v>
      </c>
      <c r="E104" s="107">
        <v>24143595</v>
      </c>
    </row>
    <row r="105" spans="1:5" ht="12" customHeight="1">
      <c r="A105" s="12" t="s">
        <v>78</v>
      </c>
      <c r="B105" s="388" t="s">
        <v>248</v>
      </c>
      <c r="C105" s="171"/>
      <c r="D105" s="171"/>
      <c r="E105" s="107"/>
    </row>
    <row r="106" spans="1:5" ht="12" customHeight="1">
      <c r="A106" s="12" t="s">
        <v>80</v>
      </c>
      <c r="B106" s="385" t="s">
        <v>249</v>
      </c>
      <c r="C106" s="171"/>
      <c r="D106" s="171">
        <v>2900000</v>
      </c>
      <c r="E106" s="107">
        <v>1690500</v>
      </c>
    </row>
    <row r="107" spans="1:5" ht="12" customHeight="1">
      <c r="A107" s="11" t="s">
        <v>110</v>
      </c>
      <c r="B107" s="389" t="s">
        <v>250</v>
      </c>
      <c r="C107" s="171"/>
      <c r="D107" s="171"/>
      <c r="E107" s="107"/>
    </row>
    <row r="108" spans="1:5" ht="12" customHeight="1">
      <c r="A108" s="12" t="s">
        <v>242</v>
      </c>
      <c r="B108" s="389" t="s">
        <v>251</v>
      </c>
      <c r="C108" s="171"/>
      <c r="D108" s="171"/>
      <c r="E108" s="107"/>
    </row>
    <row r="109" spans="1:5" ht="12" customHeight="1" thickBot="1">
      <c r="A109" s="16" t="s">
        <v>243</v>
      </c>
      <c r="B109" s="390" t="s">
        <v>252</v>
      </c>
      <c r="C109" s="247">
        <v>14639000</v>
      </c>
      <c r="D109" s="247">
        <v>20824900</v>
      </c>
      <c r="E109" s="241">
        <v>14145600</v>
      </c>
    </row>
    <row r="110" spans="1:5" ht="12" customHeight="1" thickBot="1">
      <c r="A110" s="18" t="s">
        <v>7</v>
      </c>
      <c r="B110" s="23" t="s">
        <v>486</v>
      </c>
      <c r="C110" s="168">
        <f>+C111+C113+C115</f>
        <v>75018000</v>
      </c>
      <c r="D110" s="168">
        <f>+D111+D113+D115</f>
        <v>871410146</v>
      </c>
      <c r="E110" s="104">
        <f>+E111+E113+E115</f>
        <v>734513279</v>
      </c>
    </row>
    <row r="111" spans="1:5" ht="12" customHeight="1">
      <c r="A111" s="13" t="s">
        <v>69</v>
      </c>
      <c r="B111" s="385" t="s">
        <v>128</v>
      </c>
      <c r="C111" s="170">
        <v>31880000</v>
      </c>
      <c r="D111" s="170">
        <v>767437744</v>
      </c>
      <c r="E111" s="106">
        <v>669659869</v>
      </c>
    </row>
    <row r="112" spans="1:5" ht="12" customHeight="1">
      <c r="A112" s="13" t="s">
        <v>70</v>
      </c>
      <c r="B112" s="389" t="s">
        <v>257</v>
      </c>
      <c r="C112" s="170"/>
      <c r="D112" s="170"/>
      <c r="E112" s="106"/>
    </row>
    <row r="113" spans="1:5" ht="15.75">
      <c r="A113" s="13" t="s">
        <v>71</v>
      </c>
      <c r="B113" s="389" t="s">
        <v>111</v>
      </c>
      <c r="C113" s="169">
        <v>42388000</v>
      </c>
      <c r="D113" s="169">
        <v>96358402</v>
      </c>
      <c r="E113" s="105">
        <v>64853410</v>
      </c>
    </row>
    <row r="114" spans="1:5" ht="12" customHeight="1">
      <c r="A114" s="13" t="s">
        <v>72</v>
      </c>
      <c r="B114" s="389" t="s">
        <v>258</v>
      </c>
      <c r="C114" s="169"/>
      <c r="D114" s="169"/>
      <c r="E114" s="105"/>
    </row>
    <row r="115" spans="1:5" ht="12" customHeight="1">
      <c r="A115" s="13" t="s">
        <v>73</v>
      </c>
      <c r="B115" s="371" t="s">
        <v>130</v>
      </c>
      <c r="C115" s="169">
        <v>750000</v>
      </c>
      <c r="D115" s="169">
        <v>7614000</v>
      </c>
      <c r="E115" s="105"/>
    </row>
    <row r="116" spans="1:5" ht="15.75">
      <c r="A116" s="13" t="s">
        <v>79</v>
      </c>
      <c r="B116" s="369" t="s">
        <v>317</v>
      </c>
      <c r="C116" s="169"/>
      <c r="D116" s="169"/>
      <c r="E116" s="105"/>
    </row>
    <row r="117" spans="1:5" ht="15.75">
      <c r="A117" s="13" t="s">
        <v>81</v>
      </c>
      <c r="B117" s="391" t="s">
        <v>263</v>
      </c>
      <c r="C117" s="169"/>
      <c r="D117" s="169"/>
      <c r="E117" s="105"/>
    </row>
    <row r="118" spans="1:5" ht="12" customHeight="1">
      <c r="A118" s="13" t="s">
        <v>112</v>
      </c>
      <c r="B118" s="385" t="s">
        <v>246</v>
      </c>
      <c r="C118" s="169"/>
      <c r="D118" s="169"/>
      <c r="E118" s="105"/>
    </row>
    <row r="119" spans="1:5" ht="12" customHeight="1">
      <c r="A119" s="13" t="s">
        <v>113</v>
      </c>
      <c r="B119" s="385" t="s">
        <v>262</v>
      </c>
      <c r="C119" s="169"/>
      <c r="D119" s="169"/>
      <c r="E119" s="105"/>
    </row>
    <row r="120" spans="1:5" ht="12" customHeight="1">
      <c r="A120" s="13" t="s">
        <v>114</v>
      </c>
      <c r="B120" s="385" t="s">
        <v>261</v>
      </c>
      <c r="C120" s="169">
        <v>750000</v>
      </c>
      <c r="D120" s="169"/>
      <c r="E120" s="105"/>
    </row>
    <row r="121" spans="1:5" s="392" customFormat="1" ht="12" customHeight="1">
      <c r="A121" s="13" t="s">
        <v>254</v>
      </c>
      <c r="B121" s="385" t="s">
        <v>249</v>
      </c>
      <c r="C121" s="169"/>
      <c r="D121" s="169"/>
      <c r="E121" s="105"/>
    </row>
    <row r="122" spans="1:5" ht="12" customHeight="1">
      <c r="A122" s="13" t="s">
        <v>255</v>
      </c>
      <c r="B122" s="385" t="s">
        <v>260</v>
      </c>
      <c r="C122" s="169"/>
      <c r="D122" s="169"/>
      <c r="E122" s="105"/>
    </row>
    <row r="123" spans="1:5" ht="12" customHeight="1" thickBot="1">
      <c r="A123" s="11" t="s">
        <v>256</v>
      </c>
      <c r="B123" s="385" t="s">
        <v>259</v>
      </c>
      <c r="C123" s="171"/>
      <c r="D123" s="171"/>
      <c r="E123" s="107"/>
    </row>
    <row r="124" spans="1:5" ht="12" customHeight="1" thickBot="1">
      <c r="A124" s="18" t="s">
        <v>8</v>
      </c>
      <c r="B124" s="393" t="s">
        <v>487</v>
      </c>
      <c r="C124" s="168">
        <f>+C125+C126</f>
        <v>0</v>
      </c>
      <c r="D124" s="168">
        <f>+D125+D126</f>
        <v>0</v>
      </c>
      <c r="E124" s="104">
        <f>+E125+E126</f>
        <v>0</v>
      </c>
    </row>
    <row r="125" spans="1:5" ht="12" customHeight="1">
      <c r="A125" s="13" t="s">
        <v>52</v>
      </c>
      <c r="B125" s="391" t="s">
        <v>488</v>
      </c>
      <c r="C125" s="170"/>
      <c r="D125" s="170"/>
      <c r="E125" s="106"/>
    </row>
    <row r="126" spans="1:5" ht="12" customHeight="1" thickBot="1">
      <c r="A126" s="14" t="s">
        <v>53</v>
      </c>
      <c r="B126" s="389" t="s">
        <v>489</v>
      </c>
      <c r="C126" s="171"/>
      <c r="D126" s="171"/>
      <c r="E126" s="107"/>
    </row>
    <row r="127" spans="1:5" ht="12" customHeight="1" thickBot="1">
      <c r="A127" s="18" t="s">
        <v>9</v>
      </c>
      <c r="B127" s="393" t="s">
        <v>490</v>
      </c>
      <c r="C127" s="168">
        <f>+C94+C110+C124</f>
        <v>743072000</v>
      </c>
      <c r="D127" s="168">
        <f>+D94+D110+D124</f>
        <v>1905057548</v>
      </c>
      <c r="E127" s="104">
        <f>+E94+E110+E124</f>
        <v>1527441195</v>
      </c>
    </row>
    <row r="128" spans="1:5" ht="12" customHeight="1" thickBot="1">
      <c r="A128" s="18" t="s">
        <v>10</v>
      </c>
      <c r="B128" s="393" t="s">
        <v>491</v>
      </c>
      <c r="C128" s="168">
        <f>+C129+C130+C131</f>
        <v>0</v>
      </c>
      <c r="D128" s="168">
        <f>+D129+D130+D131</f>
        <v>0</v>
      </c>
      <c r="E128" s="104">
        <f>+E129+E130+E131</f>
        <v>0</v>
      </c>
    </row>
    <row r="129" spans="1:5" ht="12" customHeight="1">
      <c r="A129" s="13" t="s">
        <v>56</v>
      </c>
      <c r="B129" s="391" t="s">
        <v>390</v>
      </c>
      <c r="C129" s="169"/>
      <c r="D129" s="169"/>
      <c r="E129" s="105"/>
    </row>
    <row r="130" spans="1:5" ht="12" customHeight="1">
      <c r="A130" s="13" t="s">
        <v>57</v>
      </c>
      <c r="B130" s="391" t="s">
        <v>344</v>
      </c>
      <c r="C130" s="169"/>
      <c r="D130" s="169"/>
      <c r="E130" s="105"/>
    </row>
    <row r="131" spans="1:5" ht="12" customHeight="1" thickBot="1">
      <c r="A131" s="11" t="s">
        <v>58</v>
      </c>
      <c r="B131" s="394" t="s">
        <v>389</v>
      </c>
      <c r="C131" s="169"/>
      <c r="D131" s="169"/>
      <c r="E131" s="105"/>
    </row>
    <row r="132" spans="1:5" ht="12" customHeight="1" thickBot="1">
      <c r="A132" s="18" t="s">
        <v>11</v>
      </c>
      <c r="B132" s="393" t="s">
        <v>492</v>
      </c>
      <c r="C132" s="168">
        <f>+C133+C134+C135+C136</f>
        <v>0</v>
      </c>
      <c r="D132" s="168">
        <f>+D133+D134+D135+D136</f>
        <v>0</v>
      </c>
      <c r="E132" s="104">
        <f>+E133+E134+E135+E136</f>
        <v>0</v>
      </c>
    </row>
    <row r="133" spans="1:5" ht="12" customHeight="1">
      <c r="A133" s="13" t="s">
        <v>59</v>
      </c>
      <c r="B133" s="391" t="s">
        <v>346</v>
      </c>
      <c r="C133" s="169"/>
      <c r="D133" s="169"/>
      <c r="E133" s="105"/>
    </row>
    <row r="134" spans="1:5" ht="12" customHeight="1">
      <c r="A134" s="13" t="s">
        <v>60</v>
      </c>
      <c r="B134" s="391" t="s">
        <v>493</v>
      </c>
      <c r="C134" s="169"/>
      <c r="D134" s="169"/>
      <c r="E134" s="105"/>
    </row>
    <row r="135" spans="1:5" ht="12" customHeight="1">
      <c r="A135" s="13" t="s">
        <v>181</v>
      </c>
      <c r="B135" s="391" t="s">
        <v>338</v>
      </c>
      <c r="C135" s="169"/>
      <c r="D135" s="169"/>
      <c r="E135" s="105"/>
    </row>
    <row r="136" spans="1:5" ht="12" customHeight="1" thickBot="1">
      <c r="A136" s="11" t="s">
        <v>182</v>
      </c>
      <c r="B136" s="394" t="s">
        <v>494</v>
      </c>
      <c r="C136" s="169"/>
      <c r="D136" s="169"/>
      <c r="E136" s="105"/>
    </row>
    <row r="137" spans="1:5" ht="12" customHeight="1" thickBot="1">
      <c r="A137" s="18" t="s">
        <v>12</v>
      </c>
      <c r="B137" s="393" t="s">
        <v>495</v>
      </c>
      <c r="C137" s="174">
        <f>+C138+C139+C140+C141</f>
        <v>10589000</v>
      </c>
      <c r="D137" s="174">
        <f>+D138+D139+D140+D141</f>
        <v>10518020</v>
      </c>
      <c r="E137" s="210">
        <f>+E138+E139+E140+E141</f>
        <v>10518020</v>
      </c>
    </row>
    <row r="138" spans="1:5" ht="12" customHeight="1">
      <c r="A138" s="13" t="s">
        <v>61</v>
      </c>
      <c r="B138" s="391" t="s">
        <v>264</v>
      </c>
      <c r="C138" s="169"/>
      <c r="D138" s="169"/>
      <c r="E138" s="105"/>
    </row>
    <row r="139" spans="1:5" ht="12" customHeight="1">
      <c r="A139" s="13" t="s">
        <v>62</v>
      </c>
      <c r="B139" s="391" t="s">
        <v>265</v>
      </c>
      <c r="C139" s="169">
        <v>10589000</v>
      </c>
      <c r="D139" s="169">
        <v>10518020</v>
      </c>
      <c r="E139" s="105">
        <v>10518020</v>
      </c>
    </row>
    <row r="140" spans="1:5" ht="12" customHeight="1">
      <c r="A140" s="13" t="s">
        <v>193</v>
      </c>
      <c r="B140" s="391" t="s">
        <v>496</v>
      </c>
      <c r="C140" s="169"/>
      <c r="D140" s="169"/>
      <c r="E140" s="105"/>
    </row>
    <row r="141" spans="1:5" ht="12" customHeight="1" thickBot="1">
      <c r="A141" s="11" t="s">
        <v>194</v>
      </c>
      <c r="B141" s="394" t="s">
        <v>281</v>
      </c>
      <c r="C141" s="169"/>
      <c r="D141" s="169"/>
      <c r="E141" s="105"/>
    </row>
    <row r="142" spans="1:9" ht="15" customHeight="1" thickBot="1">
      <c r="A142" s="18" t="s">
        <v>13</v>
      </c>
      <c r="B142" s="393" t="s">
        <v>497</v>
      </c>
      <c r="C142" s="249">
        <f>+C143+C144+C145+C146</f>
        <v>0</v>
      </c>
      <c r="D142" s="249">
        <f>+D143+D144+D145+D146</f>
        <v>0</v>
      </c>
      <c r="E142" s="243">
        <f>+E143+E144+E145+E146</f>
        <v>0</v>
      </c>
      <c r="F142" s="191"/>
      <c r="G142" s="192"/>
      <c r="H142" s="192"/>
      <c r="I142" s="192"/>
    </row>
    <row r="143" spans="1:5" s="180" customFormat="1" ht="12.75" customHeight="1">
      <c r="A143" s="13" t="s">
        <v>105</v>
      </c>
      <c r="B143" s="391" t="s">
        <v>498</v>
      </c>
      <c r="C143" s="169"/>
      <c r="D143" s="169"/>
      <c r="E143" s="105"/>
    </row>
    <row r="144" spans="1:5" ht="13.5" customHeight="1">
      <c r="A144" s="13" t="s">
        <v>106</v>
      </c>
      <c r="B144" s="391" t="s">
        <v>499</v>
      </c>
      <c r="C144" s="169"/>
      <c r="D144" s="169"/>
      <c r="E144" s="105"/>
    </row>
    <row r="145" spans="1:5" ht="13.5" customHeight="1">
      <c r="A145" s="13" t="s">
        <v>129</v>
      </c>
      <c r="B145" s="391" t="s">
        <v>500</v>
      </c>
      <c r="C145" s="169"/>
      <c r="D145" s="169"/>
      <c r="E145" s="105"/>
    </row>
    <row r="146" spans="1:5" ht="13.5" customHeight="1" thickBot="1">
      <c r="A146" s="13" t="s">
        <v>196</v>
      </c>
      <c r="B146" s="391" t="s">
        <v>501</v>
      </c>
      <c r="C146" s="169"/>
      <c r="D146" s="169"/>
      <c r="E146" s="105"/>
    </row>
    <row r="147" spans="1:5" ht="12.75" customHeight="1" thickBot="1">
      <c r="A147" s="18" t="s">
        <v>14</v>
      </c>
      <c r="B147" s="393" t="s">
        <v>502</v>
      </c>
      <c r="C147" s="251">
        <f>+C128+C132+C137+C142</f>
        <v>10589000</v>
      </c>
      <c r="D147" s="251">
        <f>+D128+D132+D137+D142</f>
        <v>10518020</v>
      </c>
      <c r="E147" s="245">
        <f>+E128+E132+E137+E142</f>
        <v>10518020</v>
      </c>
    </row>
    <row r="148" spans="1:5" ht="13.5" customHeight="1" thickBot="1">
      <c r="A148" s="114" t="s">
        <v>15</v>
      </c>
      <c r="B148" s="395" t="s">
        <v>503</v>
      </c>
      <c r="C148" s="251">
        <f>+C127+C147</f>
        <v>753661000</v>
      </c>
      <c r="D148" s="251">
        <f>+D127+D147</f>
        <v>1915575568</v>
      </c>
      <c r="E148" s="245">
        <f>+E127+E147</f>
        <v>1537959215</v>
      </c>
    </row>
    <row r="149" spans="3:4" ht="13.5" customHeight="1">
      <c r="C149" s="635"/>
      <c r="D149" s="635">
        <f>D88-D148</f>
        <v>0</v>
      </c>
    </row>
    <row r="150" ht="13.5" customHeight="1"/>
    <row r="151" ht="7.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</sheetData>
  <sheetProtection/>
  <mergeCells count="13">
    <mergeCell ref="A89:E89"/>
    <mergeCell ref="A91:A92"/>
    <mergeCell ref="B91:B92"/>
    <mergeCell ref="C91:C92"/>
    <mergeCell ref="D91:E91"/>
    <mergeCell ref="A1:E1"/>
    <mergeCell ref="A2:E2"/>
    <mergeCell ref="A3:E3"/>
    <mergeCell ref="A4:E4"/>
    <mergeCell ref="A6:A7"/>
    <mergeCell ref="B6:B7"/>
    <mergeCell ref="C6:C7"/>
    <mergeCell ref="D6:E6"/>
  </mergeCells>
  <printOptions horizontalCentered="1"/>
  <pageMargins left="0.5905511811023623" right="0.5905511811023623" top="0.5905511811023623" bottom="0.5905511811023623" header="0.3937007874015748" footer="0.3937007874015748"/>
  <pageSetup fitToHeight="2" horizontalDpi="600" verticalDpi="600" orientation="portrait" paperSize="9" scale="67" r:id="rId1"/>
  <rowBreaks count="1" manualBreakCount="1">
    <brk id="88" max="4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9"/>
  <sheetViews>
    <sheetView zoomScale="120" zoomScaleNormal="120" workbookViewId="0" topLeftCell="A1">
      <selection activeCell="O6" sqref="O6"/>
    </sheetView>
  </sheetViews>
  <sheetFormatPr defaultColWidth="9.00390625" defaultRowHeight="12.75"/>
  <cols>
    <col min="1" max="1" width="6.875" style="28" customWidth="1"/>
    <col min="2" max="2" width="32.375" style="27" customWidth="1"/>
    <col min="3" max="3" width="17.00390625" style="27" customWidth="1"/>
    <col min="4" max="9" width="12.875" style="27" customWidth="1"/>
    <col min="10" max="10" width="13.875" style="27" customWidth="1"/>
    <col min="11" max="11" width="4.00390625" style="27" customWidth="1"/>
    <col min="12" max="16384" width="9.375" style="27" customWidth="1"/>
  </cols>
  <sheetData>
    <row r="1" spans="1:10" ht="15.75">
      <c r="A1" s="707" t="s">
        <v>722</v>
      </c>
      <c r="B1" s="750"/>
      <c r="C1" s="750"/>
      <c r="D1" s="750"/>
      <c r="E1" s="750"/>
      <c r="F1" s="750"/>
      <c r="G1" s="750"/>
      <c r="H1" s="750"/>
      <c r="I1" s="750"/>
      <c r="J1" s="750"/>
    </row>
    <row r="2" spans="1:11" ht="14.25" thickBot="1">
      <c r="A2" s="339"/>
      <c r="B2" s="340"/>
      <c r="C2" s="340"/>
      <c r="D2" s="340"/>
      <c r="E2" s="340"/>
      <c r="F2" s="340"/>
      <c r="G2" s="340"/>
      <c r="H2" s="340"/>
      <c r="I2" s="340"/>
      <c r="J2" s="348" t="str">
        <f>'Z_1.tájékoztató_t.'!E5</f>
        <v>Forintban</v>
      </c>
      <c r="K2" s="706" t="s">
        <v>839</v>
      </c>
    </row>
    <row r="3" spans="1:11" s="399" customFormat="1" ht="26.25" customHeight="1">
      <c r="A3" s="751" t="s">
        <v>51</v>
      </c>
      <c r="B3" s="753" t="s">
        <v>504</v>
      </c>
      <c r="C3" s="753" t="s">
        <v>505</v>
      </c>
      <c r="D3" s="753" t="s">
        <v>506</v>
      </c>
      <c r="E3" s="753" t="s">
        <v>760</v>
      </c>
      <c r="F3" s="396" t="s">
        <v>507</v>
      </c>
      <c r="G3" s="397"/>
      <c r="H3" s="397"/>
      <c r="I3" s="398"/>
      <c r="J3" s="756" t="s">
        <v>508</v>
      </c>
      <c r="K3" s="706"/>
    </row>
    <row r="4" spans="1:11" s="403" customFormat="1" ht="32.25" customHeight="1" thickBot="1">
      <c r="A4" s="752"/>
      <c r="B4" s="754"/>
      <c r="C4" s="754"/>
      <c r="D4" s="755"/>
      <c r="E4" s="755"/>
      <c r="F4" s="400" t="s">
        <v>736</v>
      </c>
      <c r="G4" s="401" t="s">
        <v>723</v>
      </c>
      <c r="H4" s="401" t="s">
        <v>724</v>
      </c>
      <c r="I4" s="402" t="s">
        <v>725</v>
      </c>
      <c r="J4" s="757"/>
      <c r="K4" s="706"/>
    </row>
    <row r="5" spans="1:11" s="408" customFormat="1" ht="13.5" customHeight="1" thickBot="1">
      <c r="A5" s="404" t="s">
        <v>371</v>
      </c>
      <c r="B5" s="405" t="s">
        <v>509</v>
      </c>
      <c r="C5" s="406" t="s">
        <v>373</v>
      </c>
      <c r="D5" s="406" t="s">
        <v>375</v>
      </c>
      <c r="E5" s="406" t="s">
        <v>374</v>
      </c>
      <c r="F5" s="406" t="s">
        <v>376</v>
      </c>
      <c r="G5" s="406" t="s">
        <v>377</v>
      </c>
      <c r="H5" s="406" t="s">
        <v>378</v>
      </c>
      <c r="I5" s="406" t="s">
        <v>409</v>
      </c>
      <c r="J5" s="407" t="s">
        <v>510</v>
      </c>
      <c r="K5" s="706"/>
    </row>
    <row r="6" spans="1:11" ht="33.75" customHeight="1">
      <c r="A6" s="409" t="s">
        <v>6</v>
      </c>
      <c r="B6" s="410" t="s">
        <v>511</v>
      </c>
      <c r="C6" s="411"/>
      <c r="D6" s="412">
        <f aca="true" t="shared" si="0" ref="D6:I6">SUM(D7:D8)</f>
        <v>0</v>
      </c>
      <c r="E6" s="412">
        <f t="shared" si="0"/>
        <v>0</v>
      </c>
      <c r="F6" s="412">
        <f t="shared" si="0"/>
        <v>0</v>
      </c>
      <c r="G6" s="412">
        <f t="shared" si="0"/>
        <v>0</v>
      </c>
      <c r="H6" s="412">
        <f t="shared" si="0"/>
        <v>0</v>
      </c>
      <c r="I6" s="413">
        <f t="shared" si="0"/>
        <v>0</v>
      </c>
      <c r="J6" s="414">
        <f aca="true" t="shared" si="1" ref="J6:J18">SUM(F6:I6)</f>
        <v>0</v>
      </c>
      <c r="K6" s="706"/>
    </row>
    <row r="7" spans="1:11" ht="21" customHeight="1">
      <c r="A7" s="415" t="s">
        <v>7</v>
      </c>
      <c r="B7" s="416" t="s">
        <v>512</v>
      </c>
      <c r="C7" s="417"/>
      <c r="D7" s="21"/>
      <c r="E7" s="21"/>
      <c r="F7" s="21"/>
      <c r="G7" s="21"/>
      <c r="H7" s="21"/>
      <c r="I7" s="418"/>
      <c r="J7" s="419">
        <f t="shared" si="1"/>
        <v>0</v>
      </c>
      <c r="K7" s="706"/>
    </row>
    <row r="8" spans="1:11" ht="21" customHeight="1">
      <c r="A8" s="415" t="s">
        <v>8</v>
      </c>
      <c r="B8" s="416" t="s">
        <v>512</v>
      </c>
      <c r="C8" s="417"/>
      <c r="D8" s="21"/>
      <c r="E8" s="21"/>
      <c r="F8" s="21"/>
      <c r="G8" s="21"/>
      <c r="H8" s="21"/>
      <c r="I8" s="418"/>
      <c r="J8" s="419">
        <f t="shared" si="1"/>
        <v>0</v>
      </c>
      <c r="K8" s="706"/>
    </row>
    <row r="9" spans="1:11" ht="33" customHeight="1">
      <c r="A9" s="415" t="s">
        <v>9</v>
      </c>
      <c r="B9" s="420" t="s">
        <v>513</v>
      </c>
      <c r="C9" s="421"/>
      <c r="D9" s="422">
        <f aca="true" t="shared" si="2" ref="D9:I9">SUM(D10:D11)</f>
        <v>0</v>
      </c>
      <c r="E9" s="422">
        <f t="shared" si="2"/>
        <v>0</v>
      </c>
      <c r="F9" s="422">
        <f t="shared" si="2"/>
        <v>0</v>
      </c>
      <c r="G9" s="422">
        <f t="shared" si="2"/>
        <v>0</v>
      </c>
      <c r="H9" s="422">
        <f t="shared" si="2"/>
        <v>0</v>
      </c>
      <c r="I9" s="423">
        <f t="shared" si="2"/>
        <v>0</v>
      </c>
      <c r="J9" s="424">
        <f t="shared" si="1"/>
        <v>0</v>
      </c>
      <c r="K9" s="706"/>
    </row>
    <row r="10" spans="1:11" ht="21" customHeight="1">
      <c r="A10" s="415" t="s">
        <v>10</v>
      </c>
      <c r="B10" s="416" t="s">
        <v>512</v>
      </c>
      <c r="C10" s="417"/>
      <c r="D10" s="21"/>
      <c r="E10" s="21"/>
      <c r="F10" s="21"/>
      <c r="G10" s="21"/>
      <c r="H10" s="21"/>
      <c r="I10" s="418"/>
      <c r="J10" s="419">
        <f t="shared" si="1"/>
        <v>0</v>
      </c>
      <c r="K10" s="706"/>
    </row>
    <row r="11" spans="1:11" ht="18" customHeight="1">
      <c r="A11" s="415" t="s">
        <v>11</v>
      </c>
      <c r="B11" s="416" t="s">
        <v>512</v>
      </c>
      <c r="C11" s="417"/>
      <c r="D11" s="21"/>
      <c r="E11" s="21"/>
      <c r="F11" s="21"/>
      <c r="G11" s="21"/>
      <c r="H11" s="21"/>
      <c r="I11" s="418"/>
      <c r="J11" s="419">
        <f t="shared" si="1"/>
        <v>0</v>
      </c>
      <c r="K11" s="706"/>
    </row>
    <row r="12" spans="1:11" ht="21" customHeight="1">
      <c r="A12" s="415" t="s">
        <v>12</v>
      </c>
      <c r="B12" s="425" t="s">
        <v>514</v>
      </c>
      <c r="C12" s="421"/>
      <c r="D12" s="422">
        <f aca="true" t="shared" si="3" ref="D12:I12">SUM(D13:D13)</f>
        <v>0</v>
      </c>
      <c r="E12" s="422">
        <f t="shared" si="3"/>
        <v>0</v>
      </c>
      <c r="F12" s="422">
        <f t="shared" si="3"/>
        <v>0</v>
      </c>
      <c r="G12" s="422">
        <f t="shared" si="3"/>
        <v>0</v>
      </c>
      <c r="H12" s="422">
        <f t="shared" si="3"/>
        <v>0</v>
      </c>
      <c r="I12" s="423">
        <f t="shared" si="3"/>
        <v>0</v>
      </c>
      <c r="J12" s="424">
        <f t="shared" si="1"/>
        <v>0</v>
      </c>
      <c r="K12" s="706"/>
    </row>
    <row r="13" spans="1:11" ht="21" customHeight="1">
      <c r="A13" s="415" t="s">
        <v>13</v>
      </c>
      <c r="B13" s="416" t="s">
        <v>512</v>
      </c>
      <c r="C13" s="417"/>
      <c r="D13" s="21"/>
      <c r="E13" s="21"/>
      <c r="F13" s="21"/>
      <c r="G13" s="21"/>
      <c r="H13" s="21"/>
      <c r="I13" s="418"/>
      <c r="J13" s="419">
        <f t="shared" si="1"/>
        <v>0</v>
      </c>
      <c r="K13" s="706"/>
    </row>
    <row r="14" spans="1:11" ht="21" customHeight="1">
      <c r="A14" s="415" t="s">
        <v>14</v>
      </c>
      <c r="B14" s="425" t="s">
        <v>515</v>
      </c>
      <c r="C14" s="421"/>
      <c r="D14" s="422">
        <f aca="true" t="shared" si="4" ref="D14:I14">SUM(D15:D15)</f>
        <v>0</v>
      </c>
      <c r="E14" s="422">
        <f t="shared" si="4"/>
        <v>0</v>
      </c>
      <c r="F14" s="422">
        <f t="shared" si="4"/>
        <v>0</v>
      </c>
      <c r="G14" s="422">
        <f t="shared" si="4"/>
        <v>0</v>
      </c>
      <c r="H14" s="422">
        <f t="shared" si="4"/>
        <v>0</v>
      </c>
      <c r="I14" s="423">
        <f t="shared" si="4"/>
        <v>0</v>
      </c>
      <c r="J14" s="424">
        <f t="shared" si="1"/>
        <v>0</v>
      </c>
      <c r="K14" s="706"/>
    </row>
    <row r="15" spans="1:11" ht="21" customHeight="1">
      <c r="A15" s="415" t="s">
        <v>15</v>
      </c>
      <c r="B15" s="416" t="s">
        <v>512</v>
      </c>
      <c r="C15" s="417"/>
      <c r="D15" s="21"/>
      <c r="E15" s="21"/>
      <c r="F15" s="21"/>
      <c r="G15" s="21"/>
      <c r="H15" s="21"/>
      <c r="I15" s="418"/>
      <c r="J15" s="419">
        <f t="shared" si="1"/>
        <v>0</v>
      </c>
      <c r="K15" s="706"/>
    </row>
    <row r="16" spans="1:11" ht="21" customHeight="1">
      <c r="A16" s="426" t="s">
        <v>16</v>
      </c>
      <c r="B16" s="427" t="s">
        <v>516</v>
      </c>
      <c r="C16" s="428"/>
      <c r="D16" s="429">
        <f aca="true" t="shared" si="5" ref="D16:I16">SUM(D17:D18)</f>
        <v>0</v>
      </c>
      <c r="E16" s="429">
        <f t="shared" si="5"/>
        <v>0</v>
      </c>
      <c r="F16" s="429">
        <f t="shared" si="5"/>
        <v>0</v>
      </c>
      <c r="G16" s="429">
        <f t="shared" si="5"/>
        <v>0</v>
      </c>
      <c r="H16" s="429">
        <f t="shared" si="5"/>
        <v>0</v>
      </c>
      <c r="I16" s="430">
        <f t="shared" si="5"/>
        <v>0</v>
      </c>
      <c r="J16" s="424">
        <f t="shared" si="1"/>
        <v>0</v>
      </c>
      <c r="K16" s="706"/>
    </row>
    <row r="17" spans="1:11" ht="21" customHeight="1">
      <c r="A17" s="426" t="s">
        <v>17</v>
      </c>
      <c r="B17" s="416" t="s">
        <v>512</v>
      </c>
      <c r="C17" s="417"/>
      <c r="D17" s="21"/>
      <c r="E17" s="21"/>
      <c r="F17" s="21"/>
      <c r="G17" s="21"/>
      <c r="H17" s="21"/>
      <c r="I17" s="418"/>
      <c r="J17" s="419">
        <f t="shared" si="1"/>
        <v>0</v>
      </c>
      <c r="K17" s="706"/>
    </row>
    <row r="18" spans="1:11" ht="21" customHeight="1" thickBot="1">
      <c r="A18" s="426" t="s">
        <v>18</v>
      </c>
      <c r="B18" s="416" t="s">
        <v>512</v>
      </c>
      <c r="C18" s="431"/>
      <c r="D18" s="432"/>
      <c r="E18" s="432"/>
      <c r="F18" s="432"/>
      <c r="G18" s="432"/>
      <c r="H18" s="432"/>
      <c r="I18" s="433"/>
      <c r="J18" s="419">
        <f t="shared" si="1"/>
        <v>0</v>
      </c>
      <c r="K18" s="706"/>
    </row>
    <row r="19" spans="1:11" ht="21" customHeight="1" thickBot="1">
      <c r="A19" s="434" t="s">
        <v>19</v>
      </c>
      <c r="B19" s="435" t="s">
        <v>517</v>
      </c>
      <c r="C19" s="436"/>
      <c r="D19" s="437">
        <f aca="true" t="shared" si="6" ref="D19:J19">D6+D9+D12+D14+D16</f>
        <v>0</v>
      </c>
      <c r="E19" s="437">
        <f t="shared" si="6"/>
        <v>0</v>
      </c>
      <c r="F19" s="437">
        <f t="shared" si="6"/>
        <v>0</v>
      </c>
      <c r="G19" s="437">
        <f t="shared" si="6"/>
        <v>0</v>
      </c>
      <c r="H19" s="437">
        <f t="shared" si="6"/>
        <v>0</v>
      </c>
      <c r="I19" s="438">
        <f t="shared" si="6"/>
        <v>0</v>
      </c>
      <c r="J19" s="439">
        <f t="shared" si="6"/>
        <v>0</v>
      </c>
      <c r="K19" s="706"/>
    </row>
  </sheetData>
  <sheetProtection sheet="1"/>
  <mergeCells count="8">
    <mergeCell ref="A1:J1"/>
    <mergeCell ref="K2:K19"/>
    <mergeCell ref="A3:A4"/>
    <mergeCell ref="B3:B4"/>
    <mergeCell ref="C3:C4"/>
    <mergeCell ref="D3:D4"/>
    <mergeCell ref="E3:E4"/>
    <mergeCell ref="J3:J4"/>
  </mergeCells>
  <printOptions horizontalCentered="1"/>
  <pageMargins left="0.7874015748031497" right="0.7874015748031497" top="1.39" bottom="0.984251968503937" header="0.7874015748031497" footer="0.7874015748031497"/>
  <pageSetup horizontalDpi="600" verticalDpi="600" orientation="landscape" paperSize="9" scale="9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I21"/>
  <sheetViews>
    <sheetView zoomScale="120" zoomScaleNormal="120" workbookViewId="0" topLeftCell="A1">
      <selection activeCell="M14" sqref="M14"/>
    </sheetView>
  </sheetViews>
  <sheetFormatPr defaultColWidth="9.00390625" defaultRowHeight="12.75"/>
  <cols>
    <col min="1" max="1" width="6.875" style="28" customWidth="1"/>
    <col min="2" max="2" width="50.375" style="27" customWidth="1"/>
    <col min="3" max="4" width="12.875" style="27" customWidth="1"/>
    <col min="5" max="5" width="14.875" style="27" customWidth="1"/>
    <col min="6" max="6" width="13.875" style="27" customWidth="1"/>
    <col min="7" max="7" width="15.50390625" style="27" customWidth="1"/>
    <col min="8" max="8" width="16.875" style="27" customWidth="1"/>
    <col min="9" max="9" width="5.625" style="27" customWidth="1"/>
    <col min="10" max="16384" width="9.375" style="27" customWidth="1"/>
  </cols>
  <sheetData>
    <row r="1" spans="1:8" ht="17.25" customHeight="1">
      <c r="A1" s="707" t="s">
        <v>734</v>
      </c>
      <c r="B1" s="750"/>
      <c r="C1" s="750"/>
      <c r="D1" s="750"/>
      <c r="E1" s="750"/>
      <c r="F1" s="750"/>
      <c r="G1" s="750"/>
      <c r="H1" s="750"/>
    </row>
    <row r="2" spans="1:8" ht="12.75">
      <c r="A2" s="339"/>
      <c r="B2" s="340"/>
      <c r="C2" s="340"/>
      <c r="D2" s="340"/>
      <c r="E2" s="340"/>
      <c r="F2" s="340"/>
      <c r="G2" s="340"/>
      <c r="H2" s="340"/>
    </row>
    <row r="3" spans="1:9" s="440" customFormat="1" ht="15.75" thickBot="1">
      <c r="A3" s="595"/>
      <c r="B3" s="338"/>
      <c r="C3" s="338"/>
      <c r="D3" s="338"/>
      <c r="E3" s="338"/>
      <c r="F3" s="338"/>
      <c r="G3" s="338"/>
      <c r="H3" s="348" t="str">
        <f>'Z_2.tájékoztató_t.'!J2</f>
        <v>Forintban</v>
      </c>
      <c r="I3" s="758" t="s">
        <v>840</v>
      </c>
    </row>
    <row r="4" spans="1:9" s="399" customFormat="1" ht="26.25" customHeight="1">
      <c r="A4" s="759" t="s">
        <v>51</v>
      </c>
      <c r="B4" s="761" t="s">
        <v>518</v>
      </c>
      <c r="C4" s="759" t="s">
        <v>519</v>
      </c>
      <c r="D4" s="759" t="s">
        <v>520</v>
      </c>
      <c r="E4" s="763" t="s">
        <v>761</v>
      </c>
      <c r="F4" s="765" t="s">
        <v>521</v>
      </c>
      <c r="G4" s="766"/>
      <c r="H4" s="767" t="s">
        <v>762</v>
      </c>
      <c r="I4" s="758"/>
    </row>
    <row r="5" spans="1:9" s="403" customFormat="1" ht="40.5" customHeight="1" thickBot="1">
      <c r="A5" s="760"/>
      <c r="B5" s="762"/>
      <c r="C5" s="762"/>
      <c r="D5" s="760"/>
      <c r="E5" s="764"/>
      <c r="F5" s="596" t="s">
        <v>736</v>
      </c>
      <c r="G5" s="597" t="s">
        <v>723</v>
      </c>
      <c r="H5" s="768"/>
      <c r="I5" s="758"/>
    </row>
    <row r="6" spans="1:9" s="441" customFormat="1" ht="12.75" customHeight="1" thickBot="1">
      <c r="A6" s="598" t="s">
        <v>371</v>
      </c>
      <c r="B6" s="599" t="s">
        <v>372</v>
      </c>
      <c r="C6" s="599" t="s">
        <v>373</v>
      </c>
      <c r="D6" s="600" t="s">
        <v>375</v>
      </c>
      <c r="E6" s="598" t="s">
        <v>374</v>
      </c>
      <c r="F6" s="600" t="s">
        <v>376</v>
      </c>
      <c r="G6" s="600" t="s">
        <v>377</v>
      </c>
      <c r="H6" s="313" t="s">
        <v>378</v>
      </c>
      <c r="I6" s="758"/>
    </row>
    <row r="7" spans="1:9" ht="22.5" customHeight="1" thickBot="1">
      <c r="A7" s="442" t="s">
        <v>6</v>
      </c>
      <c r="B7" s="443" t="s">
        <v>522</v>
      </c>
      <c r="C7" s="444"/>
      <c r="D7" s="445"/>
      <c r="E7" s="446">
        <f>SUM(E8:E13)</f>
        <v>0</v>
      </c>
      <c r="F7" s="447">
        <f>SUM(F8:F13)</f>
        <v>0</v>
      </c>
      <c r="G7" s="447">
        <f>SUM(G8:G13)</f>
        <v>0</v>
      </c>
      <c r="H7" s="448">
        <f>SUM(H8:H13)</f>
        <v>0</v>
      </c>
      <c r="I7" s="758"/>
    </row>
    <row r="8" spans="1:9" ht="22.5" customHeight="1">
      <c r="A8" s="449" t="s">
        <v>7</v>
      </c>
      <c r="B8" s="450" t="s">
        <v>512</v>
      </c>
      <c r="C8" s="451"/>
      <c r="D8" s="452"/>
      <c r="E8" s="453"/>
      <c r="F8" s="21"/>
      <c r="G8" s="21"/>
      <c r="H8" s="454"/>
      <c r="I8" s="758"/>
    </row>
    <row r="9" spans="1:9" ht="22.5" customHeight="1">
      <c r="A9" s="449" t="s">
        <v>8</v>
      </c>
      <c r="B9" s="450" t="s">
        <v>512</v>
      </c>
      <c r="C9" s="451"/>
      <c r="D9" s="452"/>
      <c r="E9" s="453"/>
      <c r="F9" s="21"/>
      <c r="G9" s="21"/>
      <c r="H9" s="454"/>
      <c r="I9" s="758"/>
    </row>
    <row r="10" spans="1:9" ht="22.5" customHeight="1">
      <c r="A10" s="449" t="s">
        <v>9</v>
      </c>
      <c r="B10" s="450" t="s">
        <v>512</v>
      </c>
      <c r="C10" s="451"/>
      <c r="D10" s="452"/>
      <c r="E10" s="453"/>
      <c r="F10" s="21"/>
      <c r="G10" s="21"/>
      <c r="H10" s="454"/>
      <c r="I10" s="758"/>
    </row>
    <row r="11" spans="1:9" ht="22.5" customHeight="1">
      <c r="A11" s="449" t="s">
        <v>10</v>
      </c>
      <c r="B11" s="450" t="s">
        <v>512</v>
      </c>
      <c r="C11" s="451"/>
      <c r="D11" s="452"/>
      <c r="E11" s="453"/>
      <c r="F11" s="21"/>
      <c r="G11" s="21"/>
      <c r="H11" s="454"/>
      <c r="I11" s="758"/>
    </row>
    <row r="12" spans="1:9" ht="22.5" customHeight="1">
      <c r="A12" s="449" t="s">
        <v>11</v>
      </c>
      <c r="B12" s="450" t="s">
        <v>512</v>
      </c>
      <c r="C12" s="451"/>
      <c r="D12" s="452"/>
      <c r="E12" s="453"/>
      <c r="F12" s="21"/>
      <c r="G12" s="21"/>
      <c r="H12" s="454"/>
      <c r="I12" s="758"/>
    </row>
    <row r="13" spans="1:9" ht="22.5" customHeight="1" thickBot="1">
      <c r="A13" s="449" t="s">
        <v>12</v>
      </c>
      <c r="B13" s="450" t="s">
        <v>512</v>
      </c>
      <c r="C13" s="451"/>
      <c r="D13" s="452"/>
      <c r="E13" s="453"/>
      <c r="F13" s="21"/>
      <c r="G13" s="21"/>
      <c r="H13" s="454"/>
      <c r="I13" s="758"/>
    </row>
    <row r="14" spans="1:9" ht="22.5" customHeight="1" thickBot="1">
      <c r="A14" s="442" t="s">
        <v>13</v>
      </c>
      <c r="B14" s="443" t="s">
        <v>523</v>
      </c>
      <c r="C14" s="455"/>
      <c r="D14" s="456"/>
      <c r="E14" s="446">
        <f>SUM(E15:E20)</f>
        <v>0</v>
      </c>
      <c r="F14" s="447">
        <f>SUM(F15:F20)</f>
        <v>0</v>
      </c>
      <c r="G14" s="447">
        <f>SUM(G15:G20)</f>
        <v>0</v>
      </c>
      <c r="H14" s="448">
        <f>SUM(H15:H20)</f>
        <v>0</v>
      </c>
      <c r="I14" s="758"/>
    </row>
    <row r="15" spans="1:9" ht="22.5" customHeight="1">
      <c r="A15" s="449" t="s">
        <v>14</v>
      </c>
      <c r="B15" s="450" t="s">
        <v>512</v>
      </c>
      <c r="C15" s="451"/>
      <c r="D15" s="452"/>
      <c r="E15" s="453"/>
      <c r="F15" s="21"/>
      <c r="G15" s="21"/>
      <c r="H15" s="454"/>
      <c r="I15" s="758"/>
    </row>
    <row r="16" spans="1:9" ht="22.5" customHeight="1">
      <c r="A16" s="449" t="s">
        <v>15</v>
      </c>
      <c r="B16" s="450" t="s">
        <v>512</v>
      </c>
      <c r="C16" s="451"/>
      <c r="D16" s="452"/>
      <c r="E16" s="453"/>
      <c r="F16" s="21"/>
      <c r="G16" s="21"/>
      <c r="H16" s="454"/>
      <c r="I16" s="758"/>
    </row>
    <row r="17" spans="1:9" ht="22.5" customHeight="1">
      <c r="A17" s="449" t="s">
        <v>16</v>
      </c>
      <c r="B17" s="450" t="s">
        <v>512</v>
      </c>
      <c r="C17" s="451"/>
      <c r="D17" s="452"/>
      <c r="E17" s="453"/>
      <c r="F17" s="21"/>
      <c r="G17" s="21"/>
      <c r="H17" s="454"/>
      <c r="I17" s="758"/>
    </row>
    <row r="18" spans="1:9" ht="22.5" customHeight="1">
      <c r="A18" s="449" t="s">
        <v>17</v>
      </c>
      <c r="B18" s="450" t="s">
        <v>512</v>
      </c>
      <c r="C18" s="451"/>
      <c r="D18" s="452"/>
      <c r="E18" s="453"/>
      <c r="F18" s="21"/>
      <c r="G18" s="21"/>
      <c r="H18" s="454"/>
      <c r="I18" s="758"/>
    </row>
    <row r="19" spans="1:9" ht="22.5" customHeight="1">
      <c r="A19" s="449" t="s">
        <v>18</v>
      </c>
      <c r="B19" s="450" t="s">
        <v>512</v>
      </c>
      <c r="C19" s="451"/>
      <c r="D19" s="452"/>
      <c r="E19" s="453"/>
      <c r="F19" s="21"/>
      <c r="G19" s="21"/>
      <c r="H19" s="454"/>
      <c r="I19" s="758"/>
    </row>
    <row r="20" spans="1:9" ht="22.5" customHeight="1" thickBot="1">
      <c r="A20" s="449" t="s">
        <v>19</v>
      </c>
      <c r="B20" s="450" t="s">
        <v>512</v>
      </c>
      <c r="C20" s="451"/>
      <c r="D20" s="452"/>
      <c r="E20" s="453"/>
      <c r="F20" s="21"/>
      <c r="G20" s="21"/>
      <c r="H20" s="454"/>
      <c r="I20" s="758"/>
    </row>
    <row r="21" spans="1:9" ht="22.5" customHeight="1" thickBot="1">
      <c r="A21" s="442" t="s">
        <v>20</v>
      </c>
      <c r="B21" s="443" t="s">
        <v>524</v>
      </c>
      <c r="C21" s="444"/>
      <c r="D21" s="445"/>
      <c r="E21" s="446">
        <f>E7+E14</f>
        <v>0</v>
      </c>
      <c r="F21" s="447">
        <f>F7+F14</f>
        <v>0</v>
      </c>
      <c r="G21" s="447">
        <f>G7+G14</f>
        <v>0</v>
      </c>
      <c r="H21" s="448">
        <f>H7+H14</f>
        <v>0</v>
      </c>
      <c r="I21" s="758"/>
    </row>
    <row r="22" ht="19.5" customHeight="1"/>
  </sheetData>
  <sheetProtection sheet="1"/>
  <mergeCells count="9">
    <mergeCell ref="A1:H1"/>
    <mergeCell ref="I3:I21"/>
    <mergeCell ref="A4:A5"/>
    <mergeCell ref="B4:B5"/>
    <mergeCell ref="C4:C5"/>
    <mergeCell ref="D4:D5"/>
    <mergeCell ref="E4:E5"/>
    <mergeCell ref="F4:G4"/>
    <mergeCell ref="H4:H5"/>
  </mergeCells>
  <printOptions horizontalCentered="1"/>
  <pageMargins left="0.5905511811023623" right="0.5905511811023623" top="0.7874015748031497" bottom="0.7874015748031497" header="0.3937007874015748" footer="0.3937007874015748"/>
  <pageSetup horizontalDpi="600" verticalDpi="600" orientation="landscape" paperSize="9" scale="9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J19"/>
  <sheetViews>
    <sheetView zoomScale="120" zoomScaleNormal="120" workbookViewId="0" topLeftCell="A1">
      <selection activeCell="D9" sqref="D9"/>
    </sheetView>
  </sheetViews>
  <sheetFormatPr defaultColWidth="9.00390625" defaultRowHeight="12.75"/>
  <cols>
    <col min="1" max="1" width="5.50390625" style="31" customWidth="1"/>
    <col min="2" max="2" width="36.875" style="31" customWidth="1"/>
    <col min="3" max="8" width="13.875" style="31" customWidth="1"/>
    <col min="9" max="9" width="15.125" style="31" customWidth="1"/>
    <col min="10" max="10" width="5.00390625" style="31" customWidth="1"/>
    <col min="11" max="16384" width="9.375" style="31" customWidth="1"/>
  </cols>
  <sheetData>
    <row r="1" spans="1:10" ht="34.5" customHeight="1">
      <c r="A1" s="769" t="s">
        <v>763</v>
      </c>
      <c r="B1" s="770"/>
      <c r="C1" s="770"/>
      <c r="D1" s="770"/>
      <c r="E1" s="770"/>
      <c r="F1" s="770"/>
      <c r="G1" s="770"/>
      <c r="H1" s="770"/>
      <c r="I1" s="770"/>
      <c r="J1" s="758" t="s">
        <v>841</v>
      </c>
    </row>
    <row r="2" spans="1:10" ht="14.25" thickBot="1">
      <c r="A2" s="70"/>
      <c r="B2" s="70"/>
      <c r="C2" s="70"/>
      <c r="D2" s="70"/>
      <c r="E2" s="70"/>
      <c r="F2" s="70"/>
      <c r="G2" s="70"/>
      <c r="H2" s="771" t="str">
        <f>'Z_3.tájékoztató_t.'!H3</f>
        <v>Forintban</v>
      </c>
      <c r="I2" s="771"/>
      <c r="J2" s="758"/>
    </row>
    <row r="3" spans="1:10" ht="13.5" thickBot="1">
      <c r="A3" s="772" t="s">
        <v>4</v>
      </c>
      <c r="B3" s="774" t="s">
        <v>525</v>
      </c>
      <c r="C3" s="776" t="s">
        <v>526</v>
      </c>
      <c r="D3" s="778" t="s">
        <v>527</v>
      </c>
      <c r="E3" s="779"/>
      <c r="F3" s="779"/>
      <c r="G3" s="779"/>
      <c r="H3" s="779"/>
      <c r="I3" s="780" t="s">
        <v>528</v>
      </c>
      <c r="J3" s="758"/>
    </row>
    <row r="4" spans="1:10" s="48" customFormat="1" ht="42" customHeight="1" thickBot="1">
      <c r="A4" s="773"/>
      <c r="B4" s="775"/>
      <c r="C4" s="777"/>
      <c r="D4" s="331" t="s">
        <v>529</v>
      </c>
      <c r="E4" s="331" t="s">
        <v>530</v>
      </c>
      <c r="F4" s="331" t="s">
        <v>531</v>
      </c>
      <c r="G4" s="601" t="s">
        <v>532</v>
      </c>
      <c r="H4" s="601" t="s">
        <v>533</v>
      </c>
      <c r="I4" s="781"/>
      <c r="J4" s="758"/>
    </row>
    <row r="5" spans="1:10" s="48" customFormat="1" ht="12" customHeight="1" thickBot="1">
      <c r="A5" s="362" t="s">
        <v>371</v>
      </c>
      <c r="B5" s="363" t="s">
        <v>372</v>
      </c>
      <c r="C5" s="363" t="s">
        <v>373</v>
      </c>
      <c r="D5" s="363" t="s">
        <v>375</v>
      </c>
      <c r="E5" s="363" t="s">
        <v>374</v>
      </c>
      <c r="F5" s="363" t="s">
        <v>376</v>
      </c>
      <c r="G5" s="363" t="s">
        <v>377</v>
      </c>
      <c r="H5" s="363" t="s">
        <v>534</v>
      </c>
      <c r="I5" s="365" t="s">
        <v>535</v>
      </c>
      <c r="J5" s="758"/>
    </row>
    <row r="6" spans="1:10" s="48" customFormat="1" ht="18" customHeight="1">
      <c r="A6" s="782" t="s">
        <v>536</v>
      </c>
      <c r="B6" s="783"/>
      <c r="C6" s="783"/>
      <c r="D6" s="783"/>
      <c r="E6" s="783"/>
      <c r="F6" s="783"/>
      <c r="G6" s="783"/>
      <c r="H6" s="783"/>
      <c r="I6" s="784"/>
      <c r="J6" s="758"/>
    </row>
    <row r="7" spans="1:10" ht="15.75" customHeight="1">
      <c r="A7" s="98" t="s">
        <v>6</v>
      </c>
      <c r="B7" s="80" t="s">
        <v>537</v>
      </c>
      <c r="C7" s="71"/>
      <c r="D7" s="71"/>
      <c r="E7" s="71"/>
      <c r="F7" s="71"/>
      <c r="G7" s="457"/>
      <c r="H7" s="458">
        <f aca="true" t="shared" si="0" ref="H7:H13">SUM(D7:G7)</f>
        <v>0</v>
      </c>
      <c r="I7" s="99">
        <f aca="true" t="shared" si="1" ref="I7:I13">C7+H7</f>
        <v>0</v>
      </c>
      <c r="J7" s="758"/>
    </row>
    <row r="8" spans="1:10" ht="22.5">
      <c r="A8" s="98" t="s">
        <v>7</v>
      </c>
      <c r="B8" s="80" t="s">
        <v>122</v>
      </c>
      <c r="C8" s="71">
        <v>7943208</v>
      </c>
      <c r="D8" s="71">
        <v>7943208</v>
      </c>
      <c r="E8" s="71"/>
      <c r="F8" s="71"/>
      <c r="G8" s="457"/>
      <c r="H8" s="458">
        <f t="shared" si="0"/>
        <v>7943208</v>
      </c>
      <c r="I8" s="99">
        <f t="shared" si="1"/>
        <v>15886416</v>
      </c>
      <c r="J8" s="758"/>
    </row>
    <row r="9" spans="1:10" ht="22.5">
      <c r="A9" s="98" t="s">
        <v>8</v>
      </c>
      <c r="B9" s="80" t="s">
        <v>123</v>
      </c>
      <c r="C9" s="71"/>
      <c r="D9" s="71"/>
      <c r="E9" s="71"/>
      <c r="F9" s="71"/>
      <c r="G9" s="457"/>
      <c r="H9" s="458">
        <f t="shared" si="0"/>
        <v>0</v>
      </c>
      <c r="I9" s="99">
        <f t="shared" si="1"/>
        <v>0</v>
      </c>
      <c r="J9" s="758"/>
    </row>
    <row r="10" spans="1:10" ht="15.75" customHeight="1">
      <c r="A10" s="98" t="s">
        <v>9</v>
      </c>
      <c r="B10" s="80" t="s">
        <v>124</v>
      </c>
      <c r="C10" s="71"/>
      <c r="D10" s="71"/>
      <c r="E10" s="71"/>
      <c r="F10" s="71"/>
      <c r="G10" s="457"/>
      <c r="H10" s="458">
        <f t="shared" si="0"/>
        <v>0</v>
      </c>
      <c r="I10" s="99">
        <f t="shared" si="1"/>
        <v>0</v>
      </c>
      <c r="J10" s="758"/>
    </row>
    <row r="11" spans="1:10" ht="22.5">
      <c r="A11" s="98" t="s">
        <v>10</v>
      </c>
      <c r="B11" s="80" t="s">
        <v>125</v>
      </c>
      <c r="C11" s="71"/>
      <c r="D11" s="71"/>
      <c r="E11" s="71"/>
      <c r="F11" s="71"/>
      <c r="G11" s="457"/>
      <c r="H11" s="458">
        <f t="shared" si="0"/>
        <v>0</v>
      </c>
      <c r="I11" s="99">
        <f t="shared" si="1"/>
        <v>0</v>
      </c>
      <c r="J11" s="758"/>
    </row>
    <row r="12" spans="1:10" ht="15.75" customHeight="1">
      <c r="A12" s="100" t="s">
        <v>11</v>
      </c>
      <c r="B12" s="101" t="s">
        <v>538</v>
      </c>
      <c r="C12" s="72"/>
      <c r="D12" s="72"/>
      <c r="E12" s="72"/>
      <c r="F12" s="72"/>
      <c r="G12" s="459"/>
      <c r="H12" s="458">
        <f t="shared" si="0"/>
        <v>0</v>
      </c>
      <c r="I12" s="99">
        <f t="shared" si="1"/>
        <v>0</v>
      </c>
      <c r="J12" s="758"/>
    </row>
    <row r="13" spans="1:10" ht="15.75" customHeight="1" thickBot="1">
      <c r="A13" s="460" t="s">
        <v>12</v>
      </c>
      <c r="B13" s="461" t="s">
        <v>539</v>
      </c>
      <c r="C13" s="462"/>
      <c r="D13" s="462"/>
      <c r="E13" s="462"/>
      <c r="F13" s="462"/>
      <c r="G13" s="463"/>
      <c r="H13" s="458">
        <f t="shared" si="0"/>
        <v>0</v>
      </c>
      <c r="I13" s="99">
        <f t="shared" si="1"/>
        <v>0</v>
      </c>
      <c r="J13" s="758"/>
    </row>
    <row r="14" spans="1:10" s="73" customFormat="1" ht="18" customHeight="1" thickBot="1">
      <c r="A14" s="785" t="s">
        <v>540</v>
      </c>
      <c r="B14" s="786"/>
      <c r="C14" s="102">
        <f aca="true" t="shared" si="2" ref="C14:I14">SUM(C7:C13)</f>
        <v>7943208</v>
      </c>
      <c r="D14" s="102">
        <f>SUM(D7:D13)</f>
        <v>7943208</v>
      </c>
      <c r="E14" s="102">
        <f t="shared" si="2"/>
        <v>0</v>
      </c>
      <c r="F14" s="102">
        <f t="shared" si="2"/>
        <v>0</v>
      </c>
      <c r="G14" s="464">
        <f t="shared" si="2"/>
        <v>0</v>
      </c>
      <c r="H14" s="464">
        <f t="shared" si="2"/>
        <v>7943208</v>
      </c>
      <c r="I14" s="103">
        <f t="shared" si="2"/>
        <v>15886416</v>
      </c>
      <c r="J14" s="758"/>
    </row>
    <row r="15" spans="1:10" s="70" customFormat="1" ht="18" customHeight="1">
      <c r="A15" s="787" t="s">
        <v>541</v>
      </c>
      <c r="B15" s="788"/>
      <c r="C15" s="788"/>
      <c r="D15" s="788"/>
      <c r="E15" s="788"/>
      <c r="F15" s="788"/>
      <c r="G15" s="788"/>
      <c r="H15" s="788"/>
      <c r="I15" s="789"/>
      <c r="J15" s="758"/>
    </row>
    <row r="16" spans="1:10" s="70" customFormat="1" ht="12.75">
      <c r="A16" s="98" t="s">
        <v>6</v>
      </c>
      <c r="B16" s="80" t="s">
        <v>542</v>
      </c>
      <c r="C16" s="71"/>
      <c r="D16" s="71"/>
      <c r="E16" s="71"/>
      <c r="F16" s="71"/>
      <c r="G16" s="457"/>
      <c r="H16" s="458">
        <f>SUM(D16:G16)</f>
        <v>0</v>
      </c>
      <c r="I16" s="99">
        <f>C16+H16</f>
        <v>0</v>
      </c>
      <c r="J16" s="758"/>
    </row>
    <row r="17" spans="1:10" ht="13.5" thickBot="1">
      <c r="A17" s="460" t="s">
        <v>7</v>
      </c>
      <c r="B17" s="461" t="s">
        <v>539</v>
      </c>
      <c r="C17" s="462"/>
      <c r="D17" s="462"/>
      <c r="E17" s="462"/>
      <c r="F17" s="462"/>
      <c r="G17" s="463"/>
      <c r="H17" s="458">
        <f>SUM(D17:G17)</f>
        <v>0</v>
      </c>
      <c r="I17" s="465">
        <f>C17+H17</f>
        <v>0</v>
      </c>
      <c r="J17" s="758"/>
    </row>
    <row r="18" spans="1:10" ht="15.75" customHeight="1" thickBot="1">
      <c r="A18" s="785" t="s">
        <v>543</v>
      </c>
      <c r="B18" s="786"/>
      <c r="C18" s="102">
        <f aca="true" t="shared" si="3" ref="C18:I18">SUM(C16:C17)</f>
        <v>0</v>
      </c>
      <c r="D18" s="102">
        <f t="shared" si="3"/>
        <v>0</v>
      </c>
      <c r="E18" s="102">
        <f t="shared" si="3"/>
        <v>0</v>
      </c>
      <c r="F18" s="102">
        <f t="shared" si="3"/>
        <v>0</v>
      </c>
      <c r="G18" s="464">
        <f t="shared" si="3"/>
        <v>0</v>
      </c>
      <c r="H18" s="464">
        <f t="shared" si="3"/>
        <v>0</v>
      </c>
      <c r="I18" s="103">
        <f t="shared" si="3"/>
        <v>0</v>
      </c>
      <c r="J18" s="758"/>
    </row>
    <row r="19" spans="1:10" ht="18" customHeight="1" thickBot="1">
      <c r="A19" s="790" t="s">
        <v>544</v>
      </c>
      <c r="B19" s="791"/>
      <c r="C19" s="466">
        <f aca="true" t="shared" si="4" ref="C19:I19">C14+C18</f>
        <v>7943208</v>
      </c>
      <c r="D19" s="466">
        <f t="shared" si="4"/>
        <v>7943208</v>
      </c>
      <c r="E19" s="466">
        <f t="shared" si="4"/>
        <v>0</v>
      </c>
      <c r="F19" s="466">
        <f t="shared" si="4"/>
        <v>0</v>
      </c>
      <c r="G19" s="466">
        <f t="shared" si="4"/>
        <v>0</v>
      </c>
      <c r="H19" s="466">
        <f t="shared" si="4"/>
        <v>7943208</v>
      </c>
      <c r="I19" s="103">
        <f t="shared" si="4"/>
        <v>15886416</v>
      </c>
      <c r="J19" s="758"/>
    </row>
  </sheetData>
  <sheetProtection sheet="1"/>
  <mergeCells count="13">
    <mergeCell ref="A15:I15"/>
    <mergeCell ref="A18:B18"/>
    <mergeCell ref="A19:B19"/>
    <mergeCell ref="A1:I1"/>
    <mergeCell ref="J1:J19"/>
    <mergeCell ref="H2:I2"/>
    <mergeCell ref="A3:A4"/>
    <mergeCell ref="B3:B4"/>
    <mergeCell ref="C3:C4"/>
    <mergeCell ref="D3:H3"/>
    <mergeCell ref="I3:I4"/>
    <mergeCell ref="A6:I6"/>
    <mergeCell ref="A14:B14"/>
  </mergeCells>
  <printOptions horizontalCentered="1"/>
  <pageMargins left="0.5905511811023623" right="0.5905511811023623" top="1.1811023622047245" bottom="0.7874015748031497" header="0.5905511811023623" footer="0.5905511811023623"/>
  <pageSetup horizontalDpi="300" verticalDpi="300" orientation="landscape" paperSize="9" r:id="rId1"/>
  <headerFooter alignWithMargins="0">
    <oddHeader>&amp;C&amp;"Times New Roman CE,Félkövér dőlt"&amp;12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166"/>
  <sheetViews>
    <sheetView zoomScale="120" zoomScaleNormal="120" zoomScaleSheetLayoutView="100" workbookViewId="0" topLeftCell="A1">
      <selection activeCell="A3" sqref="A3:E3"/>
    </sheetView>
  </sheetViews>
  <sheetFormatPr defaultColWidth="9.00390625" defaultRowHeight="12.75"/>
  <cols>
    <col min="1" max="1" width="9.50390625" style="156" customWidth="1"/>
    <col min="2" max="2" width="65.875" style="156" customWidth="1"/>
    <col min="3" max="3" width="17.875" style="157" customWidth="1"/>
    <col min="4" max="5" width="17.875" style="178" customWidth="1"/>
    <col min="6" max="16384" width="9.375" style="178" customWidth="1"/>
  </cols>
  <sheetData>
    <row r="1" spans="1:5" ht="15.75">
      <c r="A1" s="316"/>
      <c r="B1" s="684" t="s">
        <v>851</v>
      </c>
      <c r="C1" s="685"/>
      <c r="D1" s="685"/>
      <c r="E1" s="685"/>
    </row>
    <row r="2" spans="1:5" ht="15.75">
      <c r="A2" s="686" t="s">
        <v>771</v>
      </c>
      <c r="B2" s="687"/>
      <c r="C2" s="687"/>
      <c r="D2" s="687"/>
      <c r="E2" s="687"/>
    </row>
    <row r="3" spans="1:5" ht="15.75">
      <c r="A3" s="686" t="s">
        <v>869</v>
      </c>
      <c r="B3" s="686"/>
      <c r="C3" s="688"/>
      <c r="D3" s="686"/>
      <c r="E3" s="686"/>
    </row>
    <row r="4" spans="1:5" ht="17.25" customHeight="1">
      <c r="A4" s="686" t="s">
        <v>754</v>
      </c>
      <c r="B4" s="686"/>
      <c r="C4" s="688"/>
      <c r="D4" s="686"/>
      <c r="E4" s="686"/>
    </row>
    <row r="5" spans="1:5" ht="15.75">
      <c r="A5" s="316"/>
      <c r="B5" s="316"/>
      <c r="C5" s="317"/>
      <c r="D5" s="318"/>
      <c r="E5" s="318"/>
    </row>
    <row r="6" spans="1:5" ht="15.75" customHeight="1">
      <c r="A6" s="698" t="s">
        <v>3</v>
      </c>
      <c r="B6" s="698"/>
      <c r="C6" s="698"/>
      <c r="D6" s="698"/>
      <c r="E6" s="698"/>
    </row>
    <row r="7" spans="1:5" ht="15.75" customHeight="1" thickBot="1">
      <c r="A7" s="700" t="s">
        <v>86</v>
      </c>
      <c r="B7" s="700"/>
      <c r="C7" s="319"/>
      <c r="D7" s="318"/>
      <c r="E7" s="319" t="str">
        <f>CONCATENATE('Z_1.1.sz.mell.'!E7)</f>
        <v> Forintban!</v>
      </c>
    </row>
    <row r="8" spans="1:5" ht="15.75">
      <c r="A8" s="690" t="s">
        <v>51</v>
      </c>
      <c r="B8" s="692" t="s">
        <v>5</v>
      </c>
      <c r="C8" s="694" t="str">
        <f>+CONCATENATE(LEFT(Z_ÖSSZEFÜGGÉSEK!A6,4),". évi")</f>
        <v>2018. évi</v>
      </c>
      <c r="D8" s="695"/>
      <c r="E8" s="696"/>
    </row>
    <row r="9" spans="1:5" ht="24.75" thickBot="1">
      <c r="A9" s="691"/>
      <c r="B9" s="693"/>
      <c r="C9" s="253" t="s">
        <v>404</v>
      </c>
      <c r="D9" s="252" t="s">
        <v>405</v>
      </c>
      <c r="E9" s="309" t="str">
        <f>CONCATENATE('Z_1.1.sz.mell.'!E9)</f>
        <v>2018. XII. 31.
módosítás utáni</v>
      </c>
    </row>
    <row r="10" spans="1:5" s="179" customFormat="1" ht="12" customHeight="1" thickBot="1">
      <c r="A10" s="175" t="s">
        <v>371</v>
      </c>
      <c r="B10" s="176" t="s">
        <v>372</v>
      </c>
      <c r="C10" s="176" t="s">
        <v>373</v>
      </c>
      <c r="D10" s="176" t="s">
        <v>375</v>
      </c>
      <c r="E10" s="254" t="s">
        <v>374</v>
      </c>
    </row>
    <row r="11" spans="1:5" s="180" customFormat="1" ht="12" customHeight="1" thickBot="1">
      <c r="A11" s="18" t="s">
        <v>6</v>
      </c>
      <c r="B11" s="19" t="s">
        <v>147</v>
      </c>
      <c r="C11" s="168">
        <f>+C12+C13+C14+C15+C16+C17</f>
        <v>282476082</v>
      </c>
      <c r="D11" s="168">
        <f>+D12+D13+D14+D15+D16+D17</f>
        <v>311056507</v>
      </c>
      <c r="E11" s="104">
        <f>+E12+E13+E14+E15+E16+E17</f>
        <v>311056507</v>
      </c>
    </row>
    <row r="12" spans="1:5" s="180" customFormat="1" ht="12" customHeight="1">
      <c r="A12" s="13" t="s">
        <v>63</v>
      </c>
      <c r="B12" s="181" t="s">
        <v>148</v>
      </c>
      <c r="C12" s="170">
        <v>117772404</v>
      </c>
      <c r="D12" s="257">
        <v>117800830</v>
      </c>
      <c r="E12" s="106">
        <v>117800830</v>
      </c>
    </row>
    <row r="13" spans="1:5" s="180" customFormat="1" ht="12" customHeight="1">
      <c r="A13" s="12" t="s">
        <v>64</v>
      </c>
      <c r="B13" s="182" t="s">
        <v>149</v>
      </c>
      <c r="C13" s="169">
        <v>56270700</v>
      </c>
      <c r="D13" s="258">
        <v>55976100</v>
      </c>
      <c r="E13" s="105">
        <v>55976100</v>
      </c>
    </row>
    <row r="14" spans="1:5" s="180" customFormat="1" ht="12" customHeight="1">
      <c r="A14" s="12" t="s">
        <v>65</v>
      </c>
      <c r="B14" s="182" t="s">
        <v>150</v>
      </c>
      <c r="C14" s="169">
        <v>104590018</v>
      </c>
      <c r="D14" s="258">
        <v>106507834</v>
      </c>
      <c r="E14" s="105">
        <v>106507834</v>
      </c>
    </row>
    <row r="15" spans="1:5" s="180" customFormat="1" ht="12" customHeight="1">
      <c r="A15" s="12" t="s">
        <v>66</v>
      </c>
      <c r="B15" s="182" t="s">
        <v>151</v>
      </c>
      <c r="C15" s="169">
        <v>3842960</v>
      </c>
      <c r="D15" s="258">
        <v>4176493</v>
      </c>
      <c r="E15" s="105">
        <v>4176493</v>
      </c>
    </row>
    <row r="16" spans="1:5" s="180" customFormat="1" ht="12" customHeight="1">
      <c r="A16" s="12" t="s">
        <v>83</v>
      </c>
      <c r="B16" s="112" t="s">
        <v>319</v>
      </c>
      <c r="C16" s="169"/>
      <c r="D16" s="169">
        <v>26595250</v>
      </c>
      <c r="E16" s="105">
        <v>26595250</v>
      </c>
    </row>
    <row r="17" spans="1:5" s="180" customFormat="1" ht="12" customHeight="1" thickBot="1">
      <c r="A17" s="14" t="s">
        <v>67</v>
      </c>
      <c r="B17" s="113" t="s">
        <v>320</v>
      </c>
      <c r="C17" s="169"/>
      <c r="D17" s="169"/>
      <c r="E17" s="105"/>
    </row>
    <row r="18" spans="1:5" s="180" customFormat="1" ht="12" customHeight="1" thickBot="1">
      <c r="A18" s="18" t="s">
        <v>7</v>
      </c>
      <c r="B18" s="111" t="s">
        <v>152</v>
      </c>
      <c r="C18" s="168">
        <f>+C19+C20+C21+C22+C23</f>
        <v>22186000</v>
      </c>
      <c r="D18" s="168">
        <f>+D19+D20+D21+D22+D23</f>
        <v>189293735</v>
      </c>
      <c r="E18" s="104">
        <f>+E19+E20+E21+E22+E23</f>
        <v>188783293</v>
      </c>
    </row>
    <row r="19" spans="1:5" s="180" customFormat="1" ht="12" customHeight="1">
      <c r="A19" s="13" t="s">
        <v>69</v>
      </c>
      <c r="B19" s="181" t="s">
        <v>153</v>
      </c>
      <c r="C19" s="170"/>
      <c r="D19" s="170"/>
      <c r="E19" s="106"/>
    </row>
    <row r="20" spans="1:5" s="180" customFormat="1" ht="12" customHeight="1">
      <c r="A20" s="12" t="s">
        <v>70</v>
      </c>
      <c r="B20" s="182" t="s">
        <v>154</v>
      </c>
      <c r="C20" s="169"/>
      <c r="D20" s="169"/>
      <c r="E20" s="105"/>
    </row>
    <row r="21" spans="1:5" s="180" customFormat="1" ht="12" customHeight="1">
      <c r="A21" s="12" t="s">
        <v>71</v>
      </c>
      <c r="B21" s="182" t="s">
        <v>311</v>
      </c>
      <c r="C21" s="169"/>
      <c r="D21" s="169"/>
      <c r="E21" s="105"/>
    </row>
    <row r="22" spans="1:5" s="180" customFormat="1" ht="12" customHeight="1">
      <c r="A22" s="12" t="s">
        <v>72</v>
      </c>
      <c r="B22" s="182" t="s">
        <v>312</v>
      </c>
      <c r="C22" s="169"/>
      <c r="D22" s="169"/>
      <c r="E22" s="105"/>
    </row>
    <row r="23" spans="1:5" s="180" customFormat="1" ht="12" customHeight="1">
      <c r="A23" s="12" t="s">
        <v>73</v>
      </c>
      <c r="B23" s="182" t="s">
        <v>155</v>
      </c>
      <c r="C23" s="169">
        <v>22186000</v>
      </c>
      <c r="D23" s="169">
        <v>189293735</v>
      </c>
      <c r="E23" s="105">
        <v>188783293</v>
      </c>
    </row>
    <row r="24" spans="1:5" s="180" customFormat="1" ht="12" customHeight="1" thickBot="1">
      <c r="A24" s="14" t="s">
        <v>79</v>
      </c>
      <c r="B24" s="113" t="s">
        <v>156</v>
      </c>
      <c r="C24" s="171"/>
      <c r="D24" s="171"/>
      <c r="E24" s="107"/>
    </row>
    <row r="25" spans="1:5" s="180" customFormat="1" ht="12" customHeight="1" thickBot="1">
      <c r="A25" s="18" t="s">
        <v>8</v>
      </c>
      <c r="B25" s="19" t="s">
        <v>157</v>
      </c>
      <c r="C25" s="168">
        <f>+C26+C27+C28+C29+C30</f>
        <v>0</v>
      </c>
      <c r="D25" s="168">
        <f>+D26+D27+D28+D29+D30</f>
        <v>383651393</v>
      </c>
      <c r="E25" s="104">
        <f>+E26+E27+E28+E29+E30</f>
        <v>1319851617</v>
      </c>
    </row>
    <row r="26" spans="1:5" s="180" customFormat="1" ht="12" customHeight="1">
      <c r="A26" s="13" t="s">
        <v>52</v>
      </c>
      <c r="B26" s="181" t="s">
        <v>158</v>
      </c>
      <c r="C26" s="170"/>
      <c r="D26" s="170">
        <v>45861734</v>
      </c>
      <c r="E26" s="106">
        <v>45861734</v>
      </c>
    </row>
    <row r="27" spans="1:5" s="180" customFormat="1" ht="12" customHeight="1">
      <c r="A27" s="12" t="s">
        <v>53</v>
      </c>
      <c r="B27" s="182" t="s">
        <v>159</v>
      </c>
      <c r="C27" s="169"/>
      <c r="D27" s="169"/>
      <c r="E27" s="105"/>
    </row>
    <row r="28" spans="1:5" s="180" customFormat="1" ht="12" customHeight="1">
      <c r="A28" s="12" t="s">
        <v>54</v>
      </c>
      <c r="B28" s="182" t="s">
        <v>313</v>
      </c>
      <c r="C28" s="169"/>
      <c r="D28" s="169"/>
      <c r="E28" s="105"/>
    </row>
    <row r="29" spans="1:5" s="180" customFormat="1" ht="12" customHeight="1">
      <c r="A29" s="12" t="s">
        <v>55</v>
      </c>
      <c r="B29" s="182" t="s">
        <v>314</v>
      </c>
      <c r="C29" s="169"/>
      <c r="D29" s="169"/>
      <c r="E29" s="105"/>
    </row>
    <row r="30" spans="1:5" s="180" customFormat="1" ht="12" customHeight="1">
      <c r="A30" s="12" t="s">
        <v>95</v>
      </c>
      <c r="B30" s="182" t="s">
        <v>160</v>
      </c>
      <c r="C30" s="169"/>
      <c r="D30" s="169">
        <v>337789659</v>
      </c>
      <c r="E30" s="105">
        <v>1273989883</v>
      </c>
    </row>
    <row r="31" spans="1:5" s="180" customFormat="1" ht="12" customHeight="1" thickBot="1">
      <c r="A31" s="14" t="s">
        <v>96</v>
      </c>
      <c r="B31" s="183" t="s">
        <v>161</v>
      </c>
      <c r="C31" s="171"/>
      <c r="D31" s="171"/>
      <c r="E31" s="107">
        <v>1273989883</v>
      </c>
    </row>
    <row r="32" spans="1:5" s="180" customFormat="1" ht="12" customHeight="1" thickBot="1">
      <c r="A32" s="18" t="s">
        <v>97</v>
      </c>
      <c r="B32" s="19" t="s">
        <v>451</v>
      </c>
      <c r="C32" s="174">
        <f>SUM(C33:C39)</f>
        <v>22363000</v>
      </c>
      <c r="D32" s="174">
        <f>SUM(D33:D39)</f>
        <v>22366000</v>
      </c>
      <c r="E32" s="210">
        <f>SUM(E33:E39)</f>
        <v>38075473</v>
      </c>
    </row>
    <row r="33" spans="1:5" s="180" customFormat="1" ht="12" customHeight="1">
      <c r="A33" s="13" t="s">
        <v>162</v>
      </c>
      <c r="B33" s="181" t="s">
        <v>452</v>
      </c>
      <c r="C33" s="170"/>
      <c r="D33" s="170"/>
      <c r="E33" s="106"/>
    </row>
    <row r="34" spans="1:5" s="180" customFormat="1" ht="12" customHeight="1">
      <c r="A34" s="12" t="s">
        <v>163</v>
      </c>
      <c r="B34" s="182" t="s">
        <v>453</v>
      </c>
      <c r="C34" s="169"/>
      <c r="D34" s="169"/>
      <c r="E34" s="105"/>
    </row>
    <row r="35" spans="1:5" s="180" customFormat="1" ht="12" customHeight="1">
      <c r="A35" s="12" t="s">
        <v>164</v>
      </c>
      <c r="B35" s="182" t="s">
        <v>454</v>
      </c>
      <c r="C35" s="169">
        <v>16924000</v>
      </c>
      <c r="D35" s="169">
        <v>3424000</v>
      </c>
      <c r="E35" s="105">
        <v>35113912</v>
      </c>
    </row>
    <row r="36" spans="1:5" s="180" customFormat="1" ht="12" customHeight="1">
      <c r="A36" s="12" t="s">
        <v>165</v>
      </c>
      <c r="B36" s="182" t="s">
        <v>455</v>
      </c>
      <c r="C36" s="169"/>
      <c r="D36" s="169"/>
      <c r="E36" s="105"/>
    </row>
    <row r="37" spans="1:5" s="180" customFormat="1" ht="12" customHeight="1">
      <c r="A37" s="12" t="s">
        <v>456</v>
      </c>
      <c r="B37" s="182" t="s">
        <v>166</v>
      </c>
      <c r="C37" s="169">
        <v>5439000</v>
      </c>
      <c r="D37" s="169">
        <v>18939000</v>
      </c>
      <c r="E37" s="105">
        <v>1256157</v>
      </c>
    </row>
    <row r="38" spans="1:5" s="180" customFormat="1" ht="12" customHeight="1">
      <c r="A38" s="12" t="s">
        <v>457</v>
      </c>
      <c r="B38" s="182" t="s">
        <v>770</v>
      </c>
      <c r="C38" s="169"/>
      <c r="D38" s="169"/>
      <c r="E38" s="105"/>
    </row>
    <row r="39" spans="1:5" s="180" customFormat="1" ht="12" customHeight="1" thickBot="1">
      <c r="A39" s="14" t="s">
        <v>458</v>
      </c>
      <c r="B39" s="300" t="s">
        <v>167</v>
      </c>
      <c r="C39" s="171"/>
      <c r="D39" s="171">
        <v>3000</v>
      </c>
      <c r="E39" s="107">
        <v>1705404</v>
      </c>
    </row>
    <row r="40" spans="1:5" s="180" customFormat="1" ht="12" customHeight="1" thickBot="1">
      <c r="A40" s="18" t="s">
        <v>10</v>
      </c>
      <c r="B40" s="19" t="s">
        <v>321</v>
      </c>
      <c r="C40" s="168">
        <f>SUM(C41:C51)</f>
        <v>42643000</v>
      </c>
      <c r="D40" s="168">
        <f>SUM(D41:D51)</f>
        <v>79112475</v>
      </c>
      <c r="E40" s="104">
        <f>SUM(E41:E51)</f>
        <v>61670980</v>
      </c>
    </row>
    <row r="41" spans="1:5" s="180" customFormat="1" ht="12" customHeight="1">
      <c r="A41" s="13" t="s">
        <v>56</v>
      </c>
      <c r="B41" s="181" t="s">
        <v>170</v>
      </c>
      <c r="C41" s="170">
        <v>3872000</v>
      </c>
      <c r="D41" s="170">
        <v>7672000</v>
      </c>
      <c r="E41" s="106">
        <v>3814672</v>
      </c>
    </row>
    <row r="42" spans="1:5" s="180" customFormat="1" ht="12" customHeight="1">
      <c r="A42" s="12" t="s">
        <v>57</v>
      </c>
      <c r="B42" s="182" t="s">
        <v>171</v>
      </c>
      <c r="C42" s="169">
        <v>9923000</v>
      </c>
      <c r="D42" s="169">
        <v>25009980</v>
      </c>
      <c r="E42" s="105">
        <v>18641127</v>
      </c>
    </row>
    <row r="43" spans="1:5" s="180" customFormat="1" ht="12" customHeight="1">
      <c r="A43" s="12" t="s">
        <v>58</v>
      </c>
      <c r="B43" s="182" t="s">
        <v>172</v>
      </c>
      <c r="C43" s="169"/>
      <c r="D43" s="169">
        <v>3000</v>
      </c>
      <c r="E43" s="105">
        <v>241582</v>
      </c>
    </row>
    <row r="44" spans="1:5" s="180" customFormat="1" ht="12" customHeight="1">
      <c r="A44" s="12" t="s">
        <v>99</v>
      </c>
      <c r="B44" s="182" t="s">
        <v>173</v>
      </c>
      <c r="C44" s="169"/>
      <c r="D44" s="169"/>
      <c r="E44" s="105"/>
    </row>
    <row r="45" spans="1:5" s="180" customFormat="1" ht="12" customHeight="1">
      <c r="A45" s="12" t="s">
        <v>100</v>
      </c>
      <c r="B45" s="182" t="s">
        <v>174</v>
      </c>
      <c r="C45" s="169">
        <v>19425000</v>
      </c>
      <c r="D45" s="169">
        <v>19425000</v>
      </c>
      <c r="E45" s="105">
        <v>18554181</v>
      </c>
    </row>
    <row r="46" spans="1:5" s="180" customFormat="1" ht="12" customHeight="1">
      <c r="A46" s="12" t="s">
        <v>101</v>
      </c>
      <c r="B46" s="182" t="s">
        <v>175</v>
      </c>
      <c r="C46" s="169">
        <v>8573000</v>
      </c>
      <c r="D46" s="169">
        <v>9290000</v>
      </c>
      <c r="E46" s="105">
        <v>7112159</v>
      </c>
    </row>
    <row r="47" spans="1:5" s="180" customFormat="1" ht="12" customHeight="1">
      <c r="A47" s="12" t="s">
        <v>102</v>
      </c>
      <c r="B47" s="182" t="s">
        <v>176</v>
      </c>
      <c r="C47" s="169">
        <v>0</v>
      </c>
      <c r="D47" s="169">
        <v>7392843</v>
      </c>
      <c r="E47" s="105">
        <v>970000</v>
      </c>
    </row>
    <row r="48" spans="1:5" s="180" customFormat="1" ht="12" customHeight="1">
      <c r="A48" s="12" t="s">
        <v>103</v>
      </c>
      <c r="B48" s="182" t="s">
        <v>459</v>
      </c>
      <c r="C48" s="169">
        <v>850000</v>
      </c>
      <c r="D48" s="169">
        <v>1118020</v>
      </c>
      <c r="E48" s="105">
        <v>1424031</v>
      </c>
    </row>
    <row r="49" spans="1:5" s="180" customFormat="1" ht="12" customHeight="1">
      <c r="A49" s="12" t="s">
        <v>168</v>
      </c>
      <c r="B49" s="182" t="s">
        <v>178</v>
      </c>
      <c r="C49" s="172"/>
      <c r="D49" s="172">
        <v>8287962</v>
      </c>
      <c r="E49" s="108">
        <v>8287962</v>
      </c>
    </row>
    <row r="50" spans="1:5" s="180" customFormat="1" ht="12" customHeight="1">
      <c r="A50" s="14" t="s">
        <v>169</v>
      </c>
      <c r="B50" s="183" t="s">
        <v>323</v>
      </c>
      <c r="C50" s="173"/>
      <c r="D50" s="173"/>
      <c r="E50" s="109">
        <v>959156</v>
      </c>
    </row>
    <row r="51" spans="1:5" s="180" customFormat="1" ht="12" customHeight="1" thickBot="1">
      <c r="A51" s="14" t="s">
        <v>322</v>
      </c>
      <c r="B51" s="113" t="s">
        <v>179</v>
      </c>
      <c r="C51" s="173"/>
      <c r="D51" s="173">
        <v>913670</v>
      </c>
      <c r="E51" s="109">
        <v>1666110</v>
      </c>
    </row>
    <row r="52" spans="1:5" s="180" customFormat="1" ht="12" customHeight="1" thickBot="1">
      <c r="A52" s="18" t="s">
        <v>11</v>
      </c>
      <c r="B52" s="19" t="s">
        <v>180</v>
      </c>
      <c r="C52" s="168">
        <f>SUM(C53:C57)</f>
        <v>0</v>
      </c>
      <c r="D52" s="168">
        <f>SUM(D53:D57)</f>
        <v>0</v>
      </c>
      <c r="E52" s="104">
        <f>SUM(E53:E57)</f>
        <v>0</v>
      </c>
    </row>
    <row r="53" spans="1:5" s="180" customFormat="1" ht="12" customHeight="1">
      <c r="A53" s="13" t="s">
        <v>59</v>
      </c>
      <c r="B53" s="181" t="s">
        <v>184</v>
      </c>
      <c r="C53" s="221"/>
      <c r="D53" s="221"/>
      <c r="E53" s="110"/>
    </row>
    <row r="54" spans="1:5" s="180" customFormat="1" ht="12" customHeight="1">
      <c r="A54" s="12" t="s">
        <v>60</v>
      </c>
      <c r="B54" s="182" t="s">
        <v>185</v>
      </c>
      <c r="C54" s="172"/>
      <c r="D54" s="172"/>
      <c r="E54" s="108"/>
    </row>
    <row r="55" spans="1:5" s="180" customFormat="1" ht="12" customHeight="1">
      <c r="A55" s="12" t="s">
        <v>181</v>
      </c>
      <c r="B55" s="182" t="s">
        <v>186</v>
      </c>
      <c r="C55" s="172"/>
      <c r="D55" s="172"/>
      <c r="E55" s="108"/>
    </row>
    <row r="56" spans="1:5" s="180" customFormat="1" ht="12" customHeight="1">
      <c r="A56" s="12" t="s">
        <v>182</v>
      </c>
      <c r="B56" s="182" t="s">
        <v>187</v>
      </c>
      <c r="C56" s="172"/>
      <c r="D56" s="172"/>
      <c r="E56" s="108"/>
    </row>
    <row r="57" spans="1:5" s="180" customFormat="1" ht="12" customHeight="1" thickBot="1">
      <c r="A57" s="14" t="s">
        <v>183</v>
      </c>
      <c r="B57" s="113" t="s">
        <v>188</v>
      </c>
      <c r="C57" s="173"/>
      <c r="D57" s="173"/>
      <c r="E57" s="109"/>
    </row>
    <row r="58" spans="1:5" s="180" customFormat="1" ht="12" customHeight="1" thickBot="1">
      <c r="A58" s="18" t="s">
        <v>104</v>
      </c>
      <c r="B58" s="19" t="s">
        <v>189</v>
      </c>
      <c r="C58" s="168">
        <f>SUM(C59:C61)</f>
        <v>0</v>
      </c>
      <c r="D58" s="168">
        <f>SUM(D59:D61)</f>
        <v>0</v>
      </c>
      <c r="E58" s="104">
        <f>SUM(E59:E61)</f>
        <v>0</v>
      </c>
    </row>
    <row r="59" spans="1:5" s="180" customFormat="1" ht="12" customHeight="1">
      <c r="A59" s="13" t="s">
        <v>61</v>
      </c>
      <c r="B59" s="181" t="s">
        <v>190</v>
      </c>
      <c r="C59" s="170"/>
      <c r="D59" s="170"/>
      <c r="E59" s="106"/>
    </row>
    <row r="60" spans="1:5" s="180" customFormat="1" ht="12" customHeight="1">
      <c r="A60" s="12" t="s">
        <v>62</v>
      </c>
      <c r="B60" s="182" t="s">
        <v>315</v>
      </c>
      <c r="C60" s="169"/>
      <c r="D60" s="169"/>
      <c r="E60" s="105"/>
    </row>
    <row r="61" spans="1:5" s="180" customFormat="1" ht="12" customHeight="1">
      <c r="A61" s="12" t="s">
        <v>193</v>
      </c>
      <c r="B61" s="182" t="s">
        <v>191</v>
      </c>
      <c r="C61" s="169"/>
      <c r="D61" s="169"/>
      <c r="E61" s="105"/>
    </row>
    <row r="62" spans="1:5" s="180" customFormat="1" ht="12" customHeight="1" thickBot="1">
      <c r="A62" s="14" t="s">
        <v>194</v>
      </c>
      <c r="B62" s="113" t="s">
        <v>192</v>
      </c>
      <c r="C62" s="171"/>
      <c r="D62" s="171"/>
      <c r="E62" s="107"/>
    </row>
    <row r="63" spans="1:5" s="180" customFormat="1" ht="12" customHeight="1" thickBot="1">
      <c r="A63" s="18" t="s">
        <v>13</v>
      </c>
      <c r="B63" s="111" t="s">
        <v>195</v>
      </c>
      <c r="C63" s="168">
        <f>SUM(C64:C66)</f>
        <v>0</v>
      </c>
      <c r="D63" s="168">
        <f>SUM(D64:D66)</f>
        <v>547368</v>
      </c>
      <c r="E63" s="104">
        <f>SUM(E64:E66)</f>
        <v>1240868</v>
      </c>
    </row>
    <row r="64" spans="1:5" s="180" customFormat="1" ht="12" customHeight="1">
      <c r="A64" s="13" t="s">
        <v>105</v>
      </c>
      <c r="B64" s="181" t="s">
        <v>197</v>
      </c>
      <c r="C64" s="172"/>
      <c r="D64" s="172"/>
      <c r="E64" s="108"/>
    </row>
    <row r="65" spans="1:5" s="180" customFormat="1" ht="12" customHeight="1">
      <c r="A65" s="12" t="s">
        <v>106</v>
      </c>
      <c r="B65" s="182" t="s">
        <v>316</v>
      </c>
      <c r="C65" s="172"/>
      <c r="D65" s="172">
        <v>547368</v>
      </c>
      <c r="E65" s="108">
        <v>1240868</v>
      </c>
    </row>
    <row r="66" spans="1:5" s="180" customFormat="1" ht="12" customHeight="1">
      <c r="A66" s="12" t="s">
        <v>129</v>
      </c>
      <c r="B66" s="182" t="s">
        <v>198</v>
      </c>
      <c r="C66" s="172"/>
      <c r="D66" s="172"/>
      <c r="E66" s="108"/>
    </row>
    <row r="67" spans="1:5" s="180" customFormat="1" ht="12" customHeight="1" thickBot="1">
      <c r="A67" s="14" t="s">
        <v>196</v>
      </c>
      <c r="B67" s="113" t="s">
        <v>199</v>
      </c>
      <c r="C67" s="172"/>
      <c r="D67" s="172"/>
      <c r="E67" s="108"/>
    </row>
    <row r="68" spans="1:5" s="180" customFormat="1" ht="12" customHeight="1" thickBot="1">
      <c r="A68" s="236" t="s">
        <v>363</v>
      </c>
      <c r="B68" s="19" t="s">
        <v>200</v>
      </c>
      <c r="C68" s="174">
        <f>+C11+C18+C25+C32+C40+C52+C58+C63</f>
        <v>369668082</v>
      </c>
      <c r="D68" s="174">
        <f>+D11+D18+D25+D32+D40+D52+D58+D63</f>
        <v>986027478</v>
      </c>
      <c r="E68" s="210">
        <f>+E11+E18+E25+E32+E40+E52+E58+E63</f>
        <v>1920678738</v>
      </c>
    </row>
    <row r="69" spans="1:5" s="180" customFormat="1" ht="12" customHeight="1" thickBot="1">
      <c r="A69" s="222" t="s">
        <v>201</v>
      </c>
      <c r="B69" s="111" t="s">
        <v>202</v>
      </c>
      <c r="C69" s="168">
        <f>SUM(C70:C72)</f>
        <v>0</v>
      </c>
      <c r="D69" s="168">
        <f>SUM(D70:D72)</f>
        <v>0</v>
      </c>
      <c r="E69" s="104">
        <f>SUM(E70:E72)</f>
        <v>0</v>
      </c>
    </row>
    <row r="70" spans="1:5" s="180" customFormat="1" ht="12" customHeight="1">
      <c r="A70" s="13" t="s">
        <v>230</v>
      </c>
      <c r="B70" s="181" t="s">
        <v>203</v>
      </c>
      <c r="C70" s="172"/>
      <c r="D70" s="172"/>
      <c r="E70" s="108"/>
    </row>
    <row r="71" spans="1:5" s="180" customFormat="1" ht="12" customHeight="1">
      <c r="A71" s="12" t="s">
        <v>239</v>
      </c>
      <c r="B71" s="182" t="s">
        <v>204</v>
      </c>
      <c r="C71" s="172"/>
      <c r="D71" s="172"/>
      <c r="E71" s="108"/>
    </row>
    <row r="72" spans="1:5" s="180" customFormat="1" ht="12" customHeight="1" thickBot="1">
      <c r="A72" s="14" t="s">
        <v>240</v>
      </c>
      <c r="B72" s="232" t="s">
        <v>348</v>
      </c>
      <c r="C72" s="172"/>
      <c r="D72" s="172"/>
      <c r="E72" s="108"/>
    </row>
    <row r="73" spans="1:5" s="180" customFormat="1" ht="12" customHeight="1" thickBot="1">
      <c r="A73" s="222" t="s">
        <v>206</v>
      </c>
      <c r="B73" s="111" t="s">
        <v>207</v>
      </c>
      <c r="C73" s="168">
        <f>SUM(C74:C77)</f>
        <v>0</v>
      </c>
      <c r="D73" s="168">
        <f>SUM(D74:D77)</f>
        <v>13126159</v>
      </c>
      <c r="E73" s="104">
        <f>SUM(E74:E77)</f>
        <v>13126159</v>
      </c>
    </row>
    <row r="74" spans="1:5" s="180" customFormat="1" ht="12" customHeight="1">
      <c r="A74" s="13" t="s">
        <v>84</v>
      </c>
      <c r="B74" s="307" t="s">
        <v>208</v>
      </c>
      <c r="C74" s="172"/>
      <c r="D74" s="172">
        <v>13126159</v>
      </c>
      <c r="E74" s="108">
        <v>13126159</v>
      </c>
    </row>
    <row r="75" spans="1:5" s="180" customFormat="1" ht="12" customHeight="1">
      <c r="A75" s="12" t="s">
        <v>85</v>
      </c>
      <c r="B75" s="307" t="s">
        <v>466</v>
      </c>
      <c r="C75" s="172"/>
      <c r="D75" s="172"/>
      <c r="E75" s="108"/>
    </row>
    <row r="76" spans="1:5" s="180" customFormat="1" ht="12" customHeight="1">
      <c r="A76" s="12" t="s">
        <v>231</v>
      </c>
      <c r="B76" s="307" t="s">
        <v>209</v>
      </c>
      <c r="C76" s="172"/>
      <c r="D76" s="172"/>
      <c r="E76" s="108"/>
    </row>
    <row r="77" spans="1:5" s="180" customFormat="1" ht="12" customHeight="1" thickBot="1">
      <c r="A77" s="14" t="s">
        <v>232</v>
      </c>
      <c r="B77" s="308" t="s">
        <v>467</v>
      </c>
      <c r="C77" s="172"/>
      <c r="D77" s="172"/>
      <c r="E77" s="108"/>
    </row>
    <row r="78" spans="1:5" s="180" customFormat="1" ht="12" customHeight="1" thickBot="1">
      <c r="A78" s="222" t="s">
        <v>210</v>
      </c>
      <c r="B78" s="111" t="s">
        <v>211</v>
      </c>
      <c r="C78" s="168">
        <f>SUM(C79:C80)</f>
        <v>913683918</v>
      </c>
      <c r="D78" s="168">
        <f>SUM(D79:D80)</f>
        <v>916421931</v>
      </c>
      <c r="E78" s="104">
        <f>SUM(E79:E80)</f>
        <v>854296239</v>
      </c>
    </row>
    <row r="79" spans="1:5" s="180" customFormat="1" ht="12" customHeight="1">
      <c r="A79" s="13" t="s">
        <v>233</v>
      </c>
      <c r="B79" s="181" t="s">
        <v>212</v>
      </c>
      <c r="C79" s="172">
        <v>913683918</v>
      </c>
      <c r="D79" s="172">
        <v>916421931</v>
      </c>
      <c r="E79" s="108">
        <v>854296239</v>
      </c>
    </row>
    <row r="80" spans="1:5" s="180" customFormat="1" ht="12" customHeight="1" thickBot="1">
      <c r="A80" s="14" t="s">
        <v>234</v>
      </c>
      <c r="B80" s="113" t="s">
        <v>213</v>
      </c>
      <c r="C80" s="172"/>
      <c r="D80" s="172"/>
      <c r="E80" s="108"/>
    </row>
    <row r="81" spans="1:5" s="180" customFormat="1" ht="12" customHeight="1" thickBot="1">
      <c r="A81" s="222" t="s">
        <v>214</v>
      </c>
      <c r="B81" s="111" t="s">
        <v>215</v>
      </c>
      <c r="C81" s="168">
        <f>SUM(C82:C84)</f>
        <v>0</v>
      </c>
      <c r="D81" s="168">
        <f>SUM(D82:D84)</f>
        <v>0</v>
      </c>
      <c r="E81" s="104">
        <f>SUM(E82:E84)</f>
        <v>11470973</v>
      </c>
    </row>
    <row r="82" spans="1:5" s="180" customFormat="1" ht="12" customHeight="1">
      <c r="A82" s="13" t="s">
        <v>235</v>
      </c>
      <c r="B82" s="181" t="s">
        <v>216</v>
      </c>
      <c r="C82" s="172"/>
      <c r="D82" s="172"/>
      <c r="E82" s="108">
        <v>11470973</v>
      </c>
    </row>
    <row r="83" spans="1:5" s="180" customFormat="1" ht="12" customHeight="1">
      <c r="A83" s="12" t="s">
        <v>236</v>
      </c>
      <c r="B83" s="182" t="s">
        <v>217</v>
      </c>
      <c r="C83" s="172"/>
      <c r="D83" s="172"/>
      <c r="E83" s="108"/>
    </row>
    <row r="84" spans="1:5" s="180" customFormat="1" ht="12" customHeight="1" thickBot="1">
      <c r="A84" s="14" t="s">
        <v>237</v>
      </c>
      <c r="B84" s="113" t="s">
        <v>468</v>
      </c>
      <c r="C84" s="172"/>
      <c r="D84" s="172"/>
      <c r="E84" s="108"/>
    </row>
    <row r="85" spans="1:5" s="180" customFormat="1" ht="12" customHeight="1" thickBot="1">
      <c r="A85" s="222" t="s">
        <v>218</v>
      </c>
      <c r="B85" s="111" t="s">
        <v>238</v>
      </c>
      <c r="C85" s="168">
        <f>SUM(C86:C89)</f>
        <v>0</v>
      </c>
      <c r="D85" s="168">
        <f>SUM(D86:D89)</f>
        <v>0</v>
      </c>
      <c r="E85" s="104">
        <f>SUM(E86:E89)</f>
        <v>0</v>
      </c>
    </row>
    <row r="86" spans="1:5" s="180" customFormat="1" ht="12" customHeight="1">
      <c r="A86" s="185" t="s">
        <v>219</v>
      </c>
      <c r="B86" s="181" t="s">
        <v>220</v>
      </c>
      <c r="C86" s="172"/>
      <c r="D86" s="172"/>
      <c r="E86" s="108"/>
    </row>
    <row r="87" spans="1:5" s="180" customFormat="1" ht="12" customHeight="1">
      <c r="A87" s="186" t="s">
        <v>221</v>
      </c>
      <c r="B87" s="182" t="s">
        <v>222</v>
      </c>
      <c r="C87" s="172"/>
      <c r="D87" s="172"/>
      <c r="E87" s="108"/>
    </row>
    <row r="88" spans="1:5" s="180" customFormat="1" ht="12" customHeight="1">
      <c r="A88" s="186" t="s">
        <v>223</v>
      </c>
      <c r="B88" s="182" t="s">
        <v>224</v>
      </c>
      <c r="C88" s="172"/>
      <c r="D88" s="172"/>
      <c r="E88" s="108"/>
    </row>
    <row r="89" spans="1:5" s="180" customFormat="1" ht="12" customHeight="1" thickBot="1">
      <c r="A89" s="187" t="s">
        <v>225</v>
      </c>
      <c r="B89" s="113" t="s">
        <v>226</v>
      </c>
      <c r="C89" s="172"/>
      <c r="D89" s="172"/>
      <c r="E89" s="108"/>
    </row>
    <row r="90" spans="1:5" s="180" customFormat="1" ht="12" customHeight="1" thickBot="1">
      <c r="A90" s="222" t="s">
        <v>227</v>
      </c>
      <c r="B90" s="111" t="s">
        <v>362</v>
      </c>
      <c r="C90" s="224"/>
      <c r="D90" s="224"/>
      <c r="E90" s="225"/>
    </row>
    <row r="91" spans="1:5" s="180" customFormat="1" ht="13.5" customHeight="1" thickBot="1">
      <c r="A91" s="222" t="s">
        <v>229</v>
      </c>
      <c r="B91" s="111" t="s">
        <v>228</v>
      </c>
      <c r="C91" s="224"/>
      <c r="D91" s="224"/>
      <c r="E91" s="225"/>
    </row>
    <row r="92" spans="1:5" s="180" customFormat="1" ht="15.75" customHeight="1" thickBot="1">
      <c r="A92" s="222" t="s">
        <v>241</v>
      </c>
      <c r="B92" s="188" t="s">
        <v>365</v>
      </c>
      <c r="C92" s="174">
        <f>+C69+C73+C78+C81+C85+C91+C90</f>
        <v>913683918</v>
      </c>
      <c r="D92" s="174">
        <f>+D69+D73+D78+D81+D85+D91+D90</f>
        <v>929548090</v>
      </c>
      <c r="E92" s="210">
        <f>+E69+E73+E78+E81+E85+E91+E90</f>
        <v>878893371</v>
      </c>
    </row>
    <row r="93" spans="1:5" s="180" customFormat="1" ht="25.5" customHeight="1" thickBot="1">
      <c r="A93" s="223" t="s">
        <v>364</v>
      </c>
      <c r="B93" s="189" t="s">
        <v>366</v>
      </c>
      <c r="C93" s="174">
        <f>+C68+C92</f>
        <v>1283352000</v>
      </c>
      <c r="D93" s="174">
        <f>+D68+D92</f>
        <v>1915575568</v>
      </c>
      <c r="E93" s="210">
        <f>+E68+E92</f>
        <v>2799572109</v>
      </c>
    </row>
    <row r="94" spans="1:3" s="180" customFormat="1" ht="15" customHeight="1">
      <c r="A94" s="3"/>
      <c r="B94" s="4"/>
      <c r="C94" s="115"/>
    </row>
    <row r="95" spans="1:5" ht="16.5" customHeight="1">
      <c r="A95" s="699" t="s">
        <v>34</v>
      </c>
      <c r="B95" s="699"/>
      <c r="C95" s="699"/>
      <c r="D95" s="699"/>
      <c r="E95" s="699"/>
    </row>
    <row r="96" spans="1:5" s="190" customFormat="1" ht="16.5" customHeight="1" thickBot="1">
      <c r="A96" s="701" t="s">
        <v>87</v>
      </c>
      <c r="B96" s="701"/>
      <c r="C96" s="63"/>
      <c r="E96" s="63" t="str">
        <f>E7</f>
        <v> Forintban!</v>
      </c>
    </row>
    <row r="97" spans="1:5" ht="15.75">
      <c r="A97" s="690" t="s">
        <v>51</v>
      </c>
      <c r="B97" s="692" t="s">
        <v>406</v>
      </c>
      <c r="C97" s="694" t="str">
        <f>+CONCATENATE(LEFT(Z_ÖSSZEFÜGGÉSEK!A6,4),". évi")</f>
        <v>2018. évi</v>
      </c>
      <c r="D97" s="695"/>
      <c r="E97" s="696"/>
    </row>
    <row r="98" spans="1:5" ht="24.75" thickBot="1">
      <c r="A98" s="691"/>
      <c r="B98" s="693"/>
      <c r="C98" s="253" t="s">
        <v>404</v>
      </c>
      <c r="D98" s="252" t="s">
        <v>405</v>
      </c>
      <c r="E98" s="309" t="str">
        <f>CONCATENATE(E9)</f>
        <v>2018. XII. 31.
módosítás utáni</v>
      </c>
    </row>
    <row r="99" spans="1:5" s="179" customFormat="1" ht="12" customHeight="1" thickBot="1">
      <c r="A99" s="25" t="s">
        <v>371</v>
      </c>
      <c r="B99" s="26" t="s">
        <v>372</v>
      </c>
      <c r="C99" s="26" t="s">
        <v>373</v>
      </c>
      <c r="D99" s="26" t="s">
        <v>375</v>
      </c>
      <c r="E99" s="264" t="s">
        <v>374</v>
      </c>
    </row>
    <row r="100" spans="1:5" ht="12" customHeight="1" thickBot="1">
      <c r="A100" s="20" t="s">
        <v>6</v>
      </c>
      <c r="B100" s="24" t="s">
        <v>324</v>
      </c>
      <c r="C100" s="167">
        <f>C101+C102+C103+C104+C105+C118</f>
        <v>471008000</v>
      </c>
      <c r="D100" s="167">
        <f>D101+D102+D103+D104+D105+D118</f>
        <v>1033647402</v>
      </c>
      <c r="E100" s="239">
        <f>E101+E102+E103+E104+E105+E118</f>
        <v>770754180</v>
      </c>
    </row>
    <row r="101" spans="1:5" ht="12" customHeight="1">
      <c r="A101" s="15" t="s">
        <v>63</v>
      </c>
      <c r="B101" s="8" t="s">
        <v>35</v>
      </c>
      <c r="C101" s="246">
        <v>218632000</v>
      </c>
      <c r="D101" s="246">
        <v>455024723</v>
      </c>
      <c r="E101" s="240">
        <v>340639375</v>
      </c>
    </row>
    <row r="102" spans="1:5" ht="12" customHeight="1">
      <c r="A102" s="12" t="s">
        <v>64</v>
      </c>
      <c r="B102" s="6" t="s">
        <v>107</v>
      </c>
      <c r="C102" s="169">
        <v>41706000</v>
      </c>
      <c r="D102" s="169">
        <v>78165198</v>
      </c>
      <c r="E102" s="105">
        <v>55259526</v>
      </c>
    </row>
    <row r="103" spans="1:5" ht="12" customHeight="1">
      <c r="A103" s="12" t="s">
        <v>65</v>
      </c>
      <c r="B103" s="6" t="s">
        <v>82</v>
      </c>
      <c r="C103" s="171">
        <v>184520000</v>
      </c>
      <c r="D103" s="171">
        <v>436232683</v>
      </c>
      <c r="E103" s="107">
        <v>331348312</v>
      </c>
    </row>
    <row r="104" spans="1:5" ht="12" customHeight="1">
      <c r="A104" s="12" t="s">
        <v>66</v>
      </c>
      <c r="B104" s="9" t="s">
        <v>108</v>
      </c>
      <c r="C104" s="171">
        <v>9323000</v>
      </c>
      <c r="D104" s="171">
        <v>13823000</v>
      </c>
      <c r="E104" s="107">
        <v>8428943</v>
      </c>
    </row>
    <row r="105" spans="1:5" ht="12" customHeight="1">
      <c r="A105" s="12" t="s">
        <v>74</v>
      </c>
      <c r="B105" s="17" t="s">
        <v>109</v>
      </c>
      <c r="C105" s="171">
        <v>16827000</v>
      </c>
      <c r="D105" s="171">
        <v>50401798</v>
      </c>
      <c r="E105" s="107">
        <v>35078024</v>
      </c>
    </row>
    <row r="106" spans="1:5" ht="12" customHeight="1">
      <c r="A106" s="12" t="s">
        <v>67</v>
      </c>
      <c r="B106" s="6" t="s">
        <v>329</v>
      </c>
      <c r="C106" s="171"/>
      <c r="D106" s="171"/>
      <c r="E106" s="107"/>
    </row>
    <row r="107" spans="1:5" ht="12" customHeight="1">
      <c r="A107" s="12" t="s">
        <v>68</v>
      </c>
      <c r="B107" s="67" t="s">
        <v>328</v>
      </c>
      <c r="C107" s="171"/>
      <c r="D107" s="171"/>
      <c r="E107" s="107"/>
    </row>
    <row r="108" spans="1:5" ht="12" customHeight="1">
      <c r="A108" s="12" t="s">
        <v>75</v>
      </c>
      <c r="B108" s="67" t="s">
        <v>327</v>
      </c>
      <c r="C108" s="171"/>
      <c r="D108" s="171">
        <v>408029</v>
      </c>
      <c r="E108" s="107">
        <v>408029</v>
      </c>
    </row>
    <row r="109" spans="1:5" ht="12" customHeight="1">
      <c r="A109" s="12" t="s">
        <v>76</v>
      </c>
      <c r="B109" s="65" t="s">
        <v>244</v>
      </c>
      <c r="C109" s="171"/>
      <c r="D109" s="171"/>
      <c r="E109" s="107"/>
    </row>
    <row r="110" spans="1:5" ht="12" customHeight="1">
      <c r="A110" s="12" t="s">
        <v>77</v>
      </c>
      <c r="B110" s="66" t="s">
        <v>245</v>
      </c>
      <c r="C110" s="171"/>
      <c r="D110" s="171"/>
      <c r="E110" s="107"/>
    </row>
    <row r="111" spans="1:5" ht="12" customHeight="1">
      <c r="A111" s="12" t="s">
        <v>78</v>
      </c>
      <c r="B111" s="66" t="s">
        <v>246</v>
      </c>
      <c r="C111" s="171"/>
      <c r="D111" s="171"/>
      <c r="E111" s="107"/>
    </row>
    <row r="112" spans="1:5" ht="12" customHeight="1">
      <c r="A112" s="12" t="s">
        <v>80</v>
      </c>
      <c r="B112" s="65" t="s">
        <v>247</v>
      </c>
      <c r="C112" s="171">
        <v>5588000</v>
      </c>
      <c r="D112" s="171">
        <v>26268869</v>
      </c>
      <c r="E112" s="107">
        <v>23943595</v>
      </c>
    </row>
    <row r="113" spans="1:5" ht="12" customHeight="1">
      <c r="A113" s="12" t="s">
        <v>110</v>
      </c>
      <c r="B113" s="65" t="s">
        <v>248</v>
      </c>
      <c r="C113" s="171"/>
      <c r="D113" s="171"/>
      <c r="E113" s="107"/>
    </row>
    <row r="114" spans="1:5" ht="12" customHeight="1">
      <c r="A114" s="12" t="s">
        <v>242</v>
      </c>
      <c r="B114" s="66" t="s">
        <v>249</v>
      </c>
      <c r="C114" s="171"/>
      <c r="D114" s="171">
        <v>2900000</v>
      </c>
      <c r="E114" s="107">
        <v>1690500</v>
      </c>
    </row>
    <row r="115" spans="1:5" ht="12" customHeight="1">
      <c r="A115" s="11" t="s">
        <v>243</v>
      </c>
      <c r="B115" s="67" t="s">
        <v>250</v>
      </c>
      <c r="C115" s="171"/>
      <c r="D115" s="171"/>
      <c r="E115" s="107"/>
    </row>
    <row r="116" spans="1:5" ht="12" customHeight="1">
      <c r="A116" s="12" t="s">
        <v>325</v>
      </c>
      <c r="B116" s="67" t="s">
        <v>251</v>
      </c>
      <c r="C116" s="171"/>
      <c r="D116" s="171"/>
      <c r="E116" s="107"/>
    </row>
    <row r="117" spans="1:5" ht="12" customHeight="1">
      <c r="A117" s="14" t="s">
        <v>326</v>
      </c>
      <c r="B117" s="67" t="s">
        <v>252</v>
      </c>
      <c r="C117" s="171">
        <v>11239000</v>
      </c>
      <c r="D117" s="171">
        <v>20824900</v>
      </c>
      <c r="E117" s="107">
        <v>9035900</v>
      </c>
    </row>
    <row r="118" spans="1:5" ht="12" customHeight="1">
      <c r="A118" s="12" t="s">
        <v>330</v>
      </c>
      <c r="B118" s="9" t="s">
        <v>36</v>
      </c>
      <c r="C118" s="169"/>
      <c r="D118" s="169"/>
      <c r="E118" s="105"/>
    </row>
    <row r="119" spans="1:5" ht="12" customHeight="1">
      <c r="A119" s="12" t="s">
        <v>331</v>
      </c>
      <c r="B119" s="6" t="s">
        <v>333</v>
      </c>
      <c r="C119" s="169"/>
      <c r="D119" s="169"/>
      <c r="E119" s="105"/>
    </row>
    <row r="120" spans="1:5" ht="12" customHeight="1" thickBot="1">
      <c r="A120" s="16" t="s">
        <v>332</v>
      </c>
      <c r="B120" s="235" t="s">
        <v>334</v>
      </c>
      <c r="C120" s="247"/>
      <c r="D120" s="247"/>
      <c r="E120" s="241"/>
    </row>
    <row r="121" spans="1:5" ht="12" customHeight="1" thickBot="1">
      <c r="A121" s="233" t="s">
        <v>7</v>
      </c>
      <c r="B121" s="234" t="s">
        <v>253</v>
      </c>
      <c r="C121" s="248">
        <f>+C122+C124+C126</f>
        <v>812344000</v>
      </c>
      <c r="D121" s="168">
        <f>+D122+D124+D126</f>
        <v>871410146</v>
      </c>
      <c r="E121" s="242">
        <f>+E122+E124+E126</f>
        <v>734513279</v>
      </c>
    </row>
    <row r="122" spans="1:5" ht="12" customHeight="1">
      <c r="A122" s="13" t="s">
        <v>69</v>
      </c>
      <c r="B122" s="6" t="s">
        <v>128</v>
      </c>
      <c r="C122" s="170">
        <v>782145500</v>
      </c>
      <c r="D122" s="257">
        <v>767437744</v>
      </c>
      <c r="E122" s="106">
        <v>669659869</v>
      </c>
    </row>
    <row r="123" spans="1:5" ht="12" customHeight="1">
      <c r="A123" s="13" t="s">
        <v>70</v>
      </c>
      <c r="B123" s="10" t="s">
        <v>257</v>
      </c>
      <c r="C123" s="170"/>
      <c r="D123" s="257"/>
      <c r="E123" s="106"/>
    </row>
    <row r="124" spans="1:5" ht="12" customHeight="1">
      <c r="A124" s="13" t="s">
        <v>71</v>
      </c>
      <c r="B124" s="10" t="s">
        <v>111</v>
      </c>
      <c r="C124" s="169">
        <v>20784500</v>
      </c>
      <c r="D124" s="258">
        <v>96358402</v>
      </c>
      <c r="E124" s="105">
        <v>64853410</v>
      </c>
    </row>
    <row r="125" spans="1:5" ht="12" customHeight="1">
      <c r="A125" s="13" t="s">
        <v>72</v>
      </c>
      <c r="B125" s="10" t="s">
        <v>258</v>
      </c>
      <c r="C125" s="169"/>
      <c r="D125" s="258"/>
      <c r="E125" s="105"/>
    </row>
    <row r="126" spans="1:5" ht="12" customHeight="1">
      <c r="A126" s="13" t="s">
        <v>73</v>
      </c>
      <c r="B126" s="113" t="s">
        <v>130</v>
      </c>
      <c r="C126" s="169">
        <v>9414000</v>
      </c>
      <c r="D126" s="258">
        <v>7614000</v>
      </c>
      <c r="E126" s="105"/>
    </row>
    <row r="127" spans="1:5" ht="12" customHeight="1">
      <c r="A127" s="13" t="s">
        <v>79</v>
      </c>
      <c r="B127" s="112" t="s">
        <v>317</v>
      </c>
      <c r="C127" s="169"/>
      <c r="D127" s="258"/>
      <c r="E127" s="105"/>
    </row>
    <row r="128" spans="1:5" ht="12" customHeight="1">
      <c r="A128" s="13" t="s">
        <v>81</v>
      </c>
      <c r="B128" s="177" t="s">
        <v>263</v>
      </c>
      <c r="C128" s="169"/>
      <c r="D128" s="258"/>
      <c r="E128" s="105"/>
    </row>
    <row r="129" spans="1:5" ht="15.75">
      <c r="A129" s="13" t="s">
        <v>112</v>
      </c>
      <c r="B129" s="66" t="s">
        <v>246</v>
      </c>
      <c r="C129" s="169"/>
      <c r="D129" s="258"/>
      <c r="E129" s="105"/>
    </row>
    <row r="130" spans="1:5" ht="12" customHeight="1">
      <c r="A130" s="13" t="s">
        <v>113</v>
      </c>
      <c r="B130" s="66" t="s">
        <v>262</v>
      </c>
      <c r="C130" s="169"/>
      <c r="D130" s="258"/>
      <c r="E130" s="105"/>
    </row>
    <row r="131" spans="1:5" ht="12" customHeight="1">
      <c r="A131" s="13" t="s">
        <v>114</v>
      </c>
      <c r="B131" s="66" t="s">
        <v>261</v>
      </c>
      <c r="C131" s="169"/>
      <c r="D131" s="258"/>
      <c r="E131" s="105"/>
    </row>
    <row r="132" spans="1:5" ht="12" customHeight="1">
      <c r="A132" s="13" t="s">
        <v>254</v>
      </c>
      <c r="B132" s="66" t="s">
        <v>249</v>
      </c>
      <c r="C132" s="169"/>
      <c r="D132" s="258"/>
      <c r="E132" s="105"/>
    </row>
    <row r="133" spans="1:5" ht="12" customHeight="1">
      <c r="A133" s="13" t="s">
        <v>255</v>
      </c>
      <c r="B133" s="66" t="s">
        <v>260</v>
      </c>
      <c r="C133" s="169"/>
      <c r="D133" s="258"/>
      <c r="E133" s="105"/>
    </row>
    <row r="134" spans="1:5" ht="16.5" thickBot="1">
      <c r="A134" s="11" t="s">
        <v>256</v>
      </c>
      <c r="B134" s="66" t="s">
        <v>259</v>
      </c>
      <c r="C134" s="171"/>
      <c r="D134" s="259"/>
      <c r="E134" s="107"/>
    </row>
    <row r="135" spans="1:5" ht="12" customHeight="1" thickBot="1">
      <c r="A135" s="18" t="s">
        <v>8</v>
      </c>
      <c r="B135" s="59" t="s">
        <v>335</v>
      </c>
      <c r="C135" s="168">
        <f>+C100+C121</f>
        <v>1283352000</v>
      </c>
      <c r="D135" s="256">
        <f>+D100+D121</f>
        <v>1905057548</v>
      </c>
      <c r="E135" s="104">
        <f>+E100+E121</f>
        <v>1505267459</v>
      </c>
    </row>
    <row r="136" spans="1:5" ht="12" customHeight="1" thickBot="1">
      <c r="A136" s="18" t="s">
        <v>9</v>
      </c>
      <c r="B136" s="59" t="s">
        <v>407</v>
      </c>
      <c r="C136" s="168">
        <f>+C137+C138+C139</f>
        <v>0</v>
      </c>
      <c r="D136" s="256">
        <f>+D137+D138+D139</f>
        <v>0</v>
      </c>
      <c r="E136" s="104">
        <f>+E137+E138+E139</f>
        <v>0</v>
      </c>
    </row>
    <row r="137" spans="1:5" ht="12" customHeight="1">
      <c r="A137" s="13" t="s">
        <v>162</v>
      </c>
      <c r="B137" s="10" t="s">
        <v>343</v>
      </c>
      <c r="C137" s="169"/>
      <c r="D137" s="258"/>
      <c r="E137" s="105"/>
    </row>
    <row r="138" spans="1:5" ht="12" customHeight="1">
      <c r="A138" s="13" t="s">
        <v>163</v>
      </c>
      <c r="B138" s="10" t="s">
        <v>344</v>
      </c>
      <c r="C138" s="169"/>
      <c r="D138" s="258"/>
      <c r="E138" s="105"/>
    </row>
    <row r="139" spans="1:5" ht="12" customHeight="1" thickBot="1">
      <c r="A139" s="11" t="s">
        <v>164</v>
      </c>
      <c r="B139" s="10" t="s">
        <v>345</v>
      </c>
      <c r="C139" s="169"/>
      <c r="D139" s="258"/>
      <c r="E139" s="105"/>
    </row>
    <row r="140" spans="1:5" ht="12" customHeight="1" thickBot="1">
      <c r="A140" s="18" t="s">
        <v>10</v>
      </c>
      <c r="B140" s="59" t="s">
        <v>337</v>
      </c>
      <c r="C140" s="168">
        <f>SUM(C141:C146)</f>
        <v>0</v>
      </c>
      <c r="D140" s="256">
        <f>SUM(D141:D146)</f>
        <v>0</v>
      </c>
      <c r="E140" s="104">
        <f>SUM(E141:E146)</f>
        <v>0</v>
      </c>
    </row>
    <row r="141" spans="1:5" ht="12" customHeight="1">
      <c r="A141" s="13" t="s">
        <v>56</v>
      </c>
      <c r="B141" s="7" t="s">
        <v>346</v>
      </c>
      <c r="C141" s="169"/>
      <c r="D141" s="258"/>
      <c r="E141" s="105"/>
    </row>
    <row r="142" spans="1:5" ht="12" customHeight="1">
      <c r="A142" s="13" t="s">
        <v>57</v>
      </c>
      <c r="B142" s="7" t="s">
        <v>338</v>
      </c>
      <c r="C142" s="169"/>
      <c r="D142" s="258"/>
      <c r="E142" s="105"/>
    </row>
    <row r="143" spans="1:5" ht="12" customHeight="1">
      <c r="A143" s="13" t="s">
        <v>58</v>
      </c>
      <c r="B143" s="7" t="s">
        <v>339</v>
      </c>
      <c r="C143" s="169"/>
      <c r="D143" s="258"/>
      <c r="E143" s="105"/>
    </row>
    <row r="144" spans="1:5" ht="12" customHeight="1">
      <c r="A144" s="13" t="s">
        <v>99</v>
      </c>
      <c r="B144" s="7" t="s">
        <v>340</v>
      </c>
      <c r="C144" s="169"/>
      <c r="D144" s="258"/>
      <c r="E144" s="105"/>
    </row>
    <row r="145" spans="1:5" ht="12" customHeight="1">
      <c r="A145" s="13" t="s">
        <v>100</v>
      </c>
      <c r="B145" s="7" t="s">
        <v>341</v>
      </c>
      <c r="C145" s="169"/>
      <c r="D145" s="258"/>
      <c r="E145" s="105"/>
    </row>
    <row r="146" spans="1:5" ht="12" customHeight="1" thickBot="1">
      <c r="A146" s="16" t="s">
        <v>101</v>
      </c>
      <c r="B146" s="315" t="s">
        <v>342</v>
      </c>
      <c r="C146" s="247"/>
      <c r="D146" s="291"/>
      <c r="E146" s="241"/>
    </row>
    <row r="147" spans="1:5" ht="12" customHeight="1" thickBot="1">
      <c r="A147" s="18" t="s">
        <v>11</v>
      </c>
      <c r="B147" s="59" t="s">
        <v>350</v>
      </c>
      <c r="C147" s="174">
        <f>+C148+C149+C150+C151</f>
        <v>0</v>
      </c>
      <c r="D147" s="260">
        <f>+D148+D149+D150+D151</f>
        <v>10518020</v>
      </c>
      <c r="E147" s="210">
        <f>+E148+E149+E150+E151</f>
        <v>10518020</v>
      </c>
    </row>
    <row r="148" spans="1:5" ht="12" customHeight="1">
      <c r="A148" s="13" t="s">
        <v>59</v>
      </c>
      <c r="B148" s="7" t="s">
        <v>264</v>
      </c>
      <c r="C148" s="169"/>
      <c r="D148" s="258"/>
      <c r="E148" s="105"/>
    </row>
    <row r="149" spans="1:5" ht="12" customHeight="1">
      <c r="A149" s="13" t="s">
        <v>60</v>
      </c>
      <c r="B149" s="7" t="s">
        <v>265</v>
      </c>
      <c r="C149" s="169"/>
      <c r="D149" s="258">
        <v>10518020</v>
      </c>
      <c r="E149" s="105">
        <v>10518020</v>
      </c>
    </row>
    <row r="150" spans="1:5" ht="12" customHeight="1">
      <c r="A150" s="13" t="s">
        <v>181</v>
      </c>
      <c r="B150" s="7" t="s">
        <v>351</v>
      </c>
      <c r="C150" s="169"/>
      <c r="D150" s="258"/>
      <c r="E150" s="105"/>
    </row>
    <row r="151" spans="1:5" ht="12" customHeight="1" thickBot="1">
      <c r="A151" s="11" t="s">
        <v>182</v>
      </c>
      <c r="B151" s="5" t="s">
        <v>281</v>
      </c>
      <c r="C151" s="169"/>
      <c r="D151" s="258"/>
      <c r="E151" s="105"/>
    </row>
    <row r="152" spans="1:5" ht="12" customHeight="1" thickBot="1">
      <c r="A152" s="18" t="s">
        <v>12</v>
      </c>
      <c r="B152" s="59" t="s">
        <v>352</v>
      </c>
      <c r="C152" s="249">
        <f>SUM(C153:C157)</f>
        <v>0</v>
      </c>
      <c r="D152" s="261">
        <f>SUM(D153:D157)</f>
        <v>0</v>
      </c>
      <c r="E152" s="243">
        <f>SUM(E153:E157)</f>
        <v>0</v>
      </c>
    </row>
    <row r="153" spans="1:5" ht="12" customHeight="1">
      <c r="A153" s="13" t="s">
        <v>61</v>
      </c>
      <c r="B153" s="7" t="s">
        <v>347</v>
      </c>
      <c r="C153" s="169"/>
      <c r="D153" s="258"/>
      <c r="E153" s="105"/>
    </row>
    <row r="154" spans="1:5" ht="12" customHeight="1">
      <c r="A154" s="13" t="s">
        <v>62</v>
      </c>
      <c r="B154" s="7" t="s">
        <v>354</v>
      </c>
      <c r="C154" s="169"/>
      <c r="D154" s="258"/>
      <c r="E154" s="105"/>
    </row>
    <row r="155" spans="1:5" ht="12" customHeight="1">
      <c r="A155" s="13" t="s">
        <v>193</v>
      </c>
      <c r="B155" s="7" t="s">
        <v>349</v>
      </c>
      <c r="C155" s="169"/>
      <c r="D155" s="258"/>
      <c r="E155" s="105"/>
    </row>
    <row r="156" spans="1:5" ht="12" customHeight="1">
      <c r="A156" s="13" t="s">
        <v>194</v>
      </c>
      <c r="B156" s="7" t="s">
        <v>355</v>
      </c>
      <c r="C156" s="169"/>
      <c r="D156" s="258"/>
      <c r="E156" s="105"/>
    </row>
    <row r="157" spans="1:5" ht="12" customHeight="1" thickBot="1">
      <c r="A157" s="13" t="s">
        <v>353</v>
      </c>
      <c r="B157" s="7" t="s">
        <v>356</v>
      </c>
      <c r="C157" s="169"/>
      <c r="D157" s="258"/>
      <c r="E157" s="105"/>
    </row>
    <row r="158" spans="1:5" ht="12" customHeight="1" thickBot="1">
      <c r="A158" s="18" t="s">
        <v>13</v>
      </c>
      <c r="B158" s="59" t="s">
        <v>357</v>
      </c>
      <c r="C158" s="250"/>
      <c r="D158" s="262"/>
      <c r="E158" s="244"/>
    </row>
    <row r="159" spans="1:5" ht="12" customHeight="1" thickBot="1">
      <c r="A159" s="18" t="s">
        <v>14</v>
      </c>
      <c r="B159" s="59" t="s">
        <v>358</v>
      </c>
      <c r="C159" s="250"/>
      <c r="D159" s="262"/>
      <c r="E159" s="244"/>
    </row>
    <row r="160" spans="1:9" ht="15" customHeight="1" thickBot="1">
      <c r="A160" s="18" t="s">
        <v>15</v>
      </c>
      <c r="B160" s="59" t="s">
        <v>360</v>
      </c>
      <c r="C160" s="251">
        <f>+C136+C140+C147+C152+C158+C159</f>
        <v>0</v>
      </c>
      <c r="D160" s="263">
        <f>+D136+D140+D147+D152+D158+D159</f>
        <v>10518020</v>
      </c>
      <c r="E160" s="245">
        <f>+E136+E140+E147+E152+E158+E159</f>
        <v>10518020</v>
      </c>
      <c r="F160" s="191"/>
      <c r="G160" s="192"/>
      <c r="H160" s="192"/>
      <c r="I160" s="192"/>
    </row>
    <row r="161" spans="1:5" s="180" customFormat="1" ht="12.75" customHeight="1" thickBot="1">
      <c r="A161" s="114" t="s">
        <v>16</v>
      </c>
      <c r="B161" s="155" t="s">
        <v>359</v>
      </c>
      <c r="C161" s="251">
        <f>+C135+C160</f>
        <v>1283352000</v>
      </c>
      <c r="D161" s="263">
        <f>+D135+D160</f>
        <v>1915575568</v>
      </c>
      <c r="E161" s="245">
        <f>+E135+E160</f>
        <v>1515785479</v>
      </c>
    </row>
    <row r="162" spans="3:4" ht="15.75">
      <c r="C162" s="636">
        <f>C93-C161</f>
        <v>0</v>
      </c>
      <c r="D162" s="636">
        <f>D93-D161</f>
        <v>0</v>
      </c>
    </row>
    <row r="163" spans="1:5" ht="15.75">
      <c r="A163" s="697" t="s">
        <v>266</v>
      </c>
      <c r="B163" s="697"/>
      <c r="C163" s="697"/>
      <c r="D163" s="697"/>
      <c r="E163" s="697"/>
    </row>
    <row r="164" spans="1:5" ht="15" customHeight="1" thickBot="1">
      <c r="A164" s="689" t="s">
        <v>88</v>
      </c>
      <c r="B164" s="689"/>
      <c r="C164" s="116"/>
      <c r="E164" s="116" t="str">
        <f>E96</f>
        <v> Forintban!</v>
      </c>
    </row>
    <row r="165" spans="1:5" ht="25.5" customHeight="1" thickBot="1">
      <c r="A165" s="18">
        <v>1</v>
      </c>
      <c r="B165" s="23" t="s">
        <v>361</v>
      </c>
      <c r="C165" s="255">
        <f>+C68-C135</f>
        <v>-913683918</v>
      </c>
      <c r="D165" s="168">
        <f>+D68-D135</f>
        <v>-919030070</v>
      </c>
      <c r="E165" s="104">
        <f>+E68-E135</f>
        <v>415411279</v>
      </c>
    </row>
    <row r="166" spans="1:5" ht="32.25" customHeight="1" thickBot="1">
      <c r="A166" s="18" t="s">
        <v>7</v>
      </c>
      <c r="B166" s="23" t="s">
        <v>367</v>
      </c>
      <c r="C166" s="168">
        <f>+C92-C160</f>
        <v>913683918</v>
      </c>
      <c r="D166" s="168">
        <f>+D92-D160</f>
        <v>919030070</v>
      </c>
      <c r="E166" s="104">
        <f>+E92-E160</f>
        <v>868375351</v>
      </c>
    </row>
  </sheetData>
  <sheetProtection sheet="1"/>
  <mergeCells count="16">
    <mergeCell ref="B1:E1"/>
    <mergeCell ref="A2:E2"/>
    <mergeCell ref="A3:E3"/>
    <mergeCell ref="A4:E4"/>
    <mergeCell ref="A6:E6"/>
    <mergeCell ref="A7:B7"/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2" r:id="rId1"/>
  <rowBreaks count="2" manualBreakCount="2">
    <brk id="68" max="4" man="1"/>
    <brk id="146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D34"/>
  <sheetViews>
    <sheetView zoomScale="120" zoomScaleNormal="120" workbookViewId="0" topLeftCell="A1">
      <selection activeCell="A1" sqref="A1:D1"/>
    </sheetView>
  </sheetViews>
  <sheetFormatPr defaultColWidth="9.00390625" defaultRowHeight="12.75"/>
  <cols>
    <col min="1" max="1" width="5.875" style="484" customWidth="1"/>
    <col min="2" max="2" width="55.875" style="2" customWidth="1"/>
    <col min="3" max="4" width="14.875" style="2" customWidth="1"/>
    <col min="5" max="16384" width="9.375" style="2" customWidth="1"/>
  </cols>
  <sheetData>
    <row r="1" spans="1:4" ht="15">
      <c r="A1" s="793" t="s">
        <v>843</v>
      </c>
      <c r="B1" s="709"/>
      <c r="C1" s="709"/>
      <c r="D1" s="709"/>
    </row>
    <row r="2" spans="1:4" ht="12.75">
      <c r="A2" s="603"/>
      <c r="B2" s="604"/>
      <c r="C2" s="604"/>
      <c r="D2" s="604"/>
    </row>
    <row r="3" spans="1:4" ht="15.75">
      <c r="A3" s="769" t="s">
        <v>726</v>
      </c>
      <c r="B3" s="750"/>
      <c r="C3" s="750"/>
      <c r="D3" s="750"/>
    </row>
    <row r="4" spans="1:4" ht="15.75">
      <c r="A4" s="769" t="s">
        <v>727</v>
      </c>
      <c r="B4" s="750"/>
      <c r="C4" s="750"/>
      <c r="D4" s="750"/>
    </row>
    <row r="5" spans="1:4" s="440" customFormat="1" ht="15.75" thickBot="1">
      <c r="A5" s="595"/>
      <c r="B5" s="338"/>
      <c r="C5" s="338"/>
      <c r="D5" s="348" t="str">
        <f>'Z_3.tájékoztató_t.'!H3</f>
        <v>Forintban</v>
      </c>
    </row>
    <row r="6" spans="1:4" s="48" customFormat="1" ht="48" customHeight="1" thickBot="1">
      <c r="A6" s="324" t="s">
        <v>4</v>
      </c>
      <c r="B6" s="331" t="s">
        <v>5</v>
      </c>
      <c r="C6" s="331" t="s">
        <v>545</v>
      </c>
      <c r="D6" s="605" t="s">
        <v>546</v>
      </c>
    </row>
    <row r="7" spans="1:4" s="48" customFormat="1" ht="13.5" customHeight="1" thickBot="1">
      <c r="A7" s="606" t="s">
        <v>371</v>
      </c>
      <c r="B7" s="607" t="s">
        <v>372</v>
      </c>
      <c r="C7" s="607" t="s">
        <v>373</v>
      </c>
      <c r="D7" s="608" t="s">
        <v>375</v>
      </c>
    </row>
    <row r="8" spans="1:4" ht="18" customHeight="1">
      <c r="A8" s="467" t="s">
        <v>6</v>
      </c>
      <c r="B8" s="468" t="s">
        <v>547</v>
      </c>
      <c r="C8" s="469"/>
      <c r="D8" s="470"/>
    </row>
    <row r="9" spans="1:4" ht="18" customHeight="1">
      <c r="A9" s="471" t="s">
        <v>7</v>
      </c>
      <c r="B9" s="472" t="s">
        <v>548</v>
      </c>
      <c r="C9" s="473"/>
      <c r="D9" s="474"/>
    </row>
    <row r="10" spans="1:4" ht="18" customHeight="1">
      <c r="A10" s="471" t="s">
        <v>8</v>
      </c>
      <c r="B10" s="472" t="s">
        <v>549</v>
      </c>
      <c r="C10" s="473"/>
      <c r="D10" s="474"/>
    </row>
    <row r="11" spans="1:4" ht="18" customHeight="1">
      <c r="A11" s="471" t="s">
        <v>9</v>
      </c>
      <c r="B11" s="472" t="s">
        <v>550</v>
      </c>
      <c r="C11" s="473"/>
      <c r="D11" s="474"/>
    </row>
    <row r="12" spans="1:4" ht="18" customHeight="1">
      <c r="A12" s="475" t="s">
        <v>10</v>
      </c>
      <c r="B12" s="472" t="s">
        <v>551</v>
      </c>
      <c r="C12" s="473"/>
      <c r="D12" s="474"/>
    </row>
    <row r="13" spans="1:4" ht="18" customHeight="1">
      <c r="A13" s="471" t="s">
        <v>11</v>
      </c>
      <c r="B13" s="472" t="s">
        <v>552</v>
      </c>
      <c r="C13" s="473"/>
      <c r="D13" s="474"/>
    </row>
    <row r="14" spans="1:4" ht="18" customHeight="1">
      <c r="A14" s="475" t="s">
        <v>12</v>
      </c>
      <c r="B14" s="476" t="s">
        <v>553</v>
      </c>
      <c r="C14" s="473"/>
      <c r="D14" s="474"/>
    </row>
    <row r="15" spans="1:4" ht="18" customHeight="1">
      <c r="A15" s="475" t="s">
        <v>13</v>
      </c>
      <c r="B15" s="476" t="s">
        <v>554</v>
      </c>
      <c r="C15" s="473"/>
      <c r="D15" s="474"/>
    </row>
    <row r="16" spans="1:4" ht="18" customHeight="1">
      <c r="A16" s="471" t="s">
        <v>14</v>
      </c>
      <c r="B16" s="476" t="s">
        <v>555</v>
      </c>
      <c r="C16" s="473"/>
      <c r="D16" s="474"/>
    </row>
    <row r="17" spans="1:4" ht="18" customHeight="1">
      <c r="A17" s="475" t="s">
        <v>15</v>
      </c>
      <c r="B17" s="476" t="s">
        <v>556</v>
      </c>
      <c r="C17" s="473"/>
      <c r="D17" s="474"/>
    </row>
    <row r="18" spans="1:4" ht="22.5">
      <c r="A18" s="471" t="s">
        <v>16</v>
      </c>
      <c r="B18" s="476" t="s">
        <v>557</v>
      </c>
      <c r="C18" s="473"/>
      <c r="D18" s="474"/>
    </row>
    <row r="19" spans="1:4" ht="18" customHeight="1">
      <c r="A19" s="475" t="s">
        <v>17</v>
      </c>
      <c r="B19" s="472" t="s">
        <v>558</v>
      </c>
      <c r="C19" s="473"/>
      <c r="D19" s="474"/>
    </row>
    <row r="20" spans="1:4" ht="18" customHeight="1">
      <c r="A20" s="471" t="s">
        <v>18</v>
      </c>
      <c r="B20" s="472" t="s">
        <v>559</v>
      </c>
      <c r="C20" s="473"/>
      <c r="D20" s="474"/>
    </row>
    <row r="21" spans="1:4" ht="18" customHeight="1">
      <c r="A21" s="475" t="s">
        <v>19</v>
      </c>
      <c r="B21" s="472" t="s">
        <v>560</v>
      </c>
      <c r="C21" s="473"/>
      <c r="D21" s="474"/>
    </row>
    <row r="22" spans="1:4" ht="18" customHeight="1">
      <c r="A22" s="471" t="s">
        <v>20</v>
      </c>
      <c r="B22" s="472" t="s">
        <v>561</v>
      </c>
      <c r="C22" s="473"/>
      <c r="D22" s="474"/>
    </row>
    <row r="23" spans="1:4" ht="18" customHeight="1">
      <c r="A23" s="475" t="s">
        <v>21</v>
      </c>
      <c r="B23" s="472" t="s">
        <v>562</v>
      </c>
      <c r="C23" s="473"/>
      <c r="D23" s="474"/>
    </row>
    <row r="24" spans="1:4" ht="18" customHeight="1">
      <c r="A24" s="471" t="s">
        <v>22</v>
      </c>
      <c r="B24" s="477"/>
      <c r="C24" s="473"/>
      <c r="D24" s="474"/>
    </row>
    <row r="25" spans="1:4" ht="18" customHeight="1">
      <c r="A25" s="475" t="s">
        <v>23</v>
      </c>
      <c r="B25" s="477"/>
      <c r="C25" s="473"/>
      <c r="D25" s="474"/>
    </row>
    <row r="26" spans="1:4" ht="18" customHeight="1">
      <c r="A26" s="471" t="s">
        <v>24</v>
      </c>
      <c r="B26" s="477"/>
      <c r="C26" s="473"/>
      <c r="D26" s="474"/>
    </row>
    <row r="27" spans="1:4" ht="18" customHeight="1">
      <c r="A27" s="475" t="s">
        <v>25</v>
      </c>
      <c r="B27" s="477"/>
      <c r="C27" s="473"/>
      <c r="D27" s="474"/>
    </row>
    <row r="28" spans="1:4" ht="18" customHeight="1">
      <c r="A28" s="471" t="s">
        <v>26</v>
      </c>
      <c r="B28" s="477"/>
      <c r="C28" s="473"/>
      <c r="D28" s="474"/>
    </row>
    <row r="29" spans="1:4" ht="18" customHeight="1">
      <c r="A29" s="475" t="s">
        <v>27</v>
      </c>
      <c r="B29" s="477"/>
      <c r="C29" s="473"/>
      <c r="D29" s="474"/>
    </row>
    <row r="30" spans="1:4" ht="18" customHeight="1">
      <c r="A30" s="471" t="s">
        <v>28</v>
      </c>
      <c r="B30" s="477"/>
      <c r="C30" s="473"/>
      <c r="D30" s="474"/>
    </row>
    <row r="31" spans="1:4" ht="18" customHeight="1">
      <c r="A31" s="475" t="s">
        <v>29</v>
      </c>
      <c r="B31" s="477"/>
      <c r="C31" s="473"/>
      <c r="D31" s="474"/>
    </row>
    <row r="32" spans="1:4" ht="18" customHeight="1" thickBot="1">
      <c r="A32" s="478" t="s">
        <v>30</v>
      </c>
      <c r="B32" s="479"/>
      <c r="C32" s="480"/>
      <c r="D32" s="481"/>
    </row>
    <row r="33" spans="1:4" ht="18" customHeight="1" thickBot="1">
      <c r="A33" s="482" t="s">
        <v>31</v>
      </c>
      <c r="B33" s="602" t="s">
        <v>38</v>
      </c>
      <c r="C33" s="447">
        <f>+C8+C9+C10+C11+C12+C19+C20+C21+C22+C23+C24+C25+C26+C27+C28+C29+C30+C31+C32</f>
        <v>0</v>
      </c>
      <c r="D33" s="448">
        <f>+D8+D9+D10+D11+D12+D19+D20+D21+D22+D23+D24+D25+D26+D27+D28+D29+D30+D31+D32</f>
        <v>0</v>
      </c>
    </row>
    <row r="34" spans="1:4" ht="25.5" customHeight="1">
      <c r="A34" s="483"/>
      <c r="B34" s="792" t="s">
        <v>563</v>
      </c>
      <c r="C34" s="792"/>
      <c r="D34" s="792"/>
    </row>
  </sheetData>
  <sheetProtection sheet="1"/>
  <mergeCells count="4">
    <mergeCell ref="B34:D34"/>
    <mergeCell ref="A1:D1"/>
    <mergeCell ref="A3:D3"/>
    <mergeCell ref="A4:D4"/>
  </mergeCells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portrait" paperSize="9" scale="9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E41"/>
  <sheetViews>
    <sheetView zoomScale="120" zoomScaleNormal="120" workbookViewId="0" topLeftCell="A1">
      <selection activeCell="A1" sqref="A1:E1"/>
    </sheetView>
  </sheetViews>
  <sheetFormatPr defaultColWidth="9.00390625" defaultRowHeight="12.75"/>
  <cols>
    <col min="1" max="1" width="6.625" style="31" customWidth="1"/>
    <col min="2" max="2" width="40.875" style="31" customWidth="1"/>
    <col min="3" max="3" width="20.875" style="31" customWidth="1"/>
    <col min="4" max="5" width="12.875" style="31" customWidth="1"/>
    <col min="6" max="16384" width="9.375" style="31" customWidth="1"/>
  </cols>
  <sheetData>
    <row r="1" spans="1:5" ht="15">
      <c r="A1" s="796" t="s">
        <v>844</v>
      </c>
      <c r="B1" s="796"/>
      <c r="C1" s="796"/>
      <c r="D1" s="796"/>
      <c r="E1" s="796"/>
    </row>
    <row r="2" spans="1:5" ht="12.75">
      <c r="A2" s="70"/>
      <c r="B2" s="70"/>
      <c r="C2" s="70"/>
      <c r="D2" s="70"/>
      <c r="E2" s="70"/>
    </row>
    <row r="3" spans="1:5" ht="15.75">
      <c r="A3" s="797" t="s">
        <v>728</v>
      </c>
      <c r="B3" s="797"/>
      <c r="C3" s="797"/>
      <c r="D3" s="797"/>
      <c r="E3" s="797"/>
    </row>
    <row r="4" spans="1:5" ht="15.75">
      <c r="A4" s="797" t="s">
        <v>757</v>
      </c>
      <c r="B4" s="797"/>
      <c r="C4" s="797"/>
      <c r="D4" s="797"/>
      <c r="E4" s="797"/>
    </row>
    <row r="5" spans="1:5" ht="12.75">
      <c r="A5" s="70"/>
      <c r="B5" s="70"/>
      <c r="C5" s="70"/>
      <c r="D5" s="70"/>
      <c r="E5" s="70"/>
    </row>
    <row r="6" spans="1:5" ht="14.25" thickBot="1">
      <c r="A6" s="70"/>
      <c r="B6" s="70"/>
      <c r="C6" s="609"/>
      <c r="D6" s="609"/>
      <c r="E6" s="609" t="str">
        <f>'Z_5.tájékoztató_t.'!D5</f>
        <v>Forintban</v>
      </c>
    </row>
    <row r="7" spans="1:5" ht="42.75" customHeight="1" thickBot="1">
      <c r="A7" s="610" t="s">
        <v>51</v>
      </c>
      <c r="B7" s="611" t="s">
        <v>564</v>
      </c>
      <c r="C7" s="611" t="s">
        <v>565</v>
      </c>
      <c r="D7" s="612" t="s">
        <v>566</v>
      </c>
      <c r="E7" s="613" t="s">
        <v>567</v>
      </c>
    </row>
    <row r="8" spans="1:5" ht="15.75" customHeight="1" thickBot="1">
      <c r="A8" s="485" t="s">
        <v>6</v>
      </c>
      <c r="B8" s="486" t="s">
        <v>833</v>
      </c>
      <c r="C8" s="486" t="s">
        <v>834</v>
      </c>
      <c r="D8" s="487"/>
      <c r="E8" s="488">
        <v>200000</v>
      </c>
    </row>
    <row r="9" spans="1:5" ht="15.75" customHeight="1" thickBot="1">
      <c r="A9" s="489" t="s">
        <v>7</v>
      </c>
      <c r="B9" s="490" t="s">
        <v>835</v>
      </c>
      <c r="C9" s="486" t="s">
        <v>834</v>
      </c>
      <c r="D9" s="491"/>
      <c r="E9" s="492">
        <v>317600</v>
      </c>
    </row>
    <row r="10" spans="1:5" ht="15.75" customHeight="1" thickBot="1">
      <c r="A10" s="489" t="s">
        <v>8</v>
      </c>
      <c r="B10" s="490" t="s">
        <v>836</v>
      </c>
      <c r="C10" s="486" t="s">
        <v>834</v>
      </c>
      <c r="D10" s="491"/>
      <c r="E10" s="492">
        <v>3308000</v>
      </c>
    </row>
    <row r="11" spans="1:5" ht="15.75" customHeight="1" thickBot="1">
      <c r="A11" s="489" t="s">
        <v>9</v>
      </c>
      <c r="B11" s="490" t="s">
        <v>837</v>
      </c>
      <c r="C11" s="486" t="s">
        <v>834</v>
      </c>
      <c r="D11" s="491"/>
      <c r="E11" s="492">
        <v>9035900</v>
      </c>
    </row>
    <row r="12" spans="1:5" ht="15.75" customHeight="1">
      <c r="A12" s="489" t="s">
        <v>10</v>
      </c>
      <c r="B12" s="490" t="s">
        <v>838</v>
      </c>
      <c r="C12" s="486" t="s">
        <v>834</v>
      </c>
      <c r="D12" s="491"/>
      <c r="E12" s="492">
        <v>2760100</v>
      </c>
    </row>
    <row r="13" spans="1:5" ht="15.75" customHeight="1">
      <c r="A13" s="489" t="s">
        <v>11</v>
      </c>
      <c r="B13" s="490"/>
      <c r="C13" s="490"/>
      <c r="D13" s="491"/>
      <c r="E13" s="492"/>
    </row>
    <row r="14" spans="1:5" ht="15.75" customHeight="1">
      <c r="A14" s="489" t="s">
        <v>12</v>
      </c>
      <c r="B14" s="490"/>
      <c r="C14" s="490"/>
      <c r="D14" s="491"/>
      <c r="E14" s="492"/>
    </row>
    <row r="15" spans="1:5" ht="15.75" customHeight="1">
      <c r="A15" s="489" t="s">
        <v>13</v>
      </c>
      <c r="B15" s="490"/>
      <c r="C15" s="490"/>
      <c r="D15" s="491"/>
      <c r="E15" s="492"/>
    </row>
    <row r="16" spans="1:5" ht="15.75" customHeight="1">
      <c r="A16" s="489" t="s">
        <v>14</v>
      </c>
      <c r="B16" s="490"/>
      <c r="C16" s="490"/>
      <c r="D16" s="491"/>
      <c r="E16" s="492"/>
    </row>
    <row r="17" spans="1:5" ht="15.75" customHeight="1">
      <c r="A17" s="489" t="s">
        <v>15</v>
      </c>
      <c r="B17" s="490"/>
      <c r="C17" s="490"/>
      <c r="D17" s="491"/>
      <c r="E17" s="492"/>
    </row>
    <row r="18" spans="1:5" ht="15.75" customHeight="1">
      <c r="A18" s="489" t="s">
        <v>16</v>
      </c>
      <c r="B18" s="490"/>
      <c r="C18" s="490"/>
      <c r="D18" s="491"/>
      <c r="E18" s="492"/>
    </row>
    <row r="19" spans="1:5" ht="15.75" customHeight="1">
      <c r="A19" s="489" t="s">
        <v>17</v>
      </c>
      <c r="B19" s="490"/>
      <c r="C19" s="490"/>
      <c r="D19" s="491"/>
      <c r="E19" s="492"/>
    </row>
    <row r="20" spans="1:5" ht="15.75" customHeight="1">
      <c r="A20" s="489" t="s">
        <v>18</v>
      </c>
      <c r="B20" s="490"/>
      <c r="C20" s="490"/>
      <c r="D20" s="491"/>
      <c r="E20" s="492"/>
    </row>
    <row r="21" spans="1:5" ht="15.75" customHeight="1">
      <c r="A21" s="489" t="s">
        <v>19</v>
      </c>
      <c r="B21" s="490"/>
      <c r="C21" s="490"/>
      <c r="D21" s="491"/>
      <c r="E21" s="492"/>
    </row>
    <row r="22" spans="1:5" ht="15.75" customHeight="1">
      <c r="A22" s="489" t="s">
        <v>20</v>
      </c>
      <c r="B22" s="490"/>
      <c r="C22" s="490"/>
      <c r="D22" s="491"/>
      <c r="E22" s="492"/>
    </row>
    <row r="23" spans="1:5" ht="15.75" customHeight="1">
      <c r="A23" s="489" t="s">
        <v>21</v>
      </c>
      <c r="B23" s="490"/>
      <c r="C23" s="490"/>
      <c r="D23" s="491"/>
      <c r="E23" s="492"/>
    </row>
    <row r="24" spans="1:5" ht="15.75" customHeight="1">
      <c r="A24" s="489" t="s">
        <v>22</v>
      </c>
      <c r="B24" s="490"/>
      <c r="C24" s="490"/>
      <c r="D24" s="491"/>
      <c r="E24" s="492"/>
    </row>
    <row r="25" spans="1:5" ht="15.75" customHeight="1">
      <c r="A25" s="489" t="s">
        <v>23</v>
      </c>
      <c r="B25" s="490"/>
      <c r="C25" s="490"/>
      <c r="D25" s="491"/>
      <c r="E25" s="492"/>
    </row>
    <row r="26" spans="1:5" ht="15.75" customHeight="1">
      <c r="A26" s="489" t="s">
        <v>24</v>
      </c>
      <c r="B26" s="490"/>
      <c r="C26" s="490"/>
      <c r="D26" s="491"/>
      <c r="E26" s="492"/>
    </row>
    <row r="27" spans="1:5" ht="15.75" customHeight="1">
      <c r="A27" s="489" t="s">
        <v>25</v>
      </c>
      <c r="B27" s="490"/>
      <c r="C27" s="490"/>
      <c r="D27" s="491"/>
      <c r="E27" s="492"/>
    </row>
    <row r="28" spans="1:5" ht="15.75" customHeight="1">
      <c r="A28" s="489" t="s">
        <v>26</v>
      </c>
      <c r="B28" s="490"/>
      <c r="C28" s="490"/>
      <c r="D28" s="491"/>
      <c r="E28" s="492"/>
    </row>
    <row r="29" spans="1:5" ht="15.75" customHeight="1">
      <c r="A29" s="489" t="s">
        <v>27</v>
      </c>
      <c r="B29" s="490"/>
      <c r="C29" s="490"/>
      <c r="D29" s="491"/>
      <c r="E29" s="492"/>
    </row>
    <row r="30" spans="1:5" ht="15.75" customHeight="1">
      <c r="A30" s="489" t="s">
        <v>28</v>
      </c>
      <c r="B30" s="490"/>
      <c r="C30" s="490"/>
      <c r="D30" s="491"/>
      <c r="E30" s="492"/>
    </row>
    <row r="31" spans="1:5" ht="15.75" customHeight="1">
      <c r="A31" s="489" t="s">
        <v>29</v>
      </c>
      <c r="B31" s="490"/>
      <c r="C31" s="490"/>
      <c r="D31" s="491"/>
      <c r="E31" s="492"/>
    </row>
    <row r="32" spans="1:5" ht="15.75" customHeight="1">
      <c r="A32" s="489" t="s">
        <v>30</v>
      </c>
      <c r="B32" s="490"/>
      <c r="C32" s="490"/>
      <c r="D32" s="491"/>
      <c r="E32" s="492"/>
    </row>
    <row r="33" spans="1:5" ht="15.75" customHeight="1">
      <c r="A33" s="489" t="s">
        <v>31</v>
      </c>
      <c r="B33" s="490"/>
      <c r="C33" s="490"/>
      <c r="D33" s="491"/>
      <c r="E33" s="492"/>
    </row>
    <row r="34" spans="1:5" ht="15.75" customHeight="1">
      <c r="A34" s="489" t="s">
        <v>32</v>
      </c>
      <c r="B34" s="490"/>
      <c r="C34" s="490"/>
      <c r="D34" s="491"/>
      <c r="E34" s="492"/>
    </row>
    <row r="35" spans="1:5" ht="15.75" customHeight="1">
      <c r="A35" s="489" t="s">
        <v>33</v>
      </c>
      <c r="B35" s="490"/>
      <c r="C35" s="490"/>
      <c r="D35" s="491"/>
      <c r="E35" s="492"/>
    </row>
    <row r="36" spans="1:5" ht="15.75" customHeight="1">
      <c r="A36" s="489" t="s">
        <v>568</v>
      </c>
      <c r="B36" s="490"/>
      <c r="C36" s="490"/>
      <c r="D36" s="491"/>
      <c r="E36" s="492"/>
    </row>
    <row r="37" spans="1:5" ht="15.75" customHeight="1">
      <c r="A37" s="489" t="s">
        <v>569</v>
      </c>
      <c r="B37" s="490"/>
      <c r="C37" s="490"/>
      <c r="D37" s="491"/>
      <c r="E37" s="492"/>
    </row>
    <row r="38" spans="1:5" ht="15.75" customHeight="1">
      <c r="A38" s="489" t="s">
        <v>570</v>
      </c>
      <c r="B38" s="490"/>
      <c r="C38" s="490"/>
      <c r="D38" s="491"/>
      <c r="E38" s="492"/>
    </row>
    <row r="39" spans="1:5" ht="15.75" customHeight="1">
      <c r="A39" s="489" t="s">
        <v>571</v>
      </c>
      <c r="B39" s="490"/>
      <c r="C39" s="490"/>
      <c r="D39" s="491"/>
      <c r="E39" s="492"/>
    </row>
    <row r="40" spans="1:5" ht="15.75" customHeight="1" thickBot="1">
      <c r="A40" s="493" t="s">
        <v>572</v>
      </c>
      <c r="B40" s="494"/>
      <c r="C40" s="494"/>
      <c r="D40" s="495"/>
      <c r="E40" s="496"/>
    </row>
    <row r="41" spans="1:5" ht="15.75" customHeight="1" thickBot="1">
      <c r="A41" s="794" t="s">
        <v>38</v>
      </c>
      <c r="B41" s="795"/>
      <c r="C41" s="497"/>
      <c r="D41" s="498">
        <f>SUM(D8:D40)</f>
        <v>0</v>
      </c>
      <c r="E41" s="499">
        <f>SUM(E8:E40)</f>
        <v>15621600</v>
      </c>
    </row>
  </sheetData>
  <sheetProtection sheet="1"/>
  <mergeCells count="4">
    <mergeCell ref="A41:B41"/>
    <mergeCell ref="A1:E1"/>
    <mergeCell ref="A4:E4"/>
    <mergeCell ref="A3:E3"/>
  </mergeCells>
  <printOptions horizontalCentered="1"/>
  <pageMargins left="0.7874015748031497" right="0.7874015748031497" top="1.5748031496062993" bottom="0.984251968503937" header="0.7874015748031497" footer="0.7874015748031497"/>
  <pageSetup fitToWidth="2" horizontalDpi="600" verticalDpi="600" orientation="portrait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E76"/>
  <sheetViews>
    <sheetView zoomScale="120" zoomScaleNormal="120" zoomScaleSheetLayoutView="120" workbookViewId="0" topLeftCell="A1">
      <selection activeCell="A1" sqref="A1:E1"/>
    </sheetView>
  </sheetViews>
  <sheetFormatPr defaultColWidth="12.00390625" defaultRowHeight="12.75"/>
  <cols>
    <col min="1" max="1" width="67.125" style="500" customWidth="1"/>
    <col min="2" max="2" width="6.125" style="501" customWidth="1"/>
    <col min="3" max="4" width="12.125" style="500" customWidth="1"/>
    <col min="5" max="5" width="12.125" style="527" customWidth="1"/>
    <col min="6" max="16384" width="12.00390625" style="500" customWidth="1"/>
  </cols>
  <sheetData>
    <row r="1" spans="1:5" ht="15.75">
      <c r="A1" s="811" t="s">
        <v>845</v>
      </c>
      <c r="B1" s="685"/>
      <c r="C1" s="685"/>
      <c r="D1" s="685"/>
      <c r="E1" s="685"/>
    </row>
    <row r="2" spans="1:5" ht="15.75">
      <c r="A2" s="812" t="s">
        <v>730</v>
      </c>
      <c r="B2" s="813"/>
      <c r="C2" s="813"/>
      <c r="D2" s="813"/>
      <c r="E2" s="813"/>
    </row>
    <row r="3" spans="1:5" ht="16.5" customHeight="1">
      <c r="A3" s="812" t="s">
        <v>731</v>
      </c>
      <c r="B3" s="813"/>
      <c r="C3" s="813"/>
      <c r="D3" s="813"/>
      <c r="E3" s="813"/>
    </row>
    <row r="4" spans="1:5" ht="16.5" customHeight="1">
      <c r="A4" s="814" t="s">
        <v>764</v>
      </c>
      <c r="B4" s="815"/>
      <c r="C4" s="815"/>
      <c r="D4" s="815"/>
      <c r="E4" s="815"/>
    </row>
    <row r="5" spans="1:5" ht="16.5" customHeight="1" thickBot="1">
      <c r="A5" s="614"/>
      <c r="B5" s="615"/>
      <c r="C5" s="816" t="str">
        <f>'Z_6.tájékoztató_t.'!E6</f>
        <v>Forintban</v>
      </c>
      <c r="D5" s="816"/>
      <c r="E5" s="816"/>
    </row>
    <row r="6" spans="1:5" ht="15.75" customHeight="1">
      <c r="A6" s="798" t="s">
        <v>573</v>
      </c>
      <c r="B6" s="801" t="s">
        <v>574</v>
      </c>
      <c r="C6" s="804" t="s">
        <v>575</v>
      </c>
      <c r="D6" s="804" t="s">
        <v>576</v>
      </c>
      <c r="E6" s="806" t="s">
        <v>577</v>
      </c>
    </row>
    <row r="7" spans="1:5" ht="11.25" customHeight="1">
      <c r="A7" s="799"/>
      <c r="B7" s="802"/>
      <c r="C7" s="805"/>
      <c r="D7" s="805"/>
      <c r="E7" s="807"/>
    </row>
    <row r="8" spans="1:5" ht="15.75">
      <c r="A8" s="800"/>
      <c r="B8" s="803"/>
      <c r="C8" s="808" t="s">
        <v>578</v>
      </c>
      <c r="D8" s="808"/>
      <c r="E8" s="809"/>
    </row>
    <row r="9" spans="1:5" s="502" customFormat="1" ht="16.5" thickBot="1">
      <c r="A9" s="616" t="s">
        <v>579</v>
      </c>
      <c r="B9" s="617" t="s">
        <v>372</v>
      </c>
      <c r="C9" s="617" t="s">
        <v>373</v>
      </c>
      <c r="D9" s="617" t="s">
        <v>375</v>
      </c>
      <c r="E9" s="618" t="s">
        <v>374</v>
      </c>
    </row>
    <row r="10" spans="1:5" s="507" customFormat="1" ht="15.75">
      <c r="A10" s="503" t="s">
        <v>580</v>
      </c>
      <c r="B10" s="504" t="s">
        <v>581</v>
      </c>
      <c r="C10" s="505"/>
      <c r="D10" s="505">
        <v>236963</v>
      </c>
      <c r="E10" s="506"/>
    </row>
    <row r="11" spans="1:5" s="507" customFormat="1" ht="15.75">
      <c r="A11" s="508" t="s">
        <v>582</v>
      </c>
      <c r="B11" s="509" t="s">
        <v>583</v>
      </c>
      <c r="C11" s="510"/>
      <c r="D11" s="510">
        <v>2401513123</v>
      </c>
      <c r="E11" s="511">
        <f>+E12+E17+E22+E27+E32</f>
        <v>0</v>
      </c>
    </row>
    <row r="12" spans="1:5" s="507" customFormat="1" ht="15.75">
      <c r="A12" s="508" t="s">
        <v>584</v>
      </c>
      <c r="B12" s="509" t="s">
        <v>585</v>
      </c>
      <c r="C12" s="510"/>
      <c r="D12" s="510">
        <v>1663291949</v>
      </c>
      <c r="E12" s="511">
        <f>+E13+E14+E15+E16</f>
        <v>0</v>
      </c>
    </row>
    <row r="13" spans="1:5" s="507" customFormat="1" ht="15.75">
      <c r="A13" s="512" t="s">
        <v>586</v>
      </c>
      <c r="B13" s="509" t="s">
        <v>587</v>
      </c>
      <c r="C13" s="513"/>
      <c r="D13" s="513">
        <v>1663291949</v>
      </c>
      <c r="E13" s="514"/>
    </row>
    <row r="14" spans="1:5" s="507" customFormat="1" ht="26.25" customHeight="1">
      <c r="A14" s="512" t="s">
        <v>588</v>
      </c>
      <c r="B14" s="509" t="s">
        <v>589</v>
      </c>
      <c r="C14" s="515"/>
      <c r="D14" s="515"/>
      <c r="E14" s="516"/>
    </row>
    <row r="15" spans="1:5" s="507" customFormat="1" ht="22.5">
      <c r="A15" s="512" t="s">
        <v>590</v>
      </c>
      <c r="B15" s="509" t="s">
        <v>591</v>
      </c>
      <c r="C15" s="515"/>
      <c r="D15" s="515"/>
      <c r="E15" s="516"/>
    </row>
    <row r="16" spans="1:5" s="507" customFormat="1" ht="15.75">
      <c r="A16" s="512" t="s">
        <v>592</v>
      </c>
      <c r="B16" s="509" t="s">
        <v>593</v>
      </c>
      <c r="C16" s="515"/>
      <c r="D16" s="515"/>
      <c r="E16" s="516"/>
    </row>
    <row r="17" spans="1:5" s="507" customFormat="1" ht="15.75">
      <c r="A17" s="508" t="s">
        <v>594</v>
      </c>
      <c r="B17" s="509" t="s">
        <v>595</v>
      </c>
      <c r="C17" s="517"/>
      <c r="D17" s="517">
        <v>35131002</v>
      </c>
      <c r="E17" s="518">
        <f>+E18+E19+E20+E21</f>
        <v>0</v>
      </c>
    </row>
    <row r="18" spans="1:5" s="507" customFormat="1" ht="15.75">
      <c r="A18" s="512" t="s">
        <v>596</v>
      </c>
      <c r="B18" s="509" t="s">
        <v>597</v>
      </c>
      <c r="C18" s="515"/>
      <c r="D18" s="515">
        <v>35131002</v>
      </c>
      <c r="E18" s="516"/>
    </row>
    <row r="19" spans="1:5" s="507" customFormat="1" ht="22.5">
      <c r="A19" s="512" t="s">
        <v>598</v>
      </c>
      <c r="B19" s="509" t="s">
        <v>15</v>
      </c>
      <c r="C19" s="515"/>
      <c r="D19" s="515"/>
      <c r="E19" s="516"/>
    </row>
    <row r="20" spans="1:5" s="507" customFormat="1" ht="15.75">
      <c r="A20" s="512" t="s">
        <v>599</v>
      </c>
      <c r="B20" s="509" t="s">
        <v>16</v>
      </c>
      <c r="C20" s="515"/>
      <c r="D20" s="515"/>
      <c r="E20" s="516"/>
    </row>
    <row r="21" spans="1:5" s="507" customFormat="1" ht="15.75">
      <c r="A21" s="512" t="s">
        <v>600</v>
      </c>
      <c r="B21" s="509" t="s">
        <v>17</v>
      </c>
      <c r="C21" s="515"/>
      <c r="D21" s="515"/>
      <c r="E21" s="516"/>
    </row>
    <row r="22" spans="1:5" s="507" customFormat="1" ht="15.75">
      <c r="A22" s="508" t="s">
        <v>601</v>
      </c>
      <c r="B22" s="509" t="s">
        <v>18</v>
      </c>
      <c r="C22" s="517">
        <f>+C23+C24+C25+C26</f>
        <v>0</v>
      </c>
      <c r="D22" s="517">
        <f>+D23+D24+D25+D26</f>
        <v>0</v>
      </c>
      <c r="E22" s="518">
        <f>+E23+E24+E25+E26</f>
        <v>0</v>
      </c>
    </row>
    <row r="23" spans="1:5" s="507" customFormat="1" ht="15.75">
      <c r="A23" s="512" t="s">
        <v>602</v>
      </c>
      <c r="B23" s="509" t="s">
        <v>19</v>
      </c>
      <c r="C23" s="515"/>
      <c r="D23" s="515"/>
      <c r="E23" s="516"/>
    </row>
    <row r="24" spans="1:5" s="507" customFormat="1" ht="15.75">
      <c r="A24" s="512" t="s">
        <v>603</v>
      </c>
      <c r="B24" s="509" t="s">
        <v>20</v>
      </c>
      <c r="C24" s="515"/>
      <c r="D24" s="515"/>
      <c r="E24" s="516"/>
    </row>
    <row r="25" spans="1:5" s="507" customFormat="1" ht="15.75">
      <c r="A25" s="512" t="s">
        <v>604</v>
      </c>
      <c r="B25" s="509" t="s">
        <v>21</v>
      </c>
      <c r="C25" s="515"/>
      <c r="D25" s="515"/>
      <c r="E25" s="516"/>
    </row>
    <row r="26" spans="1:5" s="507" customFormat="1" ht="15.75">
      <c r="A26" s="512" t="s">
        <v>605</v>
      </c>
      <c r="B26" s="509" t="s">
        <v>22</v>
      </c>
      <c r="C26" s="515"/>
      <c r="D26" s="515"/>
      <c r="E26" s="516"/>
    </row>
    <row r="27" spans="1:5" s="507" customFormat="1" ht="15.75">
      <c r="A27" s="508" t="s">
        <v>606</v>
      </c>
      <c r="B27" s="509" t="s">
        <v>23</v>
      </c>
      <c r="C27" s="517"/>
      <c r="D27" s="517">
        <v>703090172</v>
      </c>
      <c r="E27" s="518">
        <f>+E28+E29+E30+E31</f>
        <v>0</v>
      </c>
    </row>
    <row r="28" spans="1:5" s="507" customFormat="1" ht="15.75">
      <c r="A28" s="512" t="s">
        <v>607</v>
      </c>
      <c r="B28" s="509" t="s">
        <v>24</v>
      </c>
      <c r="C28" s="515"/>
      <c r="D28" s="515">
        <v>703090172</v>
      </c>
      <c r="E28" s="516"/>
    </row>
    <row r="29" spans="1:5" s="507" customFormat="1" ht="15.75">
      <c r="A29" s="512" t="s">
        <v>608</v>
      </c>
      <c r="B29" s="509" t="s">
        <v>25</v>
      </c>
      <c r="C29" s="515"/>
      <c r="D29" s="515"/>
      <c r="E29" s="516"/>
    </row>
    <row r="30" spans="1:5" s="507" customFormat="1" ht="15.75">
      <c r="A30" s="512" t="s">
        <v>609</v>
      </c>
      <c r="B30" s="509" t="s">
        <v>26</v>
      </c>
      <c r="C30" s="515"/>
      <c r="D30" s="515"/>
      <c r="E30" s="516"/>
    </row>
    <row r="31" spans="1:5" s="507" customFormat="1" ht="15.75">
      <c r="A31" s="512" t="s">
        <v>610</v>
      </c>
      <c r="B31" s="509" t="s">
        <v>27</v>
      </c>
      <c r="C31" s="515"/>
      <c r="D31" s="515"/>
      <c r="E31" s="516"/>
    </row>
    <row r="32" spans="1:5" s="507" customFormat="1" ht="15.75">
      <c r="A32" s="508" t="s">
        <v>611</v>
      </c>
      <c r="B32" s="509" t="s">
        <v>28</v>
      </c>
      <c r="C32" s="517">
        <f>+C33+C34+C35+C36</f>
        <v>0</v>
      </c>
      <c r="D32" s="517">
        <f>+D33+D34+D35+D36</f>
        <v>0</v>
      </c>
      <c r="E32" s="518">
        <f>+E33+E34+E35+E36</f>
        <v>0</v>
      </c>
    </row>
    <row r="33" spans="1:5" s="507" customFormat="1" ht="15.75">
      <c r="A33" s="512" t="s">
        <v>612</v>
      </c>
      <c r="B33" s="509" t="s">
        <v>29</v>
      </c>
      <c r="C33" s="515"/>
      <c r="D33" s="515"/>
      <c r="E33" s="516"/>
    </row>
    <row r="34" spans="1:5" s="507" customFormat="1" ht="22.5">
      <c r="A34" s="512" t="s">
        <v>613</v>
      </c>
      <c r="B34" s="509" t="s">
        <v>30</v>
      </c>
      <c r="C34" s="515"/>
      <c r="D34" s="515"/>
      <c r="E34" s="516"/>
    </row>
    <row r="35" spans="1:5" s="507" customFormat="1" ht="15.75">
      <c r="A35" s="512" t="s">
        <v>614</v>
      </c>
      <c r="B35" s="509" t="s">
        <v>31</v>
      </c>
      <c r="C35" s="515"/>
      <c r="D35" s="515"/>
      <c r="E35" s="516"/>
    </row>
    <row r="36" spans="1:5" s="507" customFormat="1" ht="15.75">
      <c r="A36" s="512" t="s">
        <v>615</v>
      </c>
      <c r="B36" s="509" t="s">
        <v>32</v>
      </c>
      <c r="C36" s="515"/>
      <c r="D36" s="515"/>
      <c r="E36" s="516"/>
    </row>
    <row r="37" spans="1:5" s="507" customFormat="1" ht="15.75">
      <c r="A37" s="508" t="s">
        <v>616</v>
      </c>
      <c r="B37" s="509" t="s">
        <v>33</v>
      </c>
      <c r="C37" s="517"/>
      <c r="D37" s="517">
        <v>104028500</v>
      </c>
      <c r="E37" s="518">
        <f>+E38+E43+E48</f>
        <v>0</v>
      </c>
    </row>
    <row r="38" spans="1:5" s="507" customFormat="1" ht="15.75">
      <c r="A38" s="508" t="s">
        <v>617</v>
      </c>
      <c r="B38" s="509" t="s">
        <v>568</v>
      </c>
      <c r="C38" s="517"/>
      <c r="D38" s="517">
        <v>4000000</v>
      </c>
      <c r="E38" s="518">
        <f>+E39+E40+E41+E42</f>
        <v>0</v>
      </c>
    </row>
    <row r="39" spans="1:5" s="507" customFormat="1" ht="15.75">
      <c r="A39" s="512" t="s">
        <v>618</v>
      </c>
      <c r="B39" s="509" t="s">
        <v>569</v>
      </c>
      <c r="C39" s="515"/>
      <c r="D39" s="515"/>
      <c r="E39" s="516"/>
    </row>
    <row r="40" spans="1:5" s="507" customFormat="1" ht="15.75">
      <c r="A40" s="512" t="s">
        <v>619</v>
      </c>
      <c r="B40" s="509" t="s">
        <v>570</v>
      </c>
      <c r="C40" s="515"/>
      <c r="D40" s="515"/>
      <c r="E40" s="516"/>
    </row>
    <row r="41" spans="1:5" s="507" customFormat="1" ht="15.75">
      <c r="A41" s="512" t="s">
        <v>620</v>
      </c>
      <c r="B41" s="509" t="s">
        <v>571</v>
      </c>
      <c r="C41" s="515"/>
      <c r="D41" s="515"/>
      <c r="E41" s="516"/>
    </row>
    <row r="42" spans="1:5" s="507" customFormat="1" ht="15.75">
      <c r="A42" s="512" t="s">
        <v>621</v>
      </c>
      <c r="B42" s="509" t="s">
        <v>572</v>
      </c>
      <c r="C42" s="515"/>
      <c r="D42" s="515">
        <v>4000000</v>
      </c>
      <c r="E42" s="516"/>
    </row>
    <row r="43" spans="1:5" s="507" customFormat="1" ht="15.75">
      <c r="A43" s="508" t="s">
        <v>622</v>
      </c>
      <c r="B43" s="509" t="s">
        <v>623</v>
      </c>
      <c r="C43" s="517"/>
      <c r="D43" s="517">
        <f>+D44+D45+D46+D47</f>
        <v>100028500</v>
      </c>
      <c r="E43" s="518">
        <f>+E44+E45+E46+E47</f>
        <v>0</v>
      </c>
    </row>
    <row r="44" spans="1:5" s="507" customFormat="1" ht="15.75">
      <c r="A44" s="512" t="s">
        <v>624</v>
      </c>
      <c r="B44" s="509" t="s">
        <v>625</v>
      </c>
      <c r="C44" s="515"/>
      <c r="D44" s="515">
        <v>100028500</v>
      </c>
      <c r="E44" s="516"/>
    </row>
    <row r="45" spans="1:5" s="507" customFormat="1" ht="22.5">
      <c r="A45" s="512" t="s">
        <v>626</v>
      </c>
      <c r="B45" s="509" t="s">
        <v>627</v>
      </c>
      <c r="C45" s="515"/>
      <c r="D45" s="515"/>
      <c r="E45" s="516"/>
    </row>
    <row r="46" spans="1:5" s="507" customFormat="1" ht="15.75">
      <c r="A46" s="512" t="s">
        <v>628</v>
      </c>
      <c r="B46" s="509" t="s">
        <v>629</v>
      </c>
      <c r="C46" s="515"/>
      <c r="D46" s="515"/>
      <c r="E46" s="516"/>
    </row>
    <row r="47" spans="1:5" s="507" customFormat="1" ht="15.75">
      <c r="A47" s="512" t="s">
        <v>630</v>
      </c>
      <c r="B47" s="509" t="s">
        <v>631</v>
      </c>
      <c r="C47" s="515"/>
      <c r="D47" s="515"/>
      <c r="E47" s="516"/>
    </row>
    <row r="48" spans="1:5" s="507" customFormat="1" ht="15.75">
      <c r="A48" s="508" t="s">
        <v>632</v>
      </c>
      <c r="B48" s="509" t="s">
        <v>633</v>
      </c>
      <c r="C48" s="517">
        <f>+C49+C50+C51+C52</f>
        <v>0</v>
      </c>
      <c r="D48" s="517">
        <f>+D49+D50+D51+D52</f>
        <v>0</v>
      </c>
      <c r="E48" s="518">
        <f>+E49+E50+E51+E52</f>
        <v>0</v>
      </c>
    </row>
    <row r="49" spans="1:5" s="507" customFormat="1" ht="15.75">
      <c r="A49" s="512" t="s">
        <v>634</v>
      </c>
      <c r="B49" s="509" t="s">
        <v>635</v>
      </c>
      <c r="C49" s="515"/>
      <c r="D49" s="515"/>
      <c r="E49" s="516"/>
    </row>
    <row r="50" spans="1:5" s="507" customFormat="1" ht="22.5">
      <c r="A50" s="512" t="s">
        <v>636</v>
      </c>
      <c r="B50" s="509" t="s">
        <v>637</v>
      </c>
      <c r="C50" s="515"/>
      <c r="D50" s="515"/>
      <c r="E50" s="516"/>
    </row>
    <row r="51" spans="1:5" s="507" customFormat="1" ht="15.75">
      <c r="A51" s="512" t="s">
        <v>638</v>
      </c>
      <c r="B51" s="509" t="s">
        <v>639</v>
      </c>
      <c r="C51" s="515"/>
      <c r="D51" s="515"/>
      <c r="E51" s="516"/>
    </row>
    <row r="52" spans="1:5" s="507" customFormat="1" ht="15.75">
      <c r="A52" s="512" t="s">
        <v>640</v>
      </c>
      <c r="B52" s="509" t="s">
        <v>641</v>
      </c>
      <c r="C52" s="515"/>
      <c r="D52" s="515"/>
      <c r="E52" s="516"/>
    </row>
    <row r="53" spans="1:5" s="507" customFormat="1" ht="15.75">
      <c r="A53" s="508" t="s">
        <v>642</v>
      </c>
      <c r="B53" s="509" t="s">
        <v>643</v>
      </c>
      <c r="C53" s="515"/>
      <c r="D53" s="515"/>
      <c r="E53" s="516"/>
    </row>
    <row r="54" spans="1:5" s="507" customFormat="1" ht="21">
      <c r="A54" s="508" t="s">
        <v>644</v>
      </c>
      <c r="B54" s="509" t="s">
        <v>645</v>
      </c>
      <c r="C54" s="517"/>
      <c r="D54" s="517">
        <v>104028500</v>
      </c>
      <c r="E54" s="518">
        <f>+E10+E11+E37+E53</f>
        <v>0</v>
      </c>
    </row>
    <row r="55" spans="1:5" s="507" customFormat="1" ht="15.75">
      <c r="A55" s="508" t="s">
        <v>646</v>
      </c>
      <c r="B55" s="509" t="s">
        <v>647</v>
      </c>
      <c r="C55" s="515"/>
      <c r="D55" s="515"/>
      <c r="E55" s="516"/>
    </row>
    <row r="56" spans="1:5" s="507" customFormat="1" ht="15.75">
      <c r="A56" s="508" t="s">
        <v>648</v>
      </c>
      <c r="B56" s="509" t="s">
        <v>649</v>
      </c>
      <c r="C56" s="515"/>
      <c r="D56" s="515">
        <v>9000</v>
      </c>
      <c r="E56" s="516"/>
    </row>
    <row r="57" spans="1:5" s="507" customFormat="1" ht="15.75">
      <c r="A57" s="508" t="s">
        <v>650</v>
      </c>
      <c r="B57" s="509" t="s">
        <v>651</v>
      </c>
      <c r="C57" s="517"/>
      <c r="D57" s="517">
        <v>9000</v>
      </c>
      <c r="E57" s="518">
        <f>+E55+E56</f>
        <v>0</v>
      </c>
    </row>
    <row r="58" spans="1:5" s="507" customFormat="1" ht="15.75">
      <c r="A58" s="508" t="s">
        <v>652</v>
      </c>
      <c r="B58" s="509" t="s">
        <v>653</v>
      </c>
      <c r="C58" s="515"/>
      <c r="D58" s="515"/>
      <c r="E58" s="516"/>
    </row>
    <row r="59" spans="1:5" s="507" customFormat="1" ht="15.75">
      <c r="A59" s="508" t="s">
        <v>654</v>
      </c>
      <c r="B59" s="509" t="s">
        <v>655</v>
      </c>
      <c r="C59" s="515"/>
      <c r="D59" s="515">
        <v>838955</v>
      </c>
      <c r="E59" s="516"/>
    </row>
    <row r="60" spans="1:5" s="507" customFormat="1" ht="15.75">
      <c r="A60" s="508" t="s">
        <v>656</v>
      </c>
      <c r="B60" s="509" t="s">
        <v>657</v>
      </c>
      <c r="C60" s="515"/>
      <c r="D60" s="515">
        <v>1228556599</v>
      </c>
      <c r="E60" s="516"/>
    </row>
    <row r="61" spans="1:5" s="507" customFormat="1" ht="15.75">
      <c r="A61" s="508" t="s">
        <v>658</v>
      </c>
      <c r="B61" s="509" t="s">
        <v>659</v>
      </c>
      <c r="C61" s="515"/>
      <c r="D61" s="515"/>
      <c r="E61" s="516"/>
    </row>
    <row r="62" spans="1:5" s="507" customFormat="1" ht="15.75">
      <c r="A62" s="508" t="s">
        <v>660</v>
      </c>
      <c r="B62" s="509" t="s">
        <v>661</v>
      </c>
      <c r="C62" s="517"/>
      <c r="D62" s="517">
        <f>+D58+D59+D60+D61</f>
        <v>1229395554</v>
      </c>
      <c r="E62" s="518">
        <f>+E58+E59+E60+E61</f>
        <v>0</v>
      </c>
    </row>
    <row r="63" spans="1:5" s="507" customFormat="1" ht="15.75">
      <c r="A63" s="508" t="s">
        <v>662</v>
      </c>
      <c r="B63" s="509" t="s">
        <v>663</v>
      </c>
      <c r="C63" s="515"/>
      <c r="D63" s="515">
        <v>14432213</v>
      </c>
      <c r="E63" s="516"/>
    </row>
    <row r="64" spans="1:5" s="507" customFormat="1" ht="15.75">
      <c r="A64" s="508" t="s">
        <v>664</v>
      </c>
      <c r="B64" s="509" t="s">
        <v>665</v>
      </c>
      <c r="C64" s="515"/>
      <c r="D64" s="515">
        <v>15400075</v>
      </c>
      <c r="E64" s="516"/>
    </row>
    <row r="65" spans="1:5" s="507" customFormat="1" ht="15.75">
      <c r="A65" s="508" t="s">
        <v>666</v>
      </c>
      <c r="B65" s="509" t="s">
        <v>667</v>
      </c>
      <c r="C65" s="515"/>
      <c r="D65" s="515">
        <v>560000</v>
      </c>
      <c r="E65" s="516"/>
    </row>
    <row r="66" spans="1:5" s="507" customFormat="1" ht="15.75">
      <c r="A66" s="508" t="s">
        <v>668</v>
      </c>
      <c r="B66" s="509" t="s">
        <v>669</v>
      </c>
      <c r="C66" s="517"/>
      <c r="D66" s="517">
        <f>+D63+D64+D65</f>
        <v>30392288</v>
      </c>
      <c r="E66" s="518">
        <f>+E63+E64+E65</f>
        <v>0</v>
      </c>
    </row>
    <row r="67" spans="1:5" s="507" customFormat="1" ht="15.75">
      <c r="A67" s="508" t="s">
        <v>670</v>
      </c>
      <c r="B67" s="509" t="s">
        <v>671</v>
      </c>
      <c r="C67" s="515"/>
      <c r="D67" s="515"/>
      <c r="E67" s="516"/>
    </row>
    <row r="68" spans="1:5" s="507" customFormat="1" ht="21">
      <c r="A68" s="508" t="s">
        <v>672</v>
      </c>
      <c r="B68" s="509" t="s">
        <v>673</v>
      </c>
      <c r="C68" s="515"/>
      <c r="D68" s="515"/>
      <c r="E68" s="516"/>
    </row>
    <row r="69" spans="1:5" s="507" customFormat="1" ht="15.75">
      <c r="A69" s="508" t="s">
        <v>729</v>
      </c>
      <c r="B69" s="509" t="s">
        <v>674</v>
      </c>
      <c r="C69" s="517"/>
      <c r="D69" s="517">
        <v>-737000</v>
      </c>
      <c r="E69" s="518">
        <f>+E67+E68</f>
        <v>0</v>
      </c>
    </row>
    <row r="70" spans="1:5" s="507" customFormat="1" ht="15.75">
      <c r="A70" s="508" t="s">
        <v>675</v>
      </c>
      <c r="B70" s="509" t="s">
        <v>676</v>
      </c>
      <c r="C70" s="515"/>
      <c r="D70" s="515"/>
      <c r="E70" s="516"/>
    </row>
    <row r="71" spans="1:5" s="507" customFormat="1" ht="16.5" thickBot="1">
      <c r="A71" s="519" t="s">
        <v>677</v>
      </c>
      <c r="B71" s="520" t="s">
        <v>678</v>
      </c>
      <c r="C71" s="521">
        <f>+C54+C57+C62+C66+C69+C70</f>
        <v>0</v>
      </c>
      <c r="D71" s="521">
        <v>3764838428</v>
      </c>
      <c r="E71" s="522">
        <f>+E54+E57+E62+E66+E69+E70</f>
        <v>0</v>
      </c>
    </row>
    <row r="72" spans="1:5" ht="15.75">
      <c r="A72" s="523"/>
      <c r="C72" s="524"/>
      <c r="D72" s="524"/>
      <c r="E72" s="525"/>
    </row>
    <row r="73" spans="1:5" ht="15.75">
      <c r="A73" s="523"/>
      <c r="C73" s="524"/>
      <c r="D73" s="524"/>
      <c r="E73" s="525"/>
    </row>
    <row r="74" spans="1:5" ht="15.75">
      <c r="A74" s="526"/>
      <c r="C74" s="524"/>
      <c r="D74" s="524"/>
      <c r="E74" s="525"/>
    </row>
    <row r="75" spans="1:5" ht="15.75">
      <c r="A75" s="810"/>
      <c r="B75" s="810"/>
      <c r="C75" s="810"/>
      <c r="D75" s="810"/>
      <c r="E75" s="810"/>
    </row>
    <row r="76" spans="1:5" ht="15.75">
      <c r="A76" s="810"/>
      <c r="B76" s="810"/>
      <c r="C76" s="810"/>
      <c r="D76" s="810"/>
      <c r="E76" s="810"/>
    </row>
  </sheetData>
  <sheetProtection/>
  <mergeCells count="13">
    <mergeCell ref="A75:E75"/>
    <mergeCell ref="A76:E76"/>
    <mergeCell ref="A1:E1"/>
    <mergeCell ref="A2:E2"/>
    <mergeCell ref="A3:E3"/>
    <mergeCell ref="A4:E4"/>
    <mergeCell ref="C5:E5"/>
    <mergeCell ref="A6:A8"/>
    <mergeCell ref="B6:B8"/>
    <mergeCell ref="C6:C7"/>
    <mergeCell ref="D6:D7"/>
    <mergeCell ref="E6:E7"/>
    <mergeCell ref="C8:E8"/>
  </mergeCells>
  <printOptions horizontalCentered="1"/>
  <pageMargins left="0.7874015748031497" right="0.8267716535433072" top="0.9055118110236221" bottom="0.984251968503937" header="0.7874015748031497" footer="0.7874015748031497"/>
  <pageSetup horizontalDpi="300" verticalDpi="300" orientation="portrait" paperSize="9" scale="85" r:id="rId1"/>
  <headerFooter alignWithMargins="0">
    <oddFooter>&amp;C&amp;P</oddFooter>
  </headerFooter>
  <rowBreaks count="1" manualBreakCount="1">
    <brk id="47" max="255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E28"/>
  <sheetViews>
    <sheetView zoomScale="120" zoomScaleNormal="120" workbookViewId="0" topLeftCell="A1">
      <selection activeCell="F6" sqref="F6"/>
    </sheetView>
  </sheetViews>
  <sheetFormatPr defaultColWidth="9.00390625" defaultRowHeight="12.75"/>
  <cols>
    <col min="1" max="1" width="71.125" style="529" customWidth="1"/>
    <col min="2" max="2" width="6.125" style="541" customWidth="1"/>
    <col min="3" max="3" width="18.00390625" style="528" customWidth="1"/>
    <col min="4" max="16384" width="9.375" style="528" customWidth="1"/>
  </cols>
  <sheetData>
    <row r="1" spans="1:3" ht="16.5" customHeight="1">
      <c r="A1" s="818" t="s">
        <v>846</v>
      </c>
      <c r="B1" s="819"/>
      <c r="C1" s="819"/>
    </row>
    <row r="2" spans="1:3" ht="16.5" customHeight="1">
      <c r="A2" s="619"/>
      <c r="B2" s="620"/>
      <c r="C2" s="621"/>
    </row>
    <row r="3" spans="1:3" ht="16.5" customHeight="1">
      <c r="A3" s="822" t="s">
        <v>730</v>
      </c>
      <c r="B3" s="822"/>
      <c r="C3" s="822"/>
    </row>
    <row r="4" spans="1:3" ht="16.5" customHeight="1">
      <c r="A4" s="820" t="s">
        <v>733</v>
      </c>
      <c r="B4" s="820"/>
      <c r="C4" s="820"/>
    </row>
    <row r="5" spans="1:3" ht="16.5" customHeight="1">
      <c r="A5" s="820" t="s">
        <v>764</v>
      </c>
      <c r="B5" s="821"/>
      <c r="C5" s="821"/>
    </row>
    <row r="6" spans="1:3" ht="13.5" thickBot="1">
      <c r="A6" s="619"/>
      <c r="B6" s="823" t="str">
        <f>'Z_6.tájékoztató_t.'!E6</f>
        <v>Forintban</v>
      </c>
      <c r="C6" s="823"/>
    </row>
    <row r="7" spans="1:3" s="530" customFormat="1" ht="31.5" customHeight="1">
      <c r="A7" s="824" t="s">
        <v>679</v>
      </c>
      <c r="B7" s="826" t="s">
        <v>574</v>
      </c>
      <c r="C7" s="828" t="s">
        <v>680</v>
      </c>
    </row>
    <row r="8" spans="1:3" s="530" customFormat="1" ht="12.75">
      <c r="A8" s="825"/>
      <c r="B8" s="827"/>
      <c r="C8" s="829"/>
    </row>
    <row r="9" spans="1:3" s="531" customFormat="1" ht="13.5" thickBot="1">
      <c r="A9" s="622" t="s">
        <v>371</v>
      </c>
      <c r="B9" s="623" t="s">
        <v>372</v>
      </c>
      <c r="C9" s="624" t="s">
        <v>373</v>
      </c>
    </row>
    <row r="10" spans="1:3" ht="15.75" customHeight="1">
      <c r="A10" s="508" t="s">
        <v>681</v>
      </c>
      <c r="B10" s="532" t="s">
        <v>581</v>
      </c>
      <c r="C10" s="533">
        <v>2213375060</v>
      </c>
    </row>
    <row r="11" spans="1:3" ht="15.75" customHeight="1">
      <c r="A11" s="508" t="s">
        <v>682</v>
      </c>
      <c r="B11" s="509" t="s">
        <v>583</v>
      </c>
      <c r="C11" s="533">
        <v>378686000</v>
      </c>
    </row>
    <row r="12" spans="1:3" ht="15.75" customHeight="1">
      <c r="A12" s="508" t="s">
        <v>683</v>
      </c>
      <c r="B12" s="509" t="s">
        <v>585</v>
      </c>
      <c r="C12" s="533"/>
    </row>
    <row r="13" spans="1:3" ht="15.75" customHeight="1">
      <c r="A13" s="508" t="s">
        <v>684</v>
      </c>
      <c r="B13" s="509" t="s">
        <v>587</v>
      </c>
      <c r="C13" s="534">
        <v>72290787</v>
      </c>
    </row>
    <row r="14" spans="1:3" ht="15.75" customHeight="1">
      <c r="A14" s="508" t="s">
        <v>685</v>
      </c>
      <c r="B14" s="509" t="s">
        <v>589</v>
      </c>
      <c r="C14" s="534">
        <v>1054802365</v>
      </c>
    </row>
    <row r="15" spans="1:3" ht="15.75" customHeight="1">
      <c r="A15" s="508" t="s">
        <v>686</v>
      </c>
      <c r="B15" s="509" t="s">
        <v>591</v>
      </c>
      <c r="C15" s="534"/>
    </row>
    <row r="16" spans="1:3" ht="15.75" customHeight="1">
      <c r="A16" s="508" t="s">
        <v>687</v>
      </c>
      <c r="B16" s="509" t="s">
        <v>593</v>
      </c>
      <c r="C16" s="535">
        <f>+C10+C11+C12+C13+C14+C15</f>
        <v>3719154212</v>
      </c>
    </row>
    <row r="17" spans="1:3" ht="15.75" customHeight="1">
      <c r="A17" s="508" t="s">
        <v>688</v>
      </c>
      <c r="B17" s="509" t="s">
        <v>595</v>
      </c>
      <c r="C17" s="536">
        <v>243950</v>
      </c>
    </row>
    <row r="18" spans="1:3" ht="15.75" customHeight="1">
      <c r="A18" s="508" t="s">
        <v>689</v>
      </c>
      <c r="B18" s="509" t="s">
        <v>597</v>
      </c>
      <c r="C18" s="534">
        <v>11472421</v>
      </c>
    </row>
    <row r="19" spans="1:3" ht="15.75" customHeight="1">
      <c r="A19" s="508" t="s">
        <v>690</v>
      </c>
      <c r="B19" s="509" t="s">
        <v>15</v>
      </c>
      <c r="C19" s="534">
        <v>9324018</v>
      </c>
    </row>
    <row r="20" spans="1:3" ht="15.75" customHeight="1">
      <c r="A20" s="508" t="s">
        <v>691</v>
      </c>
      <c r="B20" s="509" t="s">
        <v>16</v>
      </c>
      <c r="C20" s="535">
        <f>+C17+C18+C19</f>
        <v>21040389</v>
      </c>
    </row>
    <row r="21" spans="1:3" s="537" customFormat="1" ht="15.75" customHeight="1">
      <c r="A21" s="508" t="s">
        <v>692</v>
      </c>
      <c r="B21" s="509" t="s">
        <v>17</v>
      </c>
      <c r="C21" s="534"/>
    </row>
    <row r="22" spans="1:3" ht="15.75" customHeight="1">
      <c r="A22" s="508" t="s">
        <v>693</v>
      </c>
      <c r="B22" s="509" t="s">
        <v>18</v>
      </c>
      <c r="C22" s="534">
        <v>24643827</v>
      </c>
    </row>
    <row r="23" spans="1:3" ht="15.75" customHeight="1" thickBot="1">
      <c r="A23" s="538" t="s">
        <v>694</v>
      </c>
      <c r="B23" s="520" t="s">
        <v>19</v>
      </c>
      <c r="C23" s="539">
        <f>+C16+C20+C21+C22</f>
        <v>3764838428</v>
      </c>
    </row>
    <row r="24" spans="1:5" ht="15.75">
      <c r="A24" s="523"/>
      <c r="B24" s="526"/>
      <c r="C24" s="524"/>
      <c r="D24" s="524"/>
      <c r="E24" s="524"/>
    </row>
    <row r="25" spans="1:5" ht="15.75">
      <c r="A25" s="523"/>
      <c r="B25" s="526"/>
      <c r="C25" s="524"/>
      <c r="D25" s="524"/>
      <c r="E25" s="524"/>
    </row>
    <row r="26" spans="1:5" ht="15.75">
      <c r="A26" s="526"/>
      <c r="B26" s="526"/>
      <c r="C26" s="524"/>
      <c r="D26" s="524"/>
      <c r="E26" s="524"/>
    </row>
    <row r="27" spans="1:5" ht="15.75">
      <c r="A27" s="817"/>
      <c r="B27" s="817"/>
      <c r="C27" s="817"/>
      <c r="D27" s="540"/>
      <c r="E27" s="540"/>
    </row>
    <row r="28" spans="1:5" ht="15.75">
      <c r="A28" s="817"/>
      <c r="B28" s="817"/>
      <c r="C28" s="817"/>
      <c r="D28" s="540"/>
      <c r="E28" s="540"/>
    </row>
  </sheetData>
  <sheetProtection sheet="1"/>
  <mergeCells count="10">
    <mergeCell ref="A27:C27"/>
    <mergeCell ref="A28:C28"/>
    <mergeCell ref="A1:C1"/>
    <mergeCell ref="A5:C5"/>
    <mergeCell ref="A3:C3"/>
    <mergeCell ref="A4:C4"/>
    <mergeCell ref="B6:C6"/>
    <mergeCell ref="A7:A8"/>
    <mergeCell ref="B7:B8"/>
    <mergeCell ref="C7:C8"/>
  </mergeCells>
  <printOptions horizontalCentered="1"/>
  <pageMargins left="0.7874015748031497" right="0.7874015748031497" top="1.062992125984252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dőlt"............................................Önkormányzat&amp;R&amp;"Times New Roman CE,Félkövér dőlt"7.2. tájékoztató tábla a ……/2018. (……) önkormányzati rendelethez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F46"/>
  <sheetViews>
    <sheetView zoomScale="120" zoomScaleNormal="120" workbookViewId="0" topLeftCell="A1">
      <selection activeCell="H7" sqref="H7"/>
    </sheetView>
  </sheetViews>
  <sheetFormatPr defaultColWidth="12.00390625" defaultRowHeight="12.75"/>
  <cols>
    <col min="1" max="1" width="58.875" style="542" customWidth="1"/>
    <col min="2" max="2" width="6.875" style="542" customWidth="1"/>
    <col min="3" max="3" width="17.125" style="542" customWidth="1"/>
    <col min="4" max="4" width="19.125" style="542" customWidth="1"/>
    <col min="5" max="16384" width="12.00390625" style="542" customWidth="1"/>
  </cols>
  <sheetData>
    <row r="1" spans="1:4" ht="16.5" customHeight="1">
      <c r="A1" s="835" t="s">
        <v>847</v>
      </c>
      <c r="B1" s="835"/>
      <c r="C1" s="835"/>
      <c r="D1" s="835"/>
    </row>
    <row r="2" s="625" customFormat="1" ht="16.5" customHeight="1"/>
    <row r="3" spans="1:4" s="571" customFormat="1" ht="16.5" customHeight="1">
      <c r="A3" s="836" t="s">
        <v>730</v>
      </c>
      <c r="B3" s="836"/>
      <c r="C3" s="836"/>
      <c r="D3" s="836"/>
    </row>
    <row r="4" spans="1:4" s="571" customFormat="1" ht="16.5" customHeight="1">
      <c r="A4" s="836" t="s">
        <v>732</v>
      </c>
      <c r="B4" s="836"/>
      <c r="C4" s="836"/>
      <c r="D4" s="836"/>
    </row>
    <row r="5" spans="1:4" s="571" customFormat="1" ht="16.5" customHeight="1">
      <c r="A5" s="830" t="s">
        <v>764</v>
      </c>
      <c r="B5" s="831"/>
      <c r="C5" s="831"/>
      <c r="D5" s="831"/>
    </row>
    <row r="6" ht="16.5" customHeight="1" thickBot="1"/>
    <row r="7" spans="1:4" ht="43.5" customHeight="1" thickBot="1">
      <c r="A7" s="543" t="s">
        <v>44</v>
      </c>
      <c r="B7" s="544" t="s">
        <v>574</v>
      </c>
      <c r="C7" s="545" t="s">
        <v>695</v>
      </c>
      <c r="D7" s="546" t="s">
        <v>696</v>
      </c>
    </row>
    <row r="8" spans="1:4" ht="16.5" thickBot="1">
      <c r="A8" s="547" t="s">
        <v>371</v>
      </c>
      <c r="B8" s="548" t="s">
        <v>372</v>
      </c>
      <c r="C8" s="548" t="s">
        <v>373</v>
      </c>
      <c r="D8" s="549" t="s">
        <v>375</v>
      </c>
    </row>
    <row r="9" spans="1:4" ht="15.75" customHeight="1">
      <c r="A9" s="550" t="s">
        <v>697</v>
      </c>
      <c r="B9" s="551" t="s">
        <v>6</v>
      </c>
      <c r="C9" s="552"/>
      <c r="D9" s="553">
        <v>129652056</v>
      </c>
    </row>
    <row r="10" spans="1:4" ht="15.75" customHeight="1">
      <c r="A10" s="550" t="s">
        <v>698</v>
      </c>
      <c r="B10" s="554" t="s">
        <v>7</v>
      </c>
      <c r="C10" s="555"/>
      <c r="D10" s="556"/>
    </row>
    <row r="11" spans="1:4" ht="15.75" customHeight="1">
      <c r="A11" s="550" t="s">
        <v>699</v>
      </c>
      <c r="B11" s="554" t="s">
        <v>8</v>
      </c>
      <c r="C11" s="555"/>
      <c r="D11" s="556"/>
    </row>
    <row r="12" spans="1:4" ht="15.75" customHeight="1" thickBot="1">
      <c r="A12" s="557" t="s">
        <v>700</v>
      </c>
      <c r="B12" s="558" t="s">
        <v>9</v>
      </c>
      <c r="C12" s="559"/>
      <c r="D12" s="560"/>
    </row>
    <row r="13" spans="1:4" ht="15.75" customHeight="1" thickBot="1">
      <c r="A13" s="561" t="s">
        <v>701</v>
      </c>
      <c r="B13" s="562" t="s">
        <v>10</v>
      </c>
      <c r="C13" s="563"/>
      <c r="D13" s="564">
        <f>+D14+D15+D16+D17</f>
        <v>0</v>
      </c>
    </row>
    <row r="14" spans="1:4" ht="15.75" customHeight="1">
      <c r="A14" s="565" t="s">
        <v>702</v>
      </c>
      <c r="B14" s="551" t="s">
        <v>11</v>
      </c>
      <c r="C14" s="552"/>
      <c r="D14" s="553"/>
    </row>
    <row r="15" spans="1:4" ht="15.75" customHeight="1">
      <c r="A15" s="550" t="s">
        <v>703</v>
      </c>
      <c r="B15" s="554" t="s">
        <v>12</v>
      </c>
      <c r="C15" s="555"/>
      <c r="D15" s="556"/>
    </row>
    <row r="16" spans="1:4" ht="15.75" customHeight="1">
      <c r="A16" s="550" t="s">
        <v>704</v>
      </c>
      <c r="B16" s="554" t="s">
        <v>13</v>
      </c>
      <c r="C16" s="555"/>
      <c r="D16" s="556"/>
    </row>
    <row r="17" spans="1:4" ht="15.75" customHeight="1" thickBot="1">
      <c r="A17" s="557" t="s">
        <v>705</v>
      </c>
      <c r="B17" s="558" t="s">
        <v>14</v>
      </c>
      <c r="C17" s="559"/>
      <c r="D17" s="560"/>
    </row>
    <row r="18" spans="1:4" ht="15.75" customHeight="1" thickBot="1">
      <c r="A18" s="561" t="s">
        <v>706</v>
      </c>
      <c r="B18" s="562" t="s">
        <v>15</v>
      </c>
      <c r="C18" s="563"/>
      <c r="D18" s="564">
        <f>+D19+D20+D21</f>
        <v>0</v>
      </c>
    </row>
    <row r="19" spans="1:4" ht="15.75" customHeight="1">
      <c r="A19" s="565" t="s">
        <v>707</v>
      </c>
      <c r="B19" s="551" t="s">
        <v>16</v>
      </c>
      <c r="C19" s="552"/>
      <c r="D19" s="553"/>
    </row>
    <row r="20" spans="1:4" ht="15.75" customHeight="1">
      <c r="A20" s="550" t="s">
        <v>708</v>
      </c>
      <c r="B20" s="554" t="s">
        <v>17</v>
      </c>
      <c r="C20" s="555"/>
      <c r="D20" s="556"/>
    </row>
    <row r="21" spans="1:4" ht="15.75" customHeight="1" thickBot="1">
      <c r="A21" s="557" t="s">
        <v>709</v>
      </c>
      <c r="B21" s="558" t="s">
        <v>18</v>
      </c>
      <c r="C21" s="559"/>
      <c r="D21" s="560"/>
    </row>
    <row r="22" spans="1:4" ht="15.75" customHeight="1" thickBot="1">
      <c r="A22" s="561" t="s">
        <v>710</v>
      </c>
      <c r="B22" s="562" t="s">
        <v>19</v>
      </c>
      <c r="C22" s="563"/>
      <c r="D22" s="564">
        <f>+D23+D24+D25</f>
        <v>0</v>
      </c>
    </row>
    <row r="23" spans="1:4" ht="15.75" customHeight="1">
      <c r="A23" s="565" t="s">
        <v>711</v>
      </c>
      <c r="B23" s="551" t="s">
        <v>20</v>
      </c>
      <c r="C23" s="552"/>
      <c r="D23" s="553"/>
    </row>
    <row r="24" spans="1:4" ht="15.75" customHeight="1">
      <c r="A24" s="550" t="s">
        <v>712</v>
      </c>
      <c r="B24" s="554" t="s">
        <v>21</v>
      </c>
      <c r="C24" s="555"/>
      <c r="D24" s="556"/>
    </row>
    <row r="25" spans="1:4" ht="15.75" customHeight="1">
      <c r="A25" s="550" t="s">
        <v>713</v>
      </c>
      <c r="B25" s="554" t="s">
        <v>22</v>
      </c>
      <c r="C25" s="555"/>
      <c r="D25" s="556"/>
    </row>
    <row r="26" spans="1:4" ht="15.75" customHeight="1">
      <c r="A26" s="550" t="s">
        <v>714</v>
      </c>
      <c r="B26" s="554" t="s">
        <v>23</v>
      </c>
      <c r="C26" s="555"/>
      <c r="D26" s="556"/>
    </row>
    <row r="27" spans="1:4" ht="15.75" customHeight="1">
      <c r="A27" s="550"/>
      <c r="B27" s="554" t="s">
        <v>24</v>
      </c>
      <c r="C27" s="555"/>
      <c r="D27" s="556"/>
    </row>
    <row r="28" spans="1:4" ht="15.75" customHeight="1">
      <c r="A28" s="550"/>
      <c r="B28" s="554" t="s">
        <v>25</v>
      </c>
      <c r="C28" s="555"/>
      <c r="D28" s="556"/>
    </row>
    <row r="29" spans="1:4" ht="15.75" customHeight="1">
      <c r="A29" s="550"/>
      <c r="B29" s="554" t="s">
        <v>26</v>
      </c>
      <c r="C29" s="555"/>
      <c r="D29" s="556"/>
    </row>
    <row r="30" spans="1:4" ht="15.75" customHeight="1">
      <c r="A30" s="550"/>
      <c r="B30" s="554" t="s">
        <v>27</v>
      </c>
      <c r="C30" s="555"/>
      <c r="D30" s="556"/>
    </row>
    <row r="31" spans="1:4" ht="15.75" customHeight="1">
      <c r="A31" s="550"/>
      <c r="B31" s="554" t="s">
        <v>28</v>
      </c>
      <c r="C31" s="555"/>
      <c r="D31" s="556"/>
    </row>
    <row r="32" spans="1:4" ht="15.75" customHeight="1">
      <c r="A32" s="550"/>
      <c r="B32" s="554" t="s">
        <v>29</v>
      </c>
      <c r="C32" s="555"/>
      <c r="D32" s="556"/>
    </row>
    <row r="33" spans="1:4" ht="15.75" customHeight="1">
      <c r="A33" s="550"/>
      <c r="B33" s="554" t="s">
        <v>30</v>
      </c>
      <c r="C33" s="555"/>
      <c r="D33" s="556"/>
    </row>
    <row r="34" spans="1:4" ht="15.75" customHeight="1">
      <c r="A34" s="550"/>
      <c r="B34" s="554" t="s">
        <v>31</v>
      </c>
      <c r="C34" s="555"/>
      <c r="D34" s="556"/>
    </row>
    <row r="35" spans="1:4" ht="15.75" customHeight="1">
      <c r="A35" s="550"/>
      <c r="B35" s="554" t="s">
        <v>32</v>
      </c>
      <c r="C35" s="555"/>
      <c r="D35" s="556"/>
    </row>
    <row r="36" spans="1:4" ht="15.75" customHeight="1">
      <c r="A36" s="550"/>
      <c r="B36" s="554" t="s">
        <v>33</v>
      </c>
      <c r="C36" s="555"/>
      <c r="D36" s="556"/>
    </row>
    <row r="37" spans="1:4" ht="15.75" customHeight="1">
      <c r="A37" s="550"/>
      <c r="B37" s="554" t="s">
        <v>568</v>
      </c>
      <c r="C37" s="555"/>
      <c r="D37" s="556"/>
    </row>
    <row r="38" spans="1:4" ht="15.75" customHeight="1">
      <c r="A38" s="550"/>
      <c r="B38" s="554" t="s">
        <v>569</v>
      </c>
      <c r="C38" s="555"/>
      <c r="D38" s="556"/>
    </row>
    <row r="39" spans="1:4" ht="15.75" customHeight="1">
      <c r="A39" s="550"/>
      <c r="B39" s="554" t="s">
        <v>570</v>
      </c>
      <c r="C39" s="555"/>
      <c r="D39" s="556"/>
    </row>
    <row r="40" spans="1:4" ht="15.75" customHeight="1">
      <c r="A40" s="550"/>
      <c r="B40" s="554" t="s">
        <v>571</v>
      </c>
      <c r="C40" s="555"/>
      <c r="D40" s="556"/>
    </row>
    <row r="41" spans="1:4" ht="15.75" customHeight="1" thickBot="1">
      <c r="A41" s="557"/>
      <c r="B41" s="558" t="s">
        <v>572</v>
      </c>
      <c r="C41" s="559"/>
      <c r="D41" s="560"/>
    </row>
    <row r="42" spans="1:6" ht="15.75" customHeight="1" thickBot="1">
      <c r="A42" s="832" t="s">
        <v>715</v>
      </c>
      <c r="B42" s="833"/>
      <c r="C42" s="566"/>
      <c r="D42" s="564">
        <f>+D9+D10+D11+D12+D13+D18+D22+D26+D27+D28+D29+D30+D31+D32+D33+D34+D35+D36+D37+D38+D39+D40+D41</f>
        <v>129652056</v>
      </c>
      <c r="F42" s="567"/>
    </row>
    <row r="43" ht="15.75">
      <c r="A43" s="568" t="s">
        <v>716</v>
      </c>
    </row>
    <row r="44" spans="1:4" ht="15.75">
      <c r="A44" s="569"/>
      <c r="B44" s="569"/>
      <c r="C44" s="834"/>
      <c r="D44" s="834"/>
    </row>
    <row r="45" spans="1:2" ht="15.75">
      <c r="A45" s="570"/>
      <c r="B45" s="570"/>
    </row>
    <row r="46" spans="1:3" ht="15.75">
      <c r="A46" s="570"/>
      <c r="B46" s="570"/>
      <c r="C46" s="570"/>
    </row>
  </sheetData>
  <sheetProtection/>
  <mergeCells count="6">
    <mergeCell ref="A5:D5"/>
    <mergeCell ref="A42:B42"/>
    <mergeCell ref="C44:D44"/>
    <mergeCell ref="A1:D1"/>
    <mergeCell ref="A3:D3"/>
    <mergeCell ref="A4:D4"/>
  </mergeCells>
  <printOptions horizontalCentered="1"/>
  <pageMargins left="0.7874015748031497" right="0.7874015748031497" top="0.9448818897637796" bottom="0.984251968503937" header="0.7874015748031497" footer="0.7874015748031497"/>
  <pageSetup horizontalDpi="600" verticalDpi="600" orientation="portrait" paperSize="9" scale="93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F24"/>
  <sheetViews>
    <sheetView zoomScale="120" zoomScaleNormal="120" zoomScalePageLayoutView="0" workbookViewId="0" topLeftCell="A1">
      <selection activeCell="L11" sqref="L11"/>
    </sheetView>
  </sheetViews>
  <sheetFormatPr defaultColWidth="9.00390625" defaultRowHeight="12.75"/>
  <cols>
    <col min="1" max="1" width="9.375" style="82" customWidth="1"/>
    <col min="2" max="2" width="51.875" style="82" customWidth="1"/>
    <col min="3" max="3" width="25.00390625" style="82" customWidth="1"/>
    <col min="4" max="4" width="22.875" style="82" customWidth="1"/>
    <col min="5" max="5" width="25.00390625" style="82" customWidth="1"/>
    <col min="6" max="6" width="5.50390625" style="82" customWidth="1"/>
    <col min="7" max="16384" width="9.375" style="82" customWidth="1"/>
  </cols>
  <sheetData>
    <row r="1" spans="1:5" ht="12.75">
      <c r="A1" s="629"/>
      <c r="B1" s="629"/>
      <c r="C1" s="629"/>
      <c r="D1" s="629"/>
      <c r="E1" s="629"/>
    </row>
    <row r="2" spans="1:5" ht="15.75">
      <c r="A2" s="702" t="s">
        <v>814</v>
      </c>
      <c r="B2" s="702"/>
      <c r="C2" s="702"/>
      <c r="D2" s="702"/>
      <c r="E2" s="702"/>
    </row>
    <row r="3" spans="1:6" ht="15.75">
      <c r="A3" s="840" t="s">
        <v>765</v>
      </c>
      <c r="B3" s="702"/>
      <c r="C3" s="702"/>
      <c r="D3" s="702"/>
      <c r="E3" s="702"/>
      <c r="F3" s="837" t="s">
        <v>848</v>
      </c>
    </row>
    <row r="4" spans="1:6" ht="16.5" thickBot="1">
      <c r="A4" s="630"/>
      <c r="B4" s="629"/>
      <c r="C4" s="629"/>
      <c r="D4" s="629"/>
      <c r="E4" s="629"/>
      <c r="F4" s="837"/>
    </row>
    <row r="5" spans="1:6" ht="79.5" thickBot="1">
      <c r="A5" s="631" t="s">
        <v>574</v>
      </c>
      <c r="B5" s="632" t="s">
        <v>717</v>
      </c>
      <c r="C5" s="632" t="s">
        <v>718</v>
      </c>
      <c r="D5" s="632" t="s">
        <v>719</v>
      </c>
      <c r="E5" s="633" t="s">
        <v>720</v>
      </c>
      <c r="F5" s="837"/>
    </row>
    <row r="6" spans="1:6" ht="15.75">
      <c r="A6" s="626" t="s">
        <v>6</v>
      </c>
      <c r="B6" s="573" t="s">
        <v>778</v>
      </c>
      <c r="C6" s="574">
        <v>1</v>
      </c>
      <c r="D6" s="575">
        <v>3000000</v>
      </c>
      <c r="E6" s="576"/>
      <c r="F6" s="837"/>
    </row>
    <row r="7" spans="1:6" ht="15.75">
      <c r="A7" s="627" t="s">
        <v>7</v>
      </c>
      <c r="B7" s="577" t="s">
        <v>780</v>
      </c>
      <c r="C7" s="578"/>
      <c r="D7" s="579">
        <v>1000000</v>
      </c>
      <c r="E7" s="580"/>
      <c r="F7" s="837"/>
    </row>
    <row r="8" spans="1:6" ht="15.75">
      <c r="A8" s="627" t="s">
        <v>8</v>
      </c>
      <c r="B8" s="577"/>
      <c r="C8" s="578"/>
      <c r="D8" s="579"/>
      <c r="E8" s="580"/>
      <c r="F8" s="837"/>
    </row>
    <row r="9" spans="1:6" ht="15.75">
      <c r="A9" s="627" t="s">
        <v>9</v>
      </c>
      <c r="B9" s="577"/>
      <c r="C9" s="578"/>
      <c r="D9" s="579"/>
      <c r="E9" s="580"/>
      <c r="F9" s="837"/>
    </row>
    <row r="10" spans="1:6" ht="15.75">
      <c r="A10" s="627" t="s">
        <v>10</v>
      </c>
      <c r="B10" s="577"/>
      <c r="C10" s="578"/>
      <c r="D10" s="579"/>
      <c r="E10" s="580"/>
      <c r="F10" s="837"/>
    </row>
    <row r="11" spans="1:6" ht="15.75">
      <c r="A11" s="627" t="s">
        <v>11</v>
      </c>
      <c r="B11" s="577"/>
      <c r="C11" s="578"/>
      <c r="D11" s="579"/>
      <c r="E11" s="580"/>
      <c r="F11" s="837"/>
    </row>
    <row r="12" spans="1:6" ht="15.75">
      <c r="A12" s="627" t="s">
        <v>12</v>
      </c>
      <c r="B12" s="577"/>
      <c r="C12" s="578"/>
      <c r="D12" s="579"/>
      <c r="E12" s="580"/>
      <c r="F12" s="837"/>
    </row>
    <row r="13" spans="1:6" ht="15.75">
      <c r="A13" s="627" t="s">
        <v>13</v>
      </c>
      <c r="B13" s="577"/>
      <c r="C13" s="578"/>
      <c r="D13" s="579"/>
      <c r="E13" s="580"/>
      <c r="F13" s="837"/>
    </row>
    <row r="14" spans="1:6" ht="15.75">
      <c r="A14" s="627" t="s">
        <v>14</v>
      </c>
      <c r="B14" s="577"/>
      <c r="C14" s="578"/>
      <c r="D14" s="579"/>
      <c r="E14" s="580"/>
      <c r="F14" s="837"/>
    </row>
    <row r="15" spans="1:6" ht="15.75">
      <c r="A15" s="627" t="s">
        <v>15</v>
      </c>
      <c r="B15" s="577"/>
      <c r="C15" s="578"/>
      <c r="D15" s="579"/>
      <c r="E15" s="580"/>
      <c r="F15" s="837"/>
    </row>
    <row r="16" spans="1:6" ht="15.75">
      <c r="A16" s="627" t="s">
        <v>16</v>
      </c>
      <c r="B16" s="577"/>
      <c r="C16" s="578"/>
      <c r="D16" s="579"/>
      <c r="E16" s="580"/>
      <c r="F16" s="837"/>
    </row>
    <row r="17" spans="1:6" ht="15.75">
      <c r="A17" s="627" t="s">
        <v>17</v>
      </c>
      <c r="B17" s="577"/>
      <c r="C17" s="578"/>
      <c r="D17" s="579"/>
      <c r="E17" s="580"/>
      <c r="F17" s="837"/>
    </row>
    <row r="18" spans="1:6" ht="15.75">
      <c r="A18" s="627" t="s">
        <v>18</v>
      </c>
      <c r="B18" s="577"/>
      <c r="C18" s="578"/>
      <c r="D18" s="579"/>
      <c r="E18" s="580"/>
      <c r="F18" s="837"/>
    </row>
    <row r="19" spans="1:6" ht="15.75">
      <c r="A19" s="627" t="s">
        <v>19</v>
      </c>
      <c r="B19" s="577"/>
      <c r="C19" s="578"/>
      <c r="D19" s="579"/>
      <c r="E19" s="580"/>
      <c r="F19" s="837"/>
    </row>
    <row r="20" spans="1:6" ht="15.75">
      <c r="A20" s="627" t="s">
        <v>20</v>
      </c>
      <c r="B20" s="577"/>
      <c r="C20" s="578"/>
      <c r="D20" s="579"/>
      <c r="E20" s="580"/>
      <c r="F20" s="837"/>
    </row>
    <row r="21" spans="1:6" ht="15.75">
      <c r="A21" s="627" t="s">
        <v>21</v>
      </c>
      <c r="B21" s="577"/>
      <c r="C21" s="578"/>
      <c r="D21" s="579"/>
      <c r="E21" s="580"/>
      <c r="F21" s="837"/>
    </row>
    <row r="22" spans="1:6" ht="16.5" thickBot="1">
      <c r="A22" s="628" t="s">
        <v>22</v>
      </c>
      <c r="B22" s="581"/>
      <c r="C22" s="582"/>
      <c r="D22" s="583"/>
      <c r="E22" s="584"/>
      <c r="F22" s="837"/>
    </row>
    <row r="23" spans="1:6" ht="16.5" thickBot="1">
      <c r="A23" s="838" t="s">
        <v>721</v>
      </c>
      <c r="B23" s="839"/>
      <c r="C23" s="585"/>
      <c r="D23" s="586">
        <f>IF(SUM(D6:D22)=0,"",SUM(D6:D22))</f>
        <v>4000000</v>
      </c>
      <c r="E23" s="587">
        <f>IF(SUM(E6:E22)=0,"",SUM(E6:E22))</f>
      </c>
      <c r="F23" s="837"/>
    </row>
    <row r="24" ht="15.75">
      <c r="A24" s="572"/>
    </row>
  </sheetData>
  <sheetProtection sheet="1"/>
  <mergeCells count="4">
    <mergeCell ref="F3:F23"/>
    <mergeCell ref="A23:B23"/>
    <mergeCell ref="A2:E2"/>
    <mergeCell ref="A3:E3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2:H14"/>
  <sheetViews>
    <sheetView zoomScale="120" zoomScaleNormal="120" workbookViewId="0" topLeftCell="A1">
      <selection activeCell="L17" sqref="L17"/>
    </sheetView>
  </sheetViews>
  <sheetFormatPr defaultColWidth="9.00390625" defaultRowHeight="12.75"/>
  <cols>
    <col min="1" max="1" width="7.625" style="31" customWidth="1"/>
    <col min="2" max="2" width="37.375" style="31" customWidth="1"/>
    <col min="3" max="16384" width="9.375" style="31" customWidth="1"/>
  </cols>
  <sheetData>
    <row r="2" spans="1:8" ht="15">
      <c r="A2" s="849" t="s">
        <v>849</v>
      </c>
      <c r="B2" s="849"/>
      <c r="C2" s="849"/>
      <c r="D2" s="849"/>
      <c r="E2" s="849"/>
      <c r="F2" s="849"/>
      <c r="G2" s="849"/>
      <c r="H2" s="849"/>
    </row>
    <row r="3" spans="1:2" ht="14.25">
      <c r="A3" s="588"/>
      <c r="B3" s="588"/>
    </row>
    <row r="4" spans="1:8" ht="33.75" customHeight="1">
      <c r="A4" s="850" t="s">
        <v>825</v>
      </c>
      <c r="B4" s="850"/>
      <c r="C4" s="850"/>
      <c r="D4" s="850"/>
      <c r="E4" s="850"/>
      <c r="F4" s="850"/>
      <c r="G4" s="850"/>
      <c r="H4" s="850"/>
    </row>
    <row r="6" spans="1:8" ht="12.75">
      <c r="A6" s="848" t="s">
        <v>432</v>
      </c>
      <c r="B6" s="848"/>
      <c r="C6" s="848" t="s">
        <v>815</v>
      </c>
      <c r="D6" s="848"/>
      <c r="E6" s="848" t="s">
        <v>816</v>
      </c>
      <c r="F6" s="848"/>
      <c r="G6" s="848" t="s">
        <v>37</v>
      </c>
      <c r="H6" s="848"/>
    </row>
    <row r="7" spans="1:8" ht="12.75">
      <c r="A7" s="680" t="s">
        <v>771</v>
      </c>
      <c r="B7" s="680"/>
      <c r="C7" s="847">
        <v>1228556599</v>
      </c>
      <c r="D7" s="847"/>
      <c r="E7" s="847">
        <v>838955</v>
      </c>
      <c r="F7" s="847"/>
      <c r="G7" s="847">
        <v>1229395554</v>
      </c>
      <c r="H7" s="847"/>
    </row>
    <row r="8" spans="1:8" ht="12.75">
      <c r="A8" s="680" t="s">
        <v>772</v>
      </c>
      <c r="B8" s="680"/>
      <c r="C8" s="847">
        <v>125196</v>
      </c>
      <c r="D8" s="847"/>
      <c r="E8" s="847">
        <v>254605</v>
      </c>
      <c r="F8" s="847"/>
      <c r="G8" s="847">
        <v>379801</v>
      </c>
      <c r="H8" s="847"/>
    </row>
    <row r="9" spans="1:8" ht="12.75">
      <c r="A9" s="680" t="s">
        <v>817</v>
      </c>
      <c r="B9" s="680"/>
      <c r="C9" s="844">
        <v>1279243</v>
      </c>
      <c r="D9" s="844"/>
      <c r="E9" s="844">
        <v>919700</v>
      </c>
      <c r="F9" s="844"/>
      <c r="G9" s="844">
        <v>2198943</v>
      </c>
      <c r="H9" s="844"/>
    </row>
    <row r="10" spans="1:8" ht="12.75">
      <c r="A10" s="680" t="s">
        <v>773</v>
      </c>
      <c r="B10" s="680"/>
      <c r="C10" s="844">
        <v>143060</v>
      </c>
      <c r="D10" s="844"/>
      <c r="E10" s="844">
        <v>100600</v>
      </c>
      <c r="F10" s="844"/>
      <c r="G10" s="844">
        <v>243660</v>
      </c>
      <c r="H10" s="844"/>
    </row>
    <row r="11" spans="1:8" ht="12.75">
      <c r="A11" s="680" t="s">
        <v>777</v>
      </c>
      <c r="B11" s="680"/>
      <c r="C11" s="844">
        <v>2483176</v>
      </c>
      <c r="D11" s="844"/>
      <c r="E11" s="844">
        <v>112300</v>
      </c>
      <c r="F11" s="844"/>
      <c r="G11" s="844">
        <v>2595476</v>
      </c>
      <c r="H11" s="844"/>
    </row>
    <row r="12" spans="1:8" ht="15">
      <c r="A12" s="845" t="s">
        <v>37</v>
      </c>
      <c r="B12" s="845"/>
      <c r="C12" s="846">
        <f>SUM(C7:C11)</f>
        <v>1232587274</v>
      </c>
      <c r="D12" s="846"/>
      <c r="E12" s="846">
        <f>SUM(E7:E11)</f>
        <v>2226160</v>
      </c>
      <c r="F12" s="846"/>
      <c r="G12" s="846">
        <f>SUM(G7:G11)</f>
        <v>1234813434</v>
      </c>
      <c r="H12" s="846"/>
    </row>
    <row r="14" spans="1:4" ht="12.75">
      <c r="A14" s="841" t="s">
        <v>826</v>
      </c>
      <c r="B14" s="841"/>
      <c r="C14" s="842">
        <v>100000000</v>
      </c>
      <c r="D14" s="843"/>
    </row>
  </sheetData>
  <sheetProtection/>
  <mergeCells count="27">
    <mergeCell ref="A6:B6"/>
    <mergeCell ref="C6:D6"/>
    <mergeCell ref="E6:F6"/>
    <mergeCell ref="G6:H6"/>
    <mergeCell ref="A2:H2"/>
    <mergeCell ref="A4:H4"/>
    <mergeCell ref="C7:D7"/>
    <mergeCell ref="E7:F7"/>
    <mergeCell ref="G7:H7"/>
    <mergeCell ref="C8:D8"/>
    <mergeCell ref="E8:F8"/>
    <mergeCell ref="G8:H8"/>
    <mergeCell ref="C9:D9"/>
    <mergeCell ref="E9:F9"/>
    <mergeCell ref="G9:H9"/>
    <mergeCell ref="C10:D10"/>
    <mergeCell ref="E10:F10"/>
    <mergeCell ref="G10:H10"/>
    <mergeCell ref="A14:B14"/>
    <mergeCell ref="C14:D14"/>
    <mergeCell ref="C11:D11"/>
    <mergeCell ref="E11:F11"/>
    <mergeCell ref="G11:H11"/>
    <mergeCell ref="A12:B12"/>
    <mergeCell ref="C12:D12"/>
    <mergeCell ref="E12:F12"/>
    <mergeCell ref="G12:H1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Y38" sqref="Y3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166"/>
  <sheetViews>
    <sheetView zoomScale="120" zoomScaleNormal="120" zoomScaleSheetLayoutView="100" workbookViewId="0" topLeftCell="A1">
      <selection activeCell="A3" sqref="A3:E3"/>
    </sheetView>
  </sheetViews>
  <sheetFormatPr defaultColWidth="9.00390625" defaultRowHeight="12.75"/>
  <cols>
    <col min="1" max="1" width="9.50390625" style="156" customWidth="1"/>
    <col min="2" max="2" width="65.875" style="156" customWidth="1"/>
    <col min="3" max="3" width="17.875" style="157" customWidth="1"/>
    <col min="4" max="5" width="17.875" style="178" customWidth="1"/>
    <col min="6" max="16384" width="9.375" style="178" customWidth="1"/>
  </cols>
  <sheetData>
    <row r="1" spans="1:5" ht="15.75">
      <c r="A1" s="316"/>
      <c r="B1" s="684" t="s">
        <v>852</v>
      </c>
      <c r="C1" s="685"/>
      <c r="D1" s="685"/>
      <c r="E1" s="685"/>
    </row>
    <row r="2" spans="1:5" ht="15.75">
      <c r="A2" s="686" t="s">
        <v>771</v>
      </c>
      <c r="B2" s="687"/>
      <c r="C2" s="687"/>
      <c r="D2" s="687"/>
      <c r="E2" s="687"/>
    </row>
    <row r="3" spans="1:5" ht="15.75">
      <c r="A3" s="686" t="s">
        <v>869</v>
      </c>
      <c r="B3" s="686"/>
      <c r="C3" s="688"/>
      <c r="D3" s="686"/>
      <c r="E3" s="686"/>
    </row>
    <row r="4" spans="1:5" ht="19.5" customHeight="1">
      <c r="A4" s="686" t="s">
        <v>755</v>
      </c>
      <c r="B4" s="686"/>
      <c r="C4" s="688"/>
      <c r="D4" s="686"/>
      <c r="E4" s="686"/>
    </row>
    <row r="5" spans="1:5" ht="15.75">
      <c r="A5" s="316"/>
      <c r="B5" s="316"/>
      <c r="C5" s="317"/>
      <c r="D5" s="318"/>
      <c r="E5" s="318"/>
    </row>
    <row r="6" spans="1:5" ht="15.75" customHeight="1">
      <c r="A6" s="698" t="s">
        <v>3</v>
      </c>
      <c r="B6" s="698"/>
      <c r="C6" s="698"/>
      <c r="D6" s="698"/>
      <c r="E6" s="698"/>
    </row>
    <row r="7" spans="1:5" ht="15.75" customHeight="1" thickBot="1">
      <c r="A7" s="700" t="s">
        <v>86</v>
      </c>
      <c r="B7" s="700"/>
      <c r="C7" s="319"/>
      <c r="D7" s="318"/>
      <c r="E7" s="319" t="str">
        <f>CONCATENATE('Z_1.2.sz.mell.'!E7)</f>
        <v> Forintban!</v>
      </c>
    </row>
    <row r="8" spans="1:5" ht="15.75">
      <c r="A8" s="690" t="s">
        <v>51</v>
      </c>
      <c r="B8" s="692" t="s">
        <v>5</v>
      </c>
      <c r="C8" s="694" t="str">
        <f>+CONCATENATE(LEFT(Z_ÖSSZEFÜGGÉSEK!A6,4),". évi")</f>
        <v>2018. évi</v>
      </c>
      <c r="D8" s="695"/>
      <c r="E8" s="696"/>
    </row>
    <row r="9" spans="1:5" ht="24.75" thickBot="1">
      <c r="A9" s="691"/>
      <c r="B9" s="693"/>
      <c r="C9" s="253" t="s">
        <v>404</v>
      </c>
      <c r="D9" s="252" t="s">
        <v>405</v>
      </c>
      <c r="E9" s="309" t="str">
        <f>CONCATENATE('Z_1.2.sz.mell.'!E9)</f>
        <v>2018. XII. 31.
módosítás utáni</v>
      </c>
    </row>
    <row r="10" spans="1:5" s="179" customFormat="1" ht="12" customHeight="1" thickBot="1">
      <c r="A10" s="175" t="s">
        <v>371</v>
      </c>
      <c r="B10" s="176" t="s">
        <v>372</v>
      </c>
      <c r="C10" s="176" t="s">
        <v>373</v>
      </c>
      <c r="D10" s="176" t="s">
        <v>375</v>
      </c>
      <c r="E10" s="254" t="s">
        <v>374</v>
      </c>
    </row>
    <row r="11" spans="1:5" s="180" customFormat="1" ht="12" customHeight="1" thickBot="1">
      <c r="A11" s="18" t="s">
        <v>6</v>
      </c>
      <c r="B11" s="19" t="s">
        <v>147</v>
      </c>
      <c r="C11" s="168">
        <f>+C12+C13+C14+C15+C16+C17</f>
        <v>0</v>
      </c>
      <c r="D11" s="168">
        <f>+D12+D13+D14+D15+D16+D17</f>
        <v>0</v>
      </c>
      <c r="E11" s="104">
        <f>+E12+E13+E14+E15+E16+E17</f>
        <v>0</v>
      </c>
    </row>
    <row r="12" spans="1:5" s="180" customFormat="1" ht="12" customHeight="1">
      <c r="A12" s="13" t="s">
        <v>63</v>
      </c>
      <c r="B12" s="181" t="s">
        <v>148</v>
      </c>
      <c r="C12" s="170"/>
      <c r="D12" s="170"/>
      <c r="E12" s="106"/>
    </row>
    <row r="13" spans="1:5" s="180" customFormat="1" ht="12" customHeight="1">
      <c r="A13" s="12" t="s">
        <v>64</v>
      </c>
      <c r="B13" s="182" t="s">
        <v>149</v>
      </c>
      <c r="C13" s="169"/>
      <c r="D13" s="169"/>
      <c r="E13" s="105"/>
    </row>
    <row r="14" spans="1:5" s="180" customFormat="1" ht="12" customHeight="1">
      <c r="A14" s="12" t="s">
        <v>65</v>
      </c>
      <c r="B14" s="182" t="s">
        <v>150</v>
      </c>
      <c r="C14" s="169"/>
      <c r="D14" s="169"/>
      <c r="E14" s="105"/>
    </row>
    <row r="15" spans="1:5" s="180" customFormat="1" ht="12" customHeight="1">
      <c r="A15" s="12" t="s">
        <v>66</v>
      </c>
      <c r="B15" s="182" t="s">
        <v>151</v>
      </c>
      <c r="C15" s="169"/>
      <c r="D15" s="169"/>
      <c r="E15" s="105"/>
    </row>
    <row r="16" spans="1:5" s="180" customFormat="1" ht="12" customHeight="1">
      <c r="A16" s="12" t="s">
        <v>83</v>
      </c>
      <c r="B16" s="112" t="s">
        <v>319</v>
      </c>
      <c r="C16" s="169"/>
      <c r="D16" s="169"/>
      <c r="E16" s="105"/>
    </row>
    <row r="17" spans="1:5" s="180" customFormat="1" ht="12" customHeight="1" thickBot="1">
      <c r="A17" s="14" t="s">
        <v>67</v>
      </c>
      <c r="B17" s="113" t="s">
        <v>320</v>
      </c>
      <c r="C17" s="169"/>
      <c r="D17" s="169"/>
      <c r="E17" s="105"/>
    </row>
    <row r="18" spans="1:5" s="180" customFormat="1" ht="12" customHeight="1" thickBot="1">
      <c r="A18" s="18" t="s">
        <v>7</v>
      </c>
      <c r="B18" s="111" t="s">
        <v>152</v>
      </c>
      <c r="C18" s="168">
        <f>+C19+C20+C21+C22+C23</f>
        <v>0</v>
      </c>
      <c r="D18" s="168">
        <f>+D19+D20+D21+D22+D23</f>
        <v>0</v>
      </c>
      <c r="E18" s="104">
        <f>+E19+E20+E21+E22+E23</f>
        <v>0</v>
      </c>
    </row>
    <row r="19" spans="1:5" s="180" customFormat="1" ht="12" customHeight="1">
      <c r="A19" s="13" t="s">
        <v>69</v>
      </c>
      <c r="B19" s="181" t="s">
        <v>153</v>
      </c>
      <c r="C19" s="170"/>
      <c r="D19" s="170"/>
      <c r="E19" s="106"/>
    </row>
    <row r="20" spans="1:5" s="180" customFormat="1" ht="12" customHeight="1">
      <c r="A20" s="12" t="s">
        <v>70</v>
      </c>
      <c r="B20" s="182" t="s">
        <v>154</v>
      </c>
      <c r="C20" s="169"/>
      <c r="D20" s="169"/>
      <c r="E20" s="105"/>
    </row>
    <row r="21" spans="1:5" s="180" customFormat="1" ht="12" customHeight="1">
      <c r="A21" s="12" t="s">
        <v>71</v>
      </c>
      <c r="B21" s="182" t="s">
        <v>311</v>
      </c>
      <c r="C21" s="169"/>
      <c r="D21" s="169"/>
      <c r="E21" s="105"/>
    </row>
    <row r="22" spans="1:5" s="180" customFormat="1" ht="12" customHeight="1">
      <c r="A22" s="12" t="s">
        <v>72</v>
      </c>
      <c r="B22" s="182" t="s">
        <v>312</v>
      </c>
      <c r="C22" s="169"/>
      <c r="D22" s="169"/>
      <c r="E22" s="105"/>
    </row>
    <row r="23" spans="1:5" s="180" customFormat="1" ht="12" customHeight="1">
      <c r="A23" s="12" t="s">
        <v>73</v>
      </c>
      <c r="B23" s="182" t="s">
        <v>155</v>
      </c>
      <c r="C23" s="169"/>
      <c r="D23" s="169"/>
      <c r="E23" s="105"/>
    </row>
    <row r="24" spans="1:5" s="180" customFormat="1" ht="12" customHeight="1" thickBot="1">
      <c r="A24" s="14" t="s">
        <v>79</v>
      </c>
      <c r="B24" s="113" t="s">
        <v>156</v>
      </c>
      <c r="C24" s="171"/>
      <c r="D24" s="171"/>
      <c r="E24" s="107"/>
    </row>
    <row r="25" spans="1:5" s="180" customFormat="1" ht="12" customHeight="1" thickBot="1">
      <c r="A25" s="18" t="s">
        <v>8</v>
      </c>
      <c r="B25" s="19" t="s">
        <v>157</v>
      </c>
      <c r="C25" s="168">
        <f>+C26+C27+C28+C29+C30</f>
        <v>0</v>
      </c>
      <c r="D25" s="168">
        <f>+D26+D27+D28+D29+D30</f>
        <v>0</v>
      </c>
      <c r="E25" s="104">
        <f>+E26+E27+E28+E29+E30</f>
        <v>0</v>
      </c>
    </row>
    <row r="26" spans="1:5" s="180" customFormat="1" ht="12" customHeight="1">
      <c r="A26" s="13" t="s">
        <v>52</v>
      </c>
      <c r="B26" s="181" t="s">
        <v>158</v>
      </c>
      <c r="C26" s="170"/>
      <c r="D26" s="170"/>
      <c r="E26" s="106"/>
    </row>
    <row r="27" spans="1:5" s="180" customFormat="1" ht="12" customHeight="1">
      <c r="A27" s="12" t="s">
        <v>53</v>
      </c>
      <c r="B27" s="182" t="s">
        <v>159</v>
      </c>
      <c r="C27" s="169"/>
      <c r="D27" s="169"/>
      <c r="E27" s="105"/>
    </row>
    <row r="28" spans="1:5" s="180" customFormat="1" ht="12" customHeight="1">
      <c r="A28" s="12" t="s">
        <v>54</v>
      </c>
      <c r="B28" s="182" t="s">
        <v>313</v>
      </c>
      <c r="C28" s="169"/>
      <c r="D28" s="169"/>
      <c r="E28" s="105"/>
    </row>
    <row r="29" spans="1:5" s="180" customFormat="1" ht="12" customHeight="1">
      <c r="A29" s="12" t="s">
        <v>55</v>
      </c>
      <c r="B29" s="182" t="s">
        <v>314</v>
      </c>
      <c r="C29" s="169"/>
      <c r="D29" s="169"/>
      <c r="E29" s="105"/>
    </row>
    <row r="30" spans="1:5" s="180" customFormat="1" ht="12" customHeight="1">
      <c r="A30" s="12" t="s">
        <v>95</v>
      </c>
      <c r="B30" s="182" t="s">
        <v>160</v>
      </c>
      <c r="C30" s="169"/>
      <c r="D30" s="169"/>
      <c r="E30" s="105"/>
    </row>
    <row r="31" spans="1:5" s="180" customFormat="1" ht="12" customHeight="1" thickBot="1">
      <c r="A31" s="14" t="s">
        <v>96</v>
      </c>
      <c r="B31" s="183" t="s">
        <v>161</v>
      </c>
      <c r="C31" s="171"/>
      <c r="D31" s="171"/>
      <c r="E31" s="107"/>
    </row>
    <row r="32" spans="1:5" s="180" customFormat="1" ht="12" customHeight="1" thickBot="1">
      <c r="A32" s="18" t="s">
        <v>97</v>
      </c>
      <c r="B32" s="19" t="s">
        <v>451</v>
      </c>
      <c r="C32" s="174">
        <f>SUM(C33:C39)</f>
        <v>6126000</v>
      </c>
      <c r="D32" s="174">
        <f>SUM(D33:D39)</f>
        <v>0</v>
      </c>
      <c r="E32" s="210">
        <f>SUM(E33:E39)</f>
        <v>5309700</v>
      </c>
    </row>
    <row r="33" spans="1:5" s="180" customFormat="1" ht="12" customHeight="1">
      <c r="A33" s="13" t="s">
        <v>162</v>
      </c>
      <c r="B33" s="181" t="s">
        <v>452</v>
      </c>
      <c r="C33" s="170"/>
      <c r="D33" s="170">
        <f>+D34+D35+D36</f>
        <v>0</v>
      </c>
      <c r="E33" s="106"/>
    </row>
    <row r="34" spans="1:5" s="180" customFormat="1" ht="12" customHeight="1">
      <c r="A34" s="12" t="s">
        <v>163</v>
      </c>
      <c r="B34" s="182" t="s">
        <v>453</v>
      </c>
      <c r="C34" s="169"/>
      <c r="D34" s="169"/>
      <c r="E34" s="105"/>
    </row>
    <row r="35" spans="1:5" s="180" customFormat="1" ht="12" customHeight="1">
      <c r="A35" s="12" t="s">
        <v>164</v>
      </c>
      <c r="B35" s="182" t="s">
        <v>454</v>
      </c>
      <c r="C35" s="169">
        <v>687000</v>
      </c>
      <c r="D35" s="169"/>
      <c r="E35" s="105">
        <v>687000</v>
      </c>
    </row>
    <row r="36" spans="1:5" s="180" customFormat="1" ht="12" customHeight="1">
      <c r="A36" s="12" t="s">
        <v>165</v>
      </c>
      <c r="B36" s="182" t="s">
        <v>455</v>
      </c>
      <c r="C36" s="169"/>
      <c r="D36" s="169"/>
      <c r="E36" s="105"/>
    </row>
    <row r="37" spans="1:5" s="180" customFormat="1" ht="12" customHeight="1">
      <c r="A37" s="12" t="s">
        <v>456</v>
      </c>
      <c r="B37" s="182" t="s">
        <v>166</v>
      </c>
      <c r="C37" s="169">
        <v>5439000</v>
      </c>
      <c r="D37" s="169"/>
      <c r="E37" s="105">
        <v>4622700</v>
      </c>
    </row>
    <row r="38" spans="1:5" s="180" customFormat="1" ht="12" customHeight="1">
      <c r="A38" s="12" t="s">
        <v>457</v>
      </c>
      <c r="B38" s="182" t="s">
        <v>770</v>
      </c>
      <c r="C38" s="169"/>
      <c r="D38" s="169"/>
      <c r="E38" s="105"/>
    </row>
    <row r="39" spans="1:5" s="180" customFormat="1" ht="12" customHeight="1" thickBot="1">
      <c r="A39" s="14" t="s">
        <v>458</v>
      </c>
      <c r="B39" s="300" t="s">
        <v>167</v>
      </c>
      <c r="C39" s="171"/>
      <c r="D39" s="171"/>
      <c r="E39" s="107"/>
    </row>
    <row r="40" spans="1:5" s="180" customFormat="1" ht="12" customHeight="1" thickBot="1">
      <c r="A40" s="18" t="s">
        <v>10</v>
      </c>
      <c r="B40" s="19" t="s">
        <v>321</v>
      </c>
      <c r="C40" s="168">
        <f>SUM(C41:C51)</f>
        <v>5113000</v>
      </c>
      <c r="D40" s="168">
        <f>SUM(D41:D51)</f>
        <v>0</v>
      </c>
      <c r="E40" s="104">
        <f>SUM(E41:E51)</f>
        <v>0</v>
      </c>
    </row>
    <row r="41" spans="1:5" s="180" customFormat="1" ht="12" customHeight="1">
      <c r="A41" s="13" t="s">
        <v>56</v>
      </c>
      <c r="B41" s="181" t="s">
        <v>170</v>
      </c>
      <c r="C41" s="170"/>
      <c r="D41" s="170"/>
      <c r="E41" s="106"/>
    </row>
    <row r="42" spans="1:5" s="180" customFormat="1" ht="12" customHeight="1">
      <c r="A42" s="12" t="s">
        <v>57</v>
      </c>
      <c r="B42" s="182" t="s">
        <v>171</v>
      </c>
      <c r="C42" s="169"/>
      <c r="D42" s="169"/>
      <c r="E42" s="105"/>
    </row>
    <row r="43" spans="1:5" s="180" customFormat="1" ht="12" customHeight="1">
      <c r="A43" s="12" t="s">
        <v>58</v>
      </c>
      <c r="B43" s="182" t="s">
        <v>172</v>
      </c>
      <c r="C43" s="169"/>
      <c r="D43" s="169"/>
      <c r="E43" s="105"/>
    </row>
    <row r="44" spans="1:5" s="180" customFormat="1" ht="12" customHeight="1">
      <c r="A44" s="12" t="s">
        <v>99</v>
      </c>
      <c r="B44" s="182" t="s">
        <v>173</v>
      </c>
      <c r="C44" s="169">
        <v>5113000</v>
      </c>
      <c r="D44" s="169"/>
      <c r="E44" s="105"/>
    </row>
    <row r="45" spans="1:5" s="180" customFormat="1" ht="12" customHeight="1">
      <c r="A45" s="12" t="s">
        <v>100</v>
      </c>
      <c r="B45" s="182" t="s">
        <v>174</v>
      </c>
      <c r="C45" s="169"/>
      <c r="D45" s="169"/>
      <c r="E45" s="105"/>
    </row>
    <row r="46" spans="1:5" s="180" customFormat="1" ht="12" customHeight="1">
      <c r="A46" s="12" t="s">
        <v>101</v>
      </c>
      <c r="B46" s="182" t="s">
        <v>175</v>
      </c>
      <c r="C46" s="169"/>
      <c r="D46" s="169"/>
      <c r="E46" s="105"/>
    </row>
    <row r="47" spans="1:5" s="180" customFormat="1" ht="12" customHeight="1">
      <c r="A47" s="12" t="s">
        <v>102</v>
      </c>
      <c r="B47" s="182" t="s">
        <v>176</v>
      </c>
      <c r="C47" s="169"/>
      <c r="D47" s="169"/>
      <c r="E47" s="105"/>
    </row>
    <row r="48" spans="1:5" s="180" customFormat="1" ht="12" customHeight="1">
      <c r="A48" s="12" t="s">
        <v>103</v>
      </c>
      <c r="B48" s="182" t="s">
        <v>459</v>
      </c>
      <c r="C48" s="169"/>
      <c r="D48" s="169"/>
      <c r="E48" s="105"/>
    </row>
    <row r="49" spans="1:5" s="180" customFormat="1" ht="12" customHeight="1">
      <c r="A49" s="12" t="s">
        <v>168</v>
      </c>
      <c r="B49" s="182" t="s">
        <v>178</v>
      </c>
      <c r="C49" s="172"/>
      <c r="D49" s="172"/>
      <c r="E49" s="108"/>
    </row>
    <row r="50" spans="1:5" s="180" customFormat="1" ht="12" customHeight="1">
      <c r="A50" s="14" t="s">
        <v>169</v>
      </c>
      <c r="B50" s="183" t="s">
        <v>323</v>
      </c>
      <c r="C50" s="173"/>
      <c r="D50" s="173"/>
      <c r="E50" s="109"/>
    </row>
    <row r="51" spans="1:5" s="180" customFormat="1" ht="12" customHeight="1" thickBot="1">
      <c r="A51" s="14" t="s">
        <v>322</v>
      </c>
      <c r="B51" s="113" t="s">
        <v>179</v>
      </c>
      <c r="C51" s="173"/>
      <c r="D51" s="173"/>
      <c r="E51" s="109"/>
    </row>
    <row r="52" spans="1:5" s="180" customFormat="1" ht="12" customHeight="1" thickBot="1">
      <c r="A52" s="18" t="s">
        <v>11</v>
      </c>
      <c r="B52" s="19" t="s">
        <v>180</v>
      </c>
      <c r="C52" s="168">
        <f>SUM(C53:C57)</f>
        <v>0</v>
      </c>
      <c r="D52" s="168">
        <f>SUM(D53:D57)</f>
        <v>0</v>
      </c>
      <c r="E52" s="104">
        <f>SUM(E53:E57)</f>
        <v>0</v>
      </c>
    </row>
    <row r="53" spans="1:5" s="180" customFormat="1" ht="12" customHeight="1">
      <c r="A53" s="13" t="s">
        <v>59</v>
      </c>
      <c r="B53" s="181" t="s">
        <v>184</v>
      </c>
      <c r="C53" s="221"/>
      <c r="D53" s="221"/>
      <c r="E53" s="110"/>
    </row>
    <row r="54" spans="1:5" s="180" customFormat="1" ht="12" customHeight="1">
      <c r="A54" s="12" t="s">
        <v>60</v>
      </c>
      <c r="B54" s="182" t="s">
        <v>185</v>
      </c>
      <c r="C54" s="172"/>
      <c r="D54" s="172"/>
      <c r="E54" s="108"/>
    </row>
    <row r="55" spans="1:5" s="180" customFormat="1" ht="12" customHeight="1">
      <c r="A55" s="12" t="s">
        <v>181</v>
      </c>
      <c r="B55" s="182" t="s">
        <v>186</v>
      </c>
      <c r="C55" s="172"/>
      <c r="D55" s="172"/>
      <c r="E55" s="108"/>
    </row>
    <row r="56" spans="1:5" s="180" customFormat="1" ht="12" customHeight="1">
      <c r="A56" s="12" t="s">
        <v>182</v>
      </c>
      <c r="B56" s="182" t="s">
        <v>187</v>
      </c>
      <c r="C56" s="172"/>
      <c r="D56" s="172"/>
      <c r="E56" s="108"/>
    </row>
    <row r="57" spans="1:5" s="180" customFormat="1" ht="12" customHeight="1" thickBot="1">
      <c r="A57" s="14" t="s">
        <v>183</v>
      </c>
      <c r="B57" s="113" t="s">
        <v>188</v>
      </c>
      <c r="C57" s="173"/>
      <c r="D57" s="173"/>
      <c r="E57" s="109"/>
    </row>
    <row r="58" spans="1:5" s="180" customFormat="1" ht="12" customHeight="1" thickBot="1">
      <c r="A58" s="18" t="s">
        <v>104</v>
      </c>
      <c r="B58" s="19" t="s">
        <v>189</v>
      </c>
      <c r="C58" s="168">
        <f>SUM(C59:C61)</f>
        <v>0</v>
      </c>
      <c r="D58" s="168">
        <f>SUM(D59:D61)</f>
        <v>0</v>
      </c>
      <c r="E58" s="104">
        <f>SUM(E59:E61)</f>
        <v>0</v>
      </c>
    </row>
    <row r="59" spans="1:5" s="180" customFormat="1" ht="12" customHeight="1">
      <c r="A59" s="13" t="s">
        <v>61</v>
      </c>
      <c r="B59" s="181" t="s">
        <v>190</v>
      </c>
      <c r="C59" s="170"/>
      <c r="D59" s="170"/>
      <c r="E59" s="106"/>
    </row>
    <row r="60" spans="1:5" s="180" customFormat="1" ht="12" customHeight="1">
      <c r="A60" s="12" t="s">
        <v>62</v>
      </c>
      <c r="B60" s="182" t="s">
        <v>315</v>
      </c>
      <c r="C60" s="169"/>
      <c r="D60" s="169"/>
      <c r="E60" s="105"/>
    </row>
    <row r="61" spans="1:5" s="180" customFormat="1" ht="12" customHeight="1">
      <c r="A61" s="12" t="s">
        <v>193</v>
      </c>
      <c r="B61" s="182" t="s">
        <v>191</v>
      </c>
      <c r="C61" s="169"/>
      <c r="D61" s="169"/>
      <c r="E61" s="105"/>
    </row>
    <row r="62" spans="1:5" s="180" customFormat="1" ht="12" customHeight="1" thickBot="1">
      <c r="A62" s="14" t="s">
        <v>194</v>
      </c>
      <c r="B62" s="113" t="s">
        <v>192</v>
      </c>
      <c r="C62" s="171"/>
      <c r="D62" s="171"/>
      <c r="E62" s="107"/>
    </row>
    <row r="63" spans="1:5" s="180" customFormat="1" ht="12" customHeight="1" thickBot="1">
      <c r="A63" s="18" t="s">
        <v>13</v>
      </c>
      <c r="B63" s="111" t="s">
        <v>195</v>
      </c>
      <c r="C63" s="168">
        <f>SUM(C64:C66)</f>
        <v>0</v>
      </c>
      <c r="D63" s="168">
        <f>SUM(D64:D66)</f>
        <v>0</v>
      </c>
      <c r="E63" s="104">
        <f>SUM(E64:E66)</f>
        <v>0</v>
      </c>
    </row>
    <row r="64" spans="1:5" s="180" customFormat="1" ht="12" customHeight="1">
      <c r="A64" s="13" t="s">
        <v>105</v>
      </c>
      <c r="B64" s="181" t="s">
        <v>197</v>
      </c>
      <c r="C64" s="172"/>
      <c r="D64" s="172"/>
      <c r="E64" s="108"/>
    </row>
    <row r="65" spans="1:5" s="180" customFormat="1" ht="12" customHeight="1">
      <c r="A65" s="12" t="s">
        <v>106</v>
      </c>
      <c r="B65" s="182" t="s">
        <v>316</v>
      </c>
      <c r="C65" s="172"/>
      <c r="D65" s="172"/>
      <c r="E65" s="108"/>
    </row>
    <row r="66" spans="1:5" s="180" customFormat="1" ht="12" customHeight="1">
      <c r="A66" s="12" t="s">
        <v>129</v>
      </c>
      <c r="B66" s="182" t="s">
        <v>198</v>
      </c>
      <c r="C66" s="172"/>
      <c r="D66" s="172"/>
      <c r="E66" s="108"/>
    </row>
    <row r="67" spans="1:5" s="180" customFormat="1" ht="12" customHeight="1" thickBot="1">
      <c r="A67" s="14" t="s">
        <v>196</v>
      </c>
      <c r="B67" s="113" t="s">
        <v>199</v>
      </c>
      <c r="C67" s="172"/>
      <c r="D67" s="172"/>
      <c r="E67" s="108"/>
    </row>
    <row r="68" spans="1:5" s="180" customFormat="1" ht="12" customHeight="1" thickBot="1">
      <c r="A68" s="236" t="s">
        <v>363</v>
      </c>
      <c r="B68" s="19" t="s">
        <v>200</v>
      </c>
      <c r="C68" s="174">
        <f>+C11+C18+C25+C32+C40+C52+C58+C63</f>
        <v>11239000</v>
      </c>
      <c r="D68" s="174">
        <f>+D11+D18+D25+D32+D40+D52+D58+D63</f>
        <v>0</v>
      </c>
      <c r="E68" s="210">
        <f>+E11+E18+E25+E32+E40+E52+E58+E63</f>
        <v>5309700</v>
      </c>
    </row>
    <row r="69" spans="1:5" s="180" customFormat="1" ht="12" customHeight="1" thickBot="1">
      <c r="A69" s="222" t="s">
        <v>201</v>
      </c>
      <c r="B69" s="111" t="s">
        <v>202</v>
      </c>
      <c r="C69" s="168">
        <f>SUM(C70:C72)</f>
        <v>0</v>
      </c>
      <c r="D69" s="168">
        <f>SUM(D70:D72)</f>
        <v>0</v>
      </c>
      <c r="E69" s="104">
        <f>SUM(E70:E72)</f>
        <v>0</v>
      </c>
    </row>
    <row r="70" spans="1:5" s="180" customFormat="1" ht="12" customHeight="1">
      <c r="A70" s="13" t="s">
        <v>230</v>
      </c>
      <c r="B70" s="181" t="s">
        <v>203</v>
      </c>
      <c r="C70" s="172"/>
      <c r="D70" s="172"/>
      <c r="E70" s="108"/>
    </row>
    <row r="71" spans="1:5" s="180" customFormat="1" ht="12" customHeight="1">
      <c r="A71" s="12" t="s">
        <v>239</v>
      </c>
      <c r="B71" s="182" t="s">
        <v>204</v>
      </c>
      <c r="C71" s="172"/>
      <c r="D71" s="172"/>
      <c r="E71" s="108"/>
    </row>
    <row r="72" spans="1:5" s="180" customFormat="1" ht="12" customHeight="1" thickBot="1">
      <c r="A72" s="14" t="s">
        <v>240</v>
      </c>
      <c r="B72" s="232" t="s">
        <v>348</v>
      </c>
      <c r="C72" s="172"/>
      <c r="D72" s="172"/>
      <c r="E72" s="108"/>
    </row>
    <row r="73" spans="1:5" s="180" customFormat="1" ht="12" customHeight="1" thickBot="1">
      <c r="A73" s="222" t="s">
        <v>206</v>
      </c>
      <c r="B73" s="111" t="s">
        <v>207</v>
      </c>
      <c r="C73" s="168">
        <f>SUM(C74:C77)</f>
        <v>0</v>
      </c>
      <c r="D73" s="168">
        <f>SUM(D74:D77)</f>
        <v>0</v>
      </c>
      <c r="E73" s="104">
        <f>SUM(E74:E77)</f>
        <v>0</v>
      </c>
    </row>
    <row r="74" spans="1:5" s="180" customFormat="1" ht="12" customHeight="1">
      <c r="A74" s="13" t="s">
        <v>84</v>
      </c>
      <c r="B74" s="307" t="s">
        <v>208</v>
      </c>
      <c r="C74" s="172"/>
      <c r="D74" s="172"/>
      <c r="E74" s="108"/>
    </row>
    <row r="75" spans="1:5" s="180" customFormat="1" ht="12" customHeight="1">
      <c r="A75" s="12" t="s">
        <v>85</v>
      </c>
      <c r="B75" s="307" t="s">
        <v>466</v>
      </c>
      <c r="C75" s="172"/>
      <c r="D75" s="172"/>
      <c r="E75" s="108"/>
    </row>
    <row r="76" spans="1:5" s="180" customFormat="1" ht="12" customHeight="1">
      <c r="A76" s="12" t="s">
        <v>231</v>
      </c>
      <c r="B76" s="307" t="s">
        <v>209</v>
      </c>
      <c r="C76" s="172"/>
      <c r="D76" s="172"/>
      <c r="E76" s="108"/>
    </row>
    <row r="77" spans="1:5" s="180" customFormat="1" ht="12" customHeight="1" thickBot="1">
      <c r="A77" s="14" t="s">
        <v>232</v>
      </c>
      <c r="B77" s="308" t="s">
        <v>467</v>
      </c>
      <c r="C77" s="172"/>
      <c r="D77" s="172"/>
      <c r="E77" s="108"/>
    </row>
    <row r="78" spans="1:5" s="180" customFormat="1" ht="12" customHeight="1" thickBot="1">
      <c r="A78" s="222" t="s">
        <v>210</v>
      </c>
      <c r="B78" s="111" t="s">
        <v>211</v>
      </c>
      <c r="C78" s="168">
        <f>SUM(C79:C80)</f>
        <v>0</v>
      </c>
      <c r="D78" s="168">
        <f>SUM(D79:D80)</f>
        <v>0</v>
      </c>
      <c r="E78" s="104">
        <f>SUM(E79:E80)</f>
        <v>0</v>
      </c>
    </row>
    <row r="79" spans="1:5" s="180" customFormat="1" ht="12" customHeight="1">
      <c r="A79" s="13" t="s">
        <v>233</v>
      </c>
      <c r="B79" s="181" t="s">
        <v>212</v>
      </c>
      <c r="C79" s="172"/>
      <c r="D79" s="172"/>
      <c r="E79" s="108"/>
    </row>
    <row r="80" spans="1:5" s="180" customFormat="1" ht="12" customHeight="1" thickBot="1">
      <c r="A80" s="14" t="s">
        <v>234</v>
      </c>
      <c r="B80" s="113" t="s">
        <v>213</v>
      </c>
      <c r="C80" s="172"/>
      <c r="D80" s="172"/>
      <c r="E80" s="108"/>
    </row>
    <row r="81" spans="1:5" s="180" customFormat="1" ht="12" customHeight="1" thickBot="1">
      <c r="A81" s="222" t="s">
        <v>214</v>
      </c>
      <c r="B81" s="111" t="s">
        <v>215</v>
      </c>
      <c r="C81" s="168">
        <f>SUM(C82:C84)</f>
        <v>0</v>
      </c>
      <c r="D81" s="168">
        <f>SUM(D82:D84)</f>
        <v>0</v>
      </c>
      <c r="E81" s="104">
        <f>SUM(E82:E84)</f>
        <v>0</v>
      </c>
    </row>
    <row r="82" spans="1:5" s="180" customFormat="1" ht="12" customHeight="1">
      <c r="A82" s="13" t="s">
        <v>235</v>
      </c>
      <c r="B82" s="181" t="s">
        <v>216</v>
      </c>
      <c r="C82" s="172"/>
      <c r="D82" s="172"/>
      <c r="E82" s="108"/>
    </row>
    <row r="83" spans="1:5" s="180" customFormat="1" ht="12" customHeight="1">
      <c r="A83" s="12" t="s">
        <v>236</v>
      </c>
      <c r="B83" s="182" t="s">
        <v>217</v>
      </c>
      <c r="C83" s="172"/>
      <c r="D83" s="172"/>
      <c r="E83" s="108"/>
    </row>
    <row r="84" spans="1:5" s="180" customFormat="1" ht="12" customHeight="1" thickBot="1">
      <c r="A84" s="14" t="s">
        <v>237</v>
      </c>
      <c r="B84" s="113" t="s">
        <v>468</v>
      </c>
      <c r="C84" s="172"/>
      <c r="D84" s="172"/>
      <c r="E84" s="108"/>
    </row>
    <row r="85" spans="1:5" s="180" customFormat="1" ht="12" customHeight="1" thickBot="1">
      <c r="A85" s="222" t="s">
        <v>218</v>
      </c>
      <c r="B85" s="111" t="s">
        <v>238</v>
      </c>
      <c r="C85" s="168">
        <f>SUM(C86:C89)</f>
        <v>0</v>
      </c>
      <c r="D85" s="168">
        <f>SUM(D86:D89)</f>
        <v>0</v>
      </c>
      <c r="E85" s="104">
        <f>SUM(E86:E89)</f>
        <v>0</v>
      </c>
    </row>
    <row r="86" spans="1:5" s="180" customFormat="1" ht="12" customHeight="1">
      <c r="A86" s="185" t="s">
        <v>219</v>
      </c>
      <c r="B86" s="181" t="s">
        <v>220</v>
      </c>
      <c r="C86" s="172"/>
      <c r="D86" s="172"/>
      <c r="E86" s="108"/>
    </row>
    <row r="87" spans="1:5" s="180" customFormat="1" ht="12" customHeight="1">
      <c r="A87" s="186" t="s">
        <v>221</v>
      </c>
      <c r="B87" s="182" t="s">
        <v>222</v>
      </c>
      <c r="C87" s="172"/>
      <c r="D87" s="172"/>
      <c r="E87" s="108"/>
    </row>
    <row r="88" spans="1:5" s="180" customFormat="1" ht="12" customHeight="1">
      <c r="A88" s="186" t="s">
        <v>223</v>
      </c>
      <c r="B88" s="182" t="s">
        <v>224</v>
      </c>
      <c r="C88" s="172"/>
      <c r="D88" s="172"/>
      <c r="E88" s="108"/>
    </row>
    <row r="89" spans="1:5" s="180" customFormat="1" ht="12" customHeight="1" thickBot="1">
      <c r="A89" s="187" t="s">
        <v>225</v>
      </c>
      <c r="B89" s="113" t="s">
        <v>226</v>
      </c>
      <c r="C89" s="172"/>
      <c r="D89" s="172"/>
      <c r="E89" s="108"/>
    </row>
    <row r="90" spans="1:5" s="180" customFormat="1" ht="12" customHeight="1" thickBot="1">
      <c r="A90" s="222" t="s">
        <v>227</v>
      </c>
      <c r="B90" s="111" t="s">
        <v>362</v>
      </c>
      <c r="C90" s="224"/>
      <c r="D90" s="224"/>
      <c r="E90" s="225"/>
    </row>
    <row r="91" spans="1:5" s="180" customFormat="1" ht="13.5" customHeight="1" thickBot="1">
      <c r="A91" s="222" t="s">
        <v>229</v>
      </c>
      <c r="B91" s="111" t="s">
        <v>228</v>
      </c>
      <c r="C91" s="224"/>
      <c r="D91" s="224"/>
      <c r="E91" s="225"/>
    </row>
    <row r="92" spans="1:5" s="180" customFormat="1" ht="15.75" customHeight="1" thickBot="1">
      <c r="A92" s="222" t="s">
        <v>241</v>
      </c>
      <c r="B92" s="188" t="s">
        <v>365</v>
      </c>
      <c r="C92" s="174">
        <f>+C69+C73+C78+C81+C85+C91+C90</f>
        <v>0</v>
      </c>
      <c r="D92" s="174">
        <f>+D69+D73+D78+D81+D85+D91+D90</f>
        <v>0</v>
      </c>
      <c r="E92" s="210">
        <f>+E69+E73+E78+E81+E85+E91+E90</f>
        <v>0</v>
      </c>
    </row>
    <row r="93" spans="1:5" s="180" customFormat="1" ht="25.5" customHeight="1" thickBot="1">
      <c r="A93" s="223" t="s">
        <v>364</v>
      </c>
      <c r="B93" s="189" t="s">
        <v>366</v>
      </c>
      <c r="C93" s="174">
        <f>+C68+C92</f>
        <v>11239000</v>
      </c>
      <c r="D93" s="174">
        <f>+D68+D92</f>
        <v>0</v>
      </c>
      <c r="E93" s="210">
        <f>+E68+E92</f>
        <v>5309700</v>
      </c>
    </row>
    <row r="94" spans="1:3" s="180" customFormat="1" ht="15" customHeight="1">
      <c r="A94" s="3"/>
      <c r="B94" s="4"/>
      <c r="C94" s="115"/>
    </row>
    <row r="95" spans="1:5" ht="16.5" customHeight="1">
      <c r="A95" s="699" t="s">
        <v>34</v>
      </c>
      <c r="B95" s="699"/>
      <c r="C95" s="699"/>
      <c r="D95" s="699"/>
      <c r="E95" s="699"/>
    </row>
    <row r="96" spans="1:5" s="190" customFormat="1" ht="16.5" customHeight="1" thickBot="1">
      <c r="A96" s="701" t="s">
        <v>87</v>
      </c>
      <c r="B96" s="701"/>
      <c r="C96" s="63"/>
      <c r="E96" s="63" t="str">
        <f>E7</f>
        <v> Forintban!</v>
      </c>
    </row>
    <row r="97" spans="1:5" ht="15.75">
      <c r="A97" s="690" t="s">
        <v>51</v>
      </c>
      <c r="B97" s="692" t="s">
        <v>406</v>
      </c>
      <c r="C97" s="694" t="str">
        <f>+CONCATENATE(LEFT(Z_ÖSSZEFÜGGÉSEK!A6,4),". évi")</f>
        <v>2018. évi</v>
      </c>
      <c r="D97" s="695"/>
      <c r="E97" s="696"/>
    </row>
    <row r="98" spans="1:5" ht="24.75" thickBot="1">
      <c r="A98" s="691"/>
      <c r="B98" s="693"/>
      <c r="C98" s="253" t="s">
        <v>404</v>
      </c>
      <c r="D98" s="252" t="s">
        <v>405</v>
      </c>
      <c r="E98" s="309" t="str">
        <f>CONCATENATE(E9)</f>
        <v>2018. XII. 31.
módosítás utáni</v>
      </c>
    </row>
    <row r="99" spans="1:5" s="179" customFormat="1" ht="12" customHeight="1" thickBot="1">
      <c r="A99" s="25" t="s">
        <v>371</v>
      </c>
      <c r="B99" s="26" t="s">
        <v>372</v>
      </c>
      <c r="C99" s="26" t="s">
        <v>373</v>
      </c>
      <c r="D99" s="26" t="s">
        <v>375</v>
      </c>
      <c r="E99" s="264" t="s">
        <v>374</v>
      </c>
    </row>
    <row r="100" spans="1:5" ht="12" customHeight="1" thickBot="1">
      <c r="A100" s="20" t="s">
        <v>6</v>
      </c>
      <c r="B100" s="24" t="s">
        <v>324</v>
      </c>
      <c r="C100" s="167">
        <f>C101+C102+C103+C104+C105+C118</f>
        <v>11239000</v>
      </c>
      <c r="D100" s="167">
        <f>D101+D102+D103+D104+D105+D118</f>
        <v>0</v>
      </c>
      <c r="E100" s="239">
        <f>E101+E102+E103+E104+E105+E118</f>
        <v>5309700</v>
      </c>
    </row>
    <row r="101" spans="1:5" ht="12" customHeight="1">
      <c r="A101" s="15" t="s">
        <v>63</v>
      </c>
      <c r="B101" s="8" t="s">
        <v>35</v>
      </c>
      <c r="C101" s="246"/>
      <c r="D101" s="246"/>
      <c r="E101" s="240"/>
    </row>
    <row r="102" spans="1:5" ht="12" customHeight="1">
      <c r="A102" s="12" t="s">
        <v>64</v>
      </c>
      <c r="B102" s="6" t="s">
        <v>107</v>
      </c>
      <c r="C102" s="169"/>
      <c r="D102" s="169"/>
      <c r="E102" s="105"/>
    </row>
    <row r="103" spans="1:5" ht="12" customHeight="1">
      <c r="A103" s="12" t="s">
        <v>65</v>
      </c>
      <c r="B103" s="6" t="s">
        <v>82</v>
      </c>
      <c r="C103" s="171"/>
      <c r="D103" s="171"/>
      <c r="E103" s="107"/>
    </row>
    <row r="104" spans="1:5" ht="12" customHeight="1">
      <c r="A104" s="12" t="s">
        <v>66</v>
      </c>
      <c r="B104" s="9" t="s">
        <v>108</v>
      </c>
      <c r="C104" s="171"/>
      <c r="D104" s="171"/>
      <c r="E104" s="107"/>
    </row>
    <row r="105" spans="1:5" ht="12" customHeight="1">
      <c r="A105" s="12" t="s">
        <v>74</v>
      </c>
      <c r="B105" s="17" t="s">
        <v>109</v>
      </c>
      <c r="C105" s="171">
        <v>11239000</v>
      </c>
      <c r="D105" s="171"/>
      <c r="E105" s="107">
        <v>5309700</v>
      </c>
    </row>
    <row r="106" spans="1:5" ht="12" customHeight="1">
      <c r="A106" s="12" t="s">
        <v>67</v>
      </c>
      <c r="B106" s="6" t="s">
        <v>329</v>
      </c>
      <c r="C106" s="171"/>
      <c r="D106" s="171"/>
      <c r="E106" s="107"/>
    </row>
    <row r="107" spans="1:5" ht="12" customHeight="1">
      <c r="A107" s="12" t="s">
        <v>68</v>
      </c>
      <c r="B107" s="67" t="s">
        <v>328</v>
      </c>
      <c r="C107" s="171"/>
      <c r="D107" s="171"/>
      <c r="E107" s="107"/>
    </row>
    <row r="108" spans="1:5" ht="12" customHeight="1">
      <c r="A108" s="12" t="s">
        <v>75</v>
      </c>
      <c r="B108" s="67" t="s">
        <v>327</v>
      </c>
      <c r="C108" s="171"/>
      <c r="D108" s="171"/>
      <c r="E108" s="107"/>
    </row>
    <row r="109" spans="1:5" ht="12" customHeight="1">
      <c r="A109" s="12" t="s">
        <v>76</v>
      </c>
      <c r="B109" s="65" t="s">
        <v>244</v>
      </c>
      <c r="C109" s="171"/>
      <c r="D109" s="171"/>
      <c r="E109" s="107"/>
    </row>
    <row r="110" spans="1:5" ht="12" customHeight="1">
      <c r="A110" s="12" t="s">
        <v>77</v>
      </c>
      <c r="B110" s="66" t="s">
        <v>245</v>
      </c>
      <c r="C110" s="171"/>
      <c r="D110" s="171"/>
      <c r="E110" s="107"/>
    </row>
    <row r="111" spans="1:5" ht="12" customHeight="1">
      <c r="A111" s="12" t="s">
        <v>78</v>
      </c>
      <c r="B111" s="66" t="s">
        <v>246</v>
      </c>
      <c r="C111" s="171"/>
      <c r="D111" s="171"/>
      <c r="E111" s="107">
        <v>200000</v>
      </c>
    </row>
    <row r="112" spans="1:5" ht="12" customHeight="1">
      <c r="A112" s="12" t="s">
        <v>80</v>
      </c>
      <c r="B112" s="65" t="s">
        <v>247</v>
      </c>
      <c r="C112" s="171"/>
      <c r="D112" s="171"/>
      <c r="E112" s="107"/>
    </row>
    <row r="113" spans="1:5" ht="12" customHeight="1">
      <c r="A113" s="12" t="s">
        <v>110</v>
      </c>
      <c r="B113" s="65" t="s">
        <v>248</v>
      </c>
      <c r="C113" s="171"/>
      <c r="D113" s="171"/>
      <c r="E113" s="107"/>
    </row>
    <row r="114" spans="1:5" ht="12" customHeight="1">
      <c r="A114" s="12" t="s">
        <v>242</v>
      </c>
      <c r="B114" s="66" t="s">
        <v>249</v>
      </c>
      <c r="C114" s="171"/>
      <c r="D114" s="171"/>
      <c r="E114" s="107"/>
    </row>
    <row r="115" spans="1:5" ht="12" customHeight="1">
      <c r="A115" s="11" t="s">
        <v>243</v>
      </c>
      <c r="B115" s="67" t="s">
        <v>250</v>
      </c>
      <c r="C115" s="171"/>
      <c r="D115" s="171"/>
      <c r="E115" s="107"/>
    </row>
    <row r="116" spans="1:5" ht="12" customHeight="1">
      <c r="A116" s="12" t="s">
        <v>325</v>
      </c>
      <c r="B116" s="67" t="s">
        <v>251</v>
      </c>
      <c r="C116" s="171"/>
      <c r="D116" s="171"/>
      <c r="E116" s="107"/>
    </row>
    <row r="117" spans="1:5" ht="12" customHeight="1">
      <c r="A117" s="14" t="s">
        <v>326</v>
      </c>
      <c r="B117" s="67" t="s">
        <v>252</v>
      </c>
      <c r="C117" s="171"/>
      <c r="D117" s="171"/>
      <c r="E117" s="107">
        <v>5109700</v>
      </c>
    </row>
    <row r="118" spans="1:5" ht="12" customHeight="1">
      <c r="A118" s="12" t="s">
        <v>330</v>
      </c>
      <c r="B118" s="9" t="s">
        <v>36</v>
      </c>
      <c r="C118" s="169"/>
      <c r="D118" s="169"/>
      <c r="E118" s="105"/>
    </row>
    <row r="119" spans="1:5" ht="12" customHeight="1">
      <c r="A119" s="12" t="s">
        <v>331</v>
      </c>
      <c r="B119" s="6" t="s">
        <v>333</v>
      </c>
      <c r="C119" s="169"/>
      <c r="D119" s="169"/>
      <c r="E119" s="105"/>
    </row>
    <row r="120" spans="1:5" ht="12" customHeight="1" thickBot="1">
      <c r="A120" s="16" t="s">
        <v>332</v>
      </c>
      <c r="B120" s="235" t="s">
        <v>334</v>
      </c>
      <c r="C120" s="247"/>
      <c r="D120" s="247"/>
      <c r="E120" s="241"/>
    </row>
    <row r="121" spans="1:5" ht="12" customHeight="1" thickBot="1">
      <c r="A121" s="233" t="s">
        <v>7</v>
      </c>
      <c r="B121" s="234" t="s">
        <v>253</v>
      </c>
      <c r="C121" s="248">
        <f>+C122+C124+C126</f>
        <v>0</v>
      </c>
      <c r="D121" s="168">
        <f>+D122+D124+D126</f>
        <v>0</v>
      </c>
      <c r="E121" s="242">
        <f>+E122+E124+E126</f>
        <v>0</v>
      </c>
    </row>
    <row r="122" spans="1:5" ht="12" customHeight="1">
      <c r="A122" s="13" t="s">
        <v>69</v>
      </c>
      <c r="B122" s="6" t="s">
        <v>128</v>
      </c>
      <c r="C122" s="170"/>
      <c r="D122" s="257"/>
      <c r="E122" s="106"/>
    </row>
    <row r="123" spans="1:5" ht="12" customHeight="1">
      <c r="A123" s="13" t="s">
        <v>70</v>
      </c>
      <c r="B123" s="10" t="s">
        <v>257</v>
      </c>
      <c r="C123" s="170"/>
      <c r="D123" s="257"/>
      <c r="E123" s="106"/>
    </row>
    <row r="124" spans="1:5" ht="12" customHeight="1">
      <c r="A124" s="13" t="s">
        <v>71</v>
      </c>
      <c r="B124" s="10" t="s">
        <v>111</v>
      </c>
      <c r="C124" s="169"/>
      <c r="D124" s="258"/>
      <c r="E124" s="105"/>
    </row>
    <row r="125" spans="1:5" ht="12" customHeight="1">
      <c r="A125" s="13" t="s">
        <v>72</v>
      </c>
      <c r="B125" s="10" t="s">
        <v>258</v>
      </c>
      <c r="C125" s="169"/>
      <c r="D125" s="258"/>
      <c r="E125" s="105"/>
    </row>
    <row r="126" spans="1:5" ht="12" customHeight="1">
      <c r="A126" s="13" t="s">
        <v>73</v>
      </c>
      <c r="B126" s="113" t="s">
        <v>130</v>
      </c>
      <c r="C126" s="169"/>
      <c r="D126" s="258"/>
      <c r="E126" s="105"/>
    </row>
    <row r="127" spans="1:5" ht="12" customHeight="1">
      <c r="A127" s="13" t="s">
        <v>79</v>
      </c>
      <c r="B127" s="112" t="s">
        <v>317</v>
      </c>
      <c r="C127" s="169"/>
      <c r="D127" s="258"/>
      <c r="E127" s="105"/>
    </row>
    <row r="128" spans="1:5" ht="12" customHeight="1">
      <c r="A128" s="13" t="s">
        <v>81</v>
      </c>
      <c r="B128" s="177" t="s">
        <v>263</v>
      </c>
      <c r="C128" s="169"/>
      <c r="D128" s="258"/>
      <c r="E128" s="105"/>
    </row>
    <row r="129" spans="1:5" ht="15.75">
      <c r="A129" s="13" t="s">
        <v>112</v>
      </c>
      <c r="B129" s="66" t="s">
        <v>246</v>
      </c>
      <c r="C129" s="169"/>
      <c r="D129" s="258"/>
      <c r="E129" s="105"/>
    </row>
    <row r="130" spans="1:5" ht="12" customHeight="1">
      <c r="A130" s="13" t="s">
        <v>113</v>
      </c>
      <c r="B130" s="66" t="s">
        <v>262</v>
      </c>
      <c r="C130" s="169"/>
      <c r="D130" s="258"/>
      <c r="E130" s="105"/>
    </row>
    <row r="131" spans="1:5" ht="12" customHeight="1">
      <c r="A131" s="13" t="s">
        <v>114</v>
      </c>
      <c r="B131" s="66" t="s">
        <v>261</v>
      </c>
      <c r="C131" s="169"/>
      <c r="D131" s="258"/>
      <c r="E131" s="105"/>
    </row>
    <row r="132" spans="1:5" ht="12" customHeight="1">
      <c r="A132" s="13" t="s">
        <v>254</v>
      </c>
      <c r="B132" s="66" t="s">
        <v>249</v>
      </c>
      <c r="C132" s="169"/>
      <c r="D132" s="258"/>
      <c r="E132" s="105"/>
    </row>
    <row r="133" spans="1:5" ht="12" customHeight="1">
      <c r="A133" s="13" t="s">
        <v>255</v>
      </c>
      <c r="B133" s="66" t="s">
        <v>260</v>
      </c>
      <c r="C133" s="169"/>
      <c r="D133" s="258"/>
      <c r="E133" s="105"/>
    </row>
    <row r="134" spans="1:5" ht="16.5" thickBot="1">
      <c r="A134" s="11" t="s">
        <v>256</v>
      </c>
      <c r="B134" s="66" t="s">
        <v>259</v>
      </c>
      <c r="C134" s="171"/>
      <c r="D134" s="259"/>
      <c r="E134" s="107"/>
    </row>
    <row r="135" spans="1:5" ht="12" customHeight="1" thickBot="1">
      <c r="A135" s="18" t="s">
        <v>8</v>
      </c>
      <c r="B135" s="59" t="s">
        <v>335</v>
      </c>
      <c r="C135" s="168">
        <f>+C100+C121</f>
        <v>11239000</v>
      </c>
      <c r="D135" s="256">
        <f>+D100+D121</f>
        <v>0</v>
      </c>
      <c r="E135" s="104">
        <f>+E100+E121</f>
        <v>5309700</v>
      </c>
    </row>
    <row r="136" spans="1:5" ht="12" customHeight="1" thickBot="1">
      <c r="A136" s="18" t="s">
        <v>9</v>
      </c>
      <c r="B136" s="59" t="s">
        <v>407</v>
      </c>
      <c r="C136" s="168">
        <f>+C137+C138+C139</f>
        <v>0</v>
      </c>
      <c r="D136" s="256">
        <f>+D137+D138+D139</f>
        <v>0</v>
      </c>
      <c r="E136" s="104">
        <f>+E137+E138+E139</f>
        <v>0</v>
      </c>
    </row>
    <row r="137" spans="1:5" ht="12" customHeight="1">
      <c r="A137" s="13" t="s">
        <v>162</v>
      </c>
      <c r="B137" s="10" t="s">
        <v>343</v>
      </c>
      <c r="C137" s="169"/>
      <c r="D137" s="258"/>
      <c r="E137" s="105"/>
    </row>
    <row r="138" spans="1:5" ht="12" customHeight="1">
      <c r="A138" s="13" t="s">
        <v>163</v>
      </c>
      <c r="B138" s="10" t="s">
        <v>344</v>
      </c>
      <c r="C138" s="169"/>
      <c r="D138" s="258"/>
      <c r="E138" s="105"/>
    </row>
    <row r="139" spans="1:5" ht="12" customHeight="1" thickBot="1">
      <c r="A139" s="11" t="s">
        <v>164</v>
      </c>
      <c r="B139" s="10" t="s">
        <v>345</v>
      </c>
      <c r="C139" s="169"/>
      <c r="D139" s="258"/>
      <c r="E139" s="105"/>
    </row>
    <row r="140" spans="1:5" ht="12" customHeight="1" thickBot="1">
      <c r="A140" s="18" t="s">
        <v>10</v>
      </c>
      <c r="B140" s="59" t="s">
        <v>337</v>
      </c>
      <c r="C140" s="168">
        <f>SUM(C141:C146)</f>
        <v>0</v>
      </c>
      <c r="D140" s="256">
        <f>SUM(D141:D146)</f>
        <v>0</v>
      </c>
      <c r="E140" s="104">
        <f>SUM(E141:E146)</f>
        <v>0</v>
      </c>
    </row>
    <row r="141" spans="1:5" ht="12" customHeight="1">
      <c r="A141" s="13" t="s">
        <v>56</v>
      </c>
      <c r="B141" s="7" t="s">
        <v>346</v>
      </c>
      <c r="C141" s="169"/>
      <c r="D141" s="258"/>
      <c r="E141" s="105"/>
    </row>
    <row r="142" spans="1:5" ht="12" customHeight="1">
      <c r="A142" s="13" t="s">
        <v>57</v>
      </c>
      <c r="B142" s="7" t="s">
        <v>338</v>
      </c>
      <c r="C142" s="169"/>
      <c r="D142" s="258"/>
      <c r="E142" s="105"/>
    </row>
    <row r="143" spans="1:5" ht="12" customHeight="1">
      <c r="A143" s="13" t="s">
        <v>58</v>
      </c>
      <c r="B143" s="7" t="s">
        <v>339</v>
      </c>
      <c r="C143" s="169"/>
      <c r="D143" s="258"/>
      <c r="E143" s="105"/>
    </row>
    <row r="144" spans="1:5" ht="12" customHeight="1">
      <c r="A144" s="13" t="s">
        <v>99</v>
      </c>
      <c r="B144" s="7" t="s">
        <v>340</v>
      </c>
      <c r="C144" s="169"/>
      <c r="D144" s="258"/>
      <c r="E144" s="105"/>
    </row>
    <row r="145" spans="1:5" ht="12" customHeight="1">
      <c r="A145" s="13" t="s">
        <v>100</v>
      </c>
      <c r="B145" s="7" t="s">
        <v>341</v>
      </c>
      <c r="C145" s="169"/>
      <c r="D145" s="258"/>
      <c r="E145" s="105"/>
    </row>
    <row r="146" spans="1:5" ht="12" customHeight="1" thickBot="1">
      <c r="A146" s="16" t="s">
        <v>101</v>
      </c>
      <c r="B146" s="315" t="s">
        <v>342</v>
      </c>
      <c r="C146" s="247"/>
      <c r="D146" s="291"/>
      <c r="E146" s="241"/>
    </row>
    <row r="147" spans="1:5" ht="12" customHeight="1" thickBot="1">
      <c r="A147" s="18" t="s">
        <v>11</v>
      </c>
      <c r="B147" s="59" t="s">
        <v>350</v>
      </c>
      <c r="C147" s="174">
        <f>+C148+C149+C150+C151</f>
        <v>0</v>
      </c>
      <c r="D147" s="260">
        <f>+D148+D149+D150+D151</f>
        <v>0</v>
      </c>
      <c r="E147" s="210">
        <f>+E148+E149+E150+E151</f>
        <v>0</v>
      </c>
    </row>
    <row r="148" spans="1:5" ht="12" customHeight="1">
      <c r="A148" s="13" t="s">
        <v>59</v>
      </c>
      <c r="B148" s="7" t="s">
        <v>264</v>
      </c>
      <c r="C148" s="169"/>
      <c r="D148" s="258"/>
      <c r="E148" s="105"/>
    </row>
    <row r="149" spans="1:5" ht="12" customHeight="1">
      <c r="A149" s="13" t="s">
        <v>60</v>
      </c>
      <c r="B149" s="7" t="s">
        <v>265</v>
      </c>
      <c r="C149" s="169"/>
      <c r="D149" s="258"/>
      <c r="E149" s="105"/>
    </row>
    <row r="150" spans="1:5" ht="12" customHeight="1">
      <c r="A150" s="13" t="s">
        <v>181</v>
      </c>
      <c r="B150" s="7" t="s">
        <v>351</v>
      </c>
      <c r="C150" s="169"/>
      <c r="D150" s="258"/>
      <c r="E150" s="105"/>
    </row>
    <row r="151" spans="1:5" ht="12" customHeight="1" thickBot="1">
      <c r="A151" s="11" t="s">
        <v>182</v>
      </c>
      <c r="B151" s="5" t="s">
        <v>281</v>
      </c>
      <c r="C151" s="169"/>
      <c r="D151" s="258"/>
      <c r="E151" s="105"/>
    </row>
    <row r="152" spans="1:5" ht="12" customHeight="1" thickBot="1">
      <c r="A152" s="18" t="s">
        <v>12</v>
      </c>
      <c r="B152" s="59" t="s">
        <v>352</v>
      </c>
      <c r="C152" s="249">
        <f>SUM(C153:C157)</f>
        <v>0</v>
      </c>
      <c r="D152" s="261">
        <f>SUM(D153:D157)</f>
        <v>0</v>
      </c>
      <c r="E152" s="243">
        <f>SUM(E153:E157)</f>
        <v>0</v>
      </c>
    </row>
    <row r="153" spans="1:5" ht="12" customHeight="1">
      <c r="A153" s="13" t="s">
        <v>61</v>
      </c>
      <c r="B153" s="7" t="s">
        <v>347</v>
      </c>
      <c r="C153" s="169"/>
      <c r="D153" s="258"/>
      <c r="E153" s="105"/>
    </row>
    <row r="154" spans="1:5" ht="12" customHeight="1">
      <c r="A154" s="13" t="s">
        <v>62</v>
      </c>
      <c r="B154" s="7" t="s">
        <v>354</v>
      </c>
      <c r="C154" s="169"/>
      <c r="D154" s="258"/>
      <c r="E154" s="105"/>
    </row>
    <row r="155" spans="1:5" ht="12" customHeight="1">
      <c r="A155" s="13" t="s">
        <v>193</v>
      </c>
      <c r="B155" s="7" t="s">
        <v>349</v>
      </c>
      <c r="C155" s="169"/>
      <c r="D155" s="258"/>
      <c r="E155" s="105"/>
    </row>
    <row r="156" spans="1:5" ht="12" customHeight="1">
      <c r="A156" s="13" t="s">
        <v>194</v>
      </c>
      <c r="B156" s="7" t="s">
        <v>355</v>
      </c>
      <c r="C156" s="169"/>
      <c r="D156" s="258"/>
      <c r="E156" s="105"/>
    </row>
    <row r="157" spans="1:5" ht="12" customHeight="1" thickBot="1">
      <c r="A157" s="13" t="s">
        <v>353</v>
      </c>
      <c r="B157" s="7" t="s">
        <v>356</v>
      </c>
      <c r="C157" s="169"/>
      <c r="D157" s="258"/>
      <c r="E157" s="105"/>
    </row>
    <row r="158" spans="1:5" ht="12" customHeight="1" thickBot="1">
      <c r="A158" s="18" t="s">
        <v>13</v>
      </c>
      <c r="B158" s="59" t="s">
        <v>357</v>
      </c>
      <c r="C158" s="250"/>
      <c r="D158" s="262"/>
      <c r="E158" s="244"/>
    </row>
    <row r="159" spans="1:5" ht="12" customHeight="1" thickBot="1">
      <c r="A159" s="18" t="s">
        <v>14</v>
      </c>
      <c r="B159" s="59" t="s">
        <v>358</v>
      </c>
      <c r="C159" s="250"/>
      <c r="D159" s="262"/>
      <c r="E159" s="244"/>
    </row>
    <row r="160" spans="1:9" ht="15" customHeight="1" thickBot="1">
      <c r="A160" s="18" t="s">
        <v>15</v>
      </c>
      <c r="B160" s="59" t="s">
        <v>360</v>
      </c>
      <c r="C160" s="251">
        <f>+C136+C140+C147+C152+C158+C159</f>
        <v>0</v>
      </c>
      <c r="D160" s="263">
        <f>+D136+D140+D147+D152+D158+D159</f>
        <v>0</v>
      </c>
      <c r="E160" s="245">
        <f>+E136+E140+E147+E152+E158+E159</f>
        <v>0</v>
      </c>
      <c r="F160" s="191"/>
      <c r="G160" s="192"/>
      <c r="H160" s="192"/>
      <c r="I160" s="192"/>
    </row>
    <row r="161" spans="1:5" s="180" customFormat="1" ht="12.75" customHeight="1" thickBot="1">
      <c r="A161" s="114" t="s">
        <v>16</v>
      </c>
      <c r="B161" s="155" t="s">
        <v>359</v>
      </c>
      <c r="C161" s="251">
        <f>+C135+C160</f>
        <v>11239000</v>
      </c>
      <c r="D161" s="263">
        <f>+D135+D160</f>
        <v>0</v>
      </c>
      <c r="E161" s="245">
        <f>+E135+E160</f>
        <v>5309700</v>
      </c>
    </row>
    <row r="162" spans="3:4" ht="15.75">
      <c r="C162" s="636">
        <f>C93-C161</f>
        <v>0</v>
      </c>
      <c r="D162" s="636">
        <f>D93-D161</f>
        <v>0</v>
      </c>
    </row>
    <row r="163" spans="1:5" ht="15.75">
      <c r="A163" s="697" t="s">
        <v>266</v>
      </c>
      <c r="B163" s="697"/>
      <c r="C163" s="697"/>
      <c r="D163" s="697"/>
      <c r="E163" s="697"/>
    </row>
    <row r="164" spans="1:5" ht="15" customHeight="1" thickBot="1">
      <c r="A164" s="689" t="s">
        <v>88</v>
      </c>
      <c r="B164" s="689"/>
      <c r="C164" s="116"/>
      <c r="E164" s="116" t="str">
        <f>E96</f>
        <v> Forintban!</v>
      </c>
    </row>
    <row r="165" spans="1:5" ht="25.5" customHeight="1" thickBot="1">
      <c r="A165" s="18">
        <v>1</v>
      </c>
      <c r="B165" s="23" t="s">
        <v>361</v>
      </c>
      <c r="C165" s="255">
        <f>+C68-C135</f>
        <v>0</v>
      </c>
      <c r="D165" s="168">
        <f>+D68-D135</f>
        <v>0</v>
      </c>
      <c r="E165" s="104">
        <f>+E68-E135</f>
        <v>0</v>
      </c>
    </row>
    <row r="166" spans="1:5" ht="32.25" customHeight="1" thickBot="1">
      <c r="A166" s="18" t="s">
        <v>7</v>
      </c>
      <c r="B166" s="23" t="s">
        <v>367</v>
      </c>
      <c r="C166" s="168">
        <f>+C92-C160</f>
        <v>0</v>
      </c>
      <c r="D166" s="168">
        <f>+D92-D160</f>
        <v>0</v>
      </c>
      <c r="E166" s="104">
        <f>+E92-E160</f>
        <v>0</v>
      </c>
    </row>
  </sheetData>
  <sheetProtection sheet="1"/>
  <mergeCells count="16">
    <mergeCell ref="B1:E1"/>
    <mergeCell ref="A2:E2"/>
    <mergeCell ref="A3:E3"/>
    <mergeCell ref="A4:E4"/>
    <mergeCell ref="A6:E6"/>
    <mergeCell ref="A7:B7"/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2" r:id="rId1"/>
  <rowBreaks count="2" manualBreakCount="2">
    <brk id="68" max="4" man="1"/>
    <brk id="14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66"/>
  <sheetViews>
    <sheetView zoomScale="120" zoomScaleNormal="120" zoomScaleSheetLayoutView="100" workbookViewId="0" topLeftCell="A1">
      <selection activeCell="A3" sqref="A3:E3"/>
    </sheetView>
  </sheetViews>
  <sheetFormatPr defaultColWidth="9.00390625" defaultRowHeight="12.75"/>
  <cols>
    <col min="1" max="1" width="9.50390625" style="156" customWidth="1"/>
    <col min="2" max="2" width="65.875" style="156" customWidth="1"/>
    <col min="3" max="3" width="17.875" style="157" customWidth="1"/>
    <col min="4" max="5" width="17.875" style="178" customWidth="1"/>
    <col min="6" max="16384" width="9.375" style="178" customWidth="1"/>
  </cols>
  <sheetData>
    <row r="1" spans="1:5" ht="15.75">
      <c r="A1" s="316"/>
      <c r="B1" s="684" t="s">
        <v>853</v>
      </c>
      <c r="C1" s="685"/>
      <c r="D1" s="685"/>
      <c r="E1" s="685"/>
    </row>
    <row r="2" spans="1:5" ht="15.75">
      <c r="A2" s="686" t="s">
        <v>771</v>
      </c>
      <c r="B2" s="687"/>
      <c r="C2" s="687"/>
      <c r="D2" s="687"/>
      <c r="E2" s="687"/>
    </row>
    <row r="3" spans="1:5" ht="15.75">
      <c r="A3" s="686" t="s">
        <v>869</v>
      </c>
      <c r="B3" s="686"/>
      <c r="C3" s="688"/>
      <c r="D3" s="686"/>
      <c r="E3" s="686"/>
    </row>
    <row r="4" spans="1:5" ht="17.25" customHeight="1">
      <c r="A4" s="702" t="s">
        <v>756</v>
      </c>
      <c r="B4" s="702"/>
      <c r="C4" s="702"/>
      <c r="D4" s="702"/>
      <c r="E4" s="702"/>
    </row>
    <row r="5" spans="1:5" ht="15.75">
      <c r="A5" s="316"/>
      <c r="B5" s="316"/>
      <c r="C5" s="317"/>
      <c r="D5" s="318"/>
      <c r="E5" s="318"/>
    </row>
    <row r="6" spans="1:5" ht="15.75" customHeight="1">
      <c r="A6" s="698" t="s">
        <v>3</v>
      </c>
      <c r="B6" s="698"/>
      <c r="C6" s="698"/>
      <c r="D6" s="698"/>
      <c r="E6" s="698"/>
    </row>
    <row r="7" spans="1:5" ht="15.75" customHeight="1" thickBot="1">
      <c r="A7" s="700" t="s">
        <v>86</v>
      </c>
      <c r="B7" s="700"/>
      <c r="C7" s="319"/>
      <c r="D7" s="318"/>
      <c r="E7" s="319" t="str">
        <f>CONCATENATE('Z_1.3.sz.mell.'!E7)</f>
        <v> Forintban!</v>
      </c>
    </row>
    <row r="8" spans="1:5" ht="15.75">
      <c r="A8" s="690" t="s">
        <v>51</v>
      </c>
      <c r="B8" s="692" t="s">
        <v>5</v>
      </c>
      <c r="C8" s="694" t="str">
        <f>+CONCATENATE(LEFT(Z_ÖSSZEFÜGGÉSEK!A6,4),". évi")</f>
        <v>2018. évi</v>
      </c>
      <c r="D8" s="695"/>
      <c r="E8" s="696"/>
    </row>
    <row r="9" spans="1:5" ht="24.75" thickBot="1">
      <c r="A9" s="691"/>
      <c r="B9" s="693"/>
      <c r="C9" s="253" t="s">
        <v>404</v>
      </c>
      <c r="D9" s="252" t="s">
        <v>405</v>
      </c>
      <c r="E9" s="309" t="str">
        <f>CONCATENATE('Z_1.3.sz.mell.'!E9)</f>
        <v>2018. XII. 31.
módosítás utáni</v>
      </c>
    </row>
    <row r="10" spans="1:5" s="179" customFormat="1" ht="12" customHeight="1" thickBot="1">
      <c r="A10" s="175" t="s">
        <v>371</v>
      </c>
      <c r="B10" s="176" t="s">
        <v>372</v>
      </c>
      <c r="C10" s="176" t="s">
        <v>373</v>
      </c>
      <c r="D10" s="176" t="s">
        <v>375</v>
      </c>
      <c r="E10" s="254" t="s">
        <v>374</v>
      </c>
    </row>
    <row r="11" spans="1:5" s="180" customFormat="1" ht="12" customHeight="1" thickBot="1">
      <c r="A11" s="18" t="s">
        <v>6</v>
      </c>
      <c r="B11" s="19" t="s">
        <v>147</v>
      </c>
      <c r="C11" s="168">
        <f>+C12+C13+C14+C15+C16+C17</f>
        <v>0</v>
      </c>
      <c r="D11" s="168">
        <f>+D12+D13+D14+D15+D16+D17</f>
        <v>0</v>
      </c>
      <c r="E11" s="104">
        <f>+E12+E13+E14+E15+E16+E17</f>
        <v>0</v>
      </c>
    </row>
    <row r="12" spans="1:5" s="180" customFormat="1" ht="12" customHeight="1">
      <c r="A12" s="13" t="s">
        <v>63</v>
      </c>
      <c r="B12" s="181" t="s">
        <v>148</v>
      </c>
      <c r="C12" s="170"/>
      <c r="D12" s="170"/>
      <c r="E12" s="106"/>
    </row>
    <row r="13" spans="1:5" s="180" customFormat="1" ht="12" customHeight="1">
      <c r="A13" s="12" t="s">
        <v>64</v>
      </c>
      <c r="B13" s="182" t="s">
        <v>149</v>
      </c>
      <c r="C13" s="169"/>
      <c r="D13" s="169"/>
      <c r="E13" s="105"/>
    </row>
    <row r="14" spans="1:5" s="180" customFormat="1" ht="12" customHeight="1">
      <c r="A14" s="12" t="s">
        <v>65</v>
      </c>
      <c r="B14" s="182" t="s">
        <v>150</v>
      </c>
      <c r="C14" s="169"/>
      <c r="D14" s="169"/>
      <c r="E14" s="105"/>
    </row>
    <row r="15" spans="1:5" s="180" customFormat="1" ht="12" customHeight="1">
      <c r="A15" s="12" t="s">
        <v>66</v>
      </c>
      <c r="B15" s="182" t="s">
        <v>151</v>
      </c>
      <c r="C15" s="169"/>
      <c r="D15" s="169"/>
      <c r="E15" s="105"/>
    </row>
    <row r="16" spans="1:5" s="180" customFormat="1" ht="12" customHeight="1">
      <c r="A16" s="12" t="s">
        <v>83</v>
      </c>
      <c r="B16" s="112" t="s">
        <v>319</v>
      </c>
      <c r="C16" s="169"/>
      <c r="D16" s="169"/>
      <c r="E16" s="105"/>
    </row>
    <row r="17" spans="1:5" s="180" customFormat="1" ht="12" customHeight="1" thickBot="1">
      <c r="A17" s="14" t="s">
        <v>67</v>
      </c>
      <c r="B17" s="113" t="s">
        <v>320</v>
      </c>
      <c r="C17" s="169"/>
      <c r="D17" s="169"/>
      <c r="E17" s="105"/>
    </row>
    <row r="18" spans="1:5" s="180" customFormat="1" ht="12" customHeight="1" thickBot="1">
      <c r="A18" s="18" t="s">
        <v>7</v>
      </c>
      <c r="B18" s="111" t="s">
        <v>152</v>
      </c>
      <c r="C18" s="168">
        <f>+C19+C20+C21+C22+C23</f>
        <v>0</v>
      </c>
      <c r="D18" s="168">
        <f>+D19+D20+D21+D22+D23</f>
        <v>0</v>
      </c>
      <c r="E18" s="104">
        <f>+E19+E20+E21+E22+E23</f>
        <v>0</v>
      </c>
    </row>
    <row r="19" spans="1:5" s="180" customFormat="1" ht="12" customHeight="1">
      <c r="A19" s="13" t="s">
        <v>69</v>
      </c>
      <c r="B19" s="181" t="s">
        <v>153</v>
      </c>
      <c r="C19" s="170"/>
      <c r="D19" s="170"/>
      <c r="E19" s="106"/>
    </row>
    <row r="20" spans="1:5" s="180" customFormat="1" ht="12" customHeight="1">
      <c r="A20" s="12" t="s">
        <v>70</v>
      </c>
      <c r="B20" s="182" t="s">
        <v>154</v>
      </c>
      <c r="C20" s="169"/>
      <c r="D20" s="169"/>
      <c r="E20" s="105"/>
    </row>
    <row r="21" spans="1:5" s="180" customFormat="1" ht="12" customHeight="1">
      <c r="A21" s="12" t="s">
        <v>71</v>
      </c>
      <c r="B21" s="182" t="s">
        <v>311</v>
      </c>
      <c r="C21" s="169"/>
      <c r="D21" s="169"/>
      <c r="E21" s="105"/>
    </row>
    <row r="22" spans="1:5" s="180" customFormat="1" ht="12" customHeight="1">
      <c r="A22" s="12" t="s">
        <v>72</v>
      </c>
      <c r="B22" s="182" t="s">
        <v>312</v>
      </c>
      <c r="C22" s="169"/>
      <c r="D22" s="169"/>
      <c r="E22" s="105"/>
    </row>
    <row r="23" spans="1:5" s="180" customFormat="1" ht="12" customHeight="1">
      <c r="A23" s="12" t="s">
        <v>73</v>
      </c>
      <c r="B23" s="182" t="s">
        <v>155</v>
      </c>
      <c r="C23" s="169"/>
      <c r="D23" s="169"/>
      <c r="E23" s="105"/>
    </row>
    <row r="24" spans="1:5" s="180" customFormat="1" ht="12" customHeight="1" thickBot="1">
      <c r="A24" s="14" t="s">
        <v>79</v>
      </c>
      <c r="B24" s="113" t="s">
        <v>156</v>
      </c>
      <c r="C24" s="171"/>
      <c r="D24" s="171"/>
      <c r="E24" s="107"/>
    </row>
    <row r="25" spans="1:5" s="180" customFormat="1" ht="12" customHeight="1" thickBot="1">
      <c r="A25" s="18" t="s">
        <v>8</v>
      </c>
      <c r="B25" s="19" t="s">
        <v>157</v>
      </c>
      <c r="C25" s="168">
        <f>+C26+C27+C28+C29+C30</f>
        <v>0</v>
      </c>
      <c r="D25" s="168">
        <f>+D26+D27+D28+D29+D30</f>
        <v>0</v>
      </c>
      <c r="E25" s="104">
        <f>+E26+E27+E28+E29+E30</f>
        <v>0</v>
      </c>
    </row>
    <row r="26" spans="1:5" s="180" customFormat="1" ht="12" customHeight="1">
      <c r="A26" s="13" t="s">
        <v>52</v>
      </c>
      <c r="B26" s="181" t="s">
        <v>158</v>
      </c>
      <c r="C26" s="170"/>
      <c r="D26" s="170"/>
      <c r="E26" s="106"/>
    </row>
    <row r="27" spans="1:5" s="180" customFormat="1" ht="12" customHeight="1">
      <c r="A27" s="12" t="s">
        <v>53</v>
      </c>
      <c r="B27" s="182" t="s">
        <v>159</v>
      </c>
      <c r="C27" s="169"/>
      <c r="D27" s="169"/>
      <c r="E27" s="105"/>
    </row>
    <row r="28" spans="1:5" s="180" customFormat="1" ht="12" customHeight="1">
      <c r="A28" s="12" t="s">
        <v>54</v>
      </c>
      <c r="B28" s="182" t="s">
        <v>313</v>
      </c>
      <c r="C28" s="169"/>
      <c r="D28" s="169"/>
      <c r="E28" s="105"/>
    </row>
    <row r="29" spans="1:5" s="180" customFormat="1" ht="12" customHeight="1">
      <c r="A29" s="12" t="s">
        <v>55</v>
      </c>
      <c r="B29" s="182" t="s">
        <v>314</v>
      </c>
      <c r="C29" s="169"/>
      <c r="D29" s="169"/>
      <c r="E29" s="105"/>
    </row>
    <row r="30" spans="1:5" s="180" customFormat="1" ht="12" customHeight="1">
      <c r="A30" s="12" t="s">
        <v>95</v>
      </c>
      <c r="B30" s="182" t="s">
        <v>160</v>
      </c>
      <c r="C30" s="169"/>
      <c r="D30" s="169"/>
      <c r="E30" s="105"/>
    </row>
    <row r="31" spans="1:5" s="180" customFormat="1" ht="12" customHeight="1" thickBot="1">
      <c r="A31" s="14" t="s">
        <v>96</v>
      </c>
      <c r="B31" s="183" t="s">
        <v>161</v>
      </c>
      <c r="C31" s="171"/>
      <c r="D31" s="171"/>
      <c r="E31" s="107"/>
    </row>
    <row r="32" spans="1:5" s="180" customFormat="1" ht="12" customHeight="1" thickBot="1">
      <c r="A32" s="18" t="s">
        <v>97</v>
      </c>
      <c r="B32" s="19" t="s">
        <v>451</v>
      </c>
      <c r="C32" s="174">
        <f>SUM(C33:C39)</f>
        <v>16237000</v>
      </c>
      <c r="D32" s="174">
        <f>SUM(D33:D39)</f>
        <v>0</v>
      </c>
      <c r="E32" s="210">
        <f>SUM(E33:E39)</f>
        <v>16864036</v>
      </c>
    </row>
    <row r="33" spans="1:5" s="180" customFormat="1" ht="12" customHeight="1">
      <c r="A33" s="13" t="s">
        <v>162</v>
      </c>
      <c r="B33" s="181" t="s">
        <v>452</v>
      </c>
      <c r="C33" s="170"/>
      <c r="D33" s="170">
        <f>+D34+D35+D36</f>
        <v>0</v>
      </c>
      <c r="E33" s="106"/>
    </row>
    <row r="34" spans="1:5" s="180" customFormat="1" ht="12" customHeight="1">
      <c r="A34" s="12" t="s">
        <v>163</v>
      </c>
      <c r="B34" s="182" t="s">
        <v>453</v>
      </c>
      <c r="C34" s="169"/>
      <c r="D34" s="169"/>
      <c r="E34" s="105"/>
    </row>
    <row r="35" spans="1:5" s="180" customFormat="1" ht="12" customHeight="1">
      <c r="A35" s="12" t="s">
        <v>164</v>
      </c>
      <c r="B35" s="182" t="s">
        <v>454</v>
      </c>
      <c r="C35" s="169">
        <v>16237000</v>
      </c>
      <c r="D35" s="169"/>
      <c r="E35" s="105">
        <v>16864036</v>
      </c>
    </row>
    <row r="36" spans="1:5" s="180" customFormat="1" ht="12" customHeight="1">
      <c r="A36" s="12" t="s">
        <v>165</v>
      </c>
      <c r="B36" s="182" t="s">
        <v>455</v>
      </c>
      <c r="C36" s="169"/>
      <c r="D36" s="169"/>
      <c r="E36" s="105"/>
    </row>
    <row r="37" spans="1:5" s="180" customFormat="1" ht="12" customHeight="1">
      <c r="A37" s="12" t="s">
        <v>456</v>
      </c>
      <c r="B37" s="182" t="s">
        <v>166</v>
      </c>
      <c r="C37" s="169"/>
      <c r="D37" s="169"/>
      <c r="E37" s="105"/>
    </row>
    <row r="38" spans="1:5" s="180" customFormat="1" ht="12" customHeight="1">
      <c r="A38" s="12" t="s">
        <v>457</v>
      </c>
      <c r="B38" s="182" t="s">
        <v>770</v>
      </c>
      <c r="C38" s="169"/>
      <c r="D38" s="169"/>
      <c r="E38" s="105"/>
    </row>
    <row r="39" spans="1:5" s="180" customFormat="1" ht="12" customHeight="1" thickBot="1">
      <c r="A39" s="14" t="s">
        <v>458</v>
      </c>
      <c r="B39" s="300" t="s">
        <v>167</v>
      </c>
      <c r="C39" s="171"/>
      <c r="D39" s="171"/>
      <c r="E39" s="107"/>
    </row>
    <row r="40" spans="1:5" s="180" customFormat="1" ht="12" customHeight="1" thickBot="1">
      <c r="A40" s="18" t="s">
        <v>10</v>
      </c>
      <c r="B40" s="19" t="s">
        <v>321</v>
      </c>
      <c r="C40" s="168">
        <f>SUM(C41:C51)</f>
        <v>0</v>
      </c>
      <c r="D40" s="168">
        <f>SUM(D41:D51)</f>
        <v>0</v>
      </c>
      <c r="E40" s="104">
        <f>SUM(E41:E51)</f>
        <v>0</v>
      </c>
    </row>
    <row r="41" spans="1:5" s="180" customFormat="1" ht="12" customHeight="1">
      <c r="A41" s="13" t="s">
        <v>56</v>
      </c>
      <c r="B41" s="181" t="s">
        <v>170</v>
      </c>
      <c r="C41" s="170"/>
      <c r="D41" s="170"/>
      <c r="E41" s="106"/>
    </row>
    <row r="42" spans="1:5" s="180" customFormat="1" ht="12" customHeight="1">
      <c r="A42" s="12" t="s">
        <v>57</v>
      </c>
      <c r="B42" s="182" t="s">
        <v>171</v>
      </c>
      <c r="C42" s="169"/>
      <c r="D42" s="169"/>
      <c r="E42" s="105"/>
    </row>
    <row r="43" spans="1:5" s="180" customFormat="1" ht="12" customHeight="1">
      <c r="A43" s="12" t="s">
        <v>58</v>
      </c>
      <c r="B43" s="182" t="s">
        <v>172</v>
      </c>
      <c r="C43" s="169"/>
      <c r="D43" s="169"/>
      <c r="E43" s="105"/>
    </row>
    <row r="44" spans="1:5" s="180" customFormat="1" ht="12" customHeight="1">
      <c r="A44" s="12" t="s">
        <v>99</v>
      </c>
      <c r="B44" s="182" t="s">
        <v>173</v>
      </c>
      <c r="C44" s="169"/>
      <c r="D44" s="169"/>
      <c r="E44" s="105"/>
    </row>
    <row r="45" spans="1:5" s="180" customFormat="1" ht="12" customHeight="1">
      <c r="A45" s="12" t="s">
        <v>100</v>
      </c>
      <c r="B45" s="182" t="s">
        <v>174</v>
      </c>
      <c r="C45" s="169"/>
      <c r="D45" s="169"/>
      <c r="E45" s="105"/>
    </row>
    <row r="46" spans="1:5" s="180" customFormat="1" ht="12" customHeight="1">
      <c r="A46" s="12" t="s">
        <v>101</v>
      </c>
      <c r="B46" s="182" t="s">
        <v>175</v>
      </c>
      <c r="C46" s="169"/>
      <c r="D46" s="169"/>
      <c r="E46" s="105"/>
    </row>
    <row r="47" spans="1:5" s="180" customFormat="1" ht="12" customHeight="1">
      <c r="A47" s="12" t="s">
        <v>102</v>
      </c>
      <c r="B47" s="182" t="s">
        <v>176</v>
      </c>
      <c r="C47" s="169"/>
      <c r="D47" s="169"/>
      <c r="E47" s="105"/>
    </row>
    <row r="48" spans="1:5" s="180" customFormat="1" ht="12" customHeight="1">
      <c r="A48" s="12" t="s">
        <v>103</v>
      </c>
      <c r="B48" s="182" t="s">
        <v>459</v>
      </c>
      <c r="C48" s="169"/>
      <c r="D48" s="169"/>
      <c r="E48" s="105"/>
    </row>
    <row r="49" spans="1:5" s="180" customFormat="1" ht="12" customHeight="1">
      <c r="A49" s="12" t="s">
        <v>168</v>
      </c>
      <c r="B49" s="182" t="s">
        <v>178</v>
      </c>
      <c r="C49" s="172"/>
      <c r="D49" s="172"/>
      <c r="E49" s="108"/>
    </row>
    <row r="50" spans="1:5" s="180" customFormat="1" ht="12" customHeight="1">
      <c r="A50" s="14" t="s">
        <v>169</v>
      </c>
      <c r="B50" s="183" t="s">
        <v>323</v>
      </c>
      <c r="C50" s="173"/>
      <c r="D50" s="173"/>
      <c r="E50" s="109"/>
    </row>
    <row r="51" spans="1:5" s="180" customFormat="1" ht="12" customHeight="1" thickBot="1">
      <c r="A51" s="14" t="s">
        <v>322</v>
      </c>
      <c r="B51" s="113" t="s">
        <v>179</v>
      </c>
      <c r="C51" s="173"/>
      <c r="D51" s="173"/>
      <c r="E51" s="109"/>
    </row>
    <row r="52" spans="1:5" s="180" customFormat="1" ht="12" customHeight="1" thickBot="1">
      <c r="A52" s="18" t="s">
        <v>11</v>
      </c>
      <c r="B52" s="19" t="s">
        <v>180</v>
      </c>
      <c r="C52" s="168">
        <f>SUM(C53:C57)</f>
        <v>0</v>
      </c>
      <c r="D52" s="168">
        <f>SUM(D53:D57)</f>
        <v>0</v>
      </c>
      <c r="E52" s="104">
        <f>SUM(E53:E57)</f>
        <v>0</v>
      </c>
    </row>
    <row r="53" spans="1:5" s="180" customFormat="1" ht="12" customHeight="1">
      <c r="A53" s="13" t="s">
        <v>59</v>
      </c>
      <c r="B53" s="181" t="s">
        <v>184</v>
      </c>
      <c r="C53" s="221"/>
      <c r="D53" s="221"/>
      <c r="E53" s="110"/>
    </row>
    <row r="54" spans="1:5" s="180" customFormat="1" ht="12" customHeight="1">
      <c r="A54" s="12" t="s">
        <v>60</v>
      </c>
      <c r="B54" s="182" t="s">
        <v>185</v>
      </c>
      <c r="C54" s="172"/>
      <c r="D54" s="172"/>
      <c r="E54" s="108"/>
    </row>
    <row r="55" spans="1:5" s="180" customFormat="1" ht="12" customHeight="1">
      <c r="A55" s="12" t="s">
        <v>181</v>
      </c>
      <c r="B55" s="182" t="s">
        <v>186</v>
      </c>
      <c r="C55" s="172"/>
      <c r="D55" s="172"/>
      <c r="E55" s="108"/>
    </row>
    <row r="56" spans="1:5" s="180" customFormat="1" ht="12" customHeight="1">
      <c r="A56" s="12" t="s">
        <v>182</v>
      </c>
      <c r="B56" s="182" t="s">
        <v>187</v>
      </c>
      <c r="C56" s="172"/>
      <c r="D56" s="172"/>
      <c r="E56" s="108"/>
    </row>
    <row r="57" spans="1:5" s="180" customFormat="1" ht="12" customHeight="1" thickBot="1">
      <c r="A57" s="14" t="s">
        <v>183</v>
      </c>
      <c r="B57" s="113" t="s">
        <v>188</v>
      </c>
      <c r="C57" s="173"/>
      <c r="D57" s="173"/>
      <c r="E57" s="109"/>
    </row>
    <row r="58" spans="1:5" s="180" customFormat="1" ht="12" customHeight="1" thickBot="1">
      <c r="A58" s="18" t="s">
        <v>104</v>
      </c>
      <c r="B58" s="19" t="s">
        <v>189</v>
      </c>
      <c r="C58" s="168">
        <f>SUM(C59:C61)</f>
        <v>0</v>
      </c>
      <c r="D58" s="168">
        <f>SUM(D59:D61)</f>
        <v>0</v>
      </c>
      <c r="E58" s="104">
        <f>SUM(E59:E61)</f>
        <v>0</v>
      </c>
    </row>
    <row r="59" spans="1:5" s="180" customFormat="1" ht="12" customHeight="1">
      <c r="A59" s="13" t="s">
        <v>61</v>
      </c>
      <c r="B59" s="181" t="s">
        <v>190</v>
      </c>
      <c r="C59" s="170"/>
      <c r="D59" s="170"/>
      <c r="E59" s="106"/>
    </row>
    <row r="60" spans="1:5" s="180" customFormat="1" ht="12" customHeight="1">
      <c r="A60" s="12" t="s">
        <v>62</v>
      </c>
      <c r="B60" s="182" t="s">
        <v>315</v>
      </c>
      <c r="C60" s="169"/>
      <c r="D60" s="169"/>
      <c r="E60" s="105"/>
    </row>
    <row r="61" spans="1:5" s="180" customFormat="1" ht="12" customHeight="1">
      <c r="A61" s="12" t="s">
        <v>193</v>
      </c>
      <c r="B61" s="182" t="s">
        <v>191</v>
      </c>
      <c r="C61" s="169"/>
      <c r="D61" s="169"/>
      <c r="E61" s="105"/>
    </row>
    <row r="62" spans="1:5" s="180" customFormat="1" ht="12" customHeight="1" thickBot="1">
      <c r="A62" s="14" t="s">
        <v>194</v>
      </c>
      <c r="B62" s="113" t="s">
        <v>192</v>
      </c>
      <c r="C62" s="171"/>
      <c r="D62" s="171"/>
      <c r="E62" s="107"/>
    </row>
    <row r="63" spans="1:5" s="180" customFormat="1" ht="12" customHeight="1" thickBot="1">
      <c r="A63" s="18" t="s">
        <v>13</v>
      </c>
      <c r="B63" s="111" t="s">
        <v>195</v>
      </c>
      <c r="C63" s="168">
        <f>SUM(C64:C66)</f>
        <v>0</v>
      </c>
      <c r="D63" s="168">
        <f>SUM(D64:D66)</f>
        <v>0</v>
      </c>
      <c r="E63" s="104">
        <f>SUM(E64:E66)</f>
        <v>0</v>
      </c>
    </row>
    <row r="64" spans="1:5" s="180" customFormat="1" ht="12" customHeight="1">
      <c r="A64" s="13" t="s">
        <v>105</v>
      </c>
      <c r="B64" s="181" t="s">
        <v>197</v>
      </c>
      <c r="C64" s="172"/>
      <c r="D64" s="172"/>
      <c r="E64" s="108"/>
    </row>
    <row r="65" spans="1:5" s="180" customFormat="1" ht="12" customHeight="1">
      <c r="A65" s="12" t="s">
        <v>106</v>
      </c>
      <c r="B65" s="182" t="s">
        <v>316</v>
      </c>
      <c r="C65" s="172"/>
      <c r="D65" s="172"/>
      <c r="E65" s="108"/>
    </row>
    <row r="66" spans="1:5" s="180" customFormat="1" ht="12" customHeight="1">
      <c r="A66" s="12" t="s">
        <v>129</v>
      </c>
      <c r="B66" s="182" t="s">
        <v>198</v>
      </c>
      <c r="C66" s="172"/>
      <c r="D66" s="172"/>
      <c r="E66" s="108"/>
    </row>
    <row r="67" spans="1:5" s="180" customFormat="1" ht="12" customHeight="1" thickBot="1">
      <c r="A67" s="14" t="s">
        <v>196</v>
      </c>
      <c r="B67" s="113" t="s">
        <v>199</v>
      </c>
      <c r="C67" s="172"/>
      <c r="D67" s="172"/>
      <c r="E67" s="108"/>
    </row>
    <row r="68" spans="1:5" s="180" customFormat="1" ht="12" customHeight="1" thickBot="1">
      <c r="A68" s="236" t="s">
        <v>363</v>
      </c>
      <c r="B68" s="19" t="s">
        <v>200</v>
      </c>
      <c r="C68" s="174">
        <f>+C11+C18+C25+C32+C40+C52+C58+C63</f>
        <v>16237000</v>
      </c>
      <c r="D68" s="174">
        <f>+D11+D18+D25+D32+D40+D52+D58+D63</f>
        <v>0</v>
      </c>
      <c r="E68" s="210">
        <f>+E11+E18+E25+E32+E40+E52+E58+E63</f>
        <v>16864036</v>
      </c>
    </row>
    <row r="69" spans="1:5" s="180" customFormat="1" ht="12" customHeight="1" thickBot="1">
      <c r="A69" s="222" t="s">
        <v>201</v>
      </c>
      <c r="B69" s="111" t="s">
        <v>202</v>
      </c>
      <c r="C69" s="168">
        <f>SUM(C70:C72)</f>
        <v>0</v>
      </c>
      <c r="D69" s="168">
        <f>SUM(D70:D72)</f>
        <v>0</v>
      </c>
      <c r="E69" s="104">
        <f>SUM(E70:E72)</f>
        <v>0</v>
      </c>
    </row>
    <row r="70" spans="1:5" s="180" customFormat="1" ht="12" customHeight="1">
      <c r="A70" s="13" t="s">
        <v>230</v>
      </c>
      <c r="B70" s="181" t="s">
        <v>203</v>
      </c>
      <c r="C70" s="172"/>
      <c r="D70" s="172"/>
      <c r="E70" s="108"/>
    </row>
    <row r="71" spans="1:5" s="180" customFormat="1" ht="12" customHeight="1">
      <c r="A71" s="12" t="s">
        <v>239</v>
      </c>
      <c r="B71" s="182" t="s">
        <v>204</v>
      </c>
      <c r="C71" s="172"/>
      <c r="D71" s="172"/>
      <c r="E71" s="108"/>
    </row>
    <row r="72" spans="1:5" s="180" customFormat="1" ht="12" customHeight="1" thickBot="1">
      <c r="A72" s="14" t="s">
        <v>240</v>
      </c>
      <c r="B72" s="232" t="s">
        <v>348</v>
      </c>
      <c r="C72" s="172"/>
      <c r="D72" s="172"/>
      <c r="E72" s="108"/>
    </row>
    <row r="73" spans="1:5" s="180" customFormat="1" ht="12" customHeight="1" thickBot="1">
      <c r="A73" s="222" t="s">
        <v>206</v>
      </c>
      <c r="B73" s="111" t="s">
        <v>207</v>
      </c>
      <c r="C73" s="168">
        <f>SUM(C74:C77)</f>
        <v>0</v>
      </c>
      <c r="D73" s="168">
        <f>SUM(D74:D77)</f>
        <v>0</v>
      </c>
      <c r="E73" s="104">
        <f>SUM(E74:E77)</f>
        <v>0</v>
      </c>
    </row>
    <row r="74" spans="1:5" s="180" customFormat="1" ht="12" customHeight="1">
      <c r="A74" s="13" t="s">
        <v>84</v>
      </c>
      <c r="B74" s="307" t="s">
        <v>208</v>
      </c>
      <c r="C74" s="172"/>
      <c r="D74" s="172"/>
      <c r="E74" s="108"/>
    </row>
    <row r="75" spans="1:5" s="180" customFormat="1" ht="12" customHeight="1">
      <c r="A75" s="12" t="s">
        <v>85</v>
      </c>
      <c r="B75" s="307" t="s">
        <v>466</v>
      </c>
      <c r="C75" s="172"/>
      <c r="D75" s="172"/>
      <c r="E75" s="108"/>
    </row>
    <row r="76" spans="1:5" s="180" customFormat="1" ht="12" customHeight="1">
      <c r="A76" s="12" t="s">
        <v>231</v>
      </c>
      <c r="B76" s="307" t="s">
        <v>209</v>
      </c>
      <c r="C76" s="172"/>
      <c r="D76" s="172"/>
      <c r="E76" s="108"/>
    </row>
    <row r="77" spans="1:5" s="180" customFormat="1" ht="12" customHeight="1" thickBot="1">
      <c r="A77" s="14" t="s">
        <v>232</v>
      </c>
      <c r="B77" s="308" t="s">
        <v>467</v>
      </c>
      <c r="C77" s="172"/>
      <c r="D77" s="172"/>
      <c r="E77" s="108"/>
    </row>
    <row r="78" spans="1:5" s="180" customFormat="1" ht="12" customHeight="1" thickBot="1">
      <c r="A78" s="222" t="s">
        <v>210</v>
      </c>
      <c r="B78" s="111" t="s">
        <v>211</v>
      </c>
      <c r="C78" s="168">
        <f>SUM(C79:C80)</f>
        <v>0</v>
      </c>
      <c r="D78" s="168">
        <f>SUM(D79:D80)</f>
        <v>0</v>
      </c>
      <c r="E78" s="104">
        <f>SUM(E79:E80)</f>
        <v>0</v>
      </c>
    </row>
    <row r="79" spans="1:5" s="180" customFormat="1" ht="12" customHeight="1">
      <c r="A79" s="13" t="s">
        <v>233</v>
      </c>
      <c r="B79" s="181" t="s">
        <v>212</v>
      </c>
      <c r="C79" s="172"/>
      <c r="D79" s="172"/>
      <c r="E79" s="108"/>
    </row>
    <row r="80" spans="1:5" s="180" customFormat="1" ht="12" customHeight="1" thickBot="1">
      <c r="A80" s="14" t="s">
        <v>234</v>
      </c>
      <c r="B80" s="113" t="s">
        <v>213</v>
      </c>
      <c r="C80" s="172"/>
      <c r="D80" s="172"/>
      <c r="E80" s="108"/>
    </row>
    <row r="81" spans="1:5" s="180" customFormat="1" ht="12" customHeight="1" thickBot="1">
      <c r="A81" s="222" t="s">
        <v>214</v>
      </c>
      <c r="B81" s="111" t="s">
        <v>215</v>
      </c>
      <c r="C81" s="168">
        <f>SUM(C82:C84)</f>
        <v>0</v>
      </c>
      <c r="D81" s="168">
        <f>SUM(D82:D84)</f>
        <v>0</v>
      </c>
      <c r="E81" s="104">
        <f>SUM(E82:E84)</f>
        <v>0</v>
      </c>
    </row>
    <row r="82" spans="1:5" s="180" customFormat="1" ht="12" customHeight="1">
      <c r="A82" s="13" t="s">
        <v>235</v>
      </c>
      <c r="B82" s="181" t="s">
        <v>216</v>
      </c>
      <c r="C82" s="172"/>
      <c r="D82" s="172"/>
      <c r="E82" s="108"/>
    </row>
    <row r="83" spans="1:5" s="180" customFormat="1" ht="12" customHeight="1">
      <c r="A83" s="12" t="s">
        <v>236</v>
      </c>
      <c r="B83" s="182" t="s">
        <v>217</v>
      </c>
      <c r="C83" s="172"/>
      <c r="D83" s="172"/>
      <c r="E83" s="108"/>
    </row>
    <row r="84" spans="1:5" s="180" customFormat="1" ht="12" customHeight="1" thickBot="1">
      <c r="A84" s="14" t="s">
        <v>237</v>
      </c>
      <c r="B84" s="113" t="s">
        <v>468</v>
      </c>
      <c r="C84" s="172"/>
      <c r="D84" s="172"/>
      <c r="E84" s="108"/>
    </row>
    <row r="85" spans="1:5" s="180" customFormat="1" ht="12" customHeight="1" thickBot="1">
      <c r="A85" s="222" t="s">
        <v>218</v>
      </c>
      <c r="B85" s="111" t="s">
        <v>238</v>
      </c>
      <c r="C85" s="168">
        <f>SUM(C86:C89)</f>
        <v>0</v>
      </c>
      <c r="D85" s="168">
        <f>SUM(D86:D89)</f>
        <v>0</v>
      </c>
      <c r="E85" s="104">
        <f>SUM(E86:E89)</f>
        <v>0</v>
      </c>
    </row>
    <row r="86" spans="1:5" s="180" customFormat="1" ht="12" customHeight="1">
      <c r="A86" s="185" t="s">
        <v>219</v>
      </c>
      <c r="B86" s="181" t="s">
        <v>220</v>
      </c>
      <c r="C86" s="172"/>
      <c r="D86" s="172"/>
      <c r="E86" s="108"/>
    </row>
    <row r="87" spans="1:5" s="180" customFormat="1" ht="12" customHeight="1">
      <c r="A87" s="186" t="s">
        <v>221</v>
      </c>
      <c r="B87" s="182" t="s">
        <v>222</v>
      </c>
      <c r="C87" s="172"/>
      <c r="D87" s="172"/>
      <c r="E87" s="108"/>
    </row>
    <row r="88" spans="1:5" s="180" customFormat="1" ht="12" customHeight="1">
      <c r="A88" s="186" t="s">
        <v>223</v>
      </c>
      <c r="B88" s="182" t="s">
        <v>224</v>
      </c>
      <c r="C88" s="172"/>
      <c r="D88" s="172"/>
      <c r="E88" s="108"/>
    </row>
    <row r="89" spans="1:5" s="180" customFormat="1" ht="12" customHeight="1" thickBot="1">
      <c r="A89" s="187" t="s">
        <v>225</v>
      </c>
      <c r="B89" s="113" t="s">
        <v>226</v>
      </c>
      <c r="C89" s="172"/>
      <c r="D89" s="172"/>
      <c r="E89" s="108"/>
    </row>
    <row r="90" spans="1:5" s="180" customFormat="1" ht="12" customHeight="1" thickBot="1">
      <c r="A90" s="222" t="s">
        <v>227</v>
      </c>
      <c r="B90" s="111" t="s">
        <v>362</v>
      </c>
      <c r="C90" s="224"/>
      <c r="D90" s="224"/>
      <c r="E90" s="225"/>
    </row>
    <row r="91" spans="1:5" s="180" customFormat="1" ht="13.5" customHeight="1" thickBot="1">
      <c r="A91" s="222" t="s">
        <v>229</v>
      </c>
      <c r="B91" s="111" t="s">
        <v>228</v>
      </c>
      <c r="C91" s="224"/>
      <c r="D91" s="224"/>
      <c r="E91" s="225"/>
    </row>
    <row r="92" spans="1:5" s="180" customFormat="1" ht="15.75" customHeight="1" thickBot="1">
      <c r="A92" s="222" t="s">
        <v>241</v>
      </c>
      <c r="B92" s="188" t="s">
        <v>365</v>
      </c>
      <c r="C92" s="174">
        <f>+C69+C73+C78+C81+C85+C91+C90</f>
        <v>0</v>
      </c>
      <c r="D92" s="174">
        <f>+D69+D73+D78+D81+D85+D91+D90</f>
        <v>0</v>
      </c>
      <c r="E92" s="210">
        <f>+E69+E73+E78+E81+E85+E91+E90</f>
        <v>0</v>
      </c>
    </row>
    <row r="93" spans="1:5" s="180" customFormat="1" ht="25.5" customHeight="1" thickBot="1">
      <c r="A93" s="223" t="s">
        <v>364</v>
      </c>
      <c r="B93" s="189" t="s">
        <v>366</v>
      </c>
      <c r="C93" s="174">
        <f>+C68+C92</f>
        <v>16237000</v>
      </c>
      <c r="D93" s="174">
        <f>+D68+D92</f>
        <v>0</v>
      </c>
      <c r="E93" s="210">
        <f>+E68+E92</f>
        <v>16864036</v>
      </c>
    </row>
    <row r="94" spans="1:3" s="180" customFormat="1" ht="15" customHeight="1">
      <c r="A94" s="3"/>
      <c r="B94" s="4"/>
      <c r="C94" s="115"/>
    </row>
    <row r="95" spans="1:5" ht="16.5" customHeight="1">
      <c r="A95" s="699" t="s">
        <v>34</v>
      </c>
      <c r="B95" s="699"/>
      <c r="C95" s="699"/>
      <c r="D95" s="699"/>
      <c r="E95" s="699"/>
    </row>
    <row r="96" spans="1:5" s="190" customFormat="1" ht="16.5" customHeight="1" thickBot="1">
      <c r="A96" s="701" t="s">
        <v>87</v>
      </c>
      <c r="B96" s="701"/>
      <c r="C96" s="63"/>
      <c r="E96" s="63" t="str">
        <f>E7</f>
        <v> Forintban!</v>
      </c>
    </row>
    <row r="97" spans="1:5" ht="15.75">
      <c r="A97" s="690" t="s">
        <v>51</v>
      </c>
      <c r="B97" s="692" t="s">
        <v>406</v>
      </c>
      <c r="C97" s="694" t="str">
        <f>+CONCATENATE(LEFT(Z_ÖSSZEFÜGGÉSEK!A6,4),". évi")</f>
        <v>2018. évi</v>
      </c>
      <c r="D97" s="695"/>
      <c r="E97" s="696"/>
    </row>
    <row r="98" spans="1:5" ht="24.75" thickBot="1">
      <c r="A98" s="691"/>
      <c r="B98" s="693"/>
      <c r="C98" s="253" t="s">
        <v>404</v>
      </c>
      <c r="D98" s="252" t="s">
        <v>405</v>
      </c>
      <c r="E98" s="309" t="str">
        <f>CONCATENATE(E9)</f>
        <v>2018. XII. 31.
módosítás utáni</v>
      </c>
    </row>
    <row r="99" spans="1:5" s="179" customFormat="1" ht="12" customHeight="1" thickBot="1">
      <c r="A99" s="25" t="s">
        <v>371</v>
      </c>
      <c r="B99" s="26" t="s">
        <v>372</v>
      </c>
      <c r="C99" s="26" t="s">
        <v>373</v>
      </c>
      <c r="D99" s="26" t="s">
        <v>375</v>
      </c>
      <c r="E99" s="264" t="s">
        <v>374</v>
      </c>
    </row>
    <row r="100" spans="1:5" ht="12" customHeight="1" thickBot="1">
      <c r="A100" s="20" t="s">
        <v>6</v>
      </c>
      <c r="B100" s="24" t="s">
        <v>324</v>
      </c>
      <c r="C100" s="167">
        <f>C101+C102+C103+C104+C105+C118</f>
        <v>16237000</v>
      </c>
      <c r="D100" s="167">
        <f>D101+D102+D103+D104+D105+D118</f>
        <v>0</v>
      </c>
      <c r="E100" s="239">
        <f>E101+E102+E103+E104+E105+E118</f>
        <v>16864036</v>
      </c>
    </row>
    <row r="101" spans="1:5" ht="12" customHeight="1">
      <c r="A101" s="15" t="s">
        <v>63</v>
      </c>
      <c r="B101" s="8" t="s">
        <v>35</v>
      </c>
      <c r="C101" s="246">
        <v>13569000</v>
      </c>
      <c r="D101" s="246"/>
      <c r="E101" s="240">
        <v>14112164</v>
      </c>
    </row>
    <row r="102" spans="1:5" ht="12" customHeight="1">
      <c r="A102" s="12" t="s">
        <v>64</v>
      </c>
      <c r="B102" s="6" t="s">
        <v>107</v>
      </c>
      <c r="C102" s="169">
        <v>2668000</v>
      </c>
      <c r="D102" s="169"/>
      <c r="E102" s="105">
        <v>2751872</v>
      </c>
    </row>
    <row r="103" spans="1:5" ht="12" customHeight="1">
      <c r="A103" s="12" t="s">
        <v>65</v>
      </c>
      <c r="B103" s="6" t="s">
        <v>82</v>
      </c>
      <c r="C103" s="171"/>
      <c r="D103" s="171"/>
      <c r="E103" s="107"/>
    </row>
    <row r="104" spans="1:5" ht="12" customHeight="1">
      <c r="A104" s="12" t="s">
        <v>66</v>
      </c>
      <c r="B104" s="9" t="s">
        <v>108</v>
      </c>
      <c r="C104" s="171"/>
      <c r="D104" s="171"/>
      <c r="E104" s="107"/>
    </row>
    <row r="105" spans="1:5" ht="12" customHeight="1">
      <c r="A105" s="12" t="s">
        <v>74</v>
      </c>
      <c r="B105" s="17" t="s">
        <v>109</v>
      </c>
      <c r="C105" s="171"/>
      <c r="D105" s="171"/>
      <c r="E105" s="107"/>
    </row>
    <row r="106" spans="1:5" ht="12" customHeight="1">
      <c r="A106" s="12" t="s">
        <v>67</v>
      </c>
      <c r="B106" s="6" t="s">
        <v>329</v>
      </c>
      <c r="C106" s="171"/>
      <c r="D106" s="171"/>
      <c r="E106" s="107"/>
    </row>
    <row r="107" spans="1:5" ht="12" customHeight="1">
      <c r="A107" s="12" t="s">
        <v>68</v>
      </c>
      <c r="B107" s="67" t="s">
        <v>328</v>
      </c>
      <c r="C107" s="171"/>
      <c r="D107" s="171"/>
      <c r="E107" s="107"/>
    </row>
    <row r="108" spans="1:5" ht="12" customHeight="1">
      <c r="A108" s="12" t="s">
        <v>75</v>
      </c>
      <c r="B108" s="67" t="s">
        <v>327</v>
      </c>
      <c r="C108" s="171"/>
      <c r="D108" s="171"/>
      <c r="E108" s="107"/>
    </row>
    <row r="109" spans="1:5" ht="12" customHeight="1">
      <c r="A109" s="12" t="s">
        <v>76</v>
      </c>
      <c r="B109" s="65" t="s">
        <v>244</v>
      </c>
      <c r="C109" s="171"/>
      <c r="D109" s="171"/>
      <c r="E109" s="107"/>
    </row>
    <row r="110" spans="1:5" ht="12" customHeight="1">
      <c r="A110" s="12" t="s">
        <v>77</v>
      </c>
      <c r="B110" s="66" t="s">
        <v>245</v>
      </c>
      <c r="C110" s="171"/>
      <c r="D110" s="171"/>
      <c r="E110" s="107"/>
    </row>
    <row r="111" spans="1:5" ht="12" customHeight="1">
      <c r="A111" s="12" t="s">
        <v>78</v>
      </c>
      <c r="B111" s="66" t="s">
        <v>246</v>
      </c>
      <c r="C111" s="171"/>
      <c r="D111" s="171"/>
      <c r="E111" s="107"/>
    </row>
    <row r="112" spans="1:5" ht="12" customHeight="1">
      <c r="A112" s="12" t="s">
        <v>80</v>
      </c>
      <c r="B112" s="65" t="s">
        <v>247</v>
      </c>
      <c r="C112" s="171"/>
      <c r="D112" s="171"/>
      <c r="E112" s="107"/>
    </row>
    <row r="113" spans="1:5" ht="12" customHeight="1">
      <c r="A113" s="12" t="s">
        <v>110</v>
      </c>
      <c r="B113" s="65" t="s">
        <v>248</v>
      </c>
      <c r="C113" s="171"/>
      <c r="D113" s="171"/>
      <c r="E113" s="107"/>
    </row>
    <row r="114" spans="1:5" ht="12" customHeight="1">
      <c r="A114" s="12" t="s">
        <v>242</v>
      </c>
      <c r="B114" s="66" t="s">
        <v>249</v>
      </c>
      <c r="C114" s="171"/>
      <c r="D114" s="171"/>
      <c r="E114" s="107"/>
    </row>
    <row r="115" spans="1:5" ht="12" customHeight="1">
      <c r="A115" s="11" t="s">
        <v>243</v>
      </c>
      <c r="B115" s="67" t="s">
        <v>250</v>
      </c>
      <c r="C115" s="171"/>
      <c r="D115" s="171"/>
      <c r="E115" s="107"/>
    </row>
    <row r="116" spans="1:5" ht="12" customHeight="1">
      <c r="A116" s="12" t="s">
        <v>325</v>
      </c>
      <c r="B116" s="67" t="s">
        <v>251</v>
      </c>
      <c r="C116" s="171"/>
      <c r="D116" s="171"/>
      <c r="E116" s="107"/>
    </row>
    <row r="117" spans="1:5" ht="12" customHeight="1">
      <c r="A117" s="14" t="s">
        <v>326</v>
      </c>
      <c r="B117" s="67" t="s">
        <v>252</v>
      </c>
      <c r="C117" s="171"/>
      <c r="D117" s="171"/>
      <c r="E117" s="107"/>
    </row>
    <row r="118" spans="1:5" ht="12" customHeight="1">
      <c r="A118" s="12" t="s">
        <v>330</v>
      </c>
      <c r="B118" s="9" t="s">
        <v>36</v>
      </c>
      <c r="C118" s="169"/>
      <c r="D118" s="169"/>
      <c r="E118" s="105"/>
    </row>
    <row r="119" spans="1:5" ht="12" customHeight="1">
      <c r="A119" s="12" t="s">
        <v>331</v>
      </c>
      <c r="B119" s="6" t="s">
        <v>333</v>
      </c>
      <c r="C119" s="169"/>
      <c r="D119" s="169"/>
      <c r="E119" s="105"/>
    </row>
    <row r="120" spans="1:5" ht="12" customHeight="1" thickBot="1">
      <c r="A120" s="16" t="s">
        <v>332</v>
      </c>
      <c r="B120" s="235" t="s">
        <v>334</v>
      </c>
      <c r="C120" s="247"/>
      <c r="D120" s="247"/>
      <c r="E120" s="241"/>
    </row>
    <row r="121" spans="1:5" ht="12" customHeight="1" thickBot="1">
      <c r="A121" s="233" t="s">
        <v>7</v>
      </c>
      <c r="B121" s="234" t="s">
        <v>253</v>
      </c>
      <c r="C121" s="248">
        <f>+C122+C124+C126</f>
        <v>0</v>
      </c>
      <c r="D121" s="168">
        <f>+D122+D124+D126</f>
        <v>0</v>
      </c>
      <c r="E121" s="242">
        <f>+E122+E124+E126</f>
        <v>0</v>
      </c>
    </row>
    <row r="122" spans="1:5" ht="12" customHeight="1">
      <c r="A122" s="13" t="s">
        <v>69</v>
      </c>
      <c r="B122" s="6" t="s">
        <v>128</v>
      </c>
      <c r="C122" s="170"/>
      <c r="D122" s="257"/>
      <c r="E122" s="106"/>
    </row>
    <row r="123" spans="1:5" ht="12" customHeight="1">
      <c r="A123" s="13" t="s">
        <v>70</v>
      </c>
      <c r="B123" s="10" t="s">
        <v>257</v>
      </c>
      <c r="C123" s="170"/>
      <c r="D123" s="257"/>
      <c r="E123" s="106"/>
    </row>
    <row r="124" spans="1:5" ht="12" customHeight="1">
      <c r="A124" s="13" t="s">
        <v>71</v>
      </c>
      <c r="B124" s="10" t="s">
        <v>111</v>
      </c>
      <c r="C124" s="169"/>
      <c r="D124" s="258"/>
      <c r="E124" s="105"/>
    </row>
    <row r="125" spans="1:5" ht="12" customHeight="1">
      <c r="A125" s="13" t="s">
        <v>72</v>
      </c>
      <c r="B125" s="10" t="s">
        <v>258</v>
      </c>
      <c r="C125" s="169"/>
      <c r="D125" s="258"/>
      <c r="E125" s="105"/>
    </row>
    <row r="126" spans="1:5" ht="12" customHeight="1">
      <c r="A126" s="13" t="s">
        <v>73</v>
      </c>
      <c r="B126" s="113" t="s">
        <v>130</v>
      </c>
      <c r="C126" s="169"/>
      <c r="D126" s="258"/>
      <c r="E126" s="105"/>
    </row>
    <row r="127" spans="1:5" ht="12" customHeight="1">
      <c r="A127" s="13" t="s">
        <v>79</v>
      </c>
      <c r="B127" s="112" t="s">
        <v>317</v>
      </c>
      <c r="C127" s="169"/>
      <c r="D127" s="258"/>
      <c r="E127" s="105"/>
    </row>
    <row r="128" spans="1:5" ht="12" customHeight="1">
      <c r="A128" s="13" t="s">
        <v>81</v>
      </c>
      <c r="B128" s="177" t="s">
        <v>263</v>
      </c>
      <c r="C128" s="169"/>
      <c r="D128" s="258"/>
      <c r="E128" s="105"/>
    </row>
    <row r="129" spans="1:5" ht="15.75">
      <c r="A129" s="13" t="s">
        <v>112</v>
      </c>
      <c r="B129" s="66" t="s">
        <v>246</v>
      </c>
      <c r="C129" s="169"/>
      <c r="D129" s="258"/>
      <c r="E129" s="105"/>
    </row>
    <row r="130" spans="1:5" ht="12" customHeight="1">
      <c r="A130" s="13" t="s">
        <v>113</v>
      </c>
      <c r="B130" s="66" t="s">
        <v>262</v>
      </c>
      <c r="C130" s="169"/>
      <c r="D130" s="258"/>
      <c r="E130" s="105"/>
    </row>
    <row r="131" spans="1:5" ht="12" customHeight="1">
      <c r="A131" s="13" t="s">
        <v>114</v>
      </c>
      <c r="B131" s="66" t="s">
        <v>261</v>
      </c>
      <c r="C131" s="169"/>
      <c r="D131" s="258"/>
      <c r="E131" s="105"/>
    </row>
    <row r="132" spans="1:5" ht="12" customHeight="1">
      <c r="A132" s="13" t="s">
        <v>254</v>
      </c>
      <c r="B132" s="66" t="s">
        <v>249</v>
      </c>
      <c r="C132" s="169"/>
      <c r="D132" s="258"/>
      <c r="E132" s="105"/>
    </row>
    <row r="133" spans="1:5" ht="12" customHeight="1">
      <c r="A133" s="13" t="s">
        <v>255</v>
      </c>
      <c r="B133" s="66" t="s">
        <v>260</v>
      </c>
      <c r="C133" s="169"/>
      <c r="D133" s="258"/>
      <c r="E133" s="105"/>
    </row>
    <row r="134" spans="1:5" ht="16.5" thickBot="1">
      <c r="A134" s="11" t="s">
        <v>256</v>
      </c>
      <c r="B134" s="66" t="s">
        <v>259</v>
      </c>
      <c r="C134" s="171"/>
      <c r="D134" s="259"/>
      <c r="E134" s="107"/>
    </row>
    <row r="135" spans="1:5" ht="12" customHeight="1" thickBot="1">
      <c r="A135" s="18" t="s">
        <v>8</v>
      </c>
      <c r="B135" s="59" t="s">
        <v>335</v>
      </c>
      <c r="C135" s="168">
        <f>+C100+C121</f>
        <v>16237000</v>
      </c>
      <c r="D135" s="256">
        <f>+D100+D121</f>
        <v>0</v>
      </c>
      <c r="E135" s="104">
        <f>+E100+E121</f>
        <v>16864036</v>
      </c>
    </row>
    <row r="136" spans="1:5" ht="12" customHeight="1" thickBot="1">
      <c r="A136" s="18" t="s">
        <v>9</v>
      </c>
      <c r="B136" s="59" t="s">
        <v>407</v>
      </c>
      <c r="C136" s="168">
        <f>+C137+C138+C139</f>
        <v>0</v>
      </c>
      <c r="D136" s="256">
        <f>+D137+D138+D139</f>
        <v>0</v>
      </c>
      <c r="E136" s="104">
        <f>+E137+E138+E139</f>
        <v>0</v>
      </c>
    </row>
    <row r="137" spans="1:5" ht="12" customHeight="1">
      <c r="A137" s="13" t="s">
        <v>162</v>
      </c>
      <c r="B137" s="10" t="s">
        <v>343</v>
      </c>
      <c r="C137" s="169"/>
      <c r="D137" s="258"/>
      <c r="E137" s="105"/>
    </row>
    <row r="138" spans="1:5" ht="12" customHeight="1">
      <c r="A138" s="13" t="s">
        <v>163</v>
      </c>
      <c r="B138" s="10" t="s">
        <v>344</v>
      </c>
      <c r="C138" s="169"/>
      <c r="D138" s="258"/>
      <c r="E138" s="105"/>
    </row>
    <row r="139" spans="1:5" ht="12" customHeight="1" thickBot="1">
      <c r="A139" s="11" t="s">
        <v>164</v>
      </c>
      <c r="B139" s="10" t="s">
        <v>345</v>
      </c>
      <c r="C139" s="169"/>
      <c r="D139" s="258"/>
      <c r="E139" s="105"/>
    </row>
    <row r="140" spans="1:5" ht="12" customHeight="1" thickBot="1">
      <c r="A140" s="18" t="s">
        <v>10</v>
      </c>
      <c r="B140" s="59" t="s">
        <v>337</v>
      </c>
      <c r="C140" s="168">
        <f>SUM(C141:C146)</f>
        <v>0</v>
      </c>
      <c r="D140" s="256">
        <f>SUM(D141:D146)</f>
        <v>0</v>
      </c>
      <c r="E140" s="104">
        <f>SUM(E141:E146)</f>
        <v>0</v>
      </c>
    </row>
    <row r="141" spans="1:5" ht="12" customHeight="1">
      <c r="A141" s="13" t="s">
        <v>56</v>
      </c>
      <c r="B141" s="7" t="s">
        <v>346</v>
      </c>
      <c r="C141" s="169"/>
      <c r="D141" s="258"/>
      <c r="E141" s="105"/>
    </row>
    <row r="142" spans="1:5" ht="12" customHeight="1">
      <c r="A142" s="13" t="s">
        <v>57</v>
      </c>
      <c r="B142" s="7" t="s">
        <v>338</v>
      </c>
      <c r="C142" s="169"/>
      <c r="D142" s="258"/>
      <c r="E142" s="105"/>
    </row>
    <row r="143" spans="1:5" ht="12" customHeight="1">
      <c r="A143" s="13" t="s">
        <v>58</v>
      </c>
      <c r="B143" s="7" t="s">
        <v>339</v>
      </c>
      <c r="C143" s="169"/>
      <c r="D143" s="258"/>
      <c r="E143" s="105"/>
    </row>
    <row r="144" spans="1:5" ht="12" customHeight="1">
      <c r="A144" s="13" t="s">
        <v>99</v>
      </c>
      <c r="B144" s="7" t="s">
        <v>340</v>
      </c>
      <c r="C144" s="169"/>
      <c r="D144" s="258"/>
      <c r="E144" s="105"/>
    </row>
    <row r="145" spans="1:5" ht="12" customHeight="1">
      <c r="A145" s="13" t="s">
        <v>100</v>
      </c>
      <c r="B145" s="7" t="s">
        <v>341</v>
      </c>
      <c r="C145" s="169"/>
      <c r="D145" s="258"/>
      <c r="E145" s="105"/>
    </row>
    <row r="146" spans="1:5" ht="12" customHeight="1" thickBot="1">
      <c r="A146" s="16" t="s">
        <v>101</v>
      </c>
      <c r="B146" s="315" t="s">
        <v>342</v>
      </c>
      <c r="C146" s="247"/>
      <c r="D146" s="291"/>
      <c r="E146" s="241"/>
    </row>
    <row r="147" spans="1:5" ht="12" customHeight="1" thickBot="1">
      <c r="A147" s="18" t="s">
        <v>11</v>
      </c>
      <c r="B147" s="59" t="s">
        <v>350</v>
      </c>
      <c r="C147" s="174">
        <f>+C148+C149+C150+C151</f>
        <v>0</v>
      </c>
      <c r="D147" s="260">
        <f>+D148+D149+D150+D151</f>
        <v>0</v>
      </c>
      <c r="E147" s="210">
        <f>+E148+E149+E150+E151</f>
        <v>0</v>
      </c>
    </row>
    <row r="148" spans="1:5" ht="12" customHeight="1">
      <c r="A148" s="13" t="s">
        <v>59</v>
      </c>
      <c r="B148" s="7" t="s">
        <v>264</v>
      </c>
      <c r="C148" s="169"/>
      <c r="D148" s="258"/>
      <c r="E148" s="105"/>
    </row>
    <row r="149" spans="1:5" ht="12" customHeight="1">
      <c r="A149" s="13" t="s">
        <v>60</v>
      </c>
      <c r="B149" s="7" t="s">
        <v>265</v>
      </c>
      <c r="C149" s="169"/>
      <c r="D149" s="258"/>
      <c r="E149" s="105"/>
    </row>
    <row r="150" spans="1:5" ht="12" customHeight="1">
      <c r="A150" s="13" t="s">
        <v>181</v>
      </c>
      <c r="B150" s="7" t="s">
        <v>351</v>
      </c>
      <c r="C150" s="169"/>
      <c r="D150" s="258"/>
      <c r="E150" s="105"/>
    </row>
    <row r="151" spans="1:5" ht="12" customHeight="1" thickBot="1">
      <c r="A151" s="11" t="s">
        <v>182</v>
      </c>
      <c r="B151" s="5" t="s">
        <v>281</v>
      </c>
      <c r="C151" s="169"/>
      <c r="D151" s="258"/>
      <c r="E151" s="105"/>
    </row>
    <row r="152" spans="1:5" ht="12" customHeight="1" thickBot="1">
      <c r="A152" s="18" t="s">
        <v>12</v>
      </c>
      <c r="B152" s="59" t="s">
        <v>352</v>
      </c>
      <c r="C152" s="249">
        <f>SUM(C153:C157)</f>
        <v>0</v>
      </c>
      <c r="D152" s="261">
        <f>SUM(D153:D157)</f>
        <v>0</v>
      </c>
      <c r="E152" s="243">
        <f>SUM(E153:E157)</f>
        <v>0</v>
      </c>
    </row>
    <row r="153" spans="1:5" ht="12" customHeight="1">
      <c r="A153" s="13" t="s">
        <v>61</v>
      </c>
      <c r="B153" s="7" t="s">
        <v>347</v>
      </c>
      <c r="C153" s="169"/>
      <c r="D153" s="258"/>
      <c r="E153" s="105"/>
    </row>
    <row r="154" spans="1:5" ht="12" customHeight="1">
      <c r="A154" s="13" t="s">
        <v>62</v>
      </c>
      <c r="B154" s="7" t="s">
        <v>354</v>
      </c>
      <c r="C154" s="169"/>
      <c r="D154" s="258"/>
      <c r="E154" s="105"/>
    </row>
    <row r="155" spans="1:5" ht="12" customHeight="1">
      <c r="A155" s="13" t="s">
        <v>193</v>
      </c>
      <c r="B155" s="7" t="s">
        <v>349</v>
      </c>
      <c r="C155" s="169"/>
      <c r="D155" s="258"/>
      <c r="E155" s="105"/>
    </row>
    <row r="156" spans="1:5" ht="12" customHeight="1">
      <c r="A156" s="13" t="s">
        <v>194</v>
      </c>
      <c r="B156" s="7" t="s">
        <v>355</v>
      </c>
      <c r="C156" s="169"/>
      <c r="D156" s="258"/>
      <c r="E156" s="105"/>
    </row>
    <row r="157" spans="1:5" ht="12" customHeight="1" thickBot="1">
      <c r="A157" s="13" t="s">
        <v>353</v>
      </c>
      <c r="B157" s="7" t="s">
        <v>356</v>
      </c>
      <c r="C157" s="169"/>
      <c r="D157" s="258"/>
      <c r="E157" s="105"/>
    </row>
    <row r="158" spans="1:5" ht="12" customHeight="1" thickBot="1">
      <c r="A158" s="18" t="s">
        <v>13</v>
      </c>
      <c r="B158" s="59" t="s">
        <v>357</v>
      </c>
      <c r="C158" s="250"/>
      <c r="D158" s="262"/>
      <c r="E158" s="244"/>
    </row>
    <row r="159" spans="1:5" ht="12" customHeight="1" thickBot="1">
      <c r="A159" s="18" t="s">
        <v>14</v>
      </c>
      <c r="B159" s="59" t="s">
        <v>358</v>
      </c>
      <c r="C159" s="250"/>
      <c r="D159" s="262"/>
      <c r="E159" s="244"/>
    </row>
    <row r="160" spans="1:9" ht="15" customHeight="1" thickBot="1">
      <c r="A160" s="18" t="s">
        <v>15</v>
      </c>
      <c r="B160" s="59" t="s">
        <v>360</v>
      </c>
      <c r="C160" s="251">
        <f>+C136+C140+C147+C152+C158+C159</f>
        <v>0</v>
      </c>
      <c r="D160" s="263">
        <f>+D136+D140+D147+D152+D158+D159</f>
        <v>0</v>
      </c>
      <c r="E160" s="245">
        <f>+E136+E140+E147+E152+E158+E159</f>
        <v>0</v>
      </c>
      <c r="F160" s="191"/>
      <c r="G160" s="192"/>
      <c r="H160" s="192"/>
      <c r="I160" s="192"/>
    </row>
    <row r="161" spans="1:5" s="180" customFormat="1" ht="12.75" customHeight="1" thickBot="1">
      <c r="A161" s="114" t="s">
        <v>16</v>
      </c>
      <c r="B161" s="155" t="s">
        <v>359</v>
      </c>
      <c r="C161" s="251">
        <f>+C135+C160</f>
        <v>16237000</v>
      </c>
      <c r="D161" s="263">
        <f>+D135+D160</f>
        <v>0</v>
      </c>
      <c r="E161" s="245">
        <f>+E135+E160</f>
        <v>16864036</v>
      </c>
    </row>
    <row r="162" spans="3:4" ht="15.75">
      <c r="C162" s="636">
        <f>C93-C161</f>
        <v>0</v>
      </c>
      <c r="D162" s="636">
        <f>D93-D161</f>
        <v>0</v>
      </c>
    </row>
    <row r="163" spans="1:5" ht="15.75">
      <c r="A163" s="697" t="s">
        <v>266</v>
      </c>
      <c r="B163" s="697"/>
      <c r="C163" s="697"/>
      <c r="D163" s="697"/>
      <c r="E163" s="697"/>
    </row>
    <row r="164" spans="1:5" ht="15" customHeight="1" thickBot="1">
      <c r="A164" s="689" t="s">
        <v>88</v>
      </c>
      <c r="B164" s="689"/>
      <c r="C164" s="116"/>
      <c r="E164" s="116" t="str">
        <f>E96</f>
        <v> Forintban!</v>
      </c>
    </row>
    <row r="165" spans="1:5" ht="25.5" customHeight="1" thickBot="1">
      <c r="A165" s="18">
        <v>1</v>
      </c>
      <c r="B165" s="23" t="s">
        <v>361</v>
      </c>
      <c r="C165" s="255">
        <f>+C68-C135</f>
        <v>0</v>
      </c>
      <c r="D165" s="168">
        <f>+D68-D135</f>
        <v>0</v>
      </c>
      <c r="E165" s="104">
        <f>+E68-E135</f>
        <v>0</v>
      </c>
    </row>
    <row r="166" spans="1:5" ht="32.25" customHeight="1" thickBot="1">
      <c r="A166" s="18" t="s">
        <v>7</v>
      </c>
      <c r="B166" s="23" t="s">
        <v>367</v>
      </c>
      <c r="C166" s="168">
        <f>+C92-C160</f>
        <v>0</v>
      </c>
      <c r="D166" s="168">
        <f>+D92-D160</f>
        <v>0</v>
      </c>
      <c r="E166" s="104">
        <f>+E92-E160</f>
        <v>0</v>
      </c>
    </row>
  </sheetData>
  <sheetProtection sheet="1"/>
  <mergeCells count="16">
    <mergeCell ref="B1:E1"/>
    <mergeCell ref="A2:E2"/>
    <mergeCell ref="A3:E3"/>
    <mergeCell ref="A4:E4"/>
    <mergeCell ref="A6:E6"/>
    <mergeCell ref="A7:B7"/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2" r:id="rId1"/>
  <rowBreaks count="2" manualBreakCount="2">
    <brk id="68" max="4" man="1"/>
    <brk id="146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J33"/>
  <sheetViews>
    <sheetView zoomScale="120" zoomScaleNormal="120" zoomScaleSheetLayoutView="130" workbookViewId="0" topLeftCell="A1">
      <selection activeCell="J1" sqref="J1:J33"/>
    </sheetView>
  </sheetViews>
  <sheetFormatPr defaultColWidth="9.00390625" defaultRowHeight="12.75"/>
  <cols>
    <col min="1" max="1" width="6.875" style="33" customWidth="1"/>
    <col min="2" max="2" width="48.00390625" style="74" customWidth="1"/>
    <col min="3" max="5" width="15.50390625" style="33" customWidth="1"/>
    <col min="6" max="6" width="55.125" style="33" customWidth="1"/>
    <col min="7" max="9" width="15.50390625" style="33" customWidth="1"/>
    <col min="10" max="10" width="4.875" style="33" customWidth="1"/>
    <col min="11" max="16384" width="9.375" style="33" customWidth="1"/>
  </cols>
  <sheetData>
    <row r="1" spans="1:10" ht="39.75" customHeight="1">
      <c r="A1" s="340"/>
      <c r="B1" s="346" t="s">
        <v>91</v>
      </c>
      <c r="C1" s="347"/>
      <c r="D1" s="347"/>
      <c r="E1" s="347"/>
      <c r="F1" s="347"/>
      <c r="G1" s="347"/>
      <c r="H1" s="347"/>
      <c r="I1" s="347"/>
      <c r="J1" s="706" t="s">
        <v>854</v>
      </c>
    </row>
    <row r="2" spans="1:10" ht="14.25" thickBot="1">
      <c r="A2" s="340"/>
      <c r="B2" s="339"/>
      <c r="C2" s="340"/>
      <c r="D2" s="340"/>
      <c r="E2" s="340"/>
      <c r="F2" s="340"/>
      <c r="G2" s="348"/>
      <c r="H2" s="348"/>
      <c r="I2" s="348" t="str">
        <f>CONCATENATE('Z_1.4.sz.mell.'!E7)</f>
        <v> Forintban!</v>
      </c>
      <c r="J2" s="706"/>
    </row>
    <row r="3" spans="1:10" ht="18" customHeight="1" thickBot="1">
      <c r="A3" s="703" t="s">
        <v>51</v>
      </c>
      <c r="B3" s="349" t="s">
        <v>40</v>
      </c>
      <c r="C3" s="350"/>
      <c r="D3" s="351"/>
      <c r="E3" s="351"/>
      <c r="F3" s="349" t="s">
        <v>41</v>
      </c>
      <c r="G3" s="352"/>
      <c r="H3" s="353"/>
      <c r="I3" s="354"/>
      <c r="J3" s="706"/>
    </row>
    <row r="4" spans="1:10" s="124" customFormat="1" ht="35.25" customHeight="1" thickBot="1">
      <c r="A4" s="704"/>
      <c r="B4" s="342" t="s">
        <v>44</v>
      </c>
      <c r="C4" s="312" t="str">
        <f>+CONCATENATE('Z_1.1.sz.mell.'!C8," eredeti előirányzat")</f>
        <v>2018. évi eredeti előirányzat</v>
      </c>
      <c r="D4" s="310" t="str">
        <f>+CONCATENATE('Z_1.1.sz.mell.'!C8," módosított előirányzat")</f>
        <v>2018. évi módosított előirányzat</v>
      </c>
      <c r="E4" s="310" t="str">
        <f>CONCATENATE('Z_1.4.sz.mell.'!E9)</f>
        <v>2018. XII. 31.
módosítás utáni</v>
      </c>
      <c r="F4" s="342" t="s">
        <v>44</v>
      </c>
      <c r="G4" s="312" t="str">
        <f>+C4</f>
        <v>2018. évi eredeti előirányzat</v>
      </c>
      <c r="H4" s="312" t="str">
        <f>+D4</f>
        <v>2018. évi módosított előirányzat</v>
      </c>
      <c r="I4" s="311" t="str">
        <f>+E4</f>
        <v>2018. XII. 31.
módosítás utáni</v>
      </c>
      <c r="J4" s="706"/>
    </row>
    <row r="5" spans="1:10" s="125" customFormat="1" ht="12" customHeight="1" thickBot="1">
      <c r="A5" s="355" t="s">
        <v>371</v>
      </c>
      <c r="B5" s="356" t="s">
        <v>372</v>
      </c>
      <c r="C5" s="357" t="s">
        <v>373</v>
      </c>
      <c r="D5" s="360" t="s">
        <v>375</v>
      </c>
      <c r="E5" s="360" t="s">
        <v>374</v>
      </c>
      <c r="F5" s="356" t="s">
        <v>408</v>
      </c>
      <c r="G5" s="357" t="s">
        <v>377</v>
      </c>
      <c r="H5" s="357" t="s">
        <v>378</v>
      </c>
      <c r="I5" s="361" t="s">
        <v>409</v>
      </c>
      <c r="J5" s="706"/>
    </row>
    <row r="6" spans="1:10" ht="12.75" customHeight="1">
      <c r="A6" s="126" t="s">
        <v>6</v>
      </c>
      <c r="B6" s="127" t="s">
        <v>267</v>
      </c>
      <c r="C6" s="117">
        <v>282476082</v>
      </c>
      <c r="D6" s="117">
        <v>311056507</v>
      </c>
      <c r="E6" s="117">
        <v>311056507</v>
      </c>
      <c r="F6" s="127" t="s">
        <v>45</v>
      </c>
      <c r="G6" s="117">
        <v>218632000</v>
      </c>
      <c r="H6" s="117">
        <v>455024723</v>
      </c>
      <c r="I6" s="269">
        <v>354751539</v>
      </c>
      <c r="J6" s="706"/>
    </row>
    <row r="7" spans="1:10" ht="12.75" customHeight="1">
      <c r="A7" s="128" t="s">
        <v>7</v>
      </c>
      <c r="B7" s="129" t="s">
        <v>268</v>
      </c>
      <c r="C7" s="118">
        <v>22186000</v>
      </c>
      <c r="D7" s="118">
        <v>189293735</v>
      </c>
      <c r="E7" s="118">
        <v>188783293</v>
      </c>
      <c r="F7" s="129" t="s">
        <v>107</v>
      </c>
      <c r="G7" s="118">
        <v>41706000</v>
      </c>
      <c r="H7" s="118">
        <v>78165198</v>
      </c>
      <c r="I7" s="270">
        <v>58011398</v>
      </c>
      <c r="J7" s="706"/>
    </row>
    <row r="8" spans="1:10" ht="12.75" customHeight="1">
      <c r="A8" s="128" t="s">
        <v>8</v>
      </c>
      <c r="B8" s="129" t="s">
        <v>286</v>
      </c>
      <c r="C8" s="118">
        <v>0</v>
      </c>
      <c r="D8" s="118"/>
      <c r="E8" s="118"/>
      <c r="F8" s="129" t="s">
        <v>133</v>
      </c>
      <c r="G8" s="118">
        <v>184520000</v>
      </c>
      <c r="H8" s="118">
        <v>436232683</v>
      </c>
      <c r="I8" s="270">
        <v>331348312</v>
      </c>
      <c r="J8" s="706"/>
    </row>
    <row r="9" spans="1:10" ht="12.75" customHeight="1">
      <c r="A9" s="128" t="s">
        <v>9</v>
      </c>
      <c r="B9" s="129" t="s">
        <v>98</v>
      </c>
      <c r="C9" s="118">
        <v>22363000</v>
      </c>
      <c r="D9" s="118">
        <v>22366000</v>
      </c>
      <c r="E9" s="118">
        <v>60249209</v>
      </c>
      <c r="F9" s="129" t="s">
        <v>108</v>
      </c>
      <c r="G9" s="118">
        <v>9323000</v>
      </c>
      <c r="H9" s="118">
        <v>13823000</v>
      </c>
      <c r="I9" s="270">
        <v>8428943</v>
      </c>
      <c r="J9" s="706"/>
    </row>
    <row r="10" spans="1:10" ht="12.75" customHeight="1">
      <c r="A10" s="128" t="s">
        <v>10</v>
      </c>
      <c r="B10" s="130" t="s">
        <v>310</v>
      </c>
      <c r="C10" s="118">
        <v>42643000</v>
      </c>
      <c r="D10" s="118">
        <v>79112475</v>
      </c>
      <c r="E10" s="118">
        <v>61670980</v>
      </c>
      <c r="F10" s="129" t="s">
        <v>109</v>
      </c>
      <c r="G10" s="118">
        <v>16827000</v>
      </c>
      <c r="H10" s="118">
        <v>50401798</v>
      </c>
      <c r="I10" s="270">
        <v>40387724</v>
      </c>
      <c r="J10" s="706"/>
    </row>
    <row r="11" spans="1:10" ht="12.75" customHeight="1">
      <c r="A11" s="128" t="s">
        <v>11</v>
      </c>
      <c r="B11" s="129" t="s">
        <v>269</v>
      </c>
      <c r="C11" s="119"/>
      <c r="D11" s="119"/>
      <c r="E11" s="119"/>
      <c r="F11" s="129" t="s">
        <v>36</v>
      </c>
      <c r="G11" s="118"/>
      <c r="H11" s="118"/>
      <c r="I11" s="270"/>
      <c r="J11" s="706"/>
    </row>
    <row r="12" spans="1:10" ht="12.75" customHeight="1">
      <c r="A12" s="128" t="s">
        <v>12</v>
      </c>
      <c r="B12" s="129" t="s">
        <v>368</v>
      </c>
      <c r="C12" s="118">
        <v>0</v>
      </c>
      <c r="D12" s="118"/>
      <c r="E12" s="118"/>
      <c r="F12" s="30"/>
      <c r="G12" s="118"/>
      <c r="H12" s="118"/>
      <c r="I12" s="270"/>
      <c r="J12" s="706"/>
    </row>
    <row r="13" spans="1:10" ht="12.75" customHeight="1">
      <c r="A13" s="128" t="s">
        <v>13</v>
      </c>
      <c r="B13" s="30"/>
      <c r="C13" s="118"/>
      <c r="D13" s="118"/>
      <c r="E13" s="118"/>
      <c r="F13" s="30"/>
      <c r="G13" s="118"/>
      <c r="H13" s="118"/>
      <c r="I13" s="270"/>
      <c r="J13" s="706"/>
    </row>
    <row r="14" spans="1:10" ht="12.75" customHeight="1">
      <c r="A14" s="128" t="s">
        <v>14</v>
      </c>
      <c r="B14" s="193"/>
      <c r="C14" s="119"/>
      <c r="D14" s="119"/>
      <c r="E14" s="119"/>
      <c r="F14" s="30"/>
      <c r="G14" s="118"/>
      <c r="H14" s="118"/>
      <c r="I14" s="270"/>
      <c r="J14" s="706"/>
    </row>
    <row r="15" spans="1:10" ht="12.75" customHeight="1">
      <c r="A15" s="128" t="s">
        <v>15</v>
      </c>
      <c r="B15" s="30"/>
      <c r="C15" s="118"/>
      <c r="D15" s="118"/>
      <c r="E15" s="118"/>
      <c r="F15" s="30"/>
      <c r="G15" s="118"/>
      <c r="H15" s="118"/>
      <c r="I15" s="270"/>
      <c r="J15" s="706"/>
    </row>
    <row r="16" spans="1:10" ht="12.75" customHeight="1">
      <c r="A16" s="128" t="s">
        <v>16</v>
      </c>
      <c r="B16" s="30"/>
      <c r="C16" s="118"/>
      <c r="D16" s="118"/>
      <c r="E16" s="118"/>
      <c r="F16" s="30"/>
      <c r="G16" s="118"/>
      <c r="H16" s="118"/>
      <c r="I16" s="270"/>
      <c r="J16" s="706"/>
    </row>
    <row r="17" spans="1:10" ht="12.75" customHeight="1" thickBot="1">
      <c r="A17" s="128" t="s">
        <v>17</v>
      </c>
      <c r="B17" s="35"/>
      <c r="C17" s="120"/>
      <c r="D17" s="120"/>
      <c r="E17" s="120"/>
      <c r="F17" s="30"/>
      <c r="G17" s="120"/>
      <c r="H17" s="120"/>
      <c r="I17" s="271"/>
      <c r="J17" s="706"/>
    </row>
    <row r="18" spans="1:10" ht="21.75" thickBot="1">
      <c r="A18" s="131" t="s">
        <v>18</v>
      </c>
      <c r="B18" s="60" t="s">
        <v>369</v>
      </c>
      <c r="C18" s="121">
        <f>C6+C7+C9+C10+C11+C13+C14+C15+C16+C17</f>
        <v>369668082</v>
      </c>
      <c r="D18" s="121">
        <f>D6+D7+D9+D10+D11+D13+D14+D15+D16+D17</f>
        <v>601828717</v>
      </c>
      <c r="E18" s="121">
        <f>E6+E7+E9+E10+E11+E13+E14+E15+E16+E17</f>
        <v>621759989</v>
      </c>
      <c r="F18" s="60" t="s">
        <v>272</v>
      </c>
      <c r="G18" s="121">
        <f>SUM(G6:G17)</f>
        <v>471008000</v>
      </c>
      <c r="H18" s="121">
        <f>SUM(H6:H17)</f>
        <v>1033647402</v>
      </c>
      <c r="I18" s="149">
        <f>SUM(I6:I17)</f>
        <v>792927916</v>
      </c>
      <c r="J18" s="706"/>
    </row>
    <row r="19" spans="1:10" ht="12.75" customHeight="1">
      <c r="A19" s="132" t="s">
        <v>19</v>
      </c>
      <c r="B19" s="133" t="s">
        <v>767</v>
      </c>
      <c r="C19" s="237">
        <f>+C20+C21+C22+C23</f>
        <v>913683918</v>
      </c>
      <c r="D19" s="237">
        <f>+D20+D21+D22+D23</f>
        <v>916421931</v>
      </c>
      <c r="E19" s="237">
        <f>+E20+E21+E22+E23</f>
        <v>865767212</v>
      </c>
      <c r="F19" s="134" t="s">
        <v>115</v>
      </c>
      <c r="G19" s="122"/>
      <c r="H19" s="122"/>
      <c r="I19" s="272"/>
      <c r="J19" s="706"/>
    </row>
    <row r="20" spans="1:10" ht="12.75" customHeight="1">
      <c r="A20" s="135" t="s">
        <v>20</v>
      </c>
      <c r="B20" s="134" t="s">
        <v>126</v>
      </c>
      <c r="C20" s="49">
        <v>913683918</v>
      </c>
      <c r="D20" s="49">
        <v>916421931</v>
      </c>
      <c r="E20" s="49">
        <v>854296239</v>
      </c>
      <c r="F20" s="134" t="s">
        <v>271</v>
      </c>
      <c r="G20" s="49"/>
      <c r="H20" s="49"/>
      <c r="I20" s="273"/>
      <c r="J20" s="706"/>
    </row>
    <row r="21" spans="1:10" ht="12.75" customHeight="1">
      <c r="A21" s="135" t="s">
        <v>21</v>
      </c>
      <c r="B21" s="134" t="s">
        <v>127</v>
      </c>
      <c r="C21" s="49"/>
      <c r="D21" s="49"/>
      <c r="E21" s="49"/>
      <c r="F21" s="134" t="s">
        <v>89</v>
      </c>
      <c r="G21" s="49"/>
      <c r="H21" s="49"/>
      <c r="I21" s="273"/>
      <c r="J21" s="706"/>
    </row>
    <row r="22" spans="1:10" ht="12.75" customHeight="1">
      <c r="A22" s="135" t="s">
        <v>22</v>
      </c>
      <c r="B22" s="134" t="s">
        <v>131</v>
      </c>
      <c r="C22" s="49"/>
      <c r="D22" s="49"/>
      <c r="E22" s="49"/>
      <c r="F22" s="134" t="s">
        <v>90</v>
      </c>
      <c r="G22" s="49"/>
      <c r="H22" s="49"/>
      <c r="I22" s="273"/>
      <c r="J22" s="706"/>
    </row>
    <row r="23" spans="1:10" ht="12.75" customHeight="1">
      <c r="A23" s="135" t="s">
        <v>23</v>
      </c>
      <c r="B23" s="134" t="s">
        <v>132</v>
      </c>
      <c r="C23" s="49"/>
      <c r="D23" s="49"/>
      <c r="E23" s="49">
        <v>11470973</v>
      </c>
      <c r="F23" s="133" t="s">
        <v>134</v>
      </c>
      <c r="G23" s="49"/>
      <c r="H23" s="49"/>
      <c r="I23" s="273"/>
      <c r="J23" s="706"/>
    </row>
    <row r="24" spans="1:10" ht="12.75" customHeight="1">
      <c r="A24" s="128" t="s">
        <v>24</v>
      </c>
      <c r="B24" s="134" t="s">
        <v>270</v>
      </c>
      <c r="C24" s="49"/>
      <c r="D24" s="49"/>
      <c r="E24" s="49"/>
      <c r="F24" s="134" t="s">
        <v>116</v>
      </c>
      <c r="G24" s="49"/>
      <c r="H24" s="49"/>
      <c r="I24" s="273"/>
      <c r="J24" s="706"/>
    </row>
    <row r="25" spans="1:10" ht="12.75" customHeight="1">
      <c r="A25" s="128" t="s">
        <v>25</v>
      </c>
      <c r="B25" s="134" t="s">
        <v>766</v>
      </c>
      <c r="C25" s="136">
        <f>C26+C27+C28</f>
        <v>0</v>
      </c>
      <c r="D25" s="136">
        <f>D26+D27+D28</f>
        <v>0</v>
      </c>
      <c r="E25" s="136">
        <f>E26+E27+E28</f>
        <v>0</v>
      </c>
      <c r="F25" s="127" t="s">
        <v>351</v>
      </c>
      <c r="G25" s="49"/>
      <c r="H25" s="49"/>
      <c r="I25" s="273"/>
      <c r="J25" s="706"/>
    </row>
    <row r="26" spans="1:10" ht="12.75" customHeight="1">
      <c r="A26" s="164" t="s">
        <v>26</v>
      </c>
      <c r="B26" s="133" t="s">
        <v>142</v>
      </c>
      <c r="C26" s="122"/>
      <c r="D26" s="122"/>
      <c r="E26" s="122"/>
      <c r="F26" s="129" t="s">
        <v>357</v>
      </c>
      <c r="G26" s="122"/>
      <c r="H26" s="122"/>
      <c r="I26" s="272"/>
      <c r="J26" s="706"/>
    </row>
    <row r="27" spans="1:10" ht="12.75" customHeight="1">
      <c r="A27" s="128" t="s">
        <v>27</v>
      </c>
      <c r="B27" s="134" t="s">
        <v>362</v>
      </c>
      <c r="C27" s="49"/>
      <c r="D27" s="49"/>
      <c r="E27" s="49"/>
      <c r="F27" s="129" t="s">
        <v>358</v>
      </c>
      <c r="G27" s="49"/>
      <c r="H27" s="49"/>
      <c r="I27" s="273"/>
      <c r="J27" s="706"/>
    </row>
    <row r="28" spans="1:10" ht="12.75" customHeight="1" thickBot="1">
      <c r="A28" s="164" t="s">
        <v>28</v>
      </c>
      <c r="B28" s="133" t="s">
        <v>228</v>
      </c>
      <c r="C28" s="122"/>
      <c r="D28" s="122"/>
      <c r="E28" s="122"/>
      <c r="F28" s="195" t="s">
        <v>779</v>
      </c>
      <c r="G28" s="122"/>
      <c r="H28" s="122">
        <v>10518020</v>
      </c>
      <c r="I28" s="272">
        <v>10518020</v>
      </c>
      <c r="J28" s="706"/>
    </row>
    <row r="29" spans="1:10" ht="24" customHeight="1" thickBot="1">
      <c r="A29" s="131" t="s">
        <v>29</v>
      </c>
      <c r="B29" s="60" t="s">
        <v>769</v>
      </c>
      <c r="C29" s="121">
        <f>+C19+C25</f>
        <v>913683918</v>
      </c>
      <c r="D29" s="121">
        <f>+D19+D25</f>
        <v>916421931</v>
      </c>
      <c r="E29" s="267">
        <f>+E19+E25</f>
        <v>865767212</v>
      </c>
      <c r="F29" s="60" t="s">
        <v>768</v>
      </c>
      <c r="G29" s="121">
        <f>SUM(G19:G28)</f>
        <v>0</v>
      </c>
      <c r="H29" s="121">
        <f>SUM(H19:H28)</f>
        <v>10518020</v>
      </c>
      <c r="I29" s="149">
        <f>SUM(I19:I28)</f>
        <v>10518020</v>
      </c>
      <c r="J29" s="706"/>
    </row>
    <row r="30" spans="1:10" ht="13.5" thickBot="1">
      <c r="A30" s="131" t="s">
        <v>30</v>
      </c>
      <c r="B30" s="137" t="s">
        <v>370</v>
      </c>
      <c r="C30" s="305">
        <f>+C18+C29</f>
        <v>1283352000</v>
      </c>
      <c r="D30" s="305">
        <f>+D18+D29</f>
        <v>1518250648</v>
      </c>
      <c r="E30" s="306">
        <f>+E18+E29</f>
        <v>1487527201</v>
      </c>
      <c r="F30" s="137"/>
      <c r="G30" s="305">
        <f>+G18+G29</f>
        <v>471008000</v>
      </c>
      <c r="H30" s="305">
        <f>+H18+H29</f>
        <v>1044165422</v>
      </c>
      <c r="I30" s="306">
        <f>+I18+I29</f>
        <v>803445936</v>
      </c>
      <c r="J30" s="706"/>
    </row>
    <row r="31" spans="1:10" ht="13.5" thickBot="1">
      <c r="A31" s="131" t="s">
        <v>31</v>
      </c>
      <c r="B31" s="137" t="s">
        <v>93</v>
      </c>
      <c r="C31" s="305">
        <f>IF(C18-G18&lt;0,G18-C18,"-")</f>
        <v>101339918</v>
      </c>
      <c r="D31" s="305">
        <f>IF(D18-H18&lt;0,H18-D18,"-")</f>
        <v>431818685</v>
      </c>
      <c r="E31" s="306">
        <f>IF(E18-I18&lt;0,I18-E18,"-")</f>
        <v>171167927</v>
      </c>
      <c r="F31" s="137" t="s">
        <v>94</v>
      </c>
      <c r="G31" s="305" t="str">
        <f>IF(C18-G18&gt;0,C18-G18,"-")</f>
        <v>-</v>
      </c>
      <c r="H31" s="305" t="str">
        <f>IF(D18-H18&gt;0,D18-H18,"-")</f>
        <v>-</v>
      </c>
      <c r="I31" s="306" t="str">
        <f>IF(E18-I18&gt;0,E18-I18,"-")</f>
        <v>-</v>
      </c>
      <c r="J31" s="706"/>
    </row>
    <row r="32" spans="1:10" ht="13.5" thickBot="1">
      <c r="A32" s="131" t="s">
        <v>32</v>
      </c>
      <c r="B32" s="137" t="s">
        <v>464</v>
      </c>
      <c r="C32" s="305" t="str">
        <f>IF(C30-G30&lt;0,G30-C30,"-")</f>
        <v>-</v>
      </c>
      <c r="D32" s="305" t="str">
        <f>IF(D30-H30&lt;0,H30-D30,"-")</f>
        <v>-</v>
      </c>
      <c r="E32" s="305" t="str">
        <f>IF(E30-I30&lt;0,I30-E30,"-")</f>
        <v>-</v>
      </c>
      <c r="F32" s="137" t="s">
        <v>465</v>
      </c>
      <c r="G32" s="305">
        <f>IF(C30-G30&gt;0,C30-G30,"-")</f>
        <v>812344000</v>
      </c>
      <c r="H32" s="305">
        <f>IF(D30-H30&gt;0,D30-H30,"-")</f>
        <v>474085226</v>
      </c>
      <c r="I32" s="305">
        <f>IF(E30-I30&gt;0,E30-I30,"-")</f>
        <v>684081265</v>
      </c>
      <c r="J32" s="706"/>
    </row>
    <row r="33" spans="2:10" ht="18.75">
      <c r="B33" s="705"/>
      <c r="C33" s="705"/>
      <c r="D33" s="705"/>
      <c r="E33" s="705"/>
      <c r="F33" s="705"/>
      <c r="J33" s="706"/>
    </row>
  </sheetData>
  <sheetProtection sheet="1"/>
  <mergeCells count="3">
    <mergeCell ref="A3:A4"/>
    <mergeCell ref="B33:F33"/>
    <mergeCell ref="J1:J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J33"/>
  <sheetViews>
    <sheetView zoomScale="120" zoomScaleNormal="120" zoomScaleSheetLayoutView="115" workbookViewId="0" topLeftCell="A1">
      <selection activeCell="J1" sqref="J1:J33"/>
    </sheetView>
  </sheetViews>
  <sheetFormatPr defaultColWidth="9.00390625" defaultRowHeight="12.75"/>
  <cols>
    <col min="1" max="1" width="6.875" style="33" customWidth="1"/>
    <col min="2" max="2" width="49.875" style="74" customWidth="1"/>
    <col min="3" max="5" width="15.50390625" style="33" customWidth="1"/>
    <col min="6" max="6" width="49.875" style="33" customWidth="1"/>
    <col min="7" max="9" width="15.50390625" style="33" customWidth="1"/>
    <col min="10" max="10" width="4.875" style="33" customWidth="1"/>
    <col min="11" max="16384" width="9.375" style="33" customWidth="1"/>
  </cols>
  <sheetData>
    <row r="1" spans="1:10" ht="31.5">
      <c r="A1" s="340"/>
      <c r="B1" s="346" t="s">
        <v>92</v>
      </c>
      <c r="C1" s="347"/>
      <c r="D1" s="347"/>
      <c r="E1" s="347"/>
      <c r="F1" s="347"/>
      <c r="G1" s="347"/>
      <c r="H1" s="347"/>
      <c r="I1" s="347"/>
      <c r="J1" s="706" t="s">
        <v>855</v>
      </c>
    </row>
    <row r="2" spans="1:10" ht="14.25" thickBot="1">
      <c r="A2" s="340"/>
      <c r="B2" s="339"/>
      <c r="C2" s="340"/>
      <c r="D2" s="340"/>
      <c r="E2" s="340"/>
      <c r="F2" s="340"/>
      <c r="G2" s="348"/>
      <c r="H2" s="348"/>
      <c r="I2" s="348" t="str">
        <f>'Z_2.1.sz.mell'!I2</f>
        <v> Forintban!</v>
      </c>
      <c r="J2" s="706"/>
    </row>
    <row r="3" spans="1:10" ht="13.5" customHeight="1" thickBot="1">
      <c r="A3" s="703" t="s">
        <v>51</v>
      </c>
      <c r="B3" s="349" t="s">
        <v>40</v>
      </c>
      <c r="C3" s="350"/>
      <c r="D3" s="351"/>
      <c r="E3" s="351"/>
      <c r="F3" s="349" t="s">
        <v>41</v>
      </c>
      <c r="G3" s="352"/>
      <c r="H3" s="353"/>
      <c r="I3" s="354"/>
      <c r="J3" s="706"/>
    </row>
    <row r="4" spans="1:10" s="124" customFormat="1" ht="36.75" thickBot="1">
      <c r="A4" s="704"/>
      <c r="B4" s="342" t="s">
        <v>44</v>
      </c>
      <c r="C4" s="312" t="str">
        <f>+CONCATENATE('Z_1.1.sz.mell.'!C8," eredeti előirányzat")</f>
        <v>2018. évi eredeti előirányzat</v>
      </c>
      <c r="D4" s="310" t="str">
        <f>+CONCATENATE('Z_1.1.sz.mell.'!C8," módosított előirányzat")</f>
        <v>2018. évi módosított előirányzat</v>
      </c>
      <c r="E4" s="310" t="str">
        <f>CONCATENATE('Z_2.1.sz.mell'!E4)</f>
        <v>2018. XII. 31.
módosítás utáni</v>
      </c>
      <c r="F4" s="342" t="s">
        <v>44</v>
      </c>
      <c r="G4" s="312" t="str">
        <f>+C4</f>
        <v>2018. évi eredeti előirányzat</v>
      </c>
      <c r="H4" s="312" t="str">
        <f>+D4</f>
        <v>2018. évi módosított előirányzat</v>
      </c>
      <c r="I4" s="311" t="str">
        <f>+E4</f>
        <v>2018. XII. 31.
módosítás utáni</v>
      </c>
      <c r="J4" s="706"/>
    </row>
    <row r="5" spans="1:10" s="124" customFormat="1" ht="13.5" thickBot="1">
      <c r="A5" s="355" t="s">
        <v>371</v>
      </c>
      <c r="B5" s="356" t="s">
        <v>372</v>
      </c>
      <c r="C5" s="357" t="s">
        <v>373</v>
      </c>
      <c r="D5" s="357" t="s">
        <v>375</v>
      </c>
      <c r="E5" s="357" t="s">
        <v>374</v>
      </c>
      <c r="F5" s="356" t="s">
        <v>376</v>
      </c>
      <c r="G5" s="357" t="s">
        <v>377</v>
      </c>
      <c r="H5" s="358" t="s">
        <v>378</v>
      </c>
      <c r="I5" s="359" t="s">
        <v>409</v>
      </c>
      <c r="J5" s="706"/>
    </row>
    <row r="6" spans="1:10" ht="12.75" customHeight="1">
      <c r="A6" s="126" t="s">
        <v>6</v>
      </c>
      <c r="B6" s="127" t="s">
        <v>273</v>
      </c>
      <c r="C6" s="117"/>
      <c r="D6" s="117">
        <v>383651393</v>
      </c>
      <c r="E6" s="117">
        <v>1319851617</v>
      </c>
      <c r="F6" s="127" t="s">
        <v>128</v>
      </c>
      <c r="G6" s="117">
        <v>782145500</v>
      </c>
      <c r="H6" s="278">
        <v>767437744</v>
      </c>
      <c r="I6" s="147">
        <v>669659869</v>
      </c>
      <c r="J6" s="706"/>
    </row>
    <row r="7" spans="1:10" ht="12.75">
      <c r="A7" s="128" t="s">
        <v>7</v>
      </c>
      <c r="B7" s="129" t="s">
        <v>274</v>
      </c>
      <c r="C7" s="118"/>
      <c r="D7" s="118"/>
      <c r="E7" s="118"/>
      <c r="F7" s="129" t="s">
        <v>279</v>
      </c>
      <c r="G7" s="118"/>
      <c r="H7" s="118"/>
      <c r="I7" s="270"/>
      <c r="J7" s="706"/>
    </row>
    <row r="8" spans="1:10" ht="12.75" customHeight="1">
      <c r="A8" s="128" t="s">
        <v>8</v>
      </c>
      <c r="B8" s="129" t="s">
        <v>1</v>
      </c>
      <c r="C8" s="118"/>
      <c r="D8" s="118"/>
      <c r="E8" s="118"/>
      <c r="F8" s="129" t="s">
        <v>111</v>
      </c>
      <c r="G8" s="118">
        <v>20784500</v>
      </c>
      <c r="H8" s="118">
        <v>96358402</v>
      </c>
      <c r="I8" s="270">
        <v>64853410</v>
      </c>
      <c r="J8" s="706"/>
    </row>
    <row r="9" spans="1:10" ht="12.75" customHeight="1">
      <c r="A9" s="128" t="s">
        <v>9</v>
      </c>
      <c r="B9" s="129" t="s">
        <v>275</v>
      </c>
      <c r="C9" s="118"/>
      <c r="D9" s="118">
        <v>547368</v>
      </c>
      <c r="E9" s="118">
        <v>1240868</v>
      </c>
      <c r="F9" s="129" t="s">
        <v>280</v>
      </c>
      <c r="G9" s="118"/>
      <c r="H9" s="118"/>
      <c r="I9" s="270"/>
      <c r="J9" s="706"/>
    </row>
    <row r="10" spans="1:10" ht="12.75" customHeight="1">
      <c r="A10" s="128" t="s">
        <v>10</v>
      </c>
      <c r="B10" s="129" t="s">
        <v>276</v>
      </c>
      <c r="C10" s="118"/>
      <c r="D10" s="118"/>
      <c r="E10" s="118"/>
      <c r="F10" s="129" t="s">
        <v>130</v>
      </c>
      <c r="G10" s="118">
        <v>9414000</v>
      </c>
      <c r="H10" s="118">
        <v>7614000</v>
      </c>
      <c r="I10" s="270"/>
      <c r="J10" s="706"/>
    </row>
    <row r="11" spans="1:10" ht="12.75" customHeight="1">
      <c r="A11" s="128" t="s">
        <v>11</v>
      </c>
      <c r="B11" s="129" t="s">
        <v>277</v>
      </c>
      <c r="C11" s="119"/>
      <c r="D11" s="119"/>
      <c r="E11" s="119"/>
      <c r="F11" s="196"/>
      <c r="G11" s="118"/>
      <c r="H11" s="118"/>
      <c r="I11" s="270"/>
      <c r="J11" s="706"/>
    </row>
    <row r="12" spans="1:10" ht="12.75" customHeight="1">
      <c r="A12" s="128" t="s">
        <v>12</v>
      </c>
      <c r="B12" s="30"/>
      <c r="C12" s="118"/>
      <c r="D12" s="118"/>
      <c r="E12" s="118"/>
      <c r="F12" s="196"/>
      <c r="G12" s="118"/>
      <c r="H12" s="118"/>
      <c r="I12" s="270"/>
      <c r="J12" s="706"/>
    </row>
    <row r="13" spans="1:10" ht="12.75" customHeight="1">
      <c r="A13" s="128" t="s">
        <v>13</v>
      </c>
      <c r="B13" s="30"/>
      <c r="C13" s="118"/>
      <c r="D13" s="118"/>
      <c r="E13" s="118"/>
      <c r="F13" s="197"/>
      <c r="G13" s="118"/>
      <c r="H13" s="118"/>
      <c r="I13" s="270"/>
      <c r="J13" s="706"/>
    </row>
    <row r="14" spans="1:10" ht="12.75" customHeight="1">
      <c r="A14" s="128" t="s">
        <v>14</v>
      </c>
      <c r="B14" s="194"/>
      <c r="C14" s="119"/>
      <c r="D14" s="119"/>
      <c r="E14" s="119"/>
      <c r="F14" s="196"/>
      <c r="G14" s="118"/>
      <c r="H14" s="118"/>
      <c r="I14" s="270"/>
      <c r="J14" s="706"/>
    </row>
    <row r="15" spans="1:10" ht="12.75">
      <c r="A15" s="128" t="s">
        <v>15</v>
      </c>
      <c r="B15" s="30"/>
      <c r="C15" s="119"/>
      <c r="D15" s="119"/>
      <c r="E15" s="119"/>
      <c r="F15" s="196"/>
      <c r="G15" s="118"/>
      <c r="H15" s="118"/>
      <c r="I15" s="270"/>
      <c r="J15" s="706"/>
    </row>
    <row r="16" spans="1:10" ht="12.75" customHeight="1" thickBot="1">
      <c r="A16" s="164" t="s">
        <v>16</v>
      </c>
      <c r="B16" s="195"/>
      <c r="C16" s="166"/>
      <c r="D16" s="166"/>
      <c r="E16" s="166"/>
      <c r="F16" s="165" t="s">
        <v>36</v>
      </c>
      <c r="G16" s="276"/>
      <c r="H16" s="276"/>
      <c r="I16" s="274"/>
      <c r="J16" s="706"/>
    </row>
    <row r="17" spans="1:10" ht="15.75" customHeight="1" thickBot="1">
      <c r="A17" s="131" t="s">
        <v>17</v>
      </c>
      <c r="B17" s="60" t="s">
        <v>287</v>
      </c>
      <c r="C17" s="121">
        <f>+C6+C8+C9+C11+C12+C13+C14+C15+C16</f>
        <v>0</v>
      </c>
      <c r="D17" s="121">
        <f>+D6+D8+D9+D11+D12+D13+D14+D15+D16</f>
        <v>384198761</v>
      </c>
      <c r="E17" s="121">
        <f>+E6+E8+E9+E11+E12+E13+E14+E15+E16</f>
        <v>1321092485</v>
      </c>
      <c r="F17" s="60" t="s">
        <v>288</v>
      </c>
      <c r="G17" s="121">
        <f>+G6+G8+G10+G11+G12+G13+G14+G15+G16</f>
        <v>812344000</v>
      </c>
      <c r="H17" s="121">
        <f>+H6+H8+H10+H11+H12+H13+H14+H15+H16</f>
        <v>871410146</v>
      </c>
      <c r="I17" s="149">
        <f>+I6+I8+I10+I11+I12+I13+I14+I15+I16</f>
        <v>734513279</v>
      </c>
      <c r="J17" s="706"/>
    </row>
    <row r="18" spans="1:10" ht="12.75" customHeight="1">
      <c r="A18" s="126" t="s">
        <v>18</v>
      </c>
      <c r="B18" s="139" t="s">
        <v>146</v>
      </c>
      <c r="C18" s="146">
        <f>+C19+C20+C21+C22+C23</f>
        <v>0</v>
      </c>
      <c r="D18" s="146">
        <f>+D19+D20+D21+D22+D23</f>
        <v>13126159</v>
      </c>
      <c r="E18" s="146">
        <f>+E19+E20+E21+E22+E23</f>
        <v>13126159</v>
      </c>
      <c r="F18" s="134" t="s">
        <v>115</v>
      </c>
      <c r="G18" s="277"/>
      <c r="H18" s="277"/>
      <c r="I18" s="275"/>
      <c r="J18" s="706"/>
    </row>
    <row r="19" spans="1:10" ht="12.75" customHeight="1">
      <c r="A19" s="128" t="s">
        <v>19</v>
      </c>
      <c r="B19" s="140" t="s">
        <v>135</v>
      </c>
      <c r="C19" s="49"/>
      <c r="D19" s="49"/>
      <c r="E19" s="49"/>
      <c r="F19" s="134" t="s">
        <v>118</v>
      </c>
      <c r="G19" s="49"/>
      <c r="H19" s="49"/>
      <c r="I19" s="273"/>
      <c r="J19" s="706"/>
    </row>
    <row r="20" spans="1:10" ht="12.75" customHeight="1">
      <c r="A20" s="126" t="s">
        <v>20</v>
      </c>
      <c r="B20" s="140" t="s">
        <v>136</v>
      </c>
      <c r="C20" s="49"/>
      <c r="D20" s="49"/>
      <c r="E20" s="49"/>
      <c r="F20" s="134" t="s">
        <v>89</v>
      </c>
      <c r="G20" s="49"/>
      <c r="H20" s="49"/>
      <c r="I20" s="273"/>
      <c r="J20" s="706"/>
    </row>
    <row r="21" spans="1:10" ht="12.75" customHeight="1">
      <c r="A21" s="128" t="s">
        <v>21</v>
      </c>
      <c r="B21" s="140" t="s">
        <v>137</v>
      </c>
      <c r="C21" s="49"/>
      <c r="D21" s="49"/>
      <c r="E21" s="49"/>
      <c r="F21" s="134" t="s">
        <v>90</v>
      </c>
      <c r="G21" s="49"/>
      <c r="H21" s="49"/>
      <c r="I21" s="273"/>
      <c r="J21" s="706"/>
    </row>
    <row r="22" spans="1:10" ht="12.75" customHeight="1">
      <c r="A22" s="126" t="s">
        <v>22</v>
      </c>
      <c r="B22" s="140" t="s">
        <v>138</v>
      </c>
      <c r="C22" s="49"/>
      <c r="D22" s="49">
        <v>13126159</v>
      </c>
      <c r="E22" s="49">
        <v>13126159</v>
      </c>
      <c r="F22" s="133" t="s">
        <v>134</v>
      </c>
      <c r="G22" s="49"/>
      <c r="H22" s="49"/>
      <c r="I22" s="273"/>
      <c r="J22" s="706"/>
    </row>
    <row r="23" spans="1:10" ht="12.75" customHeight="1">
      <c r="A23" s="128" t="s">
        <v>23</v>
      </c>
      <c r="B23" s="141" t="s">
        <v>139</v>
      </c>
      <c r="C23" s="49"/>
      <c r="D23" s="49"/>
      <c r="E23" s="49"/>
      <c r="F23" s="134" t="s">
        <v>119</v>
      </c>
      <c r="G23" s="49"/>
      <c r="H23" s="49"/>
      <c r="I23" s="273"/>
      <c r="J23" s="706"/>
    </row>
    <row r="24" spans="1:10" ht="12.75" customHeight="1">
      <c r="A24" s="126" t="s">
        <v>24</v>
      </c>
      <c r="B24" s="142" t="s">
        <v>140</v>
      </c>
      <c r="C24" s="136">
        <f>+C25+C26+C27+C28+C29</f>
        <v>0</v>
      </c>
      <c r="D24" s="136">
        <f>+D25+D26+D27+D28+D29</f>
        <v>0</v>
      </c>
      <c r="E24" s="136">
        <f>+E25+E26+E27+E28+E29</f>
        <v>0</v>
      </c>
      <c r="F24" s="143" t="s">
        <v>117</v>
      </c>
      <c r="G24" s="49"/>
      <c r="H24" s="49"/>
      <c r="I24" s="273"/>
      <c r="J24" s="706"/>
    </row>
    <row r="25" spans="1:10" ht="12.75" customHeight="1">
      <c r="A25" s="128" t="s">
        <v>25</v>
      </c>
      <c r="B25" s="141" t="s">
        <v>141</v>
      </c>
      <c r="C25" s="49"/>
      <c r="D25" s="49"/>
      <c r="E25" s="49"/>
      <c r="F25" s="143" t="s">
        <v>281</v>
      </c>
      <c r="G25" s="49"/>
      <c r="H25" s="49"/>
      <c r="I25" s="273"/>
      <c r="J25" s="706"/>
    </row>
    <row r="26" spans="1:10" ht="12.75" customHeight="1">
      <c r="A26" s="126" t="s">
        <v>26</v>
      </c>
      <c r="B26" s="141" t="s">
        <v>142</v>
      </c>
      <c r="C26" s="49"/>
      <c r="D26" s="49"/>
      <c r="E26" s="49"/>
      <c r="F26" s="138"/>
      <c r="G26" s="49"/>
      <c r="H26" s="49"/>
      <c r="I26" s="273"/>
      <c r="J26" s="706"/>
    </row>
    <row r="27" spans="1:10" ht="12.75" customHeight="1">
      <c r="A27" s="128" t="s">
        <v>27</v>
      </c>
      <c r="B27" s="140" t="s">
        <v>143</v>
      </c>
      <c r="C27" s="49"/>
      <c r="D27" s="49"/>
      <c r="E27" s="49"/>
      <c r="F27" s="58"/>
      <c r="G27" s="49"/>
      <c r="H27" s="49"/>
      <c r="I27" s="273"/>
      <c r="J27" s="706"/>
    </row>
    <row r="28" spans="1:10" ht="12.75" customHeight="1">
      <c r="A28" s="126" t="s">
        <v>28</v>
      </c>
      <c r="B28" s="144" t="s">
        <v>144</v>
      </c>
      <c r="C28" s="49"/>
      <c r="D28" s="49"/>
      <c r="E28" s="49"/>
      <c r="F28" s="30"/>
      <c r="G28" s="49"/>
      <c r="H28" s="49"/>
      <c r="I28" s="273"/>
      <c r="J28" s="706"/>
    </row>
    <row r="29" spans="1:10" ht="12.75" customHeight="1" thickBot="1">
      <c r="A29" s="128" t="s">
        <v>29</v>
      </c>
      <c r="B29" s="145" t="s">
        <v>145</v>
      </c>
      <c r="C29" s="49"/>
      <c r="D29" s="49"/>
      <c r="E29" s="49"/>
      <c r="F29" s="58"/>
      <c r="G29" s="49"/>
      <c r="H29" s="49"/>
      <c r="I29" s="273"/>
      <c r="J29" s="706"/>
    </row>
    <row r="30" spans="1:10" ht="21.75" customHeight="1" thickBot="1">
      <c r="A30" s="131" t="s">
        <v>30</v>
      </c>
      <c r="B30" s="60" t="s">
        <v>278</v>
      </c>
      <c r="C30" s="121">
        <f>+C18+C24</f>
        <v>0</v>
      </c>
      <c r="D30" s="121">
        <f>+D18+D24</f>
        <v>13126159</v>
      </c>
      <c r="E30" s="121">
        <f>+E18+E24</f>
        <v>13126159</v>
      </c>
      <c r="F30" s="60" t="s">
        <v>282</v>
      </c>
      <c r="G30" s="121">
        <f>SUM(G18:G29)</f>
        <v>0</v>
      </c>
      <c r="H30" s="121">
        <f>SUM(H18:H29)</f>
        <v>0</v>
      </c>
      <c r="I30" s="149">
        <f>SUM(I18:I29)</f>
        <v>0</v>
      </c>
      <c r="J30" s="706"/>
    </row>
    <row r="31" spans="1:10" ht="13.5" thickBot="1">
      <c r="A31" s="131" t="s">
        <v>31</v>
      </c>
      <c r="B31" s="137" t="s">
        <v>283</v>
      </c>
      <c r="C31" s="305">
        <f>+C17+C30</f>
        <v>0</v>
      </c>
      <c r="D31" s="305">
        <f>+D17+D30</f>
        <v>397324920</v>
      </c>
      <c r="E31" s="306">
        <f>+E17+E30</f>
        <v>1334218644</v>
      </c>
      <c r="F31" s="137" t="s">
        <v>284</v>
      </c>
      <c r="G31" s="305">
        <f>+G17+G30</f>
        <v>812344000</v>
      </c>
      <c r="H31" s="305">
        <f>+H17+H30</f>
        <v>871410146</v>
      </c>
      <c r="I31" s="306">
        <f>+I17+I30</f>
        <v>734513279</v>
      </c>
      <c r="J31" s="706"/>
    </row>
    <row r="32" spans="1:10" ht="13.5" thickBot="1">
      <c r="A32" s="131" t="s">
        <v>32</v>
      </c>
      <c r="B32" s="137" t="s">
        <v>93</v>
      </c>
      <c r="C32" s="305">
        <f>IF(C17-G17&lt;0,G17-C17,"-")</f>
        <v>812344000</v>
      </c>
      <c r="D32" s="305">
        <f>IF(D17-H17&lt;0,H17-D17,"-")</f>
        <v>487211385</v>
      </c>
      <c r="E32" s="306" t="str">
        <f>IF(E17-I17&lt;0,I17-E17,"-")</f>
        <v>-</v>
      </c>
      <c r="F32" s="137" t="s">
        <v>94</v>
      </c>
      <c r="G32" s="305" t="str">
        <f>IF(C17-G17&gt;0,C17-G17,"-")</f>
        <v>-</v>
      </c>
      <c r="H32" s="305" t="str">
        <f>IF(D17-H17&gt;0,D17-H17,"-")</f>
        <v>-</v>
      </c>
      <c r="I32" s="306">
        <f>IF(E17-I17&gt;0,E17-I17,"-")</f>
        <v>586579206</v>
      </c>
      <c r="J32" s="706"/>
    </row>
    <row r="33" spans="1:10" ht="13.5" thickBot="1">
      <c r="A33" s="131" t="s">
        <v>33</v>
      </c>
      <c r="B33" s="137" t="s">
        <v>464</v>
      </c>
      <c r="C33" s="305">
        <f>IF(C31-G31&lt;0,G31-C31,"-")</f>
        <v>812344000</v>
      </c>
      <c r="D33" s="305">
        <f>IF(D31-H31&lt;0,H31-D31,"-")</f>
        <v>474085226</v>
      </c>
      <c r="E33" s="305" t="str">
        <f>IF(E31-I31&lt;0,I31-E31,"-")</f>
        <v>-</v>
      </c>
      <c r="F33" s="137" t="s">
        <v>465</v>
      </c>
      <c r="G33" s="305" t="str">
        <f>IF(C31-G31&gt;0,C31-G31,"-")</f>
        <v>-</v>
      </c>
      <c r="H33" s="305" t="str">
        <f>IF(D31-H31&gt;0,D31-H31,"-")</f>
        <v>-</v>
      </c>
      <c r="I33" s="305">
        <f>IF(E31-I31&gt;0,E31-I31,"-")</f>
        <v>599705365</v>
      </c>
      <c r="J33" s="706"/>
    </row>
  </sheetData>
  <sheetProtection sheet="1" formatCells="0"/>
  <mergeCells count="2">
    <mergeCell ref="A3:A4"/>
    <mergeCell ref="J1:J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25"/>
  <sheetViews>
    <sheetView zoomScale="120" zoomScaleNormal="120" workbookViewId="0" topLeftCell="A1">
      <selection activeCell="B1" sqref="B1:G1"/>
    </sheetView>
  </sheetViews>
  <sheetFormatPr defaultColWidth="9.00390625" defaultRowHeight="12.75"/>
  <cols>
    <col min="1" max="1" width="47.125" style="28" customWidth="1"/>
    <col min="2" max="2" width="15.625" style="27" customWidth="1"/>
    <col min="3" max="3" width="16.375" style="27" customWidth="1"/>
    <col min="4" max="5" width="18.00390625" style="27" customWidth="1"/>
    <col min="6" max="6" width="16.625" style="27" customWidth="1"/>
    <col min="7" max="7" width="18.875" style="33" customWidth="1"/>
    <col min="8" max="9" width="12.875" style="27" customWidth="1"/>
    <col min="10" max="10" width="13.875" style="27" customWidth="1"/>
    <col min="11" max="16384" width="9.375" style="27" customWidth="1"/>
  </cols>
  <sheetData>
    <row r="1" spans="1:7" ht="15">
      <c r="A1" s="339"/>
      <c r="B1" s="708" t="s">
        <v>818</v>
      </c>
      <c r="C1" s="709"/>
      <c r="D1" s="709"/>
      <c r="E1" s="709"/>
      <c r="F1" s="709"/>
      <c r="G1" s="709"/>
    </row>
    <row r="2" spans="1:7" ht="12.75">
      <c r="A2" s="339"/>
      <c r="B2" s="340"/>
      <c r="C2" s="340"/>
      <c r="D2" s="340"/>
      <c r="E2" s="340"/>
      <c r="F2" s="340"/>
      <c r="G2" s="340"/>
    </row>
    <row r="3" spans="1:7" ht="25.5" customHeight="1">
      <c r="A3" s="707" t="s">
        <v>808</v>
      </c>
      <c r="B3" s="707"/>
      <c r="C3" s="707"/>
      <c r="D3" s="707"/>
      <c r="E3" s="707"/>
      <c r="F3" s="707"/>
      <c r="G3" s="707"/>
    </row>
    <row r="4" spans="1:7" ht="22.5" customHeight="1" thickBot="1">
      <c r="A4" s="339"/>
      <c r="B4" s="340"/>
      <c r="C4" s="340"/>
      <c r="D4" s="340"/>
      <c r="E4" s="340"/>
      <c r="F4" s="340"/>
      <c r="G4" s="341" t="e">
        <f>#REF!</f>
        <v>#REF!</v>
      </c>
    </row>
    <row r="5" spans="1:7" s="29" customFormat="1" ht="44.25" customHeight="1" thickBot="1">
      <c r="A5" s="342" t="s">
        <v>47</v>
      </c>
      <c r="B5" s="312" t="s">
        <v>48</v>
      </c>
      <c r="C5" s="312" t="s">
        <v>49</v>
      </c>
      <c r="D5" s="312" t="e">
        <f>+CONCATENATE("Felhasználás   ",LEFT(#REF!,4)-1,". XII. 31-ig")</f>
        <v>#REF!</v>
      </c>
      <c r="E5" s="312" t="e">
        <f>+CONCATENATE(LEFT(#REF!,4),". évi",CHAR(10),"módosított előirányzat")</f>
        <v>#REF!</v>
      </c>
      <c r="F5" s="312" t="e">
        <f>+CONCATENATE("Teljesítés",CHAR(10),LEFT(#REF!,4),". XII. 31-ig")</f>
        <v>#REF!</v>
      </c>
      <c r="G5" s="313" t="e">
        <f>+CONCATENATE("Összes teljesítés",CHAR(10),LEFT(#REF!,4),". XII. 31-ig")</f>
        <v>#REF!</v>
      </c>
    </row>
    <row r="6" spans="1:7" s="33" customFormat="1" ht="12" customHeight="1" thickBot="1">
      <c r="A6" s="343" t="s">
        <v>371</v>
      </c>
      <c r="B6" s="344" t="s">
        <v>372</v>
      </c>
      <c r="C6" s="344" t="s">
        <v>373</v>
      </c>
      <c r="D6" s="344" t="s">
        <v>375</v>
      </c>
      <c r="E6" s="344" t="s">
        <v>374</v>
      </c>
      <c r="F6" s="344" t="s">
        <v>376</v>
      </c>
      <c r="G6" s="345" t="s">
        <v>428</v>
      </c>
    </row>
    <row r="7" spans="1:7" ht="15.75" customHeight="1">
      <c r="A7" s="226" t="s">
        <v>807</v>
      </c>
      <c r="B7" s="21">
        <v>6000000</v>
      </c>
      <c r="C7" s="228"/>
      <c r="D7" s="21"/>
      <c r="E7" s="21"/>
      <c r="F7" s="21">
        <v>6000000</v>
      </c>
      <c r="G7" s="34">
        <f aca="true" t="shared" si="0" ref="G7:G24">B7-D7-F7</f>
        <v>0</v>
      </c>
    </row>
    <row r="8" spans="1:7" ht="15.75" customHeight="1">
      <c r="A8" s="226" t="s">
        <v>806</v>
      </c>
      <c r="B8" s="21">
        <v>1000000</v>
      </c>
      <c r="C8" s="228"/>
      <c r="D8" s="21"/>
      <c r="E8" s="21"/>
      <c r="F8" s="21">
        <v>1000000</v>
      </c>
      <c r="G8" s="34">
        <f t="shared" si="0"/>
        <v>0</v>
      </c>
    </row>
    <row r="9" spans="1:7" ht="15.75" customHeight="1">
      <c r="A9" s="226" t="s">
        <v>805</v>
      </c>
      <c r="B9" s="21">
        <v>115000</v>
      </c>
      <c r="C9" s="228"/>
      <c r="D9" s="21"/>
      <c r="E9" s="21"/>
      <c r="F9" s="21">
        <v>115000</v>
      </c>
      <c r="G9" s="34">
        <f t="shared" si="0"/>
        <v>0</v>
      </c>
    </row>
    <row r="10" spans="1:7" ht="15.75" customHeight="1">
      <c r="A10" s="227" t="s">
        <v>804</v>
      </c>
      <c r="B10" s="21">
        <v>300000</v>
      </c>
      <c r="C10" s="228"/>
      <c r="D10" s="21"/>
      <c r="E10" s="21"/>
      <c r="F10" s="21">
        <v>300000</v>
      </c>
      <c r="G10" s="34">
        <f t="shared" si="0"/>
        <v>0</v>
      </c>
    </row>
    <row r="11" spans="1:7" ht="15.75" customHeight="1">
      <c r="A11" s="227" t="s">
        <v>803</v>
      </c>
      <c r="B11" s="21">
        <v>5000000</v>
      </c>
      <c r="C11" s="228"/>
      <c r="D11" s="21"/>
      <c r="E11" s="21"/>
      <c r="F11" s="21">
        <v>5000000</v>
      </c>
      <c r="G11" s="34">
        <f t="shared" si="0"/>
        <v>0</v>
      </c>
    </row>
    <row r="12" spans="1:7" ht="15.75" customHeight="1">
      <c r="A12" s="227" t="s">
        <v>802</v>
      </c>
      <c r="B12" s="21">
        <v>636000</v>
      </c>
      <c r="C12" s="228"/>
      <c r="D12" s="21"/>
      <c r="E12" s="21"/>
      <c r="F12" s="21">
        <v>636000</v>
      </c>
      <c r="G12" s="34">
        <f t="shared" si="0"/>
        <v>0</v>
      </c>
    </row>
    <row r="13" spans="1:7" ht="15.75" customHeight="1">
      <c r="A13" s="226" t="s">
        <v>801</v>
      </c>
      <c r="B13" s="21">
        <v>39650489</v>
      </c>
      <c r="C13" s="228"/>
      <c r="D13" s="21"/>
      <c r="E13" s="21"/>
      <c r="F13" s="21">
        <v>39650489</v>
      </c>
      <c r="G13" s="34">
        <f t="shared" si="0"/>
        <v>0</v>
      </c>
    </row>
    <row r="14" spans="1:7" ht="15.75" customHeight="1">
      <c r="A14" s="226" t="s">
        <v>800</v>
      </c>
      <c r="B14" s="21">
        <v>550379</v>
      </c>
      <c r="C14" s="228"/>
      <c r="D14" s="21"/>
      <c r="E14" s="21"/>
      <c r="F14" s="21">
        <v>550379</v>
      </c>
      <c r="G14" s="34">
        <f t="shared" si="0"/>
        <v>0</v>
      </c>
    </row>
    <row r="15" spans="1:7" ht="15.75" customHeight="1">
      <c r="A15" s="226" t="s">
        <v>799</v>
      </c>
      <c r="B15" s="21">
        <v>581630763</v>
      </c>
      <c r="C15" s="228"/>
      <c r="D15" s="21"/>
      <c r="E15" s="21"/>
      <c r="F15" s="21">
        <v>581630763</v>
      </c>
      <c r="G15" s="34">
        <f t="shared" si="0"/>
        <v>0</v>
      </c>
    </row>
    <row r="16" spans="1:7" ht="15.75" customHeight="1">
      <c r="A16" s="226" t="s">
        <v>798</v>
      </c>
      <c r="B16" s="21">
        <v>2039370</v>
      </c>
      <c r="C16" s="228"/>
      <c r="D16" s="21"/>
      <c r="E16" s="21"/>
      <c r="F16" s="21">
        <v>2039370</v>
      </c>
      <c r="G16" s="34">
        <f t="shared" si="0"/>
        <v>0</v>
      </c>
    </row>
    <row r="17" spans="1:7" ht="15.75" customHeight="1">
      <c r="A17" s="226" t="s">
        <v>797</v>
      </c>
      <c r="B17" s="21">
        <v>1889764</v>
      </c>
      <c r="C17" s="228"/>
      <c r="D17" s="21"/>
      <c r="E17" s="21"/>
      <c r="F17" s="21">
        <v>1889764</v>
      </c>
      <c r="G17" s="34">
        <f t="shared" si="0"/>
        <v>0</v>
      </c>
    </row>
    <row r="18" spans="1:7" ht="15.75" customHeight="1">
      <c r="A18" s="226" t="s">
        <v>796</v>
      </c>
      <c r="B18" s="21">
        <v>2755906</v>
      </c>
      <c r="C18" s="228"/>
      <c r="D18" s="21"/>
      <c r="E18" s="21"/>
      <c r="F18" s="21">
        <v>2755906</v>
      </c>
      <c r="G18" s="34">
        <f t="shared" si="0"/>
        <v>0</v>
      </c>
    </row>
    <row r="19" spans="1:7" ht="15.75" customHeight="1">
      <c r="A19" s="226" t="s">
        <v>795</v>
      </c>
      <c r="B19" s="21">
        <v>7334693</v>
      </c>
      <c r="C19" s="228"/>
      <c r="D19" s="21"/>
      <c r="E19" s="21"/>
      <c r="F19" s="21">
        <v>7334693</v>
      </c>
      <c r="G19" s="34">
        <f t="shared" si="0"/>
        <v>0</v>
      </c>
    </row>
    <row r="20" spans="1:7" ht="15.75" customHeight="1">
      <c r="A20" s="226" t="s">
        <v>794</v>
      </c>
      <c r="B20" s="21">
        <v>1905000</v>
      </c>
      <c r="C20" s="228"/>
      <c r="D20" s="21"/>
      <c r="E20" s="21"/>
      <c r="F20" s="21">
        <v>1905000</v>
      </c>
      <c r="G20" s="34">
        <f t="shared" si="0"/>
        <v>0</v>
      </c>
    </row>
    <row r="21" spans="1:7" ht="15.75" customHeight="1">
      <c r="A21" s="226" t="s">
        <v>793</v>
      </c>
      <c r="B21" s="21">
        <v>524000</v>
      </c>
      <c r="C21" s="228"/>
      <c r="D21" s="21"/>
      <c r="E21" s="21"/>
      <c r="F21" s="21">
        <v>524000</v>
      </c>
      <c r="G21" s="34">
        <f t="shared" si="0"/>
        <v>0</v>
      </c>
    </row>
    <row r="22" spans="1:7" ht="15.75" customHeight="1">
      <c r="A22" s="226" t="s">
        <v>792</v>
      </c>
      <c r="B22" s="21">
        <v>993131</v>
      </c>
      <c r="C22" s="228"/>
      <c r="D22" s="21"/>
      <c r="E22" s="21"/>
      <c r="F22" s="21">
        <v>993131</v>
      </c>
      <c r="G22" s="34">
        <f t="shared" si="0"/>
        <v>0</v>
      </c>
    </row>
    <row r="23" spans="1:7" ht="15.75" customHeight="1">
      <c r="A23" s="226" t="s">
        <v>791</v>
      </c>
      <c r="B23" s="21">
        <v>15593778</v>
      </c>
      <c r="C23" s="228"/>
      <c r="D23" s="21"/>
      <c r="E23" s="21"/>
      <c r="F23" s="21">
        <v>15593778</v>
      </c>
      <c r="G23" s="34">
        <f t="shared" si="0"/>
        <v>0</v>
      </c>
    </row>
    <row r="24" spans="1:7" ht="15.75" customHeight="1" thickBot="1">
      <c r="A24" s="35"/>
      <c r="B24" s="22"/>
      <c r="C24" s="229"/>
      <c r="D24" s="22"/>
      <c r="E24" s="22"/>
      <c r="F24" s="22"/>
      <c r="G24" s="36">
        <f t="shared" si="0"/>
        <v>0</v>
      </c>
    </row>
    <row r="25" spans="1:7" s="39" customFormat="1" ht="18" customHeight="1" thickBot="1">
      <c r="A25" s="75" t="s">
        <v>46</v>
      </c>
      <c r="B25" s="37">
        <f>SUM(B7:B24)</f>
        <v>667918273</v>
      </c>
      <c r="C25" s="56"/>
      <c r="D25" s="37">
        <f>SUM(D7:D24)</f>
        <v>0</v>
      </c>
      <c r="E25" s="37"/>
      <c r="F25" s="37">
        <f>SUM(F7:F24)</f>
        <v>667918273</v>
      </c>
      <c r="G25" s="38">
        <f>SUM(G7:G24)</f>
        <v>0</v>
      </c>
    </row>
  </sheetData>
  <sheetProtection sheet="1"/>
  <mergeCells count="2">
    <mergeCell ref="A3:G3"/>
    <mergeCell ref="B1:G1"/>
  </mergeCells>
  <printOptions horizontalCentered="1"/>
  <pageMargins left="0.61" right="0.52" top="1.02" bottom="0.984251968503937" header="0.7874015748031497" footer="0.7874015748031497"/>
  <pageSetup horizontalDpi="300" verticalDpi="300" orientation="landscape" paperSize="9" scale="96" r:id="rId1"/>
  <headerFooter alignWithMargins="0">
    <oddHeader xml:space="preserve">&amp;R&amp;"Times New Roman CE,Félkövér dőlt"&amp;11 3. melléklet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G26"/>
  <sheetViews>
    <sheetView zoomScale="120" zoomScaleNormal="120" workbookViewId="0" topLeftCell="A1">
      <selection activeCell="B1" sqref="B1:G1"/>
    </sheetView>
  </sheetViews>
  <sheetFormatPr defaultColWidth="9.00390625" defaultRowHeight="12.75"/>
  <cols>
    <col min="1" max="1" width="54.125" style="28" customWidth="1"/>
    <col min="2" max="2" width="15.625" style="27" customWidth="1"/>
    <col min="3" max="3" width="16.375" style="27" customWidth="1"/>
    <col min="4" max="5" width="18.00390625" style="27" customWidth="1"/>
    <col min="6" max="6" width="16.625" style="27" customWidth="1"/>
    <col min="7" max="7" width="18.875" style="27" customWidth="1"/>
    <col min="8" max="9" width="12.875" style="27" customWidth="1"/>
    <col min="10" max="10" width="13.875" style="27" customWidth="1"/>
    <col min="11" max="16384" width="9.375" style="27" customWidth="1"/>
  </cols>
  <sheetData>
    <row r="1" spans="1:7" ht="15">
      <c r="A1" s="339"/>
      <c r="B1" s="708" t="s">
        <v>813</v>
      </c>
      <c r="C1" s="708"/>
      <c r="D1" s="708"/>
      <c r="E1" s="708"/>
      <c r="F1" s="708"/>
      <c r="G1" s="708"/>
    </row>
    <row r="2" spans="1:7" ht="12.75">
      <c r="A2" s="339"/>
      <c r="B2" s="340"/>
      <c r="C2" s="340"/>
      <c r="D2" s="340"/>
      <c r="E2" s="340"/>
      <c r="F2" s="340"/>
      <c r="G2" s="340"/>
    </row>
    <row r="3" spans="1:7" ht="24.75" customHeight="1">
      <c r="A3" s="707" t="s">
        <v>473</v>
      </c>
      <c r="B3" s="707"/>
      <c r="C3" s="707"/>
      <c r="D3" s="707"/>
      <c r="E3" s="707"/>
      <c r="F3" s="707"/>
      <c r="G3" s="707"/>
    </row>
    <row r="4" spans="1:7" ht="23.25" customHeight="1" thickBot="1">
      <c r="A4" s="339"/>
      <c r="B4" s="340"/>
      <c r="C4" s="340"/>
      <c r="D4" s="340"/>
      <c r="E4" s="340"/>
      <c r="F4" s="340"/>
      <c r="G4" s="341" t="e">
        <f>'Z_3.sz.mell.'!G4</f>
        <v>#REF!</v>
      </c>
    </row>
    <row r="5" spans="1:7" s="29" customFormat="1" ht="48.75" customHeight="1" thickBot="1">
      <c r="A5" s="342" t="s">
        <v>50</v>
      </c>
      <c r="B5" s="312" t="s">
        <v>48</v>
      </c>
      <c r="C5" s="312" t="s">
        <v>49</v>
      </c>
      <c r="D5" s="312" t="e">
        <f>+'Z_3.sz.mell.'!D5</f>
        <v>#REF!</v>
      </c>
      <c r="E5" s="312" t="e">
        <f>+CONCATENATE(LEFT(#REF!,4),". évi",CHAR(10),"módosított előirányzat")</f>
        <v>#REF!</v>
      </c>
      <c r="F5" s="312" t="e">
        <f>+CONCATENATE("Teljesítés",CHAR(10),LEFT(#REF!,4),". XII. 31-ig")</f>
        <v>#REF!</v>
      </c>
      <c r="G5" s="313" t="e">
        <f>+CONCATENATE("Összes teljesítés",CHAR(10),LEFT(#REF!,4),". XII. 31-ig")</f>
        <v>#REF!</v>
      </c>
    </row>
    <row r="6" spans="1:7" s="33" customFormat="1" ht="15" customHeight="1" thickBot="1">
      <c r="A6" s="343" t="s">
        <v>371</v>
      </c>
      <c r="B6" s="344" t="s">
        <v>372</v>
      </c>
      <c r="C6" s="344" t="s">
        <v>373</v>
      </c>
      <c r="D6" s="344" t="s">
        <v>375</v>
      </c>
      <c r="E6" s="344" t="s">
        <v>374</v>
      </c>
      <c r="F6" s="344" t="s">
        <v>376</v>
      </c>
      <c r="G6" s="345" t="s">
        <v>428</v>
      </c>
    </row>
    <row r="7" spans="1:7" ht="15.75" customHeight="1">
      <c r="A7" s="40" t="s">
        <v>812</v>
      </c>
      <c r="B7" s="41">
        <v>37800228</v>
      </c>
      <c r="C7" s="230"/>
      <c r="D7" s="41"/>
      <c r="E7" s="41"/>
      <c r="F7" s="41">
        <v>37800228</v>
      </c>
      <c r="G7" s="42">
        <f aca="true" t="shared" si="0" ref="G7:G25">B7-D7-F7</f>
        <v>0</v>
      </c>
    </row>
    <row r="8" spans="1:7" ht="15.75" customHeight="1">
      <c r="A8" s="40" t="s">
        <v>811</v>
      </c>
      <c r="B8" s="41">
        <v>9590464</v>
      </c>
      <c r="C8" s="230"/>
      <c r="D8" s="41"/>
      <c r="E8" s="41"/>
      <c r="F8" s="41">
        <v>9590464</v>
      </c>
      <c r="G8" s="42">
        <f t="shared" si="0"/>
        <v>0</v>
      </c>
    </row>
    <row r="9" spans="1:7" ht="15.75" customHeight="1">
      <c r="A9" s="40" t="s">
        <v>810</v>
      </c>
      <c r="B9" s="41">
        <v>3674985</v>
      </c>
      <c r="C9" s="230"/>
      <c r="D9" s="41"/>
      <c r="E9" s="41"/>
      <c r="F9" s="41">
        <v>3674985</v>
      </c>
      <c r="G9" s="42">
        <f t="shared" si="0"/>
        <v>0</v>
      </c>
    </row>
    <row r="10" spans="1:7" ht="15.75" customHeight="1">
      <c r="A10" s="40" t="s">
        <v>809</v>
      </c>
      <c r="B10" s="41">
        <v>13787733</v>
      </c>
      <c r="C10" s="230"/>
      <c r="D10" s="41"/>
      <c r="E10" s="41"/>
      <c r="F10" s="41">
        <v>13787733</v>
      </c>
      <c r="G10" s="42">
        <f t="shared" si="0"/>
        <v>0</v>
      </c>
    </row>
    <row r="11" spans="1:7" ht="15.75" customHeight="1">
      <c r="A11" s="40"/>
      <c r="B11" s="41"/>
      <c r="C11" s="230"/>
      <c r="D11" s="41"/>
      <c r="E11" s="41"/>
      <c r="F11" s="41"/>
      <c r="G11" s="42">
        <f t="shared" si="0"/>
        <v>0</v>
      </c>
    </row>
    <row r="12" spans="1:7" ht="15.75" customHeight="1">
      <c r="A12" s="40"/>
      <c r="B12" s="41"/>
      <c r="C12" s="230"/>
      <c r="D12" s="41"/>
      <c r="E12" s="41"/>
      <c r="F12" s="41"/>
      <c r="G12" s="42">
        <f t="shared" si="0"/>
        <v>0</v>
      </c>
    </row>
    <row r="13" spans="1:7" ht="15.75" customHeight="1">
      <c r="A13" s="40"/>
      <c r="B13" s="41"/>
      <c r="C13" s="230"/>
      <c r="D13" s="41"/>
      <c r="E13" s="41"/>
      <c r="F13" s="41"/>
      <c r="G13" s="42">
        <f t="shared" si="0"/>
        <v>0</v>
      </c>
    </row>
    <row r="14" spans="1:7" ht="15.75" customHeight="1">
      <c r="A14" s="40"/>
      <c r="B14" s="41"/>
      <c r="C14" s="230"/>
      <c r="D14" s="41"/>
      <c r="E14" s="41"/>
      <c r="F14" s="41"/>
      <c r="G14" s="42">
        <f t="shared" si="0"/>
        <v>0</v>
      </c>
    </row>
    <row r="15" spans="1:7" ht="15.75" customHeight="1">
      <c r="A15" s="40"/>
      <c r="B15" s="41"/>
      <c r="C15" s="230"/>
      <c r="D15" s="41"/>
      <c r="E15" s="41"/>
      <c r="F15" s="41"/>
      <c r="G15" s="42">
        <f t="shared" si="0"/>
        <v>0</v>
      </c>
    </row>
    <row r="16" spans="1:7" ht="15.75" customHeight="1">
      <c r="A16" s="40"/>
      <c r="B16" s="41"/>
      <c r="C16" s="230"/>
      <c r="D16" s="41"/>
      <c r="E16" s="41"/>
      <c r="F16" s="41"/>
      <c r="G16" s="42">
        <f t="shared" si="0"/>
        <v>0</v>
      </c>
    </row>
    <row r="17" spans="1:7" ht="15.75" customHeight="1">
      <c r="A17" s="40"/>
      <c r="B17" s="41"/>
      <c r="C17" s="230"/>
      <c r="D17" s="41"/>
      <c r="E17" s="41"/>
      <c r="F17" s="41"/>
      <c r="G17" s="42">
        <f t="shared" si="0"/>
        <v>0</v>
      </c>
    </row>
    <row r="18" spans="1:7" ht="15.75" customHeight="1">
      <c r="A18" s="40"/>
      <c r="B18" s="41"/>
      <c r="C18" s="230"/>
      <c r="D18" s="41"/>
      <c r="E18" s="41"/>
      <c r="F18" s="41"/>
      <c r="G18" s="42">
        <f t="shared" si="0"/>
        <v>0</v>
      </c>
    </row>
    <row r="19" spans="1:7" ht="15.75" customHeight="1">
      <c r="A19" s="40"/>
      <c r="B19" s="41"/>
      <c r="C19" s="230"/>
      <c r="D19" s="41"/>
      <c r="E19" s="41"/>
      <c r="F19" s="41"/>
      <c r="G19" s="42">
        <f t="shared" si="0"/>
        <v>0</v>
      </c>
    </row>
    <row r="20" spans="1:7" ht="15.75" customHeight="1">
      <c r="A20" s="40"/>
      <c r="B20" s="41"/>
      <c r="C20" s="230"/>
      <c r="D20" s="41"/>
      <c r="E20" s="41"/>
      <c r="F20" s="41"/>
      <c r="G20" s="42">
        <f t="shared" si="0"/>
        <v>0</v>
      </c>
    </row>
    <row r="21" spans="1:7" ht="15.75" customHeight="1">
      <c r="A21" s="40"/>
      <c r="B21" s="41"/>
      <c r="C21" s="230"/>
      <c r="D21" s="41"/>
      <c r="E21" s="41"/>
      <c r="F21" s="41"/>
      <c r="G21" s="42">
        <f t="shared" si="0"/>
        <v>0</v>
      </c>
    </row>
    <row r="22" spans="1:7" ht="15.75" customHeight="1">
      <c r="A22" s="40"/>
      <c r="B22" s="41"/>
      <c r="C22" s="230"/>
      <c r="D22" s="41"/>
      <c r="E22" s="41"/>
      <c r="F22" s="41"/>
      <c r="G22" s="42">
        <f t="shared" si="0"/>
        <v>0</v>
      </c>
    </row>
    <row r="23" spans="1:7" ht="15.75" customHeight="1">
      <c r="A23" s="40"/>
      <c r="B23" s="41"/>
      <c r="C23" s="230"/>
      <c r="D23" s="41"/>
      <c r="E23" s="41"/>
      <c r="F23" s="41"/>
      <c r="G23" s="42">
        <f t="shared" si="0"/>
        <v>0</v>
      </c>
    </row>
    <row r="24" spans="1:7" ht="15.75" customHeight="1">
      <c r="A24" s="40"/>
      <c r="B24" s="41"/>
      <c r="C24" s="230"/>
      <c r="D24" s="41"/>
      <c r="E24" s="41"/>
      <c r="F24" s="41"/>
      <c r="G24" s="42">
        <f t="shared" si="0"/>
        <v>0</v>
      </c>
    </row>
    <row r="25" spans="1:7" ht="15.75" customHeight="1" thickBot="1">
      <c r="A25" s="43"/>
      <c r="B25" s="44"/>
      <c r="C25" s="231"/>
      <c r="D25" s="44"/>
      <c r="E25" s="44"/>
      <c r="F25" s="44"/>
      <c r="G25" s="45">
        <f t="shared" si="0"/>
        <v>0</v>
      </c>
    </row>
    <row r="26" spans="1:7" s="39" customFormat="1" ht="18" customHeight="1" thickBot="1">
      <c r="A26" s="75" t="s">
        <v>46</v>
      </c>
      <c r="B26" s="76">
        <f>SUM(B7:B25)</f>
        <v>64853410</v>
      </c>
      <c r="C26" s="57"/>
      <c r="D26" s="76">
        <f>SUM(D7:D25)</f>
        <v>0</v>
      </c>
      <c r="E26" s="76"/>
      <c r="F26" s="76">
        <f>SUM(F7:F25)</f>
        <v>64853410</v>
      </c>
      <c r="G26" s="46">
        <f>SUM(G7:G25)</f>
        <v>0</v>
      </c>
    </row>
  </sheetData>
  <sheetProtection sheet="1"/>
  <mergeCells count="2">
    <mergeCell ref="A3:G3"/>
    <mergeCell ref="B1:G1"/>
  </mergeCells>
  <printOptions horizontalCentered="1"/>
  <pageMargins left="0.65" right="0.7874015748031497" top="1.2369791666666667" bottom="0.984251968503937" header="0.7874015748031497" footer="0.7874015748031497"/>
  <pageSetup horizontalDpi="300" verticalDpi="300" orientation="landscape" paperSize="9" scale="91" r:id="rId1"/>
  <headerFooter alignWithMargins="0">
    <oddHeader xml:space="preserve">&amp;R&amp;"Times New Roman CE,Félkövér dőlt"&amp;11 4. melléklet&amp;"Times New Roman CE,Normál"&amp;10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Hivatali</cp:lastModifiedBy>
  <cp:lastPrinted>2019-05-23T10:55:52Z</cp:lastPrinted>
  <dcterms:created xsi:type="dcterms:W3CDTF">1999-10-30T10:30:45Z</dcterms:created>
  <dcterms:modified xsi:type="dcterms:W3CDTF">2019-06-12T07:05:19Z</dcterms:modified>
  <cp:category/>
  <cp:version/>
  <cp:contentType/>
  <cp:contentStatus/>
</cp:coreProperties>
</file>