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840" yWindow="210" windowWidth="9390" windowHeight="11625" tabRatio="820" firstSheet="11" activeTab="17"/>
  </bookViews>
  <sheets>
    <sheet name="Címrend" sheetId="1" r:id="rId1"/>
    <sheet name="2. melléklet" sheetId="2" r:id="rId2"/>
    <sheet name="3. melléklet" sheetId="20" r:id="rId3"/>
    <sheet name="4. melléklet" sheetId="3" r:id="rId4"/>
    <sheet name="5. melléklet" sheetId="4" r:id="rId5"/>
    <sheet name="6. melléklet " sheetId="9" r:id="rId6"/>
    <sheet name="7. melléklet" sheetId="5" r:id="rId7"/>
    <sheet name="8. melléklet" sheetId="6" r:id="rId8"/>
    <sheet name="9. melléklet" sheetId="16" r:id="rId9"/>
    <sheet name="10. melléklet" sheetId="17" r:id="rId10"/>
    <sheet name="11. melléklet" sheetId="22" r:id="rId11"/>
    <sheet name="12.melléklet" sheetId="18" r:id="rId12"/>
    <sheet name="13. melléklet" sheetId="19" r:id="rId13"/>
    <sheet name="14. melléklet" sheetId="8" r:id="rId14"/>
    <sheet name="15. melléklet" sheetId="11" r:id="rId15"/>
    <sheet name="16. melléklet" sheetId="13" r:id="rId16"/>
    <sheet name="17. melléklet " sheetId="21" r:id="rId17"/>
    <sheet name="1. határozat" sheetId="7" r:id="rId18"/>
  </sheets>
  <definedNames>
    <definedName name="_xlnm._FilterDatabase" localSheetId="2" hidden="1">'3. melléklet'!$A$7:$Q$72</definedName>
    <definedName name="_xlnm.Print_Titles" localSheetId="12">'13. melléklet'!$9:$10</definedName>
    <definedName name="_xlnm.Print_Titles" localSheetId="16">'17. melléklet '!$7:$7</definedName>
    <definedName name="_xlnm.Print_Titles" localSheetId="4">'5. melléklet'!$A:$A,'5. melléklet'!$1:$1</definedName>
    <definedName name="_xlnm.Print_Titles" localSheetId="5">'6. melléklet '!$A:$A,'6. melléklet '!$1:$1</definedName>
    <definedName name="_xlnm.Print_Area" localSheetId="10">'11. melléklet'!$A$1:$F$15</definedName>
    <definedName name="_xlnm.Print_Area" localSheetId="13">'14. melléklet'!$A$1:$D$126</definedName>
    <definedName name="_xlnm.Print_Area" localSheetId="15">'16. melléklet'!$A$1:$F$29</definedName>
    <definedName name="_xlnm.Print_Area" localSheetId="16">'17. melléklet '!$A$1:$K$445</definedName>
    <definedName name="_xlnm.Print_Area" localSheetId="1">'2. melléklet'!$A$1:$G$157</definedName>
    <definedName name="_xlnm.Print_Area" localSheetId="2">'3. melléklet'!$A$1:$P$70</definedName>
    <definedName name="_xlnm.Print_Area" localSheetId="3">'4. melléklet'!$A$1:$H$41</definedName>
    <definedName name="_xlnm.Print_Area" localSheetId="4">'5. melléklet'!$A$1:$DA$18</definedName>
    <definedName name="_xlnm.Print_Area" localSheetId="6">'7. melléklet'!$A$1:$F$28</definedName>
    <definedName name="_xlnm.Print_Area" localSheetId="7">'8. melléklet'!$A$2:$E$43</definedName>
    <definedName name="_xlnm.Print_Area" localSheetId="0">Címrend!$A$1:$G$12</definedName>
  </definedNames>
  <calcPr calcId="124519"/>
</workbook>
</file>

<file path=xl/calcChain.xml><?xml version="1.0" encoding="utf-8"?>
<calcChain xmlns="http://schemas.openxmlformats.org/spreadsheetml/2006/main">
  <c r="E9" i="17"/>
  <c r="E24" l="1"/>
  <c r="G18" i="7" l="1"/>
  <c r="G19"/>
  <c r="G20"/>
  <c r="G17"/>
  <c r="D21" i="11" l="1"/>
  <c r="E21"/>
  <c r="F21"/>
  <c r="C21"/>
  <c r="G20" l="1"/>
  <c r="G19"/>
  <c r="G18"/>
  <c r="G17"/>
  <c r="G16"/>
  <c r="G15"/>
  <c r="G14"/>
  <c r="C39" i="3" l="1"/>
  <c r="H39"/>
  <c r="H40"/>
  <c r="E21"/>
  <c r="F21"/>
  <c r="C21"/>
  <c r="K444" i="21"/>
  <c r="K374" l="1"/>
  <c r="K359"/>
  <c r="C125" i="8" l="1"/>
  <c r="C119"/>
  <c r="C110"/>
  <c r="C104"/>
  <c r="C95"/>
  <c r="C89"/>
  <c r="E10" i="17" l="1"/>
  <c r="E16"/>
  <c r="E20"/>
  <c r="E21"/>
  <c r="E22"/>
  <c r="E23"/>
  <c r="E25"/>
  <c r="E26"/>
  <c r="E18"/>
  <c r="E19"/>
  <c r="F27" i="5" l="1"/>
  <c r="B43" i="6" l="1"/>
  <c r="C43"/>
  <c r="D43"/>
  <c r="D26" i="5"/>
  <c r="H19" i="3" l="1"/>
  <c r="H20"/>
  <c r="H22"/>
  <c r="H23"/>
  <c r="H24"/>
  <c r="H26"/>
  <c r="H27"/>
  <c r="H28"/>
  <c r="H29"/>
  <c r="H30"/>
  <c r="H31"/>
  <c r="H32"/>
  <c r="H34"/>
  <c r="H35"/>
  <c r="H37"/>
  <c r="H38"/>
  <c r="F8"/>
  <c r="G18"/>
  <c r="G20"/>
  <c r="G22"/>
  <c r="G23"/>
  <c r="G24"/>
  <c r="G28"/>
  <c r="G30"/>
  <c r="G31"/>
  <c r="G32"/>
  <c r="G34"/>
  <c r="F33"/>
  <c r="F25"/>
  <c r="H18"/>
  <c r="H17"/>
  <c r="H16"/>
  <c r="H15"/>
  <c r="H14"/>
  <c r="H13"/>
  <c r="H12"/>
  <c r="H11"/>
  <c r="H10"/>
  <c r="H9"/>
  <c r="F36" l="1"/>
  <c r="F41" l="1"/>
  <c r="F43" l="1"/>
  <c r="C74" i="8" l="1"/>
  <c r="C66"/>
  <c r="C60"/>
  <c r="C51"/>
  <c r="C45"/>
  <c r="C36"/>
  <c r="C30"/>
  <c r="C21"/>
  <c r="C15"/>
  <c r="D47" i="17" l="1"/>
  <c r="D40"/>
  <c r="E35"/>
  <c r="D33"/>
  <c r="D27"/>
  <c r="C27"/>
  <c r="D17" l="1"/>
  <c r="C17"/>
  <c r="E38" i="6" l="1"/>
  <c r="E18"/>
  <c r="E27" i="5"/>
  <c r="C27"/>
  <c r="B27"/>
  <c r="D25"/>
  <c r="D24"/>
  <c r="D23"/>
  <c r="D22"/>
  <c r="D21"/>
  <c r="D20"/>
  <c r="D19"/>
  <c r="D18"/>
  <c r="D17"/>
  <c r="D16"/>
  <c r="D15"/>
  <c r="D14"/>
  <c r="D13"/>
  <c r="D12"/>
  <c r="D11"/>
  <c r="D27" l="1"/>
  <c r="BW16" i="4" l="1"/>
  <c r="BX16"/>
  <c r="BW17"/>
  <c r="BX17"/>
  <c r="BV16"/>
  <c r="BV17"/>
  <c r="BA16"/>
  <c r="Q16" l="1"/>
  <c r="BU9"/>
  <c r="AO9"/>
  <c r="AC9"/>
  <c r="D35" i="3" l="1"/>
  <c r="D34"/>
  <c r="E33"/>
  <c r="C33"/>
  <c r="D32"/>
  <c r="D31"/>
  <c r="D30"/>
  <c r="D29"/>
  <c r="D28"/>
  <c r="D27"/>
  <c r="D26"/>
  <c r="E25"/>
  <c r="C25"/>
  <c r="D24"/>
  <c r="D23"/>
  <c r="D22"/>
  <c r="D20"/>
  <c r="D19"/>
  <c r="D18"/>
  <c r="D17"/>
  <c r="D16"/>
  <c r="D15"/>
  <c r="D14"/>
  <c r="D13"/>
  <c r="D12"/>
  <c r="D11"/>
  <c r="D10"/>
  <c r="D9"/>
  <c r="E8"/>
  <c r="C8"/>
  <c r="D21" l="1"/>
  <c r="H33"/>
  <c r="G33"/>
  <c r="H21"/>
  <c r="G21"/>
  <c r="H25"/>
  <c r="G25"/>
  <c r="D33"/>
  <c r="H8"/>
  <c r="G8"/>
  <c r="E36"/>
  <c r="H36" s="1"/>
  <c r="D8"/>
  <c r="C36"/>
  <c r="D25"/>
  <c r="E41" l="1"/>
  <c r="D36"/>
  <c r="C41"/>
  <c r="I41" s="1"/>
  <c r="E44" l="1"/>
  <c r="H41"/>
  <c r="G41"/>
  <c r="D41"/>
  <c r="P63" i="20"/>
  <c r="H63"/>
  <c r="I63"/>
  <c r="J63"/>
  <c r="K63"/>
  <c r="L63"/>
  <c r="M63"/>
  <c r="N63"/>
  <c r="O63"/>
  <c r="F62"/>
  <c r="E63"/>
  <c r="G63"/>
  <c r="F61"/>
  <c r="H54"/>
  <c r="I54"/>
  <c r="H47"/>
  <c r="I47"/>
  <c r="J47"/>
  <c r="K47"/>
  <c r="L47"/>
  <c r="M47"/>
  <c r="N47"/>
  <c r="O47"/>
  <c r="G47"/>
  <c r="F45" l="1"/>
  <c r="F29"/>
  <c r="D63"/>
  <c r="C63"/>
  <c r="F29" i="2" l="1"/>
  <c r="F22"/>
  <c r="G51" l="1"/>
  <c r="E29"/>
  <c r="C140" l="1"/>
  <c r="D136"/>
  <c r="E136"/>
  <c r="F136"/>
  <c r="G136"/>
  <c r="C136"/>
  <c r="C132"/>
  <c r="D77"/>
  <c r="E77"/>
  <c r="F77"/>
  <c r="D73"/>
  <c r="E73"/>
  <c r="F73"/>
  <c r="C73"/>
  <c r="C77"/>
  <c r="C39"/>
  <c r="F10" i="22"/>
  <c r="E12"/>
  <c r="D12"/>
  <c r="B12"/>
  <c r="C12"/>
  <c r="F12" l="1"/>
  <c r="CR16" i="4"/>
  <c r="CR17"/>
  <c r="CQ16"/>
  <c r="CQ17"/>
  <c r="CP16"/>
  <c r="CP17"/>
  <c r="CP9"/>
  <c r="BM16"/>
  <c r="J71" i="20"/>
  <c r="BI16" i="4"/>
  <c r="AK16"/>
  <c r="Y16"/>
  <c r="K71" i="20"/>
  <c r="I71"/>
  <c r="G71"/>
  <c r="M71"/>
  <c r="H72"/>
  <c r="I72"/>
  <c r="G72"/>
  <c r="AF5" i="4"/>
  <c r="AR5"/>
  <c r="F41" i="20"/>
  <c r="E15" i="22"/>
  <c r="E17" s="1"/>
  <c r="F8"/>
  <c r="F13"/>
  <c r="F14"/>
  <c r="F9"/>
  <c r="F11"/>
  <c r="F7"/>
  <c r="D15"/>
  <c r="D17" s="1"/>
  <c r="C15"/>
  <c r="C17" s="1"/>
  <c r="AV5" i="4" l="1"/>
  <c r="B15" i="22"/>
  <c r="B14" i="7"/>
  <c r="B15" s="1"/>
  <c r="C14"/>
  <c r="C15" s="1"/>
  <c r="G9"/>
  <c r="G10"/>
  <c r="G11"/>
  <c r="G12"/>
  <c r="G13"/>
  <c r="G8"/>
  <c r="G7"/>
  <c r="F64" i="20"/>
  <c r="D69"/>
  <c r="G69"/>
  <c r="H69"/>
  <c r="I69"/>
  <c r="J69"/>
  <c r="K69"/>
  <c r="L69"/>
  <c r="M69"/>
  <c r="N69"/>
  <c r="O69"/>
  <c r="P69"/>
  <c r="C69"/>
  <c r="F68"/>
  <c r="F67"/>
  <c r="F66"/>
  <c r="F65"/>
  <c r="F55"/>
  <c r="F59"/>
  <c r="F58"/>
  <c r="F57"/>
  <c r="F56"/>
  <c r="J54"/>
  <c r="K54"/>
  <c r="L54"/>
  <c r="M54"/>
  <c r="N54"/>
  <c r="O54"/>
  <c r="P54"/>
  <c r="G54"/>
  <c r="D54"/>
  <c r="C54"/>
  <c r="F53"/>
  <c r="F52"/>
  <c r="F51"/>
  <c r="F50"/>
  <c r="P47"/>
  <c r="D47"/>
  <c r="C47"/>
  <c r="F46"/>
  <c r="F44"/>
  <c r="F43"/>
  <c r="F42"/>
  <c r="F40"/>
  <c r="F39"/>
  <c r="F38"/>
  <c r="F37"/>
  <c r="F36"/>
  <c r="F35"/>
  <c r="F34"/>
  <c r="F33"/>
  <c r="F32"/>
  <c r="F31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E39" i="19"/>
  <c r="C66"/>
  <c r="D66"/>
  <c r="B66"/>
  <c r="D58"/>
  <c r="B57"/>
  <c r="C55"/>
  <c r="D55"/>
  <c r="B55"/>
  <c r="D54"/>
  <c r="B54"/>
  <c r="C53"/>
  <c r="D53"/>
  <c r="B53"/>
  <c r="B20"/>
  <c r="BH8" i="4"/>
  <c r="BD8"/>
  <c r="AN11"/>
  <c r="AN15" s="1"/>
  <c r="AQ9"/>
  <c r="F10"/>
  <c r="C107" i="2"/>
  <c r="C102" s="1"/>
  <c r="G52"/>
  <c r="G147"/>
  <c r="F145"/>
  <c r="F156" s="1"/>
  <c r="E145"/>
  <c r="E156" s="1"/>
  <c r="D145"/>
  <c r="D156" s="1"/>
  <c r="C145"/>
  <c r="C156" s="1"/>
  <c r="F132"/>
  <c r="E132"/>
  <c r="D132"/>
  <c r="G131"/>
  <c r="F123"/>
  <c r="E123"/>
  <c r="E118" s="1"/>
  <c r="D123"/>
  <c r="D118" s="1"/>
  <c r="C123"/>
  <c r="C118" s="1"/>
  <c r="G121"/>
  <c r="G119"/>
  <c r="G117"/>
  <c r="G108"/>
  <c r="F107"/>
  <c r="E107"/>
  <c r="E102" s="1"/>
  <c r="D107"/>
  <c r="D102" s="1"/>
  <c r="D135" s="1"/>
  <c r="G106"/>
  <c r="G105"/>
  <c r="G104"/>
  <c r="G103"/>
  <c r="F85"/>
  <c r="E85"/>
  <c r="D85"/>
  <c r="C85"/>
  <c r="G84"/>
  <c r="G83"/>
  <c r="F82"/>
  <c r="E82"/>
  <c r="D82"/>
  <c r="C82"/>
  <c r="F67"/>
  <c r="E67"/>
  <c r="D67"/>
  <c r="C67"/>
  <c r="G65"/>
  <c r="G64"/>
  <c r="F62"/>
  <c r="E62"/>
  <c r="D62"/>
  <c r="C62"/>
  <c r="G58"/>
  <c r="F56"/>
  <c r="E56"/>
  <c r="D56"/>
  <c r="C56"/>
  <c r="G50"/>
  <c r="G49"/>
  <c r="G48"/>
  <c r="G47"/>
  <c r="G46"/>
  <c r="G45"/>
  <c r="F44"/>
  <c r="E44"/>
  <c r="D44"/>
  <c r="C44"/>
  <c r="G43"/>
  <c r="G42"/>
  <c r="G41"/>
  <c r="G40"/>
  <c r="G39"/>
  <c r="G38"/>
  <c r="G37"/>
  <c r="F36"/>
  <c r="E36"/>
  <c r="D36"/>
  <c r="C36"/>
  <c r="G34"/>
  <c r="D29"/>
  <c r="C29"/>
  <c r="G27"/>
  <c r="E22"/>
  <c r="G22" s="1"/>
  <c r="D22"/>
  <c r="C22"/>
  <c r="G20"/>
  <c r="G19"/>
  <c r="G18"/>
  <c r="G17"/>
  <c r="G16"/>
  <c r="F15"/>
  <c r="E15"/>
  <c r="D15"/>
  <c r="C15"/>
  <c r="G56" l="1"/>
  <c r="D95"/>
  <c r="G70" i="20"/>
  <c r="I70"/>
  <c r="O70"/>
  <c r="M70"/>
  <c r="P70"/>
  <c r="N70"/>
  <c r="L70"/>
  <c r="J70"/>
  <c r="H70"/>
  <c r="D70"/>
  <c r="C70"/>
  <c r="F95" i="2"/>
  <c r="D72"/>
  <c r="E135"/>
  <c r="E157" s="1"/>
  <c r="F63" i="20"/>
  <c r="G15" i="2"/>
  <c r="G29"/>
  <c r="G62"/>
  <c r="G107"/>
  <c r="G123"/>
  <c r="E71" i="20"/>
  <c r="F49"/>
  <c r="E72"/>
  <c r="K70"/>
  <c r="F15" i="22"/>
  <c r="B17"/>
  <c r="F60" i="20"/>
  <c r="E69"/>
  <c r="F69" s="1"/>
  <c r="E47"/>
  <c r="E54"/>
  <c r="F54" s="1"/>
  <c r="F48"/>
  <c r="F9"/>
  <c r="C135" i="2"/>
  <c r="C157" s="1"/>
  <c r="C95"/>
  <c r="C72"/>
  <c r="E72"/>
  <c r="E95"/>
  <c r="G44"/>
  <c r="G36"/>
  <c r="F72"/>
  <c r="F96" s="1"/>
  <c r="G156"/>
  <c r="D96"/>
  <c r="D157"/>
  <c r="G82"/>
  <c r="F102"/>
  <c r="F118"/>
  <c r="G118" s="1"/>
  <c r="G145"/>
  <c r="F24" i="18"/>
  <c r="F15"/>
  <c r="D15"/>
  <c r="E15"/>
  <c r="BH10" i="4"/>
  <c r="BD10"/>
  <c r="BW9"/>
  <c r="BX9"/>
  <c r="BV9"/>
  <c r="CQ9"/>
  <c r="CR9"/>
  <c r="G95" i="2" l="1"/>
  <c r="CZ9" i="4"/>
  <c r="F47" i="20"/>
  <c r="E70"/>
  <c r="F70" s="1"/>
  <c r="C96" i="2"/>
  <c r="J157" s="1"/>
  <c r="E96"/>
  <c r="G72"/>
  <c r="G96"/>
  <c r="G102"/>
  <c r="F135"/>
  <c r="AK7" i="4"/>
  <c r="E7"/>
  <c r="BR10"/>
  <c r="E9"/>
  <c r="G10"/>
  <c r="H10"/>
  <c r="N10"/>
  <c r="O10"/>
  <c r="P10"/>
  <c r="S10"/>
  <c r="T10"/>
  <c r="Z10"/>
  <c r="AA10"/>
  <c r="AB10"/>
  <c r="BO10"/>
  <c r="BP10"/>
  <c r="BS10"/>
  <c r="BT10"/>
  <c r="BU10"/>
  <c r="CD10"/>
  <c r="CE10"/>
  <c r="CF10"/>
  <c r="CI10"/>
  <c r="CJ10"/>
  <c r="CL10"/>
  <c r="CM10"/>
  <c r="CN10"/>
  <c r="CO10"/>
  <c r="CT18"/>
  <c r="CN18"/>
  <c r="CM18"/>
  <c r="CL18"/>
  <c r="CD18"/>
  <c r="BT18"/>
  <c r="AN18"/>
  <c r="AL18"/>
  <c r="AH18"/>
  <c r="Z18"/>
  <c r="BI17"/>
  <c r="BE17"/>
  <c r="BA17"/>
  <c r="AR17"/>
  <c r="AP17"/>
  <c r="AF17"/>
  <c r="AE17"/>
  <c r="AD17"/>
  <c r="CS16"/>
  <c r="CK16"/>
  <c r="CC16"/>
  <c r="CZ16"/>
  <c r="CX16"/>
  <c r="BQ16"/>
  <c r="AR16"/>
  <c r="AQ16"/>
  <c r="AP16"/>
  <c r="AF16"/>
  <c r="AE16"/>
  <c r="AD16"/>
  <c r="M16"/>
  <c r="AP15"/>
  <c r="CR10"/>
  <c r="CQ10"/>
  <c r="CK9"/>
  <c r="CP10"/>
  <c r="CG9"/>
  <c r="CC9"/>
  <c r="BX10"/>
  <c r="BW10"/>
  <c r="BQ9"/>
  <c r="BV10"/>
  <c r="BM9"/>
  <c r="BI9"/>
  <c r="BE9"/>
  <c r="BA9"/>
  <c r="AR9"/>
  <c r="AK9"/>
  <c r="AP9"/>
  <c r="AF9"/>
  <c r="AE9"/>
  <c r="AC10"/>
  <c r="Y9"/>
  <c r="U9"/>
  <c r="R10"/>
  <c r="Q9"/>
  <c r="M9"/>
  <c r="I9"/>
  <c r="CV8"/>
  <c r="CU8"/>
  <c r="CT8"/>
  <c r="CN8"/>
  <c r="CM8"/>
  <c r="CL8"/>
  <c r="CJ8"/>
  <c r="CI8"/>
  <c r="CH8"/>
  <c r="CF8"/>
  <c r="CE8"/>
  <c r="CE11" s="1"/>
  <c r="CE15" s="1"/>
  <c r="CE18" s="1"/>
  <c r="CD8"/>
  <c r="CD11" s="1"/>
  <c r="CB8"/>
  <c r="CB10" s="1"/>
  <c r="CA8"/>
  <c r="CA10" s="1"/>
  <c r="BZ8"/>
  <c r="BZ10" s="1"/>
  <c r="BT8"/>
  <c r="BS8"/>
  <c r="BR8"/>
  <c r="BP8"/>
  <c r="BO8"/>
  <c r="BN8"/>
  <c r="BL8"/>
  <c r="BL10" s="1"/>
  <c r="BK8"/>
  <c r="BJ8"/>
  <c r="BJ10" s="1"/>
  <c r="BG8"/>
  <c r="BG10" s="1"/>
  <c r="BI10" s="1"/>
  <c r="BC8"/>
  <c r="BC10" s="1"/>
  <c r="BE10" s="1"/>
  <c r="BB8"/>
  <c r="BB10" s="1"/>
  <c r="AZ8"/>
  <c r="AZ10" s="1"/>
  <c r="AY8"/>
  <c r="AY10" s="1"/>
  <c r="AX8"/>
  <c r="AX10" s="1"/>
  <c r="AN8"/>
  <c r="AN10" s="1"/>
  <c r="AM8"/>
  <c r="AM10" s="1"/>
  <c r="AM11" s="1"/>
  <c r="AM15" s="1"/>
  <c r="AM18" s="1"/>
  <c r="AJ8"/>
  <c r="AJ10" s="1"/>
  <c r="AI8"/>
  <c r="AI10" s="1"/>
  <c r="AI11" s="1"/>
  <c r="AH8"/>
  <c r="AH10" s="1"/>
  <c r="AB8"/>
  <c r="AA8"/>
  <c r="Z8"/>
  <c r="Z11" s="1"/>
  <c r="X8"/>
  <c r="X10" s="1"/>
  <c r="W8"/>
  <c r="V8"/>
  <c r="T8"/>
  <c r="S8"/>
  <c r="R8"/>
  <c r="P8"/>
  <c r="O8"/>
  <c r="O11" s="1"/>
  <c r="O15" s="1"/>
  <c r="O18" s="1"/>
  <c r="N8"/>
  <c r="L8"/>
  <c r="L10" s="1"/>
  <c r="K8"/>
  <c r="J8"/>
  <c r="H8"/>
  <c r="G8"/>
  <c r="F8"/>
  <c r="F11" s="1"/>
  <c r="F15" s="1"/>
  <c r="D8"/>
  <c r="D10" s="1"/>
  <c r="C8"/>
  <c r="B8"/>
  <c r="B10" s="1"/>
  <c r="B11" s="1"/>
  <c r="B15" s="1"/>
  <c r="B18" s="1"/>
  <c r="CR7"/>
  <c r="CQ7"/>
  <c r="CP7"/>
  <c r="CC7"/>
  <c r="BX7"/>
  <c r="CZ7" s="1"/>
  <c r="BW7"/>
  <c r="CY7" s="1"/>
  <c r="BV7"/>
  <c r="CX7" s="1"/>
  <c r="BI7"/>
  <c r="BE7"/>
  <c r="BA7"/>
  <c r="AR7"/>
  <c r="AQ7"/>
  <c r="AO7"/>
  <c r="AF7"/>
  <c r="AE7"/>
  <c r="AD7"/>
  <c r="M7"/>
  <c r="CR6"/>
  <c r="CQ6"/>
  <c r="CP6"/>
  <c r="CC6"/>
  <c r="CZ6"/>
  <c r="CY6"/>
  <c r="BV6"/>
  <c r="CX6" s="1"/>
  <c r="BI6"/>
  <c r="BE6"/>
  <c r="BA6"/>
  <c r="AR6"/>
  <c r="AQ6"/>
  <c r="AO6"/>
  <c r="AK6"/>
  <c r="AF6"/>
  <c r="AE6"/>
  <c r="AD6"/>
  <c r="M6"/>
  <c r="CR5"/>
  <c r="CQ5"/>
  <c r="CP5"/>
  <c r="CC5"/>
  <c r="BX5"/>
  <c r="BW5"/>
  <c r="BV5"/>
  <c r="BI5"/>
  <c r="BF8"/>
  <c r="BF10" s="1"/>
  <c r="BE5"/>
  <c r="BA5"/>
  <c r="AQ5"/>
  <c r="AO5"/>
  <c r="AK5"/>
  <c r="AE5"/>
  <c r="AD5"/>
  <c r="M5"/>
  <c r="J68" i="19"/>
  <c r="F68"/>
  <c r="I67"/>
  <c r="H67"/>
  <c r="G67"/>
  <c r="E67"/>
  <c r="D67"/>
  <c r="C67"/>
  <c r="B67"/>
  <c r="J66"/>
  <c r="F66"/>
  <c r="J65"/>
  <c r="F65"/>
  <c r="J64"/>
  <c r="F64"/>
  <c r="F67" s="1"/>
  <c r="J62"/>
  <c r="F62"/>
  <c r="J61"/>
  <c r="F61"/>
  <c r="J60"/>
  <c r="F60"/>
  <c r="J58"/>
  <c r="F58"/>
  <c r="J57"/>
  <c r="F57"/>
  <c r="I56"/>
  <c r="H56"/>
  <c r="G56"/>
  <c r="E56"/>
  <c r="D56"/>
  <c r="C56"/>
  <c r="B56"/>
  <c r="J55"/>
  <c r="F55"/>
  <c r="J54"/>
  <c r="F54"/>
  <c r="J53"/>
  <c r="F53"/>
  <c r="I52"/>
  <c r="H52"/>
  <c r="G52"/>
  <c r="E52"/>
  <c r="D52"/>
  <c r="C52"/>
  <c r="B52"/>
  <c r="J51"/>
  <c r="F51"/>
  <c r="J50"/>
  <c r="F50"/>
  <c r="J49"/>
  <c r="F49"/>
  <c r="J48"/>
  <c r="F48"/>
  <c r="J47"/>
  <c r="F47"/>
  <c r="F52" s="1"/>
  <c r="I46"/>
  <c r="H46"/>
  <c r="G46"/>
  <c r="E46"/>
  <c r="D46"/>
  <c r="C46"/>
  <c r="B46"/>
  <c r="J45"/>
  <c r="F45"/>
  <c r="J44"/>
  <c r="F44"/>
  <c r="I42"/>
  <c r="H42"/>
  <c r="G42"/>
  <c r="E42"/>
  <c r="D42"/>
  <c r="C42"/>
  <c r="B42"/>
  <c r="J41"/>
  <c r="F41"/>
  <c r="J40"/>
  <c r="F40"/>
  <c r="I39"/>
  <c r="H39"/>
  <c r="G39"/>
  <c r="D39"/>
  <c r="C39"/>
  <c r="B39"/>
  <c r="J38"/>
  <c r="F38"/>
  <c r="J37"/>
  <c r="F37"/>
  <c r="J36"/>
  <c r="F36"/>
  <c r="J35"/>
  <c r="G34"/>
  <c r="E34"/>
  <c r="D34"/>
  <c r="C34"/>
  <c r="J33"/>
  <c r="F33"/>
  <c r="J32"/>
  <c r="F32"/>
  <c r="J31"/>
  <c r="F31"/>
  <c r="J30"/>
  <c r="F30"/>
  <c r="J29"/>
  <c r="F29"/>
  <c r="J28"/>
  <c r="F28"/>
  <c r="H27"/>
  <c r="F27"/>
  <c r="H26"/>
  <c r="H25"/>
  <c r="J24"/>
  <c r="F24"/>
  <c r="J23"/>
  <c r="F23"/>
  <c r="J22"/>
  <c r="F22"/>
  <c r="I21"/>
  <c r="H21"/>
  <c r="F21"/>
  <c r="I20"/>
  <c r="G20"/>
  <c r="D20"/>
  <c r="C20"/>
  <c r="J19"/>
  <c r="J18"/>
  <c r="F18"/>
  <c r="F17"/>
  <c r="H17" s="1"/>
  <c r="J17" s="1"/>
  <c r="F16"/>
  <c r="H16" s="1"/>
  <c r="J16" s="1"/>
  <c r="E20"/>
  <c r="J14"/>
  <c r="F14"/>
  <c r="J13"/>
  <c r="F13"/>
  <c r="J12"/>
  <c r="F12"/>
  <c r="G52" i="18"/>
  <c r="G51"/>
  <c r="G50"/>
  <c r="F49"/>
  <c r="E49"/>
  <c r="D49"/>
  <c r="C49"/>
  <c r="G48"/>
  <c r="G47"/>
  <c r="G46"/>
  <c r="F45"/>
  <c r="E45"/>
  <c r="D45"/>
  <c r="C45"/>
  <c r="G44"/>
  <c r="G43"/>
  <c r="G42"/>
  <c r="G41"/>
  <c r="G40"/>
  <c r="G39"/>
  <c r="G38"/>
  <c r="G36"/>
  <c r="G35"/>
  <c r="F34"/>
  <c r="E34"/>
  <c r="D34"/>
  <c r="C34"/>
  <c r="G33"/>
  <c r="G32"/>
  <c r="G31"/>
  <c r="F30"/>
  <c r="E30"/>
  <c r="D30"/>
  <c r="C30"/>
  <c r="G29"/>
  <c r="G28"/>
  <c r="G27"/>
  <c r="G26"/>
  <c r="G25"/>
  <c r="G24"/>
  <c r="G23"/>
  <c r="G22"/>
  <c r="G20"/>
  <c r="F19"/>
  <c r="E19"/>
  <c r="E21" s="1"/>
  <c r="D19"/>
  <c r="C19"/>
  <c r="G18"/>
  <c r="G17"/>
  <c r="G16"/>
  <c r="C15"/>
  <c r="C21" s="1"/>
  <c r="G14"/>
  <c r="G13"/>
  <c r="G12"/>
  <c r="G11"/>
  <c r="G10"/>
  <c r="G9"/>
  <c r="B7" i="17"/>
  <c r="C50"/>
  <c r="E47"/>
  <c r="C47"/>
  <c r="D43"/>
  <c r="E41"/>
  <c r="E40" s="1"/>
  <c r="C40"/>
  <c r="C45" s="1"/>
  <c r="C36"/>
  <c r="E34"/>
  <c r="E33" s="1"/>
  <c r="C33"/>
  <c r="D30"/>
  <c r="D28" s="1"/>
  <c r="E29"/>
  <c r="C30"/>
  <c r="C28" s="1"/>
  <c r="D7"/>
  <c r="E14"/>
  <c r="E13"/>
  <c r="E12"/>
  <c r="E11"/>
  <c r="E8"/>
  <c r="F25" i="16"/>
  <c r="F23"/>
  <c r="E20"/>
  <c r="D20"/>
  <c r="C20"/>
  <c r="B20"/>
  <c r="F19"/>
  <c r="F18"/>
  <c r="E17"/>
  <c r="D17"/>
  <c r="C17"/>
  <c r="B17"/>
  <c r="F16"/>
  <c r="F15"/>
  <c r="E13"/>
  <c r="D13"/>
  <c r="C13"/>
  <c r="B13"/>
  <c r="F12"/>
  <c r="F11"/>
  <c r="E10"/>
  <c r="D10"/>
  <c r="C10"/>
  <c r="B10"/>
  <c r="F9"/>
  <c r="F8"/>
  <c r="E35" i="6"/>
  <c r="E43"/>
  <c r="E37"/>
  <c r="E36"/>
  <c r="E34"/>
  <c r="E33"/>
  <c r="E32"/>
  <c r="E31"/>
  <c r="E29"/>
  <c r="E28"/>
  <c r="E27"/>
  <c r="E26"/>
  <c r="E25"/>
  <c r="E24"/>
  <c r="E23"/>
  <c r="E22"/>
  <c r="E21"/>
  <c r="E20"/>
  <c r="E19"/>
  <c r="E17"/>
  <c r="E16"/>
  <c r="E15"/>
  <c r="E14"/>
  <c r="E13"/>
  <c r="E12"/>
  <c r="E21" i="13"/>
  <c r="E29" s="1"/>
  <c r="G13" i="11"/>
  <c r="G21" s="1"/>
  <c r="E12" i="9"/>
  <c r="D11"/>
  <c r="D13" s="1"/>
  <c r="C11"/>
  <c r="C13" s="1"/>
  <c r="B11"/>
  <c r="B13" s="1"/>
  <c r="E10"/>
  <c r="E9"/>
  <c r="E8"/>
  <c r="F14" i="7"/>
  <c r="F15" s="1"/>
  <c r="E14"/>
  <c r="E15" s="1"/>
  <c r="D14"/>
  <c r="D19"/>
  <c r="F19"/>
  <c r="E19"/>
  <c r="D14" i="16" l="1"/>
  <c r="D24" s="1"/>
  <c r="D21"/>
  <c r="E14"/>
  <c r="E21"/>
  <c r="E26" s="1"/>
  <c r="F26" s="1"/>
  <c r="J42" i="19"/>
  <c r="BT11" i="4"/>
  <c r="E27" i="17"/>
  <c r="B14" i="16"/>
  <c r="B24" s="1"/>
  <c r="B21"/>
  <c r="J39" i="19"/>
  <c r="F46"/>
  <c r="J52"/>
  <c r="F56"/>
  <c r="J67"/>
  <c r="S11" i="4"/>
  <c r="S15" s="1"/>
  <c r="S18" s="1"/>
  <c r="C14" i="16"/>
  <c r="C24" s="1"/>
  <c r="C21"/>
  <c r="G43" i="19"/>
  <c r="G59" s="1"/>
  <c r="F42"/>
  <c r="J46"/>
  <c r="J56"/>
  <c r="C43"/>
  <c r="C53" i="18"/>
  <c r="BS11" i="4"/>
  <c r="BS15" s="1"/>
  <c r="BS18" s="1"/>
  <c r="AQ8"/>
  <c r="AA11"/>
  <c r="AA15" s="1"/>
  <c r="AA18" s="1"/>
  <c r="N11"/>
  <c r="N15" s="1"/>
  <c r="N18" s="1"/>
  <c r="F18"/>
  <c r="F13" i="16"/>
  <c r="F20"/>
  <c r="I27" i="19"/>
  <c r="G11" i="4"/>
  <c r="G15" s="1"/>
  <c r="G18" s="1"/>
  <c r="AI15"/>
  <c r="AQ11"/>
  <c r="BA10"/>
  <c r="BR11"/>
  <c r="BR15" s="1"/>
  <c r="BR18" s="1"/>
  <c r="CC10"/>
  <c r="CI11"/>
  <c r="CI15" s="1"/>
  <c r="CL11"/>
  <c r="CN11"/>
  <c r="CK10"/>
  <c r="CG10"/>
  <c r="BQ10"/>
  <c r="Q10"/>
  <c r="CY17"/>
  <c r="AV17"/>
  <c r="AT17"/>
  <c r="CU10"/>
  <c r="CU11" s="1"/>
  <c r="CU15" s="1"/>
  <c r="CU18" s="1"/>
  <c r="AQ10"/>
  <c r="J10"/>
  <c r="J11" s="1"/>
  <c r="J15" s="1"/>
  <c r="J18" s="1"/>
  <c r="W10"/>
  <c r="W11" s="1"/>
  <c r="W15" s="1"/>
  <c r="W18" s="1"/>
  <c r="E8"/>
  <c r="C10"/>
  <c r="C11" s="1"/>
  <c r="C15" s="1"/>
  <c r="K10"/>
  <c r="K11" s="1"/>
  <c r="K15" s="1"/>
  <c r="K18" s="1"/>
  <c r="V10"/>
  <c r="V11" s="1"/>
  <c r="V15" s="1"/>
  <c r="V18" s="1"/>
  <c r="BK10"/>
  <c r="BM10" s="1"/>
  <c r="AK10"/>
  <c r="AO10"/>
  <c r="BY10"/>
  <c r="CS10"/>
  <c r="U10"/>
  <c r="D15" i="7"/>
  <c r="G15" s="1"/>
  <c r="G14"/>
  <c r="D45" i="17"/>
  <c r="D50"/>
  <c r="D52" s="1"/>
  <c r="D53"/>
  <c r="C54"/>
  <c r="D36"/>
  <c r="D38" s="1"/>
  <c r="E43"/>
  <c r="E50"/>
  <c r="F10" i="16"/>
  <c r="E24"/>
  <c r="C59" i="19"/>
  <c r="E37" i="18"/>
  <c r="AU9" i="4"/>
  <c r="AV9"/>
  <c r="G135" i="2"/>
  <c r="F157"/>
  <c r="E53" i="18"/>
  <c r="CM11" i="4"/>
  <c r="BJ11"/>
  <c r="BJ15" s="1"/>
  <c r="I10"/>
  <c r="AK8"/>
  <c r="BO11"/>
  <c r="BO15" s="1"/>
  <c r="CA11"/>
  <c r="CA15" s="1"/>
  <c r="CA18" s="1"/>
  <c r="AO8"/>
  <c r="M10"/>
  <c r="BF11"/>
  <c r="BF15" s="1"/>
  <c r="BF18" s="1"/>
  <c r="R11"/>
  <c r="R15" s="1"/>
  <c r="R18" s="1"/>
  <c r="CH10"/>
  <c r="BN10"/>
  <c r="BN11" s="1"/>
  <c r="BN15" s="1"/>
  <c r="BW8"/>
  <c r="AU7"/>
  <c r="AS7"/>
  <c r="BZ11"/>
  <c r="BZ15" s="1"/>
  <c r="BZ18" s="1"/>
  <c r="AF8"/>
  <c r="AF10" s="1"/>
  <c r="AG6"/>
  <c r="AD8"/>
  <c r="AP6"/>
  <c r="AT6" s="1"/>
  <c r="AH11"/>
  <c r="BB11"/>
  <c r="BB15" s="1"/>
  <c r="BB18" s="1"/>
  <c r="CH11"/>
  <c r="CH15" s="1"/>
  <c r="AS9"/>
  <c r="BY9"/>
  <c r="AU16"/>
  <c r="AE8"/>
  <c r="BV8"/>
  <c r="CX8" s="1"/>
  <c r="BX8"/>
  <c r="CP8"/>
  <c r="CR8"/>
  <c r="AV6"/>
  <c r="CQ8"/>
  <c r="AV7"/>
  <c r="BE8"/>
  <c r="BI8"/>
  <c r="AD9"/>
  <c r="AP18"/>
  <c r="AT16"/>
  <c r="AV16"/>
  <c r="CY16"/>
  <c r="DA16" s="1"/>
  <c r="AU17"/>
  <c r="CX17"/>
  <c r="CZ17"/>
  <c r="CY5"/>
  <c r="H11"/>
  <c r="X11"/>
  <c r="X15" s="1"/>
  <c r="X18" s="1"/>
  <c r="Y18" s="1"/>
  <c r="T11"/>
  <c r="AB11"/>
  <c r="AB15" s="1"/>
  <c r="AB18" s="1"/>
  <c r="CJ11"/>
  <c r="DA6"/>
  <c r="DA7"/>
  <c r="CY8"/>
  <c r="BW11"/>
  <c r="CQ11"/>
  <c r="BL11"/>
  <c r="BL15" s="1"/>
  <c r="CF11"/>
  <c r="BV11"/>
  <c r="CP11"/>
  <c r="AS5"/>
  <c r="AU5"/>
  <c r="CX5"/>
  <c r="CZ5"/>
  <c r="AS6"/>
  <c r="AU6"/>
  <c r="AG7"/>
  <c r="M8"/>
  <c r="AR8"/>
  <c r="AR10" s="1"/>
  <c r="CC8"/>
  <c r="BC11"/>
  <c r="BC15" s="1"/>
  <c r="BC18" s="1"/>
  <c r="BG11"/>
  <c r="BG15" s="1"/>
  <c r="BG18" s="1"/>
  <c r="AG9"/>
  <c r="CS9"/>
  <c r="CY9"/>
  <c r="AG16"/>
  <c r="AG5"/>
  <c r="AP7"/>
  <c r="AT7" s="1"/>
  <c r="BA8"/>
  <c r="E43" i="19"/>
  <c r="E59" s="1"/>
  <c r="F19"/>
  <c r="D43"/>
  <c r="D59" s="1"/>
  <c r="F15"/>
  <c r="H15" s="1"/>
  <c r="H20" s="1"/>
  <c r="H34"/>
  <c r="B34"/>
  <c r="B43" s="1"/>
  <c r="B59" s="1"/>
  <c r="F26"/>
  <c r="I26" s="1"/>
  <c r="J26" s="1"/>
  <c r="J27"/>
  <c r="J21"/>
  <c r="F25"/>
  <c r="I25" s="1"/>
  <c r="I34" s="1"/>
  <c r="I43" s="1"/>
  <c r="I59" s="1"/>
  <c r="F35"/>
  <c r="F39" s="1"/>
  <c r="D21" i="18"/>
  <c r="D37" s="1"/>
  <c r="F21"/>
  <c r="F37" s="1"/>
  <c r="G19"/>
  <c r="G30"/>
  <c r="G34"/>
  <c r="D53"/>
  <c r="F53"/>
  <c r="G49"/>
  <c r="C37"/>
  <c r="G15"/>
  <c r="G45"/>
  <c r="D31" i="17"/>
  <c r="C7"/>
  <c r="E15"/>
  <c r="E17" s="1"/>
  <c r="C38"/>
  <c r="E36"/>
  <c r="E38" s="1"/>
  <c r="E30"/>
  <c r="E28" s="1"/>
  <c r="C52"/>
  <c r="D22" i="16"/>
  <c r="F17"/>
  <c r="E11" i="9"/>
  <c r="E13" s="1"/>
  <c r="F14" i="16" l="1"/>
  <c r="CZ8" i="4"/>
  <c r="CZ10" s="1"/>
  <c r="E45" i="17"/>
  <c r="E54"/>
  <c r="F21" i="16"/>
  <c r="E22"/>
  <c r="C22"/>
  <c r="B22"/>
  <c r="F22" s="1"/>
  <c r="F24"/>
  <c r="CG11" i="4"/>
  <c r="CF15"/>
  <c r="AU8"/>
  <c r="AU10" s="1"/>
  <c r="U11"/>
  <c r="T15"/>
  <c r="CK11"/>
  <c r="CJ15"/>
  <c r="BN18"/>
  <c r="BV15"/>
  <c r="BV18" s="1"/>
  <c r="CP15"/>
  <c r="CP18" s="1"/>
  <c r="CH18"/>
  <c r="BO18"/>
  <c r="BW15"/>
  <c r="BW18" s="1"/>
  <c r="CQ15"/>
  <c r="CQ18" s="1"/>
  <c r="CI18"/>
  <c r="AW16"/>
  <c r="CY10"/>
  <c r="DA10" s="1"/>
  <c r="AS10"/>
  <c r="Y10"/>
  <c r="AD10"/>
  <c r="H43" i="19"/>
  <c r="H59" s="1"/>
  <c r="I11" i="4"/>
  <c r="H15"/>
  <c r="BL18"/>
  <c r="G157" i="2"/>
  <c r="I157"/>
  <c r="C18" i="4"/>
  <c r="AE15"/>
  <c r="AI18"/>
  <c r="AQ15"/>
  <c r="AD15"/>
  <c r="DA17"/>
  <c r="BJ18"/>
  <c r="E10"/>
  <c r="Y11"/>
  <c r="AE10"/>
  <c r="AG10" s="1"/>
  <c r="BK11"/>
  <c r="BK15" s="1"/>
  <c r="BK18" s="1"/>
  <c r="E52" i="17"/>
  <c r="D55"/>
  <c r="D54"/>
  <c r="E7"/>
  <c r="C31"/>
  <c r="C55" s="1"/>
  <c r="C53"/>
  <c r="J15" i="19"/>
  <c r="J20" s="1"/>
  <c r="AW9" i="4"/>
  <c r="G53" i="18"/>
  <c r="G37"/>
  <c r="AW7" i="4"/>
  <c r="AS8"/>
  <c r="AW5"/>
  <c r="AT9"/>
  <c r="AG8"/>
  <c r="DA8"/>
  <c r="AW6"/>
  <c r="DA5"/>
  <c r="P11"/>
  <c r="CB11"/>
  <c r="BH11"/>
  <c r="BD11"/>
  <c r="D11"/>
  <c r="AP5"/>
  <c r="AL8"/>
  <c r="AL10" s="1"/>
  <c r="CR11"/>
  <c r="CS11" s="1"/>
  <c r="AZ11"/>
  <c r="AZ15" s="1"/>
  <c r="BP11"/>
  <c r="L11"/>
  <c r="AX11"/>
  <c r="AX15" s="1"/>
  <c r="AX18" s="1"/>
  <c r="AJ11"/>
  <c r="AV8"/>
  <c r="F20" i="19"/>
  <c r="J25"/>
  <c r="J34" s="1"/>
  <c r="F34"/>
  <c r="G21" i="18"/>
  <c r="E53" i="17" l="1"/>
  <c r="T18" i="4"/>
  <c r="U18" s="1"/>
  <c r="U15"/>
  <c r="CR15"/>
  <c r="CR18" s="1"/>
  <c r="CS18" s="1"/>
  <c r="CJ18"/>
  <c r="CK18" s="1"/>
  <c r="CG15"/>
  <c r="CF18"/>
  <c r="CG18" s="1"/>
  <c r="AW8"/>
  <c r="AR11"/>
  <c r="AJ15"/>
  <c r="J43" i="19"/>
  <c r="J59" s="1"/>
  <c r="E31" i="17"/>
  <c r="E55" s="1"/>
  <c r="BQ11" i="4"/>
  <c r="BP15"/>
  <c r="BX15" s="1"/>
  <c r="BE11"/>
  <c r="BD15"/>
  <c r="CC11"/>
  <c r="CB15"/>
  <c r="CX15"/>
  <c r="CX18" s="1"/>
  <c r="BM15"/>
  <c r="M11"/>
  <c r="L15"/>
  <c r="AZ18"/>
  <c r="E11"/>
  <c r="D15"/>
  <c r="BI11"/>
  <c r="BH15"/>
  <c r="Q11"/>
  <c r="P15"/>
  <c r="BM11"/>
  <c r="AD18"/>
  <c r="AT15"/>
  <c r="AT18" s="1"/>
  <c r="AQ18"/>
  <c r="AU15"/>
  <c r="AU18" s="1"/>
  <c r="AE18"/>
  <c r="BM18"/>
  <c r="H18"/>
  <c r="I18" s="1"/>
  <c r="I15"/>
  <c r="AV10"/>
  <c r="AW10" s="1"/>
  <c r="F43" i="19"/>
  <c r="F59" s="1"/>
  <c r="CV10" i="4"/>
  <c r="CW9"/>
  <c r="AP11"/>
  <c r="AF11"/>
  <c r="BX11"/>
  <c r="AT5"/>
  <c r="AP8"/>
  <c r="AE11"/>
  <c r="AU11" s="1"/>
  <c r="AK11"/>
  <c r="AD11"/>
  <c r="AY11"/>
  <c r="AJ18" l="1"/>
  <c r="AK18" s="1"/>
  <c r="AR15"/>
  <c r="AK15"/>
  <c r="AT11"/>
  <c r="CY11"/>
  <c r="AY15"/>
  <c r="BY11"/>
  <c r="L18"/>
  <c r="M18" s="1"/>
  <c r="M15"/>
  <c r="CC15"/>
  <c r="CB18"/>
  <c r="CC18" s="1"/>
  <c r="BE15"/>
  <c r="BD18"/>
  <c r="BE18" s="1"/>
  <c r="BP18"/>
  <c r="BQ18" s="1"/>
  <c r="BQ15"/>
  <c r="P18"/>
  <c r="Q18" s="1"/>
  <c r="BH18"/>
  <c r="BI18" s="1"/>
  <c r="BI15"/>
  <c r="D18"/>
  <c r="E18" s="1"/>
  <c r="AF15"/>
  <c r="E15"/>
  <c r="CT9"/>
  <c r="AP10"/>
  <c r="CW10"/>
  <c r="CV11"/>
  <c r="AS11"/>
  <c r="AV11"/>
  <c r="AW11" s="1"/>
  <c r="DA9"/>
  <c r="AT8"/>
  <c r="AT10" s="1"/>
  <c r="BA11"/>
  <c r="AG11"/>
  <c r="CW11" l="1"/>
  <c r="CV15"/>
  <c r="AR18"/>
  <c r="AS18" s="1"/>
  <c r="AS15"/>
  <c r="AF18"/>
  <c r="AG18" s="1"/>
  <c r="AG15"/>
  <c r="AV15"/>
  <c r="BY15"/>
  <c r="BX18"/>
  <c r="BY18" s="1"/>
  <c r="AY18"/>
  <c r="BA18" s="1"/>
  <c r="CY15"/>
  <c r="CY18" s="1"/>
  <c r="BA15"/>
  <c r="CT10"/>
  <c r="CT11" s="1"/>
  <c r="CX11" s="1"/>
  <c r="CX9"/>
  <c r="CX10" s="1"/>
  <c r="CZ11"/>
  <c r="DA11" s="1"/>
  <c r="CW15" l="1"/>
  <c r="CV18"/>
  <c r="CW18" s="1"/>
  <c r="CZ15"/>
  <c r="CZ18" s="1"/>
  <c r="DA18" s="1"/>
  <c r="AV18"/>
  <c r="AW18" s="1"/>
  <c r="AW15"/>
  <c r="DA15" l="1"/>
</calcChain>
</file>

<file path=xl/sharedStrings.xml><?xml version="1.0" encoding="utf-8"?>
<sst xmlns="http://schemas.openxmlformats.org/spreadsheetml/2006/main" count="2657" uniqueCount="1323">
  <si>
    <t>Jogcím</t>
  </si>
  <si>
    <t>I.) Települési önkromáynzatok működésének támogatása</t>
  </si>
  <si>
    <t>1. a) Önkormányzati hivatal működésének támogatása</t>
  </si>
  <si>
    <t>1. b) Település-üzemeltetéshez kapcsolódó feladatellátás támogatása</t>
  </si>
  <si>
    <t xml:space="preserve">         ba) Zöldterület gazdálkodással kapcsolatos feladatok</t>
  </si>
  <si>
    <t xml:space="preserve">         bb) Közvilágítás fenntartásának támogatása</t>
  </si>
  <si>
    <t xml:space="preserve">         bc) Köztemető fenntartásának támogatása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</si>
  <si>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</si>
  <si>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</si>
  <si>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</si>
  <si>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 xml:space="preserve">1. e)  Üdülőhelyi feladatok  támgoatása </t>
  </si>
  <si>
    <t>II.) Települési önkormányzatok egyes köznevelési feladatainak támogatása</t>
  </si>
  <si>
    <t>2. Óvodaműködtetési támogatás</t>
  </si>
  <si>
    <t>III.) Települési önkormányzatok szociális és gyermekjóléti feladatainak támogatása</t>
  </si>
  <si>
    <t>1. Pénzbeli szociális ellátások kiegészítése</t>
  </si>
  <si>
    <t>2. Települési önkormányzatok szociális feladatainak egyéb támogatása</t>
  </si>
  <si>
    <t>3. Egyes szociális és gyermekjóléti feladatok támogatása</t>
  </si>
  <si>
    <t>4.  Telpülési önkormányzatok által biztosított egyes szociális szakosított ellátások támogatása: (Idősek otthona)</t>
  </si>
  <si>
    <t>5. a) Gyermekétkeztetés támogatása: elismerhető dolgozók bértámogatása</t>
  </si>
  <si>
    <t>5. b) Gyermekétkeztetés támogatása: üzemeltetési támogatás</t>
  </si>
  <si>
    <t>IV.) Települési önkormányzatok kulturális feledatainak támogatása</t>
  </si>
  <si>
    <t>1. d) Nyilvános könyvtári ellátási és közművelődési feladatok támogatása</t>
  </si>
  <si>
    <t>1. e) Települési önkormányzatok muzeális intézményi feladatainak támogatása</t>
  </si>
  <si>
    <t>A helyi önkormányzatok általános müködésének és ágazati feladatainak támogatása összesen:</t>
  </si>
  <si>
    <t xml:space="preserve">Helyi önkormányzatok által felhasználható központosított előirányzatok összesen: </t>
  </si>
  <si>
    <t>Cím</t>
  </si>
  <si>
    <t>Alcím</t>
  </si>
  <si>
    <t>1.</t>
  </si>
  <si>
    <t>2.</t>
  </si>
  <si>
    <t>3.</t>
  </si>
  <si>
    <t>4.</t>
  </si>
  <si>
    <t>I.</t>
  </si>
  <si>
    <t>Önkormányzat és intézményei összesen</t>
  </si>
  <si>
    <t>Ebes Községi Önkormányzat</t>
  </si>
  <si>
    <t>Ebesi Polgármesteri Hivatal</t>
  </si>
  <si>
    <t>Alapszolgáltatási Központ</t>
  </si>
  <si>
    <t>Intézmény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</si>
  <si>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</si>
  <si>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</si>
  <si>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</si>
  <si>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</si>
  <si>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c. támogatások áht-n belülről</t>
  </si>
  <si>
    <t>Felhalmozási bevételek</t>
  </si>
  <si>
    <t>Költségvetési bevételek összesen:</t>
  </si>
  <si>
    <t>Előző évi maradvány</t>
  </si>
  <si>
    <t>Finanszírozási bevételek összesen: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</si>
  <si>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</si>
  <si>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</si>
  <si>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</si>
  <si>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</si>
  <si>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</si>
  <si>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 c támogatások, elvonások, befizetések</t>
  </si>
  <si>
    <t xml:space="preserve">Működési c. tartalékok </t>
  </si>
  <si>
    <t>Egyéb működési c. kiadások összesen:</t>
  </si>
  <si>
    <t>Beruházások</t>
  </si>
  <si>
    <t>Felújítások</t>
  </si>
  <si>
    <t>Egyéb felhalm c támogatások, kölcsönök áht-n belülre és kívülre</t>
  </si>
  <si>
    <t xml:space="preserve">Felhalmozási c. tartalékok </t>
  </si>
  <si>
    <t>Egyéb felhalmozási c. kiadások</t>
  </si>
  <si>
    <t xml:space="preserve">Finanszírozási kiadások </t>
  </si>
  <si>
    <t>KIADÁSOK ÖSSZESEN</t>
  </si>
  <si>
    <t>Költségvetési létszámkeret (fő)</t>
  </si>
  <si>
    <t xml:space="preserve">Eredeti ei. </t>
  </si>
  <si>
    <t xml:space="preserve">Eredeti  ei. </t>
  </si>
  <si>
    <t xml:space="preserve">szakmai </t>
  </si>
  <si>
    <t>technikai</t>
  </si>
  <si>
    <t>összesen</t>
  </si>
  <si>
    <t>Intézmények összesen:</t>
  </si>
  <si>
    <t>I. Önkormányzat és intézményei összesen</t>
  </si>
  <si>
    <t>Irányító szervi (adott-kapott) támogatással nettósítva:</t>
  </si>
  <si>
    <t>Az előirányzatok megoszlása feladatjelleg alapján</t>
  </si>
  <si>
    <t>Kötelező feladatok</t>
  </si>
  <si>
    <t>Önként vállalt feladatok</t>
  </si>
  <si>
    <t>Államigazgatási feladatok</t>
  </si>
  <si>
    <t>Összesen:</t>
  </si>
  <si>
    <t>1. Ebesi Polgármesteri Hivatal</t>
  </si>
  <si>
    <t>2. Alapszolgáltatási Központ</t>
  </si>
  <si>
    <t>4.Ebes Községi Önkormányzat</t>
  </si>
  <si>
    <t>6. A rászoruló gyermekek szünidei étkeztetésének támogatása</t>
  </si>
  <si>
    <t>Ebes Községi Önkormányzat bevételei és kiadásai</t>
  </si>
  <si>
    <t>Megnevezés</t>
  </si>
  <si>
    <t>Településszintű</t>
  </si>
  <si>
    <t>Feladat
megnevezése</t>
  </si>
  <si>
    <t>Összes bevétel, kiadás</t>
  </si>
  <si>
    <t>Ezer forintban !</t>
  </si>
  <si>
    <t>Száma</t>
  </si>
  <si>
    <t>Előirányzat-csoport, kiemelt előirányzat megnevezése</t>
  </si>
  <si>
    <t>A</t>
  </si>
  <si>
    <t>B</t>
  </si>
  <si>
    <t>C</t>
  </si>
  <si>
    <t>D</t>
  </si>
  <si>
    <t>E</t>
  </si>
  <si>
    <t>Bevételek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</si>
  <si>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</si>
  <si>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</si>
  <si>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</si>
  <si>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</si>
  <si>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</si>
  <si>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</si>
  <si>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</si>
  <si>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</si>
  <si>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</si>
  <si>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</si>
  <si>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</si>
  <si>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</si>
  <si>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</si>
  <si>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</si>
  <si>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</si>
  <si>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</si>
  <si>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</si>
  <si>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</si>
  <si>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</si>
  <si>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</si>
  <si>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</si>
  <si>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</si>
  <si>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</si>
  <si>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</si>
  <si>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</si>
  <si>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</si>
  <si>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</si>
  <si>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</si>
  <si>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</si>
  <si>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</si>
  <si>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</si>
  <si>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</si>
  <si>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</si>
  <si>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</si>
  <si>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</si>
  <si>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</si>
  <si>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</si>
  <si>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</si>
  <si>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</si>
  <si>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</si>
  <si>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</si>
  <si>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Jövedelemadók</t>
  </si>
  <si>
    <t>4.2.</t>
  </si>
  <si>
    <t>Vagyoni típusú adók</t>
  </si>
  <si>
    <t>4.3.</t>
  </si>
  <si>
    <t>4.3.1.</t>
  </si>
  <si>
    <t>Értékesítési és forgalmi adók</t>
  </si>
  <si>
    <t>4.3.2.</t>
  </si>
  <si>
    <t>Gépjárműadó</t>
  </si>
  <si>
    <t>4.3.3.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</si>
  <si>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</si>
  <si>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</si>
  <si>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</si>
  <si>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</si>
  <si>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</si>
  <si>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</si>
  <si>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</si>
  <si>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</si>
  <si>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</si>
  <si>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</si>
  <si>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</si>
  <si>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</si>
  <si>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</si>
  <si>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</si>
  <si>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</si>
  <si>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</si>
  <si>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</si>
  <si>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</si>
  <si>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</si>
  <si>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</si>
  <si>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</si>
  <si>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</si>
  <si>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</si>
  <si>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</si>
  <si>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</si>
  <si>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</si>
  <si>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</si>
  <si>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</si>
  <si>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</si>
  <si>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</si>
  <si>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</si>
  <si>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</si>
  <si>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</si>
  <si>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</si>
  <si>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</si>
  <si>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</si>
  <si>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</si>
  <si>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</si>
  <si>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</si>
  <si>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</si>
  <si>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</si>
  <si>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</si>
  <si>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</si>
  <si>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</si>
  <si>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</si>
  <si>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</si>
  <si>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</si>
  <si>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</si>
  <si>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</si>
  <si>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</si>
  <si>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</si>
  <si>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</si>
  <si>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</si>
  <si>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</si>
  <si>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</si>
  <si>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</si>
  <si>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</si>
  <si>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</si>
  <si>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</si>
  <si>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</si>
  <si>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</si>
  <si>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</si>
  <si>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</si>
  <si>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</si>
  <si>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</si>
  <si>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</si>
  <si>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</si>
  <si>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</si>
  <si>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</si>
  <si>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</si>
  <si>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</si>
  <si>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</si>
  <si>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</si>
  <si>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</si>
  <si>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</si>
  <si>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</si>
  <si>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</si>
  <si>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</si>
  <si>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</si>
  <si>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</si>
  <si>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</si>
  <si>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</si>
  <si>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</si>
  <si>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</si>
  <si>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</si>
  <si>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</si>
  <si>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</si>
  <si>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</si>
  <si>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</si>
  <si>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</si>
  <si>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</si>
  <si>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</si>
  <si>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</si>
  <si>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</si>
  <si>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</si>
  <si>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</si>
  <si>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</si>
  <si>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</si>
  <si>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</si>
  <si>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</si>
  <si>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</si>
  <si>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</si>
  <si>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</si>
  <si>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</si>
  <si>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</si>
  <si>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</si>
  <si>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</si>
  <si>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</si>
  <si>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</si>
  <si>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</si>
  <si>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</si>
  <si>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</si>
  <si>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</si>
  <si>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</si>
  <si>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</si>
  <si>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</si>
  <si>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</si>
  <si>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</si>
  <si>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</si>
  <si>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</si>
  <si>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</si>
  <si>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</si>
  <si>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</si>
  <si>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</si>
  <si>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</si>
  <si>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</si>
  <si>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</si>
  <si>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</si>
  <si>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</si>
  <si>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</si>
  <si>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</si>
  <si>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</si>
  <si>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</si>
  <si>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</si>
  <si>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</si>
  <si>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</si>
  <si>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</si>
  <si>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</si>
  <si>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</si>
  <si>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</si>
  <si>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</si>
  <si>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</si>
  <si>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</si>
  <si>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</si>
  <si>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</si>
  <si>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</si>
  <si>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</si>
  <si>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</si>
  <si>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</si>
  <si>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</si>
  <si>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</si>
  <si>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</si>
  <si>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</si>
  <si>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</si>
  <si>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</si>
  <si>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</si>
  <si>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</si>
  <si>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</si>
  <si>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</si>
  <si>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</si>
  <si>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</si>
  <si>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</si>
  <si>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</si>
  <si>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</si>
  <si>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</si>
  <si>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</si>
  <si>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</si>
  <si>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</si>
  <si>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7.5.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</si>
  <si>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</si>
  <si>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</si>
  <si>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</si>
  <si>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</si>
  <si>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</si>
  <si>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Ebes Községi Önkormányzat és intézményei</t>
  </si>
  <si>
    <t>Ingatlan hasznosítás bérleti díj</t>
  </si>
  <si>
    <t>Debreceni Vízmű Zrt. által fiz.díj</t>
  </si>
  <si>
    <t>Polgármesteri Hivatal egyéb tárgyi eszköz beszerzés</t>
  </si>
  <si>
    <t>Összesen</t>
  </si>
  <si>
    <t>Saját bevétel</t>
  </si>
  <si>
    <t>Helyi adóból származó bevétel</t>
  </si>
  <si>
    <t>Önk-i vagyon, vagyoni ért jog értékesítése, hasznosítása</t>
  </si>
  <si>
    <t>Fizetési kötelezettségek</t>
  </si>
  <si>
    <t>Hiteltörlesztések</t>
  </si>
  <si>
    <t>Kötvény törlesztések</t>
  </si>
  <si>
    <t>Adósságot keletkeztető ügyletek értéke (Stabilitási tv. 3.§)</t>
  </si>
  <si>
    <t>Középtávú terv 2019.</t>
  </si>
  <si>
    <t>Középtávú terv 2020.</t>
  </si>
  <si>
    <t>KIMUTATÁS</t>
  </si>
  <si>
    <t>E Ft</t>
  </si>
  <si>
    <t>Ebes Községi  Önkormányzat többéves kihatással járó kötelezettségeiről (E Ft)</t>
  </si>
  <si>
    <t>Megjegyzés: A kimutatás a kiadások között jelentkező kötelezettségeket tartalmazza.</t>
  </si>
  <si>
    <t>Bentlakásos Idősek Otthona</t>
  </si>
  <si>
    <t>Saját bevétel 50%-a</t>
  </si>
  <si>
    <t>Ellátottak térítési díjának, ill. kártérítésének méltányossági alapon történő elengedése:</t>
  </si>
  <si>
    <t>Tervezett bevétel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</si>
  <si>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</si>
  <si>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</si>
  <si>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</t>
  </si>
  <si>
    <t>Mentességek miatti csökkentés:</t>
  </si>
  <si>
    <t>Közvetett támogatás összesen (gépjármű adóból 40%-a marad az önkormányzatnál):</t>
  </si>
  <si>
    <t>Helyiségek, eszközök hasznosításából származó bevételből nyújtott kedvezmény, mentesség:</t>
  </si>
  <si>
    <t>Egyéb nyújtott kedvezmény vagy kölcsön elengedés:</t>
  </si>
  <si>
    <t>KÖZVETETT TÁMOGATÁSOK MINDÖSSZESEN:</t>
  </si>
  <si>
    <t xml:space="preserve">Ebes Községi Önkormányzata által nyútott közvetett támogatásokról </t>
  </si>
  <si>
    <t>10.</t>
  </si>
  <si>
    <t>Intézményen kívüli gyermekétkeztetés</t>
  </si>
  <si>
    <t>Ilyen kedvezmény nyújtását a 2017. évi költségvetésben nem terveztük.</t>
  </si>
  <si>
    <t>Megjegyzés</t>
  </si>
  <si>
    <t>Ebes Községi  Önkormányzat címrendje</t>
  </si>
  <si>
    <t>közfogl.</t>
  </si>
  <si>
    <t>Teljesítés</t>
  </si>
  <si>
    <t>Teljesítés %</t>
  </si>
  <si>
    <t>Iparűzési adó</t>
  </si>
  <si>
    <t xml:space="preserve">Pénzmaradvány </t>
  </si>
  <si>
    <t>Közfoglalkoztatás gép, berendezés beszerzés</t>
  </si>
  <si>
    <t xml:space="preserve">Teljesítés </t>
  </si>
  <si>
    <t>Első lakáshoz jutók támogatása</t>
  </si>
  <si>
    <t>Új településrendezési eszköz beszerzése PM</t>
  </si>
  <si>
    <t>Matusek István ép. ért.  Sportcsarnok építése PM</t>
  </si>
  <si>
    <t>Bérműhely megvalósítás pályázathoz szükséges tervek és eljárási  költségek</t>
  </si>
  <si>
    <t>Kerékpárút építése</t>
  </si>
  <si>
    <t>Önkormányzat és intézmények összesen: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</si>
  <si>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</si>
  <si>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</si>
  <si>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</si>
  <si>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</si>
  <si>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</si>
  <si>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</si>
  <si>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</si>
  <si>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</si>
  <si>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</si>
  <si>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</si>
  <si>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</si>
  <si>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</si>
  <si>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</si>
  <si>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</si>
  <si>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</si>
  <si>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</si>
  <si>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</si>
  <si>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</si>
  <si>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</si>
  <si>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Összes maradvány</t>
  </si>
  <si>
    <t>Kötelezettségvállalással terhelt maradvány</t>
  </si>
  <si>
    <t xml:space="preserve">Működési feladatok összesen </t>
  </si>
  <si>
    <t xml:space="preserve">Fejlesztési feladatok összesen </t>
  </si>
  <si>
    <t>Szabad maradvány felhasználási terve</t>
  </si>
  <si>
    <t xml:space="preserve">összesen </t>
  </si>
  <si>
    <t>MARADVÁNY ÖSSZESEN:</t>
  </si>
  <si>
    <t>II.</t>
  </si>
  <si>
    <t>III.</t>
  </si>
  <si>
    <t>Szabad maradvány összesen:</t>
  </si>
  <si>
    <t>Önkormányzat és intézményei összesen (I.+II.+III.+IV.+V.):</t>
  </si>
  <si>
    <t>Ebes Községi Önkormányzat maradványának felhasználása</t>
  </si>
  <si>
    <t>IV.</t>
  </si>
  <si>
    <t>(E Ft-ban)</t>
  </si>
  <si>
    <t>ESZKÖZÖK</t>
  </si>
  <si>
    <t>A/1</t>
  </si>
  <si>
    <t>Immateriális javak</t>
  </si>
  <si>
    <t>A/II/1</t>
  </si>
  <si>
    <t>Ingatlanok és a kapcsolódó vagyoni értékű jogok</t>
  </si>
  <si>
    <t>A/II/2</t>
  </si>
  <si>
    <t>Gépek, berendezések, felszerelések, járművek</t>
  </si>
  <si>
    <t>A/II/3</t>
  </si>
  <si>
    <t>Tenyészállatok</t>
  </si>
  <si>
    <t>A/II/4</t>
  </si>
  <si>
    <t>Beruházások, felújítások</t>
  </si>
  <si>
    <t>A/II/5</t>
  </si>
  <si>
    <t>Tárgyi eszközök értékhelyesbítése</t>
  </si>
  <si>
    <t>A/II</t>
  </si>
  <si>
    <t>Tárgyi eszközök (=A/II/1+...+A/II/5)</t>
  </si>
  <si>
    <t>A/III/1</t>
  </si>
  <si>
    <t xml:space="preserve">Tartós részesedések </t>
  </si>
  <si>
    <t>A/III/2</t>
  </si>
  <si>
    <t xml:space="preserve"> Tartós hitelviszonyt megtestesítő értékpapírok </t>
  </si>
  <si>
    <t>A/III/3</t>
  </si>
  <si>
    <t>Befektetett pénzügyi eszközök értékhelyesbítése</t>
  </si>
  <si>
    <t>A/III</t>
  </si>
  <si>
    <t>Befektetett pénzügyi eszközök (=A/III/1+A/III/2+A/III/3)</t>
  </si>
  <si>
    <t>A/IV</t>
  </si>
  <si>
    <t>Koncesszióba, vagyonkezelésbe adott eszközök</t>
  </si>
  <si>
    <t>NEMZETI VAGYONBA TARTOZÓ BEFEKTETETT ESZKÖZÖK (=A/I+A/II+A/III+A/IV)</t>
  </si>
  <si>
    <t>B/I</t>
  </si>
  <si>
    <t>Készletek</t>
  </si>
  <si>
    <t>B/II</t>
  </si>
  <si>
    <t>Értékpapírok</t>
  </si>
  <si>
    <t>NEMZETI VAGYONBA TARTOZÓ FORGÓESZKÖZÖK                     (= B/I+B/II)</t>
  </si>
  <si>
    <t>C/I</t>
  </si>
  <si>
    <t>Hosszú lejáratú betétek</t>
  </si>
  <si>
    <t>C/II</t>
  </si>
  <si>
    <t>Pénztárak, csekkek, betétkönyvek</t>
  </si>
  <si>
    <t>C/III</t>
  </si>
  <si>
    <t>Forintszámlák</t>
  </si>
  <si>
    <t>C/IV</t>
  </si>
  <si>
    <t>Devizaszámlák</t>
  </si>
  <si>
    <t>C/V</t>
  </si>
  <si>
    <t>Idegen pénzeszközök</t>
  </si>
  <si>
    <t>PÉNZESZKÖZÖK (=C/I+…+C/V)</t>
  </si>
  <si>
    <t>D/I</t>
  </si>
  <si>
    <t xml:space="preserve">Költségvetési évben esedékes követelések </t>
  </si>
  <si>
    <t>D/II</t>
  </si>
  <si>
    <t>Költségvetési évet követően esedékes követelések</t>
  </si>
  <si>
    <t>D/III</t>
  </si>
  <si>
    <t>Követelés jellegű sajátos elszámolások</t>
  </si>
  <si>
    <t xml:space="preserve">KÖVETELÉSEK (=D/I+D/II+D/III) </t>
  </si>
  <si>
    <t>EGYÉB SAJÁTOS ESZKÖZOLDALI ELSZÁMOLÁSOK</t>
  </si>
  <si>
    <t>F</t>
  </si>
  <si>
    <t>AKTÍV IDŐBELI ELHATÁROLÁSOK</t>
  </si>
  <si>
    <t>ESZKÖZÖK ÖSSZESEN (=A+B+C+D+E+F)</t>
  </si>
  <si>
    <t>FORRÁSOK</t>
  </si>
  <si>
    <t>G/I</t>
  </si>
  <si>
    <t>Nemzeti vagyon induláskori értéke</t>
  </si>
  <si>
    <t>G/II</t>
  </si>
  <si>
    <t>Nemzeti vagyon változásai</t>
  </si>
  <si>
    <t>G/III</t>
  </si>
  <si>
    <t>Egyéb eszközök induláskori értéke 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</si>
  <si>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</si>
  <si>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</si>
  <si>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</si>
  <si>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</si>
  <si>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</si>
  <si>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</si>
  <si>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G</t>
  </si>
  <si>
    <t>SAJÁT TŐKE (=G/I+…+G/VI)</t>
  </si>
  <si>
    <t>H/I</t>
  </si>
  <si>
    <t>Költségvetési évben esedékes kötelezettségek</t>
  </si>
  <si>
    <t>H/II</t>
  </si>
  <si>
    <t>Költségvetési évet követően esedékes kötelezettségek</t>
  </si>
  <si>
    <t>H/III</t>
  </si>
  <si>
    <t>Kötelezettség jellegű sajátos elszámolások</t>
  </si>
  <si>
    <t>H</t>
  </si>
  <si>
    <t>KÖTELEZETTSÉGEK (=H/I+H/II+H/III)</t>
  </si>
  <si>
    <t>I</t>
  </si>
  <si>
    <t>EGYÉB SAJÁTOS FORRÁSOLDALI ELSZÁMOLÁSOK</t>
  </si>
  <si>
    <t>J</t>
  </si>
  <si>
    <t>KINCSTÁRI SZÁMLAVEZETÉSSEL KAPCSOLATOS ELSZÁMOLÁSOK</t>
  </si>
  <si>
    <t>K</t>
  </si>
  <si>
    <t>PASSZÍV IDŐBELI ELHATÁROLÁSOK</t>
  </si>
  <si>
    <t xml:space="preserve">FORRÁSOK ÖSSZESEN (=G+H+I+J+K) </t>
  </si>
  <si>
    <t>(Ft)</t>
  </si>
  <si>
    <t>megnevezés</t>
  </si>
  <si>
    <t>Önkormányzat és intézményei összesen:</t>
  </si>
  <si>
    <t xml:space="preserve"> EBBŐL forgalomképtelen törzsvagyon bruttó értéke</t>
  </si>
  <si>
    <t xml:space="preserve"> EBBŐL korlátozottan forgalomképes törzsvagyon bruttó értéke</t>
  </si>
  <si>
    <t>EBBŐL üzleti vagyon bruttó értéke</t>
  </si>
  <si>
    <t>1. Vagyoni értékű jogok</t>
  </si>
  <si>
    <t>EBBŐL a „0”-ra leírt eszközök állománya</t>
  </si>
  <si>
    <t>EBBŐL a kisértékű tárgyi eszközök állománya</t>
  </si>
  <si>
    <t>2. Szellemi termékek</t>
  </si>
  <si>
    <t>3. Immateriális javak értékhelyesbítése</t>
  </si>
  <si>
    <t>Immateriális javak értékcsökkenése</t>
  </si>
  <si>
    <t xml:space="preserve">I. Immateriális javak összesen </t>
  </si>
  <si>
    <t>1. Ingatlanok és a kapcsolódó vagyoni értékű jogok</t>
  </si>
  <si>
    <t>Ingatlanok és kapcsolódó vagyoni értékű jogok értékcsökkenése</t>
  </si>
  <si>
    <t>2. Gépek, berendezések, felszerelések és járművek</t>
  </si>
  <si>
    <t>Gépek, berendezések és felszerelések értékcsökkenése</t>
  </si>
  <si>
    <t>3. Tenyészállatok</t>
  </si>
  <si>
    <t>4. Beruházások,felújítások</t>
  </si>
  <si>
    <t>5. Tárgyi eszközök értékhelyesbítése</t>
  </si>
  <si>
    <t xml:space="preserve">II. Tárgyi eszközök összesen </t>
  </si>
  <si>
    <t>1. Tartós részesedések (1711., 1751.)</t>
  </si>
  <si>
    <t xml:space="preserve">Tartós részesedések értékvesztése </t>
  </si>
  <si>
    <t>2. Tartós hitelviszonyt megtestesítő értékpapírok (172-174.,1752.)</t>
  </si>
  <si>
    <t>3. Befektetett pénzügyi eszközök értékhelyesbítése (179.)</t>
  </si>
  <si>
    <t xml:space="preserve">III. Befektetett pénzügyi eszközök összesen </t>
  </si>
  <si>
    <t>Koncesszióba, vagyonkezelésbe adott eszközök értékcsökkenése</t>
  </si>
  <si>
    <t xml:space="preserve">IV. Koncesszióba, vagyonkezelésbe adott eszközök összesen </t>
  </si>
  <si>
    <t xml:space="preserve">A) NEMZETI VAGYONBA TARTOZÓ BEFEKTETETT ESZKÖZÖK ÖSSZESEN </t>
  </si>
  <si>
    <t xml:space="preserve">I. Készletek összesen </t>
  </si>
  <si>
    <t xml:space="preserve">II. Értékpapírok összesen </t>
  </si>
  <si>
    <t>B) NEMZETI VAGYONBA TARTOZÓ FORGÓESZKÖZÖK ÖSSZESEN</t>
  </si>
  <si>
    <t>I. Lekötött bankbetétek</t>
  </si>
  <si>
    <t>II. Pénztárak, csekkek, betétkönyvek</t>
  </si>
  <si>
    <t>III. Forintszámlák</t>
  </si>
  <si>
    <t>IV. Devizaszámlák</t>
  </si>
  <si>
    <t>V. Idegen pénzeszközök</t>
  </si>
  <si>
    <t xml:space="preserve">C) PÉNZESZKÖZÖK ÖSSZESEN </t>
  </si>
  <si>
    <t xml:space="preserve">I. Költségvetési évben esedékes követelések </t>
  </si>
  <si>
    <t xml:space="preserve">II. Költségvetési évet követően esedékes követelések </t>
  </si>
  <si>
    <t>III. Követelés jellegű sajátos elszámolások</t>
  </si>
  <si>
    <t>D) KÖVETELÉSEK ÖSSZESEN</t>
  </si>
  <si>
    <t>E) EGYÉB SAJÁTOS ESZKÖZOLDALI ELSZÁMOLÁSOK</t>
  </si>
  <si>
    <t>F) AKTÍV IDŐBELI ELHATÁROLÁSOK</t>
  </si>
  <si>
    <t>ESZKÖZÖK ÖSSZESEN</t>
  </si>
  <si>
    <t>használatban lévő kis értékű immateriális javak, tárgyi eszközök, készletek, a 01-02. számlacsoportban nyilvántartott eszközök, és az Nvt. 1. § (2) bekezdés g) és h) pontja szerinti kulturális javak és régészeti leletek állománya</t>
  </si>
  <si>
    <t>függő követelések állománya</t>
  </si>
  <si>
    <t>biztos ( jövőbeni ) követelések</t>
  </si>
  <si>
    <t>I. Költségvetési évben esedékes kötelezettségek</t>
  </si>
  <si>
    <t>II. Költségvetési évet követően esedékes kötelezettségek</t>
  </si>
  <si>
    <t>III. Kötelezettség jellegű sajátos elszámolások</t>
  </si>
  <si>
    <t xml:space="preserve">H) KÖTELEZETTSÉGEK ÖSSZESEN </t>
  </si>
  <si>
    <t>függő kötelezettségek állománya</t>
  </si>
  <si>
    <t>Felhalmozási célú átvett pénzeszközök, kölcsönök visszatérülése</t>
  </si>
  <si>
    <t>Irányító szervi támogatás bevétele / államháztartáson belüli megelőlegezések</t>
  </si>
  <si>
    <t>Módosított ei. 12.31.</t>
  </si>
  <si>
    <t>4. Ebes Községi Önkormányzat</t>
  </si>
  <si>
    <t>Futókör pályázat</t>
  </si>
  <si>
    <t>01</t>
  </si>
  <si>
    <t>Teljesítés 2016.12.31</t>
  </si>
  <si>
    <t>Működési célú költségvetési támogatások és kiegészítő tám.</t>
  </si>
  <si>
    <t>5.10.</t>
  </si>
  <si>
    <t>Irányító szervi támogatás folyósítása (intézményfinanszírozás)</t>
  </si>
  <si>
    <t>FINANSZÍROZÁSI KIADÁSOK ÖSSZESEN: (5.+…+8.)</t>
  </si>
  <si>
    <t>KIADÁSOK ÖSSZESEN: (4+9)</t>
  </si>
  <si>
    <t>Cofog</t>
  </si>
  <si>
    <t>Eredeti előirányzat</t>
  </si>
  <si>
    <t>Módosított előirányzat</t>
  </si>
  <si>
    <t>Teljesítés %-a</t>
  </si>
  <si>
    <t>A teljesített kiadásból</t>
  </si>
  <si>
    <t>Ellátottak jutt.</t>
  </si>
  <si>
    <t>Felhalmozási kiad.</t>
  </si>
  <si>
    <t>Elvonások és befizetések</t>
  </si>
  <si>
    <t>Pénzeszköz átadás</t>
  </si>
  <si>
    <t>Létszám</t>
  </si>
  <si>
    <t>Önkormányzat és önk.hivatali jogalkotása és ált.igazgatási tevékenysége</t>
  </si>
  <si>
    <t>Veszélyes hulladék kezelés</t>
  </si>
  <si>
    <t>Szennyvízcsatorna építése, fenntartása, üzemeltetése</t>
  </si>
  <si>
    <t>Vízellátással kapcsolatos közmű építése, fenntartása, üzemeltetése</t>
  </si>
  <si>
    <t>Közutak,hidak,alagutak üzemeltetése</t>
  </si>
  <si>
    <t>Kerékpárutak üzemeltetése, fenntartása</t>
  </si>
  <si>
    <t>Iskolai intézményi étkezés</t>
  </si>
  <si>
    <t>Önkormányzati vagyonnal való gazdálkodással kapcsolatos feladatok</t>
  </si>
  <si>
    <t>Lakossági hulladék vegyes begyűjtése, szállítása átrakása</t>
  </si>
  <si>
    <t>Zöldterület kezelés</t>
  </si>
  <si>
    <t>Kiemelt állami és Önkormányzati rendezvények</t>
  </si>
  <si>
    <t>Közvilágítás</t>
  </si>
  <si>
    <t>Közterület rendjének fenntartása</t>
  </si>
  <si>
    <t>Polgári honvédelem ágazati feladatai, a lakosság felkészítése</t>
  </si>
  <si>
    <t>Háziorvosi alapellátás</t>
  </si>
  <si>
    <t>Háziorvosi ügyeleti ellátás</t>
  </si>
  <si>
    <t>Család-és nővédelmi eü-i gondozás</t>
  </si>
  <si>
    <t>Ifjúsági-és eü-i gondozás</t>
  </si>
  <si>
    <t>Idősek nappali ellátása</t>
  </si>
  <si>
    <t>Egyéb szociális pénzbeli ellátások, támogatások</t>
  </si>
  <si>
    <t>Lakáshoz jutást segítő támogatások</t>
  </si>
  <si>
    <t xml:space="preserve">Civil szervezetek műk.támog. </t>
  </si>
  <si>
    <t>Általános gazdasági és kereskedelmi ügyek igazgatása</t>
  </si>
  <si>
    <t>Közfoglalkoztatás</t>
  </si>
  <si>
    <t>Településfejlesztési projektek és támogatásuk</t>
  </si>
  <si>
    <t>Közművelődési int.működtetése</t>
  </si>
  <si>
    <t>Könyvtári állomány gyarapítása, nyilvántartása</t>
  </si>
  <si>
    <t>Sportlétesítmények, edzőtáborok működtetése, fejlesztése</t>
  </si>
  <si>
    <t>Óvodai nevelés, ellátás működtetési feladatai</t>
  </si>
  <si>
    <t>Oktatási igazgatás</t>
  </si>
  <si>
    <t>Város.- községgazdálkodási egyéb szolgáltatások</t>
  </si>
  <si>
    <t>Önkormányzatok elszámolásai a központi ktg.vetéssel</t>
  </si>
  <si>
    <t>Vállalkozási tev.</t>
  </si>
  <si>
    <t>Ebes Községi Önkormányzat I. Összesen</t>
  </si>
  <si>
    <t>Út, autópálya épÍtés</t>
  </si>
  <si>
    <t>Önkormányzat igazgatási tevékenys.</t>
  </si>
  <si>
    <t>Adó,illeték kiszabása,beszedése</t>
  </si>
  <si>
    <t>Építésügy igazgatása</t>
  </si>
  <si>
    <t>Szociális szolgáltatások igazgatása</t>
  </si>
  <si>
    <t>Állampolgársági ügyek</t>
  </si>
  <si>
    <t>Gyermekvédelmi pénzbeli és természetbeni ell.</t>
  </si>
  <si>
    <t>Ebesi Polgármesteri Hivatal II. Összesen</t>
  </si>
  <si>
    <t>096015</t>
  </si>
  <si>
    <t>Óvodai intézményi étkeztetés</t>
  </si>
  <si>
    <t>096025</t>
  </si>
  <si>
    <t>Munkahelyi étkeztetés</t>
  </si>
  <si>
    <t>091110</t>
  </si>
  <si>
    <t>Óvodai nevelés</t>
  </si>
  <si>
    <t>091120</t>
  </si>
  <si>
    <t>Sajátos nevelési igényű gyermekek óvodai nevelésének, ellátásnak szakmai feladatai</t>
  </si>
  <si>
    <t>041233</t>
  </si>
  <si>
    <t>091140</t>
  </si>
  <si>
    <t>Óvoda működtetés</t>
  </si>
  <si>
    <t>Család és gyerm.jól.szolg.</t>
  </si>
  <si>
    <t>Házi segítségnyújtás</t>
  </si>
  <si>
    <t>Szociális étkeztetés</t>
  </si>
  <si>
    <t>Tanyagondnoki szolgálat</t>
  </si>
  <si>
    <t>Mindösszesen:</t>
  </si>
  <si>
    <t>Alapszolgáltatási Központ  IV. Összesen</t>
  </si>
  <si>
    <t>Önkormányzati feladatok</t>
  </si>
  <si>
    <t xml:space="preserve">Vízgazdálkodási fejlesztési alap és Víziközmű számla </t>
  </si>
  <si>
    <t>Szabad maradvány</t>
  </si>
  <si>
    <t xml:space="preserve">Szabad maradvány   </t>
  </si>
  <si>
    <t>Következő három év összesen:</t>
  </si>
  <si>
    <t>Naplósorszám</t>
  </si>
  <si>
    <t>Település</t>
  </si>
  <si>
    <t>Helyr.szám</t>
  </si>
  <si>
    <t>Ing.jell</t>
  </si>
  <si>
    <t>Fkép</t>
  </si>
  <si>
    <t>Utca+hsz</t>
  </si>
  <si>
    <t>Tel.ter(m2)</t>
  </si>
  <si>
    <t>Önk%</t>
  </si>
  <si>
    <t>Önk.tul(m2)</t>
  </si>
  <si>
    <t>Bruttó</t>
  </si>
  <si>
    <t>Ebes</t>
  </si>
  <si>
    <t>1/ / /</t>
  </si>
  <si>
    <t>közpark</t>
  </si>
  <si>
    <t>Széchenyi tér</t>
  </si>
  <si>
    <t>6/ 3/ /</t>
  </si>
  <si>
    <t>utca</t>
  </si>
  <si>
    <t>Iskola u.</t>
  </si>
  <si>
    <t>7/ 3/ /</t>
  </si>
  <si>
    <t>önkormányzati út</t>
  </si>
  <si>
    <t>8/ 3/ /</t>
  </si>
  <si>
    <t>közterület</t>
  </si>
  <si>
    <t>9/ 3/ /</t>
  </si>
  <si>
    <t>10/ 3/ /</t>
  </si>
  <si>
    <t>13/ 3/ /</t>
  </si>
  <si>
    <t>út</t>
  </si>
  <si>
    <t>14/ 3/ /</t>
  </si>
  <si>
    <t>saját használatú út</t>
  </si>
  <si>
    <t>16/ 2/ /</t>
  </si>
  <si>
    <t>17/ 3/ /</t>
  </si>
  <si>
    <t>18/ 3/ /</t>
  </si>
  <si>
    <t>27/ / /</t>
  </si>
  <si>
    <t>Dózsa Gy. u.</t>
  </si>
  <si>
    <t>28/ 3/ /</t>
  </si>
  <si>
    <t>29/ 3/ /</t>
  </si>
  <si>
    <t>30/ 3/ /</t>
  </si>
  <si>
    <t>40/ 3/ /</t>
  </si>
  <si>
    <t>41/ 3/ /</t>
  </si>
  <si>
    <t>Karinthy u.</t>
  </si>
  <si>
    <t>51/ 2/ /</t>
  </si>
  <si>
    <t>51/ 3/ /</t>
  </si>
  <si>
    <t>59/ / /</t>
  </si>
  <si>
    <t>Jókai u.</t>
  </si>
  <si>
    <t>60/ / /</t>
  </si>
  <si>
    <t>Kossuth u.</t>
  </si>
  <si>
    <t>80/ 3/ /</t>
  </si>
  <si>
    <t>97/ / /</t>
  </si>
  <si>
    <t>Bocskai u.</t>
  </si>
  <si>
    <t>118/ / /</t>
  </si>
  <si>
    <t>Vérvölgy</t>
  </si>
  <si>
    <t>119/ 3/ /</t>
  </si>
  <si>
    <t>Templom u.</t>
  </si>
  <si>
    <t>134/ 3/ /</t>
  </si>
  <si>
    <t>135/ / /</t>
  </si>
  <si>
    <t>138/ 3/ /</t>
  </si>
  <si>
    <t>Rigó u.</t>
  </si>
  <si>
    <t>139/ 3/ /</t>
  </si>
  <si>
    <t>140/ 3/ /</t>
  </si>
  <si>
    <t>141/ 3/ /</t>
  </si>
  <si>
    <t>142/ 2/ /</t>
  </si>
  <si>
    <t>151/ 3/ /</t>
  </si>
  <si>
    <t>152/ 3/ /</t>
  </si>
  <si>
    <t>153/ 3/ /</t>
  </si>
  <si>
    <t>162/ 3/ /</t>
  </si>
  <si>
    <t>163/ 3/ /</t>
  </si>
  <si>
    <t>közút</t>
  </si>
  <si>
    <t>164/ 3/ /</t>
  </si>
  <si>
    <t>165/ 3/ /</t>
  </si>
  <si>
    <t>166/ 3/ /</t>
  </si>
  <si>
    <t>167/ / /</t>
  </si>
  <si>
    <t>Arany J. u.</t>
  </si>
  <si>
    <t>197/ 3/ /</t>
  </si>
  <si>
    <t>198/ / /</t>
  </si>
  <si>
    <t>Széchenyi u.</t>
  </si>
  <si>
    <t>216/ 38/ /</t>
  </si>
  <si>
    <t>Liszt Ferenc u.</t>
  </si>
  <si>
    <t>216/ 80/ /</t>
  </si>
  <si>
    <t>216/ 93/ /</t>
  </si>
  <si>
    <t>216/ 94/ /</t>
  </si>
  <si>
    <t>216/114/ /</t>
  </si>
  <si>
    <t>216/132/ /</t>
  </si>
  <si>
    <t>216/138/ /</t>
  </si>
  <si>
    <t>216/142/ /</t>
  </si>
  <si>
    <t>216/144/ /</t>
  </si>
  <si>
    <t>217/ / /</t>
  </si>
  <si>
    <t>218/ / /</t>
  </si>
  <si>
    <t>Rózsa u.</t>
  </si>
  <si>
    <t>225/ 3/ /</t>
  </si>
  <si>
    <t>226/ 3/ /</t>
  </si>
  <si>
    <t>228/ / /</t>
  </si>
  <si>
    <t>Sport u.</t>
  </si>
  <si>
    <t>232/ / /</t>
  </si>
  <si>
    <t>233/ / /</t>
  </si>
  <si>
    <t>239/ 9/ /</t>
  </si>
  <si>
    <t>239/ 28/ /</t>
  </si>
  <si>
    <t>241/ 2/ /</t>
  </si>
  <si>
    <t>243/ / /</t>
  </si>
  <si>
    <t>Gárdonyi G. u.</t>
  </si>
  <si>
    <t>245/ 45/ /</t>
  </si>
  <si>
    <t>Szoboszlói u.</t>
  </si>
  <si>
    <t>245/ 46/ /</t>
  </si>
  <si>
    <t>Gázláng u.</t>
  </si>
  <si>
    <t>245/ 68/ /</t>
  </si>
  <si>
    <t>Hunyadi u.</t>
  </si>
  <si>
    <t>245/ 92/ /</t>
  </si>
  <si>
    <t>Ifjúság u.</t>
  </si>
  <si>
    <t>245/119/ /</t>
  </si>
  <si>
    <t>245/124/ /</t>
  </si>
  <si>
    <t>245/126/ /</t>
  </si>
  <si>
    <t>245/151/ /</t>
  </si>
  <si>
    <t>Szent István u.</t>
  </si>
  <si>
    <t>245/152/ /</t>
  </si>
  <si>
    <t>245/169/ /</t>
  </si>
  <si>
    <t>245/186/ /</t>
  </si>
  <si>
    <t>Nyugati u.</t>
  </si>
  <si>
    <t>245/187/ /</t>
  </si>
  <si>
    <t>245/209/ /</t>
  </si>
  <si>
    <t>245/246/ /</t>
  </si>
  <si>
    <t>245/247/ /</t>
  </si>
  <si>
    <t>245/263/ /</t>
  </si>
  <si>
    <t>245/267/ /</t>
  </si>
  <si>
    <t>245/268/ /</t>
  </si>
  <si>
    <t>245/269/ /</t>
  </si>
  <si>
    <t>245/270/ /</t>
  </si>
  <si>
    <t>266/ / /</t>
  </si>
  <si>
    <t>267/ / /</t>
  </si>
  <si>
    <t>Bartók B. u.</t>
  </si>
  <si>
    <t>268/ / /</t>
  </si>
  <si>
    <t>269/ 3/ /</t>
  </si>
  <si>
    <t>315/ / /</t>
  </si>
  <si>
    <t>Kölcsey u.</t>
  </si>
  <si>
    <t>340/ 3/ /</t>
  </si>
  <si>
    <t>Szoboszlói köz</t>
  </si>
  <si>
    <t>341/ 3/ /</t>
  </si>
  <si>
    <t>342/ 3/ /</t>
  </si>
  <si>
    <t>343/ 2/ /</t>
  </si>
  <si>
    <t>344/ 3/ /</t>
  </si>
  <si>
    <t>345/ / /</t>
  </si>
  <si>
    <t>351/ 1/ /</t>
  </si>
  <si>
    <t>352/ 3/ /</t>
  </si>
  <si>
    <t>353/ 3/ /</t>
  </si>
  <si>
    <t>354/ 3/ /</t>
  </si>
  <si>
    <t>355/ 2/ /</t>
  </si>
  <si>
    <t>368/ / /</t>
  </si>
  <si>
    <t>Tavasz u.</t>
  </si>
  <si>
    <t>370/ 3/ /</t>
  </si>
  <si>
    <t>371/ 3/ /</t>
  </si>
  <si>
    <t>372/ 3/ /</t>
  </si>
  <si>
    <t>373/ / /</t>
  </si>
  <si>
    <t>406/ 3/ /</t>
  </si>
  <si>
    <t>Magvető u.</t>
  </si>
  <si>
    <t>418/ 3/ /</t>
  </si>
  <si>
    <t>419/ 3/ /</t>
  </si>
  <si>
    <t>420/ 3/ /</t>
  </si>
  <si>
    <t>421/ 3/ /</t>
  </si>
  <si>
    <t>422/ 3/ /</t>
  </si>
  <si>
    <t>425/ 3/ /</t>
  </si>
  <si>
    <t>425/ 4/ /</t>
  </si>
  <si>
    <t>426/ 6/ /</t>
  </si>
  <si>
    <t>440/ / /</t>
  </si>
  <si>
    <t>Vadas u.</t>
  </si>
  <si>
    <t>443/ 3/ /</t>
  </si>
  <si>
    <t>444/ 3/ /</t>
  </si>
  <si>
    <t>445/ 3/ /</t>
  </si>
  <si>
    <t>446/ 3/ /</t>
  </si>
  <si>
    <t>447/ 3/ /</t>
  </si>
  <si>
    <t>448/ 3/ /</t>
  </si>
  <si>
    <t>449/ 3/ /</t>
  </si>
  <si>
    <t>450/ 3/ /</t>
  </si>
  <si>
    <t>451/ 3/ /</t>
  </si>
  <si>
    <t>452/ 3/ /</t>
  </si>
  <si>
    <t>453/ 3/ /</t>
  </si>
  <si>
    <t>454/ 3/ /</t>
  </si>
  <si>
    <t>455/ 3/ /</t>
  </si>
  <si>
    <t>456/ 2/ /</t>
  </si>
  <si>
    <t>460/ / /</t>
  </si>
  <si>
    <t>Petőfi u.</t>
  </si>
  <si>
    <t>470/ 3/ /</t>
  </si>
  <si>
    <t>Északi u.</t>
  </si>
  <si>
    <t>471/ 3/ /</t>
  </si>
  <si>
    <t>472/ 3/ /</t>
  </si>
  <si>
    <t>473/ 3/ /</t>
  </si>
  <si>
    <t>474/ 3/ /</t>
  </si>
  <si>
    <t>484/ / /</t>
  </si>
  <si>
    <t>Tóth Árpád u.</t>
  </si>
  <si>
    <t>485/ / /</t>
  </si>
  <si>
    <t>Szepes u.</t>
  </si>
  <si>
    <t>487/ 3/ /</t>
  </si>
  <si>
    <t>Fűzfa u.</t>
  </si>
  <si>
    <t>488/ 3/ /</t>
  </si>
  <si>
    <t>489/ 3/ /</t>
  </si>
  <si>
    <t>492/ 3/ /</t>
  </si>
  <si>
    <t>507/ 3/ /</t>
  </si>
  <si>
    <t>508/ 3/ /</t>
  </si>
  <si>
    <t>524/ 2/ /</t>
  </si>
  <si>
    <t>527/ 3/ /</t>
  </si>
  <si>
    <t>528/ 1/ /</t>
  </si>
  <si>
    <t>529/ 1/ /</t>
  </si>
  <si>
    <t>530/ 2/ /</t>
  </si>
  <si>
    <t>531/ 1/ /</t>
  </si>
  <si>
    <t>532/ 3/ /</t>
  </si>
  <si>
    <t>Hárs u.</t>
  </si>
  <si>
    <t>533/ 3/ /</t>
  </si>
  <si>
    <t>535/ 3/ /</t>
  </si>
  <si>
    <t>536/ 3/ /</t>
  </si>
  <si>
    <t>537/ 3/ /</t>
  </si>
  <si>
    <t>538/ 3/ /</t>
  </si>
  <si>
    <t>571/ 3/ /</t>
  </si>
  <si>
    <t>572/ 3/ /</t>
  </si>
  <si>
    <t>573/ 2/ /</t>
  </si>
  <si>
    <t>574/ 3/ /</t>
  </si>
  <si>
    <t>575/ 3/ /</t>
  </si>
  <si>
    <t>576/ 3/ /</t>
  </si>
  <si>
    <t>577/ 3/ /</t>
  </si>
  <si>
    <t>578/ / /</t>
  </si>
  <si>
    <t>580/ 3/ /</t>
  </si>
  <si>
    <t>616/ / /</t>
  </si>
  <si>
    <t>624/ 1/ /</t>
  </si>
  <si>
    <t>625/ 11/ /</t>
  </si>
  <si>
    <t>625/ 14/ /</t>
  </si>
  <si>
    <t>625/ 18/ /</t>
  </si>
  <si>
    <t>625/ 37/ /</t>
  </si>
  <si>
    <t>626/ 3/ /</t>
  </si>
  <si>
    <t>627/ 4/ /</t>
  </si>
  <si>
    <t>627/ 5/ /</t>
  </si>
  <si>
    <t>628/ / /</t>
  </si>
  <si>
    <t>Alkotmány u.</t>
  </si>
  <si>
    <t>642/ / /</t>
  </si>
  <si>
    <t>beépítetlen terület</t>
  </si>
  <si>
    <t>Ady E. u. 4.</t>
  </si>
  <si>
    <t>643/ 5/ /</t>
  </si>
  <si>
    <t>646/ 3/ /</t>
  </si>
  <si>
    <t>Meilen u.</t>
  </si>
  <si>
    <t>650/ 3/ /</t>
  </si>
  <si>
    <t>651/ 3/ /</t>
  </si>
  <si>
    <t>653/ 2/ /</t>
  </si>
  <si>
    <t>654/ 1/ /</t>
  </si>
  <si>
    <t>655/ / /</t>
  </si>
  <si>
    <t>656/ 3/ /</t>
  </si>
  <si>
    <t>Nap u.</t>
  </si>
  <si>
    <t>688/ / /</t>
  </si>
  <si>
    <t>689/ 3/ /</t>
  </si>
  <si>
    <t>Kosárfonó u.</t>
  </si>
  <si>
    <t>690/ 2/ /</t>
  </si>
  <si>
    <t>691/ 4/ /</t>
  </si>
  <si>
    <t>693/ 3/ /</t>
  </si>
  <si>
    <t>694/ 3/ /</t>
  </si>
  <si>
    <t>695/ 3/ /</t>
  </si>
  <si>
    <t>700/ 1/ /</t>
  </si>
  <si>
    <t>701/ 1/ /</t>
  </si>
  <si>
    <t>702/ 2/ /</t>
  </si>
  <si>
    <t>703/ 3/ /</t>
  </si>
  <si>
    <t>704/ 2/ /</t>
  </si>
  <si>
    <t>705/ 3/ /</t>
  </si>
  <si>
    <t>706/ 3/ /</t>
  </si>
  <si>
    <t>721/ / /</t>
  </si>
  <si>
    <t>722/ 22/ /</t>
  </si>
  <si>
    <t>722/ 24/ /</t>
  </si>
  <si>
    <t>723/ / /</t>
  </si>
  <si>
    <t>Ady E. u.</t>
  </si>
  <si>
    <t>724/ / /</t>
  </si>
  <si>
    <t>beépített terület</t>
  </si>
  <si>
    <t>József A u.</t>
  </si>
  <si>
    <t>742/ / /</t>
  </si>
  <si>
    <t>762/ 3/ /</t>
  </si>
  <si>
    <t>781/ / /</t>
  </si>
  <si>
    <t>Déli u.</t>
  </si>
  <si>
    <t>782/ 3/ /</t>
  </si>
  <si>
    <t>797/ 3/ /</t>
  </si>
  <si>
    <t>822/ / /</t>
  </si>
  <si>
    <t>Béke u.</t>
  </si>
  <si>
    <t>836/ 1/ /</t>
  </si>
  <si>
    <t>836/ 3/ /</t>
  </si>
  <si>
    <t>Ady E. u. 11</t>
  </si>
  <si>
    <t>845/ 2/ /</t>
  </si>
  <si>
    <t>852/ / /</t>
  </si>
  <si>
    <t>Diófa u.</t>
  </si>
  <si>
    <t>853/ 3/ /</t>
  </si>
  <si>
    <t>Óvoda u.</t>
  </si>
  <si>
    <t>854/ 2/ /</t>
  </si>
  <si>
    <t>855/ 3/ /</t>
  </si>
  <si>
    <t>856/ 3/ /</t>
  </si>
  <si>
    <t>857/ 1/ /</t>
  </si>
  <si>
    <t>858/ 3/ /</t>
  </si>
  <si>
    <t>859/ 3/ /</t>
  </si>
  <si>
    <t>860/ 3/ /</t>
  </si>
  <si>
    <t>861/ 4/ /</t>
  </si>
  <si>
    <t>861/ 6/ /</t>
  </si>
  <si>
    <t>861/ 12/ /</t>
  </si>
  <si>
    <t>862/ / /</t>
  </si>
  <si>
    <t>863/ 10/ /</t>
  </si>
  <si>
    <t>Gesztenye u.</t>
  </si>
  <si>
    <t>863/ 16/ /</t>
  </si>
  <si>
    <t>864/ 1/ /</t>
  </si>
  <si>
    <t>865/ 1/ /</t>
  </si>
  <si>
    <t>866/ 3/ /</t>
  </si>
  <si>
    <t>867/ 2/ /</t>
  </si>
  <si>
    <t>869/ 1/ /</t>
  </si>
  <si>
    <t>870/ 1/ /</t>
  </si>
  <si>
    <t>871/ 1/ /</t>
  </si>
  <si>
    <t>872/ / /</t>
  </si>
  <si>
    <t>873/ 3/ /</t>
  </si>
  <si>
    <t>Borostyán u.</t>
  </si>
  <si>
    <t>874/ 3/ /</t>
  </si>
  <si>
    <t>875/ 3/ /</t>
  </si>
  <si>
    <t>890/ / /</t>
  </si>
  <si>
    <t>933/ 3/ /</t>
  </si>
  <si>
    <t>934/ 3/ /</t>
  </si>
  <si>
    <t>968/ / /</t>
  </si>
  <si>
    <t>972/ 3/ /</t>
  </si>
  <si>
    <t>973/ 1/ /</t>
  </si>
  <si>
    <t>989/ 4/ /</t>
  </si>
  <si>
    <t>1003/ 3/ /</t>
  </si>
  <si>
    <t>Fazekas u.</t>
  </si>
  <si>
    <t>1004/ 3/ /</t>
  </si>
  <si>
    <t>1005/ 4/ /</t>
  </si>
  <si>
    <t>1006/ 6/ /</t>
  </si>
  <si>
    <t>1006/ 7/ /</t>
  </si>
  <si>
    <t>1027/ / /</t>
  </si>
  <si>
    <t>1028/ / /</t>
  </si>
  <si>
    <t>1052/ / /</t>
  </si>
  <si>
    <t>1056/ / /</t>
  </si>
  <si>
    <t>02/ 15/ /</t>
  </si>
  <si>
    <t>02/ 16/ /</t>
  </si>
  <si>
    <t>02/ 55/ /</t>
  </si>
  <si>
    <t>02/ 57/ /</t>
  </si>
  <si>
    <t>02/ 80/ /</t>
  </si>
  <si>
    <t>03/ / /</t>
  </si>
  <si>
    <t>04/ / /</t>
  </si>
  <si>
    <t>05/ 4/ /</t>
  </si>
  <si>
    <t>05/ 5/ /</t>
  </si>
  <si>
    <t>06/ / /</t>
  </si>
  <si>
    <t>07/ 2/ /</t>
  </si>
  <si>
    <t>07/ 6/ /</t>
  </si>
  <si>
    <t>09/ 4/ /</t>
  </si>
  <si>
    <t>010/ / /</t>
  </si>
  <si>
    <t>011/ 9/ /</t>
  </si>
  <si>
    <t>011/ 45/ /</t>
  </si>
  <si>
    <t>011/ 54/ /</t>
  </si>
  <si>
    <t>011/ 63/ /</t>
  </si>
  <si>
    <t>011/ 85/ /</t>
  </si>
  <si>
    <t>csatorna</t>
  </si>
  <si>
    <t>012/ / /</t>
  </si>
  <si>
    <t>013/ 30/ /</t>
  </si>
  <si>
    <t>014/ / /</t>
  </si>
  <si>
    <t>015/ 5/ /</t>
  </si>
  <si>
    <t>015/ 18/ /</t>
  </si>
  <si>
    <t>015/ 46/ /</t>
  </si>
  <si>
    <t>015/ 53/ /</t>
  </si>
  <si>
    <t>015/ 54/ /</t>
  </si>
  <si>
    <t>árok</t>
  </si>
  <si>
    <t>015/ 55/ /</t>
  </si>
  <si>
    <t>017/ / /</t>
  </si>
  <si>
    <t>018/ 6/ /</t>
  </si>
  <si>
    <t>018/ 91/ /</t>
  </si>
  <si>
    <t>021/ / /</t>
  </si>
  <si>
    <t>022/ 3/ /</t>
  </si>
  <si>
    <t>022/ 34/ /</t>
  </si>
  <si>
    <t>025/ 5/ /</t>
  </si>
  <si>
    <t>025/ 11/ /</t>
  </si>
  <si>
    <t>025/ 40/ /</t>
  </si>
  <si>
    <t>025/ 56/ /</t>
  </si>
  <si>
    <t>025/ 57/ /</t>
  </si>
  <si>
    <t>025/ 58/ /</t>
  </si>
  <si>
    <t>025/ 71/ /</t>
  </si>
  <si>
    <t>026/ / /</t>
  </si>
  <si>
    <t>027/130/ /</t>
  </si>
  <si>
    <t>027/159/ /</t>
  </si>
  <si>
    <t>028/ / /</t>
  </si>
  <si>
    <t>029/ / /</t>
  </si>
  <si>
    <t>030/ 27/ /</t>
  </si>
  <si>
    <t>030/ 64/ /</t>
  </si>
  <si>
    <t>031/ / /</t>
  </si>
  <si>
    <t>033/ / /</t>
  </si>
  <si>
    <t>035/ / /</t>
  </si>
  <si>
    <t>037/ / /</t>
  </si>
  <si>
    <t>041/ / /</t>
  </si>
  <si>
    <t>043/ / /</t>
  </si>
  <si>
    <t>047/ / /</t>
  </si>
  <si>
    <t>048/ / /</t>
  </si>
  <si>
    <t>049/ 5/ /</t>
  </si>
  <si>
    <t>049/184/ /</t>
  </si>
  <si>
    <t>049/190/ /</t>
  </si>
  <si>
    <t>050/ / /</t>
  </si>
  <si>
    <t>051/ / /</t>
  </si>
  <si>
    <t>053/ / /</t>
  </si>
  <si>
    <t>054/ 6/ /</t>
  </si>
  <si>
    <t>055/ / /</t>
  </si>
  <si>
    <t>056/ 9/ /</t>
  </si>
  <si>
    <t>056/ 13/ /</t>
  </si>
  <si>
    <t>057/ / /</t>
  </si>
  <si>
    <t>058/ 6/ /</t>
  </si>
  <si>
    <t>059/ / /</t>
  </si>
  <si>
    <t>060/ 2/ /</t>
  </si>
  <si>
    <t>dögtér</t>
  </si>
  <si>
    <t>060/ 5/ /</t>
  </si>
  <si>
    <t>067/ 5/ /</t>
  </si>
  <si>
    <t>068/ / /</t>
  </si>
  <si>
    <t>069/ / /</t>
  </si>
  <si>
    <t>073/ / /</t>
  </si>
  <si>
    <t>074/ / /</t>
  </si>
  <si>
    <t>075/ 7/ /</t>
  </si>
  <si>
    <t>075/ 8/ /</t>
  </si>
  <si>
    <t>078/ 3/ /</t>
  </si>
  <si>
    <t>078/ 7/ /</t>
  </si>
  <si>
    <t>078/ 9/ /</t>
  </si>
  <si>
    <t>078/ 12/ /</t>
  </si>
  <si>
    <t>078/ 14/ /</t>
  </si>
  <si>
    <t>089/ / /</t>
  </si>
  <si>
    <t>091/ 19/ /</t>
  </si>
  <si>
    <t>091/ 22/ /</t>
  </si>
  <si>
    <t>091/ 24/ /</t>
  </si>
  <si>
    <t>093/ / /</t>
  </si>
  <si>
    <t>096/ 2/ /</t>
  </si>
  <si>
    <t>099/ / /</t>
  </si>
  <si>
    <t>0107/ / /</t>
  </si>
  <si>
    <t>0110/ 4/ /</t>
  </si>
  <si>
    <t>0111/ 2/ /</t>
  </si>
  <si>
    <t>0113/ / /</t>
  </si>
  <si>
    <t>0116/ 25/ /</t>
  </si>
  <si>
    <t>0121/ 2/ /</t>
  </si>
  <si>
    <t>0124/ / /</t>
  </si>
  <si>
    <t>Korlátozottan forgalomképes vagyon</t>
  </si>
  <si>
    <t>2/ / /</t>
  </si>
  <si>
    <t>tanácsház</t>
  </si>
  <si>
    <t>Fő u. 2</t>
  </si>
  <si>
    <t>24/ / /</t>
  </si>
  <si>
    <t>általános iskola</t>
  </si>
  <si>
    <t>Kossuth u. 1.</t>
  </si>
  <si>
    <t>69/ / /</t>
  </si>
  <si>
    <t>Szociális intézmény</t>
  </si>
  <si>
    <t>Rákóczi u. 13.</t>
  </si>
  <si>
    <t>96/ 5/ /</t>
  </si>
  <si>
    <t>egészségház</t>
  </si>
  <si>
    <t>Kossuth u. 12</t>
  </si>
  <si>
    <t>231/ / /</t>
  </si>
  <si>
    <t>sporttelep</t>
  </si>
  <si>
    <t>238/ / /</t>
  </si>
  <si>
    <t>Idősek klubja</t>
  </si>
  <si>
    <t>Kossuth u. 34.</t>
  </si>
  <si>
    <t>239/ 27/ /</t>
  </si>
  <si>
    <t>gazdasági épület, udvar</t>
  </si>
  <si>
    <t>Rózsa u. 29.</t>
  </si>
  <si>
    <t>643/ 3/ /</t>
  </si>
  <si>
    <t>múzeum</t>
  </si>
  <si>
    <t>Ady E. u. 8</t>
  </si>
  <si>
    <t>836/ 5/ /</t>
  </si>
  <si>
    <t>óvoda</t>
  </si>
  <si>
    <t>840/ / /</t>
  </si>
  <si>
    <t>Rákóczi u. 6.</t>
  </si>
  <si>
    <t>845/ 1/ /</t>
  </si>
  <si>
    <t>orvosi rendelő</t>
  </si>
  <si>
    <t>Rákóczi u. 16.</t>
  </si>
  <si>
    <t>0116/ 24/ /</t>
  </si>
  <si>
    <t>temető</t>
  </si>
  <si>
    <t>Üzleti vagyon</t>
  </si>
  <si>
    <t>4/ / /</t>
  </si>
  <si>
    <t>lakóház, udvar, gazdasági épület</t>
  </si>
  <si>
    <t>Fő u. 6.</t>
  </si>
  <si>
    <t>20/ 2/ /</t>
  </si>
  <si>
    <t>67/ / /</t>
  </si>
  <si>
    <t>Rákóczi u. 9.</t>
  </si>
  <si>
    <t>68/ / /</t>
  </si>
  <si>
    <t>Rákóczi u.</t>
  </si>
  <si>
    <t>137/ 9/ /</t>
  </si>
  <si>
    <t>137/ 10/ /</t>
  </si>
  <si>
    <t>214/ 1/ /</t>
  </si>
  <si>
    <t>szántó</t>
  </si>
  <si>
    <t>216/ 34/ /</t>
  </si>
  <si>
    <t>216/ 71/ /</t>
  </si>
  <si>
    <t>216/ 77/ /</t>
  </si>
  <si>
    <t>216/ 78/ /</t>
  </si>
  <si>
    <t>216/133/ /</t>
  </si>
  <si>
    <t>216/134/ /</t>
  </si>
  <si>
    <t>216/135/ /</t>
  </si>
  <si>
    <t>239/ 34/ /</t>
  </si>
  <si>
    <t>245/ 99/ /</t>
  </si>
  <si>
    <t>245/271/ /</t>
  </si>
  <si>
    <t>316/ 3/ /</t>
  </si>
  <si>
    <t>424/ 9/ /</t>
  </si>
  <si>
    <t>426/ 7/ /</t>
  </si>
  <si>
    <t>426/ 9/ /</t>
  </si>
  <si>
    <t>426/ 10/ /</t>
  </si>
  <si>
    <t>505/ / /</t>
  </si>
  <si>
    <t>Fő u. 31</t>
  </si>
  <si>
    <t>625/ 2/ /</t>
  </si>
  <si>
    <t>625/ 4/ /</t>
  </si>
  <si>
    <t>625/ 7/ /</t>
  </si>
  <si>
    <t>625/ 20/ /</t>
  </si>
  <si>
    <t>625/ 31/ /</t>
  </si>
  <si>
    <t>ipartelep</t>
  </si>
  <si>
    <t>625/ 33/ /</t>
  </si>
  <si>
    <t>639/ 1/ /</t>
  </si>
  <si>
    <t>Széchenyi tér 2</t>
  </si>
  <si>
    <t>643/ 1/ /</t>
  </si>
  <si>
    <t>722/ 14/ /</t>
  </si>
  <si>
    <t>722/ 21/ /</t>
  </si>
  <si>
    <t>722/ 23/ /</t>
  </si>
  <si>
    <t>722/ 25/ /</t>
  </si>
  <si>
    <t>845/ 3/ /</t>
  </si>
  <si>
    <t>863/ 8/ /</t>
  </si>
  <si>
    <t>1007/ / /</t>
  </si>
  <si>
    <t>lakóház, udvar</t>
  </si>
  <si>
    <t>1057/ / /</t>
  </si>
  <si>
    <t>1059/ / /</t>
  </si>
  <si>
    <t>02/ 58/ /</t>
  </si>
  <si>
    <t>szántó, gyep</t>
  </si>
  <si>
    <t>02/ 86/ /</t>
  </si>
  <si>
    <t>02/ 87/ /</t>
  </si>
  <si>
    <t>027/ 86/ /</t>
  </si>
  <si>
    <t>045/ 2/ /</t>
  </si>
  <si>
    <t>tanya</t>
  </si>
  <si>
    <t>064/ 2/ /</t>
  </si>
  <si>
    <t>0105/ 17/ /</t>
  </si>
  <si>
    <t>erdő</t>
  </si>
  <si>
    <t>0110/101/ /</t>
  </si>
  <si>
    <t>0116/ 22/ /</t>
  </si>
  <si>
    <t>0116/ 23/ /</t>
  </si>
  <si>
    <t>0121/ 1/ /</t>
  </si>
  <si>
    <t>0121/ 3/ /</t>
  </si>
  <si>
    <t>0128/ / /</t>
  </si>
  <si>
    <t>0129/ / /</t>
  </si>
  <si>
    <t>Vagyon kimutatás(Ft)</t>
  </si>
  <si>
    <t>Ft</t>
  </si>
  <si>
    <t>Előző évi záró-tárgyévi nyitó pénzkészlet</t>
  </si>
  <si>
    <t>Tárgyévi záró pénzkészlet</t>
  </si>
  <si>
    <t>Költségvetésen kívüli pénzeszközök záró egyenlege:</t>
  </si>
  <si>
    <t>Pénzeszközök mindösszesen:</t>
  </si>
  <si>
    <t>önként vállalt feladat</t>
  </si>
  <si>
    <t>(+/-)a 3318;3328;361;363;36411;36413;36421;3651;3652;3653;3654;3656;3657;3659;366; 3671;3672;3673;3674;3676;3677;3678;3679 számlák tárgyidőszaki forgalma</t>
  </si>
  <si>
    <t>005 Tárgyévben teljesített bevétel (finanszírozással együtt) (+)</t>
  </si>
  <si>
    <t>003 Tárgyévben teljesített kiadás (-)</t>
  </si>
  <si>
    <t>Benedek Elek Óvoda és Mini Bölcsőde</t>
  </si>
  <si>
    <t>Eredeti előirányzat        2017.</t>
  </si>
  <si>
    <t>Módosított előirányzat 2017.12.31</t>
  </si>
  <si>
    <t>Teljesítés 2017.12.31</t>
  </si>
  <si>
    <t>2017.évben</t>
  </si>
  <si>
    <t>Benedek Elek Óvoda és Mini Bölcsőde III. Összesen</t>
  </si>
  <si>
    <t>Gyermekek bölcsődei ellátása</t>
  </si>
  <si>
    <t>Központi költségvetési befizetések</t>
  </si>
  <si>
    <t>104031</t>
  </si>
  <si>
    <t>104035</t>
  </si>
  <si>
    <t>Gyermekétkeztetés bölcsődében</t>
  </si>
  <si>
    <t>Falugondnoki, tanyagondnoki szolgáltatás</t>
  </si>
  <si>
    <t>Ebes Községi  Önkormányzatának központilag szabályozott bevételei 2017. évben</t>
  </si>
  <si>
    <t>Támogatás összege 2017. 01. 01.    ( Ft)</t>
  </si>
  <si>
    <t>Előirányzat módosítás</t>
  </si>
  <si>
    <t>Támogatás összege 2017. 12.31    ( Ft)</t>
  </si>
  <si>
    <t xml:space="preserve">A helyi önkormányzatok általános müködésének és ágazati feladatainak támogatása (2016. évi XC. törvény 2. melléklete szerint)  </t>
  </si>
  <si>
    <t>2. Szolidaritási hozzájárulás</t>
  </si>
  <si>
    <t>3. Nem közművel gyűjtött háztartási szennyvíz ártalmatlanítása</t>
  </si>
  <si>
    <t>Központi támogatások összesen (2016. évi XC. törvény 2. és 3. melléklete szerint):</t>
  </si>
  <si>
    <t>Ebes Községi Önkormányzat bevételei 2017. évben</t>
  </si>
  <si>
    <t>Ebes Községi Önkormányzat kiadásai 2017. évben</t>
  </si>
  <si>
    <t>3. Benedek Elek Óvoda és Mini Bölcsőde</t>
  </si>
  <si>
    <t>2017. évi tervezett felhalmozási bevételek ( E Ft)</t>
  </si>
  <si>
    <t>2017.Eredeti ei.</t>
  </si>
  <si>
    <t>2017.06.30 mód. ei.</t>
  </si>
  <si>
    <t>Módosítás</t>
  </si>
  <si>
    <t>2017.12.31 mód. ei.</t>
  </si>
  <si>
    <t>Iparterület értékesítés</t>
  </si>
  <si>
    <t xml:space="preserve">Telek eladás </t>
  </si>
  <si>
    <t>Külterületi helyi közútfejlesztés</t>
  </si>
  <si>
    <t>Áfa visszaigénylés</t>
  </si>
  <si>
    <t>Óvoda beruházás</t>
  </si>
  <si>
    <t>Futókör</t>
  </si>
  <si>
    <t>Kerékpárút</t>
  </si>
  <si>
    <t>ASP pályázat</t>
  </si>
  <si>
    <t>Sajtgyári útépítés</t>
  </si>
  <si>
    <t>Szoboszlói utca útépítés</t>
  </si>
  <si>
    <t>Normatíva többlet</t>
  </si>
  <si>
    <t>Ebesi Arany Oroszlán Zrt tőkeemelés</t>
  </si>
  <si>
    <t>Erő és munkagép beszerzés</t>
  </si>
  <si>
    <t>Idősek Otthona építése I/B. ütem</t>
  </si>
  <si>
    <t>Víziközmű pótlás PM (25219)</t>
  </si>
  <si>
    <t>Gyermekek bölcsődei ellátása( Óvoda int fin. 220 e Ft)</t>
  </si>
  <si>
    <t>Egyéb eszköz beszerzés Önkormányzat</t>
  </si>
  <si>
    <t>Tavasz utca építés</t>
  </si>
  <si>
    <t>Bölcsőde egyéb eszköz beszerzés intézményfinansz.</t>
  </si>
  <si>
    <t>Pénzmaradány felhasználás Református Egyházközség  tám.</t>
  </si>
  <si>
    <t>Pénzmaradány felhasználás ( vízmű)</t>
  </si>
  <si>
    <t>Telek vásárlás 19/2 hrsz.</t>
  </si>
  <si>
    <t>Arculati kézikönyv</t>
  </si>
  <si>
    <t>Ifjúság utca útépítés</t>
  </si>
  <si>
    <t>Szepes utca felújítás</t>
  </si>
  <si>
    <t>2017     Eredeti Ei.</t>
  </si>
  <si>
    <t>2017.12.31. mód. ei.</t>
  </si>
  <si>
    <t>Teljesítés    2017.12.31</t>
  </si>
  <si>
    <t>2017.évi tervezett felhalmozási és tőkejellegű kiadásai ( E Ft)</t>
  </si>
  <si>
    <t>2017. évi maradvány kimutatása</t>
  </si>
  <si>
    <t>2018. évi költségvetésbe beépített feladatok</t>
  </si>
  <si>
    <t>2018. évi költségvetésbe a zárszámadás követően beépítendő maradvány</t>
  </si>
  <si>
    <t>Önkormányzat 2017. évi képződött maradványa</t>
  </si>
  <si>
    <t>2017. decemberi személyi juttatások elszámolási kül.</t>
  </si>
  <si>
    <t xml:space="preserve">2017.évi kiutalatlan intézményfinanszírozásból Alapszolgáltatási Központ kötelezettségeinek teljesítésére  fizetendő </t>
  </si>
  <si>
    <t xml:space="preserve">2017.évi kiutalatlan intézményfinanszírozásból Benedek Elek Óvoda és Mini Bölcsőde kötelezettségeinek teljesítésére  fizetendő </t>
  </si>
  <si>
    <t xml:space="preserve">2017.évi kiutalatlan intézményfinanszírozásból Ebesi Polgármesteri Hivatal kötelezettségeinek teljesítésére  fizetendő </t>
  </si>
  <si>
    <t>2017. évi közfoglalkoztatási támogatási előleg  visszafizetése</t>
  </si>
  <si>
    <t>Szociális tüzifa beszerzés</t>
  </si>
  <si>
    <t>ASP pályázat fel nem használt része</t>
  </si>
  <si>
    <t>Kerékpárút kivitelezéshezkapcsolódó kiadás</t>
  </si>
  <si>
    <t>Tavasz utca útépítés 3% jótállási biztosíték</t>
  </si>
  <si>
    <t>Futókör kialakítás</t>
  </si>
  <si>
    <t>Ebesi Polgármesteri Hivatal 2017. évben képződött maradványa:</t>
  </si>
  <si>
    <t xml:space="preserve">Bentlakásos Idősek Otthona </t>
  </si>
  <si>
    <t>2017. évi szállítói számlák, egyéb juttatások</t>
  </si>
  <si>
    <t xml:space="preserve">2017. évi szállítói számlák </t>
  </si>
  <si>
    <t>Alapszolgáltatási Központ 2017. évben képződött maradványa:</t>
  </si>
  <si>
    <t>Ebes Községi Önkormányzat és intézményei pénzeszközeinek változásáról 2017. évben</t>
  </si>
  <si>
    <t>2016. évi pénzmaradvány</t>
  </si>
  <si>
    <t>Ebes Községi Önkormányzat vagyonkimutatása 2017. december 31.</t>
  </si>
  <si>
    <t xml:space="preserve">Benedek Elek Óvoda épületbővítéssel egybekötött felújítása 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</si>
  <si>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</si>
  <si>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</si>
  <si>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</si>
  <si>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</si>
  <si>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</si>
  <si>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</si>
  <si>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Felújítás</t>
  </si>
  <si>
    <t>Beruházás</t>
  </si>
  <si>
    <t>Egyéb kiadás</t>
  </si>
  <si>
    <t>Ipari Park fejlesztése Ebesen</t>
  </si>
  <si>
    <t>Kerékpárút fejlesztése Ebesen</t>
  </si>
  <si>
    <t>ASP rendszer bevezetésének támogatása</t>
  </si>
  <si>
    <t>Külterületi helyi közútfejlesztés, erő és munkagép beszerzés</t>
  </si>
  <si>
    <t>a pályázat elbírálás alatt áll</t>
  </si>
  <si>
    <t>Termékek és szolgáltatások adói (4.3.1.+4.3.2.+4.3.3)</t>
  </si>
  <si>
    <t>Benedek Elek Óvoda 2017. évben képződött maradványa</t>
  </si>
  <si>
    <t>Teljesítés  %</t>
  </si>
  <si>
    <t>(+)Többlettámogatás/(- )visszafizetési kötelezettság</t>
  </si>
  <si>
    <t>Kerékpárút beruházás</t>
  </si>
  <si>
    <t>Óvoda beruházás - saját költségvetés terhére</t>
  </si>
  <si>
    <t>Óvoda beruházás - pályázat</t>
  </si>
  <si>
    <t>Ady E. utca útépítés</t>
  </si>
  <si>
    <t>Földkönyv szoftver beszerzés</t>
  </si>
  <si>
    <t>Ipari park beruházás szennyvízcsatorna építés</t>
  </si>
  <si>
    <t>Horváth tanya buszváró</t>
  </si>
  <si>
    <t>Ipari park beruházás</t>
  </si>
  <si>
    <t>2017. évben E Ft-ban</t>
  </si>
  <si>
    <t>Középtávú terv
2017.</t>
  </si>
  <si>
    <t>2017. tény adatok</t>
  </si>
  <si>
    <t>2018. évi költségvetési rendelet</t>
  </si>
  <si>
    <t>Osztalék, koncessziós díj és hozambevétel</t>
  </si>
  <si>
    <t>Tárgyi eszköz és imm j, részvény, részesedés értékesítés bevétele</t>
  </si>
  <si>
    <t>Bírság, pótlék és díjbevétel</t>
  </si>
  <si>
    <t>Kezességvállalás megtérülése</t>
  </si>
  <si>
    <t>Működési célú visszatérítendő támogatások, kölcsönök visszatérülése államháztartáson kívülről</t>
  </si>
  <si>
    <t>Futókör kialakítása</t>
  </si>
  <si>
    <t>Humán szolgáltatások fejlesztése</t>
  </si>
  <si>
    <t>EFOP-1.1.1-15.-2015-00001 Megváltozott munkaképességű emberek támogatása</t>
  </si>
  <si>
    <t>teljesíténél a ténylegesen befolyt összeg van beírva, a 12.31 mód ei-hoz pedig a bevétel kiadás különbözete</t>
  </si>
  <si>
    <t>Forgalomképtelen vagyon</t>
  </si>
  <si>
    <t>625/ 8/ /</t>
  </si>
  <si>
    <t>625/ 28/ /</t>
  </si>
  <si>
    <t>625/ 10/ /</t>
  </si>
  <si>
    <t>015/135</t>
  </si>
  <si>
    <t>015/136</t>
  </si>
  <si>
    <t>015/125</t>
  </si>
  <si>
    <t>015/126</t>
  </si>
  <si>
    <t>015/127</t>
  </si>
  <si>
    <t>015/154</t>
  </si>
  <si>
    <t>015/155</t>
  </si>
  <si>
    <t>015/138</t>
  </si>
  <si>
    <t>015/139</t>
  </si>
  <si>
    <t>015/144</t>
  </si>
  <si>
    <t>015/145</t>
  </si>
  <si>
    <t>5. A 2016. évről áthúzódó bérkompenzáció támogatása</t>
  </si>
  <si>
    <t>1. Óvodapedagógusok, és az óvodapedagógusok nevelő munkáját közvetlenül segítők bértámogatása</t>
  </si>
  <si>
    <t>4.  Pedagógus II. kategóriába sorolt óvodapedagógusok kiegészítő támogatása</t>
  </si>
  <si>
    <t>A nemzetközi és hazai támogatással megvalósuló programok, projektek bevételeiről és kiadásairól, valamint az önkormányzaton kívüli ilyen projektekhez való hozzájárulásról 2017. évben</t>
  </si>
  <si>
    <t>Benedek Elek Óvoda felújítása</t>
  </si>
  <si>
    <t>Ipari Park fejlesztése</t>
  </si>
  <si>
    <t>Kerékpárút fejlesztés</t>
  </si>
  <si>
    <t>ASP rendszer bevezetése</t>
  </si>
  <si>
    <t>Benedek Elek Óvodaés Mini Bölcsőde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</si>
  <si>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</si>
  <si>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</si>
  <si>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Ebes Községi Ökormányzata saját bevételeinek összege és adósságot keletkeztető ügyleteinek értéke 2017-2020. években (E Ft)</t>
  </si>
  <si>
    <t>Képviselőtestületi határozatok áthúzodó kiadásai</t>
  </si>
  <si>
    <t>Személyi jellegű</t>
  </si>
  <si>
    <t>Munkaadót terhelő befiz.kiadás</t>
  </si>
  <si>
    <t>Dologi kiadás</t>
  </si>
  <si>
    <t>Hiteltörlesztés, kölcsönnyújtás</t>
  </si>
  <si>
    <t>Támogatások, veszteség rendezés,     részvény, ép. vás.</t>
  </si>
  <si>
    <t>Ebes Községi Önkormányzat 2017. évi vagyonmérlege</t>
  </si>
  <si>
    <t xml:space="preserve"> 1. melléklet a 8/2018. (V.14.) Ör. rendelethez</t>
  </si>
  <si>
    <t xml:space="preserve"> 2. melléklet a 8/2018. (V.14.) Ör. rendelethez</t>
  </si>
  <si>
    <t xml:space="preserve"> 3. melléklet a 8/2018. (V.14.) Ör. rendelethez</t>
  </si>
  <si>
    <t xml:space="preserve"> 4. melléklet a 8/2018. (V.14.) Ör. rendelethez</t>
  </si>
  <si>
    <t xml:space="preserve"> 5.melléklet a 8/2018. (V.14.) Ör. rendelethez</t>
  </si>
  <si>
    <t>6. melléklet a 8/2018. (V.14.) Ör. rendelethez</t>
  </si>
  <si>
    <t xml:space="preserve"> 7. melléklet a 8/2018. (V.14.) Ör. rendelethez</t>
  </si>
  <si>
    <t xml:space="preserve"> 8.melléklet a 8/2018. (V.14.) Ör. rendelethez</t>
  </si>
  <si>
    <t>9. melléklet a 8/2018. (V.14.) Ör. rendelethez</t>
  </si>
  <si>
    <t>10. melléklet a 8/2018. (V.14.) Ör. rendelethez</t>
  </si>
  <si>
    <t>11. melléklet a 8/2018. (V.14.) Ör. rendelethez</t>
  </si>
  <si>
    <t>12. melléklet a 8/2018. (V.14.) Ör. rendelethez</t>
  </si>
  <si>
    <t>13. melléklet a 8/2018. (V.14.) Ör. rendelethez</t>
  </si>
  <si>
    <t>14. melléklet a 8/2018. (V.14.) Ör. rendelethez</t>
  </si>
  <si>
    <t xml:space="preserve"> 15. melléklet a 8/2018. (V.14.) Ör. rendelethez</t>
  </si>
  <si>
    <t>16. melléklet a 8/2018. (V.14.) Ör. rendelethez</t>
  </si>
  <si>
    <t>17. melléklet a 8/2018. (V.14.) Ör. rendelethez</t>
  </si>
  <si>
    <t>1. melléklet a 8/2018. (V.14.) Ör. rendelethez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</si>
</sst>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164" formatCode="#,###"/>
    <numFmt numFmtId="165" formatCode="0.0"/>
  </numFmts>
  <fonts count="3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9"/>
      <name val="Times New Roman CE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2" fillId="0" borderId="0"/>
    <xf numFmtId="0" fontId="22" fillId="0" borderId="0"/>
    <xf numFmtId="0" fontId="1" fillId="0" borderId="0"/>
    <xf numFmtId="0" fontId="27" fillId="0" borderId="0"/>
    <xf numFmtId="9" fontId="36" fillId="0" borderId="0" applyFont="0" applyFill="0" applyBorder="0" applyAlignment="0" applyProtection="0"/>
  </cellStyleXfs>
  <cellXfs count="60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wrapText="1"/>
    </xf>
    <xf numFmtId="3" fontId="3" fillId="7" borderId="2" xfId="0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3" fontId="3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wrapText="1"/>
    </xf>
    <xf numFmtId="3" fontId="4" fillId="0" borderId="0" xfId="0" applyNumberFormat="1" applyFont="1"/>
    <xf numFmtId="0" fontId="2" fillId="0" borderId="0" xfId="1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164" fontId="4" fillId="6" borderId="0" xfId="3" applyNumberFormat="1" applyFont="1" applyFill="1" applyBorder="1" applyAlignment="1" applyProtection="1">
      <alignment horizontal="right" vertical="center" wrapText="1"/>
    </xf>
    <xf numFmtId="164" fontId="4" fillId="0" borderId="1" xfId="3" applyNumberFormat="1" applyFont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3" fontId="18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wrapText="1"/>
    </xf>
    <xf numFmtId="3" fontId="21" fillId="0" borderId="0" xfId="0" applyNumberFormat="1" applyFont="1" applyAlignment="1">
      <alignment horizontal="right" wrapText="1"/>
    </xf>
    <xf numFmtId="0" fontId="2" fillId="0" borderId="0" xfId="0" applyFont="1" applyAlignment="1">
      <alignment vertical="top" wrapText="1"/>
    </xf>
    <xf numFmtId="3" fontId="4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2" xfId="0" applyFont="1" applyBorder="1" applyAlignment="1">
      <alignment wrapText="1"/>
    </xf>
    <xf numFmtId="0" fontId="4" fillId="0" borderId="0" xfId="0" applyFont="1" applyBorder="1" applyAlignment="1"/>
    <xf numFmtId="164" fontId="7" fillId="0" borderId="2" xfId="6" applyNumberFormat="1" applyFont="1" applyBorder="1" applyAlignment="1">
      <alignment horizontal="left" vertical="center" wrapText="1"/>
    </xf>
    <xf numFmtId="164" fontId="7" fillId="0" borderId="2" xfId="6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64" fontId="12" fillId="7" borderId="6" xfId="6" applyNumberFormat="1" applyFont="1" applyFill="1" applyBorder="1" applyAlignment="1" applyProtection="1">
      <alignment vertical="center" wrapText="1"/>
      <protection locked="0"/>
    </xf>
    <xf numFmtId="164" fontId="12" fillId="7" borderId="2" xfId="6" applyNumberFormat="1" applyFont="1" applyFill="1" applyBorder="1" applyAlignment="1" applyProtection="1">
      <alignment vertical="center" wrapText="1"/>
    </xf>
    <xf numFmtId="164" fontId="12" fillId="7" borderId="2" xfId="6" applyNumberFormat="1" applyFont="1" applyFill="1" applyBorder="1" applyAlignment="1">
      <alignment vertical="center" wrapText="1"/>
    </xf>
    <xf numFmtId="2" fontId="12" fillId="0" borderId="2" xfId="6" applyNumberFormat="1" applyFont="1" applyBorder="1" applyAlignment="1">
      <alignment vertical="center" wrapText="1"/>
    </xf>
    <xf numFmtId="164" fontId="9" fillId="0" borderId="5" xfId="6" applyNumberFormat="1" applyFont="1" applyBorder="1" applyAlignment="1" applyProtection="1">
      <alignment vertical="center" wrapText="1"/>
      <protection locked="0"/>
    </xf>
    <xf numFmtId="0" fontId="3" fillId="0" borderId="0" xfId="7" applyFont="1" applyFill="1" applyBorder="1" applyAlignment="1">
      <alignment horizontal="left"/>
    </xf>
    <xf numFmtId="0" fontId="3" fillId="0" borderId="0" xfId="7" applyFont="1" applyFill="1" applyBorder="1"/>
    <xf numFmtId="0" fontId="3" fillId="0" borderId="11" xfId="7" applyFont="1" applyFill="1" applyBorder="1" applyAlignment="1">
      <alignment horizontal="left" vertical="center" wrapText="1"/>
    </xf>
    <xf numFmtId="3" fontId="3" fillId="0" borderId="12" xfId="7" applyNumberFormat="1" applyFont="1" applyFill="1" applyBorder="1" applyAlignment="1">
      <alignment horizontal="right" vertical="center" wrapText="1"/>
    </xf>
    <xf numFmtId="3" fontId="3" fillId="0" borderId="12" xfId="7" applyNumberFormat="1" applyFont="1" applyFill="1" applyBorder="1" applyAlignment="1">
      <alignment vertical="center"/>
    </xf>
    <xf numFmtId="3" fontId="4" fillId="0" borderId="13" xfId="7" applyNumberFormat="1" applyFont="1" applyFill="1" applyBorder="1" applyAlignment="1">
      <alignment vertical="center"/>
    </xf>
    <xf numFmtId="0" fontId="3" fillId="0" borderId="14" xfId="7" applyFont="1" applyFill="1" applyBorder="1" applyAlignment="1">
      <alignment horizontal="left" vertical="center" wrapText="1"/>
    </xf>
    <xf numFmtId="3" fontId="3" fillId="0" borderId="2" xfId="7" applyNumberFormat="1" applyFont="1" applyFill="1" applyBorder="1" applyAlignment="1">
      <alignment horizontal="right" vertical="center" wrapText="1"/>
    </xf>
    <xf numFmtId="3" fontId="3" fillId="0" borderId="2" xfId="7" applyNumberFormat="1" applyFont="1" applyFill="1" applyBorder="1" applyAlignment="1">
      <alignment vertical="center"/>
    </xf>
    <xf numFmtId="3" fontId="4" fillId="0" borderId="15" xfId="7" applyNumberFormat="1" applyFont="1" applyFill="1" applyBorder="1" applyAlignment="1">
      <alignment vertical="center"/>
    </xf>
    <xf numFmtId="0" fontId="4" fillId="0" borderId="14" xfId="7" applyFont="1" applyFill="1" applyBorder="1" applyAlignment="1">
      <alignment horizontal="left" vertical="center" wrapText="1"/>
    </xf>
    <xf numFmtId="3" fontId="4" fillId="0" borderId="2" xfId="7" applyNumberFormat="1" applyFont="1" applyFill="1" applyBorder="1" applyAlignment="1">
      <alignment horizontal="right" vertical="center" wrapText="1"/>
    </xf>
    <xf numFmtId="3" fontId="5" fillId="0" borderId="2" xfId="7" applyNumberFormat="1" applyFont="1" applyFill="1" applyBorder="1" applyAlignment="1">
      <alignment horizontal="right" vertical="center"/>
    </xf>
    <xf numFmtId="3" fontId="5" fillId="0" borderId="2" xfId="7" applyNumberFormat="1" applyFont="1" applyFill="1" applyBorder="1" applyAlignment="1">
      <alignment vertical="center"/>
    </xf>
    <xf numFmtId="3" fontId="4" fillId="0" borderId="2" xfId="7" applyNumberFormat="1" applyFont="1" applyFill="1" applyBorder="1" applyAlignment="1">
      <alignment vertical="center"/>
    </xf>
    <xf numFmtId="0" fontId="4" fillId="0" borderId="16" xfId="7" applyFont="1" applyFill="1" applyBorder="1" applyAlignment="1">
      <alignment horizontal="left" vertical="center" wrapText="1"/>
    </xf>
    <xf numFmtId="3" fontId="4" fillId="0" borderId="17" xfId="7" applyNumberFormat="1" applyFont="1" applyFill="1" applyBorder="1" applyAlignment="1">
      <alignment horizontal="right" vertical="center" wrapText="1"/>
    </xf>
    <xf numFmtId="3" fontId="4" fillId="0" borderId="18" xfId="7" applyNumberFormat="1" applyFont="1" applyFill="1" applyBorder="1" applyAlignment="1">
      <alignment vertical="center"/>
    </xf>
    <xf numFmtId="0" fontId="4" fillId="0" borderId="8" xfId="7" applyFont="1" applyFill="1" applyBorder="1" applyAlignment="1">
      <alignment horizontal="center" vertical="center" wrapText="1"/>
    </xf>
    <xf numFmtId="0" fontId="26" fillId="0" borderId="0" xfId="7" applyFont="1" applyFill="1" applyAlignment="1">
      <alignment horizontal="center"/>
    </xf>
    <xf numFmtId="0" fontId="3" fillId="0" borderId="5" xfId="8" applyFont="1" applyFill="1" applyBorder="1" applyAlignment="1">
      <alignment vertical="center"/>
    </xf>
    <xf numFmtId="0" fontId="3" fillId="0" borderId="14" xfId="8" applyFont="1" applyFill="1" applyBorder="1" applyAlignment="1">
      <alignment vertical="center"/>
    </xf>
    <xf numFmtId="0" fontId="4" fillId="0" borderId="2" xfId="8" applyFont="1" applyFill="1" applyBorder="1" applyAlignment="1">
      <alignment horizontal="left" vertical="center" wrapText="1"/>
    </xf>
    <xf numFmtId="3" fontId="4" fillId="0" borderId="2" xfId="8" applyNumberFormat="1" applyFont="1" applyFill="1" applyBorder="1" applyAlignment="1">
      <alignment horizontal="right" vertical="center" wrapText="1"/>
    </xf>
    <xf numFmtId="0" fontId="3" fillId="0" borderId="2" xfId="8" applyFont="1" applyFill="1" applyBorder="1" applyAlignment="1">
      <alignment horizontal="left" vertical="center" wrapText="1"/>
    </xf>
    <xf numFmtId="3" fontId="3" fillId="0" borderId="2" xfId="8" applyNumberFormat="1" applyFont="1" applyFill="1" applyBorder="1" applyAlignment="1">
      <alignment horizontal="right" vertical="center" wrapText="1"/>
    </xf>
    <xf numFmtId="3" fontId="4" fillId="0" borderId="4" xfId="8" applyNumberFormat="1" applyFont="1" applyFill="1" applyBorder="1" applyAlignment="1">
      <alignment horizontal="right" vertical="center" wrapText="1"/>
    </xf>
    <xf numFmtId="3" fontId="3" fillId="0" borderId="12" xfId="8" applyNumberFormat="1" applyFont="1" applyFill="1" applyBorder="1" applyAlignment="1">
      <alignment vertical="center"/>
    </xf>
    <xf numFmtId="3" fontId="4" fillId="0" borderId="17" xfId="8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wrapText="1"/>
    </xf>
    <xf numFmtId="3" fontId="0" fillId="0" borderId="0" xfId="0" applyNumberFormat="1"/>
    <xf numFmtId="2" fontId="12" fillId="7" borderId="2" xfId="6" applyNumberFormat="1" applyFont="1" applyFill="1" applyBorder="1" applyAlignment="1">
      <alignment vertical="center" wrapText="1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/>
    <xf numFmtId="4" fontId="4" fillId="0" borderId="2" xfId="0" applyNumberFormat="1" applyFont="1" applyFill="1" applyBorder="1"/>
    <xf numFmtId="0" fontId="11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left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3" fontId="3" fillId="0" borderId="3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35" fillId="0" borderId="0" xfId="6" applyFont="1" applyAlignment="1">
      <alignment vertical="center"/>
    </xf>
    <xf numFmtId="0" fontId="35" fillId="0" borderId="0" xfId="6" applyFont="1" applyBorder="1" applyAlignment="1">
      <alignment horizontal="center" vertical="center"/>
    </xf>
    <xf numFmtId="164" fontId="4" fillId="0" borderId="2" xfId="6" applyNumberFormat="1" applyFont="1" applyBorder="1" applyAlignment="1">
      <alignment horizontal="left" vertical="center" wrapText="1"/>
    </xf>
    <xf numFmtId="164" fontId="4" fillId="0" borderId="2" xfId="6" applyNumberFormat="1" applyFont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wrapText="1"/>
    </xf>
    <xf numFmtId="3" fontId="3" fillId="0" borderId="2" xfId="0" applyNumberFormat="1" applyFont="1" applyFill="1" applyBorder="1"/>
    <xf numFmtId="3" fontId="3" fillId="0" borderId="2" xfId="0" applyNumberFormat="1" applyFont="1" applyBorder="1" applyAlignment="1"/>
    <xf numFmtId="3" fontId="3" fillId="7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/>
    </xf>
    <xf numFmtId="3" fontId="3" fillId="7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4" fillId="0" borderId="2" xfId="4" applyFont="1" applyBorder="1" applyAlignment="1">
      <alignment wrapText="1"/>
    </xf>
    <xf numFmtId="3" fontId="4" fillId="0" borderId="2" xfId="4" applyNumberFormat="1" applyFont="1" applyBorder="1" applyAlignment="1" applyProtection="1">
      <alignment vertical="center" wrapText="1"/>
      <protection locked="0"/>
    </xf>
    <xf numFmtId="3" fontId="4" fillId="0" borderId="2" xfId="4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9" fillId="0" borderId="5" xfId="6" applyFont="1" applyBorder="1" applyAlignment="1">
      <alignment vertical="center" wrapText="1"/>
    </xf>
    <xf numFmtId="0" fontId="20" fillId="7" borderId="2" xfId="0" applyFont="1" applyFill="1" applyBorder="1" applyAlignment="1">
      <alignment vertical="center"/>
    </xf>
    <xf numFmtId="0" fontId="20" fillId="7" borderId="5" xfId="0" applyFont="1" applyFill="1" applyBorder="1" applyAlignment="1">
      <alignment vertical="center"/>
    </xf>
    <xf numFmtId="3" fontId="3" fillId="7" borderId="2" xfId="0" applyNumberFormat="1" applyFont="1" applyFill="1" applyBorder="1" applyAlignment="1">
      <alignment vertical="center"/>
    </xf>
    <xf numFmtId="3" fontId="3" fillId="7" borderId="5" xfId="0" applyNumberFormat="1" applyFont="1" applyFill="1" applyBorder="1" applyAlignment="1">
      <alignment vertical="center"/>
    </xf>
    <xf numFmtId="3" fontId="12" fillId="7" borderId="2" xfId="6" applyNumberFormat="1" applyFont="1" applyFill="1" applyBorder="1" applyAlignment="1">
      <alignment vertical="center" wrapText="1"/>
    </xf>
    <xf numFmtId="3" fontId="3" fillId="7" borderId="0" xfId="0" applyNumberFormat="1" applyFont="1" applyFill="1"/>
    <xf numFmtId="164" fontId="12" fillId="7" borderId="5" xfId="6" applyNumberFormat="1" applyFont="1" applyFill="1" applyBorder="1" applyAlignment="1">
      <alignment vertical="center" wrapText="1"/>
    </xf>
    <xf numFmtId="0" fontId="2" fillId="0" borderId="9" xfId="7" applyFont="1" applyFill="1" applyBorder="1" applyAlignment="1">
      <alignment horizontal="center" vertical="center" wrapText="1"/>
    </xf>
    <xf numFmtId="3" fontId="2" fillId="0" borderId="10" xfId="7" applyNumberFormat="1" applyFont="1" applyFill="1" applyBorder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33" fillId="0" borderId="2" xfId="7" applyFont="1" applyFill="1" applyBorder="1" applyAlignment="1">
      <alignment horizontal="justify" vertical="center" wrapText="1"/>
    </xf>
    <xf numFmtId="3" fontId="2" fillId="0" borderId="2" xfId="7" applyNumberFormat="1" applyFont="1" applyFill="1" applyBorder="1" applyAlignment="1">
      <alignment horizontal="left" vertical="center" wrapText="1"/>
    </xf>
    <xf numFmtId="0" fontId="2" fillId="0" borderId="2" xfId="7" applyFont="1" applyFill="1" applyBorder="1" applyAlignment="1">
      <alignment horizontal="left" vertical="center" wrapText="1"/>
    </xf>
    <xf numFmtId="0" fontId="3" fillId="0" borderId="0" xfId="7" applyFont="1" applyFill="1" applyAlignment="1">
      <alignment vertical="center"/>
    </xf>
    <xf numFmtId="0" fontId="2" fillId="2" borderId="4" xfId="7" applyFont="1" applyFill="1" applyBorder="1" applyAlignment="1">
      <alignment vertical="center" wrapText="1"/>
    </xf>
    <xf numFmtId="3" fontId="2" fillId="2" borderId="4" xfId="7" applyNumberFormat="1" applyFont="1" applyFill="1" applyBorder="1" applyAlignment="1">
      <alignment horizontal="right" vertical="center"/>
    </xf>
    <xf numFmtId="0" fontId="3" fillId="0" borderId="2" xfId="7" applyFont="1" applyFill="1" applyBorder="1" applyAlignment="1">
      <alignment horizontal="left" vertical="center" wrapText="1"/>
    </xf>
    <xf numFmtId="3" fontId="3" fillId="0" borderId="2" xfId="7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7" applyFont="1" applyFill="1" applyAlignment="1">
      <alignment horizontal="left" vertical="center"/>
    </xf>
    <xf numFmtId="0" fontId="5" fillId="0" borderId="0" xfId="7" applyFont="1" applyFill="1" applyAlignment="1">
      <alignment vertical="center"/>
    </xf>
    <xf numFmtId="0" fontId="5" fillId="0" borderId="2" xfId="7" applyFont="1" applyBorder="1" applyAlignment="1">
      <alignment horizontal="left" vertical="center" wrapText="1"/>
    </xf>
    <xf numFmtId="0" fontId="3" fillId="0" borderId="19" xfId="7" applyFont="1" applyFill="1" applyBorder="1" applyAlignment="1">
      <alignment horizontal="left" vertical="center" wrapText="1"/>
    </xf>
    <xf numFmtId="3" fontId="3" fillId="0" borderId="19" xfId="7" applyNumberFormat="1" applyFont="1" applyFill="1" applyBorder="1" applyAlignment="1">
      <alignment vertical="center"/>
    </xf>
    <xf numFmtId="0" fontId="4" fillId="0" borderId="0" xfId="7" applyFont="1" applyFill="1" applyAlignment="1">
      <alignment vertical="center"/>
    </xf>
    <xf numFmtId="0" fontId="4" fillId="0" borderId="2" xfId="7" applyFont="1" applyBorder="1" applyAlignment="1">
      <alignment vertical="center" wrapText="1"/>
    </xf>
    <xf numFmtId="0" fontId="2" fillId="0" borderId="0" xfId="7" applyFont="1" applyAlignment="1">
      <alignment vertical="center" wrapText="1"/>
    </xf>
    <xf numFmtId="3" fontId="3" fillId="0" borderId="19" xfId="7" applyNumberFormat="1" applyFont="1" applyFill="1" applyBorder="1" applyAlignment="1">
      <alignment horizontal="right" vertical="center"/>
    </xf>
    <xf numFmtId="0" fontId="3" fillId="0" borderId="19" xfId="7" applyFont="1" applyBorder="1" applyAlignment="1">
      <alignment horizontal="left" vertical="center" wrapText="1"/>
    </xf>
    <xf numFmtId="0" fontId="6" fillId="0" borderId="2" xfId="7" applyFont="1" applyFill="1" applyBorder="1" applyAlignment="1">
      <alignment horizontal="left" vertical="center" wrapText="1"/>
    </xf>
    <xf numFmtId="0" fontId="4" fillId="0" borderId="5" xfId="7" applyFont="1" applyBorder="1" applyAlignment="1">
      <alignment vertical="center" wrapText="1"/>
    </xf>
    <xf numFmtId="3" fontId="4" fillId="0" borderId="5" xfId="7" applyNumberFormat="1" applyFont="1" applyFill="1" applyBorder="1" applyAlignment="1">
      <alignment vertical="center"/>
    </xf>
    <xf numFmtId="0" fontId="2" fillId="2" borderId="2" xfId="7" applyFont="1" applyFill="1" applyBorder="1" applyAlignment="1">
      <alignment vertical="center" wrapText="1"/>
    </xf>
    <xf numFmtId="3" fontId="2" fillId="2" borderId="2" xfId="7" applyNumberFormat="1" applyFont="1" applyFill="1" applyBorder="1" applyAlignment="1">
      <alignment vertical="center"/>
    </xf>
    <xf numFmtId="0" fontId="3" fillId="0" borderId="0" xfId="7" applyFont="1" applyAlignment="1">
      <alignment vertical="center"/>
    </xf>
    <xf numFmtId="0" fontId="4" fillId="0" borderId="2" xfId="7" applyFont="1" applyBorder="1" applyAlignment="1">
      <alignment horizontal="justify" vertical="center" wrapText="1"/>
    </xf>
    <xf numFmtId="3" fontId="4" fillId="0" borderId="2" xfId="7" applyNumberFormat="1" applyFont="1" applyFill="1" applyBorder="1" applyAlignment="1">
      <alignment horizontal="right" vertical="center"/>
    </xf>
    <xf numFmtId="3" fontId="2" fillId="0" borderId="2" xfId="7" applyNumberFormat="1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7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4" fillId="7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/>
    <xf numFmtId="3" fontId="19" fillId="0" borderId="0" xfId="0" applyNumberFormat="1" applyFont="1" applyAlignment="1">
      <alignment vertical="center"/>
    </xf>
    <xf numFmtId="3" fontId="3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34" fillId="0" borderId="45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20" fillId="0" borderId="0" xfId="0" applyNumberFormat="1" applyFont="1" applyAlignment="1">
      <alignment vertical="center"/>
    </xf>
    <xf numFmtId="0" fontId="5" fillId="0" borderId="0" xfId="2" applyFont="1" applyFill="1" applyAlignment="1">
      <alignment vertical="center"/>
    </xf>
    <xf numFmtId="0" fontId="4" fillId="2" borderId="0" xfId="2" applyFont="1" applyFill="1" applyBorder="1" applyAlignment="1">
      <alignment horizontal="left" vertical="center"/>
    </xf>
    <xf numFmtId="3" fontId="3" fillId="2" borderId="0" xfId="2" applyNumberFormat="1" applyFont="1" applyFill="1" applyBorder="1" applyAlignment="1">
      <alignment vertical="center"/>
    </xf>
    <xf numFmtId="9" fontId="3" fillId="2" borderId="0" xfId="10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 wrapText="1"/>
    </xf>
    <xf numFmtId="3" fontId="3" fillId="2" borderId="0" xfId="2" applyNumberFormat="1" applyFont="1" applyFill="1" applyAlignment="1">
      <alignment vertical="center"/>
    </xf>
    <xf numFmtId="0" fontId="5" fillId="0" borderId="0" xfId="2" applyFont="1" applyFill="1" applyBorder="1" applyAlignment="1">
      <alignment vertical="center" wrapText="1"/>
    </xf>
    <xf numFmtId="2" fontId="5" fillId="0" borderId="0" xfId="2" applyNumberFormat="1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vertical="center"/>
    </xf>
    <xf numFmtId="3" fontId="4" fillId="3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vertical="center" wrapText="1"/>
    </xf>
    <xf numFmtId="0" fontId="4" fillId="3" borderId="0" xfId="2" applyFont="1" applyFill="1" applyBorder="1" applyAlignment="1">
      <alignment vertical="center" wrapText="1"/>
    </xf>
    <xf numFmtId="3" fontId="4" fillId="3" borderId="0" xfId="2" applyNumberFormat="1" applyFont="1" applyFill="1" applyBorder="1" applyAlignment="1">
      <alignment vertical="center" wrapText="1"/>
    </xf>
    <xf numFmtId="3" fontId="4" fillId="0" borderId="0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vertical="center"/>
    </xf>
    <xf numFmtId="3" fontId="4" fillId="4" borderId="0" xfId="2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2" fillId="0" borderId="20" xfId="7" applyFont="1" applyFill="1" applyBorder="1" applyAlignment="1">
      <alignment horizontal="center" vertical="center"/>
    </xf>
    <xf numFmtId="0" fontId="2" fillId="0" borderId="26" xfId="7" applyFont="1" applyFill="1" applyBorder="1" applyAlignment="1">
      <alignment horizontal="center" vertical="center"/>
    </xf>
    <xf numFmtId="0" fontId="2" fillId="0" borderId="20" xfId="7" applyFont="1" applyFill="1" applyBorder="1" applyAlignment="1">
      <alignment horizontal="center" vertical="center" wrapText="1"/>
    </xf>
    <xf numFmtId="0" fontId="2" fillId="0" borderId="21" xfId="7" applyFont="1" applyFill="1" applyBorder="1" applyAlignment="1">
      <alignment horizontal="center" vertical="center" wrapText="1"/>
    </xf>
    <xf numFmtId="0" fontId="2" fillId="0" borderId="22" xfId="7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0" xfId="3" applyFont="1" applyFill="1" applyBorder="1" applyAlignment="1" applyProtection="1">
      <alignment horizontal="center" vertical="center" wrapText="1"/>
    </xf>
    <xf numFmtId="49" fontId="8" fillId="0" borderId="23" xfId="3" applyNumberFormat="1" applyFont="1" applyFill="1" applyBorder="1" applyAlignment="1" applyProtection="1">
      <alignment horizontal="center" vertical="center" wrapText="1"/>
    </xf>
    <xf numFmtId="49" fontId="8" fillId="0" borderId="14" xfId="3" applyNumberFormat="1" applyFont="1" applyFill="1" applyBorder="1" applyAlignment="1" applyProtection="1">
      <alignment horizontal="center" vertical="center" wrapText="1"/>
    </xf>
    <xf numFmtId="49" fontId="8" fillId="0" borderId="50" xfId="3" applyNumberFormat="1" applyFont="1" applyFill="1" applyBorder="1" applyAlignment="1" applyProtection="1">
      <alignment horizontal="center" vertical="center" wrapText="1"/>
    </xf>
    <xf numFmtId="49" fontId="8" fillId="0" borderId="59" xfId="3" applyNumberFormat="1" applyFont="1" applyFill="1" applyBorder="1" applyAlignment="1" applyProtection="1">
      <alignment horizontal="center" vertical="center" wrapText="1"/>
    </xf>
    <xf numFmtId="0" fontId="7" fillId="0" borderId="54" xfId="3" applyFont="1" applyFill="1" applyBorder="1" applyAlignment="1" applyProtection="1">
      <alignment horizontal="center" vertical="center" wrapText="1"/>
    </xf>
    <xf numFmtId="41" fontId="7" fillId="7" borderId="2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7" fillId="0" borderId="8" xfId="3" applyFont="1" applyFill="1" applyBorder="1" applyAlignment="1" applyProtection="1">
      <alignment horizontal="center" vertical="center" wrapText="1"/>
    </xf>
    <xf numFmtId="0" fontId="7" fillId="0" borderId="9" xfId="3" applyFont="1" applyFill="1" applyBorder="1" applyAlignment="1" applyProtection="1">
      <alignment vertical="center" wrapText="1"/>
    </xf>
    <xf numFmtId="41" fontId="7" fillId="0" borderId="10" xfId="3" applyNumberFormat="1" applyFont="1" applyFill="1" applyBorder="1" applyAlignment="1" applyProtection="1">
      <alignment horizontal="center" vertical="center" wrapText="1"/>
    </xf>
    <xf numFmtId="49" fontId="8" fillId="0" borderId="11" xfId="3" applyNumberFormat="1" applyFont="1" applyFill="1" applyBorder="1" applyAlignment="1" applyProtection="1">
      <alignment horizontal="center" vertical="center" wrapText="1"/>
    </xf>
    <xf numFmtId="41" fontId="8" fillId="7" borderId="12" xfId="3" applyNumberFormat="1" applyFont="1" applyFill="1" applyBorder="1" applyAlignment="1" applyProtection="1">
      <alignment horizontal="center" vertical="center" wrapText="1"/>
    </xf>
    <xf numFmtId="41" fontId="8" fillId="7" borderId="2" xfId="3" applyNumberFormat="1" applyFont="1" applyFill="1" applyBorder="1" applyAlignment="1" applyProtection="1">
      <alignment horizontal="center" vertical="center" wrapText="1"/>
    </xf>
    <xf numFmtId="41" fontId="8" fillId="7" borderId="6" xfId="3" applyNumberFormat="1" applyFont="1" applyFill="1" applyBorder="1" applyAlignment="1" applyProtection="1">
      <alignment horizontal="center" vertical="center" wrapText="1"/>
    </xf>
    <xf numFmtId="41" fontId="8" fillId="7" borderId="2" xfId="3" applyNumberFormat="1" applyFont="1" applyFill="1" applyBorder="1" applyAlignment="1" applyProtection="1">
      <alignment horizontal="center" vertical="center" wrapText="1"/>
      <protection locked="0"/>
    </xf>
    <xf numFmtId="41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7" borderId="2" xfId="3" applyNumberFormat="1" applyFont="1" applyFill="1" applyBorder="1" applyAlignment="1" applyProtection="1">
      <alignment horizontal="center" vertical="center" wrapText="1"/>
    </xf>
    <xf numFmtId="49" fontId="8" fillId="0" borderId="56" xfId="3" applyNumberFormat="1" applyFont="1" applyFill="1" applyBorder="1" applyAlignment="1" applyProtection="1">
      <alignment horizontal="center" vertical="center" wrapText="1"/>
    </xf>
    <xf numFmtId="49" fontId="8" fillId="0" borderId="16" xfId="3" applyNumberFormat="1" applyFont="1" applyFill="1" applyBorder="1" applyAlignment="1" applyProtection="1">
      <alignment horizontal="center" vertical="center" wrapText="1"/>
    </xf>
    <xf numFmtId="0" fontId="7" fillId="0" borderId="21" xfId="3" applyFont="1" applyFill="1" applyBorder="1" applyAlignment="1" applyProtection="1">
      <alignment vertical="center" wrapText="1"/>
    </xf>
    <xf numFmtId="0" fontId="4" fillId="0" borderId="54" xfId="0" applyFont="1" applyBorder="1" applyAlignment="1" applyProtection="1">
      <alignment horizontal="center" vertical="center" wrapText="1"/>
    </xf>
    <xf numFmtId="0" fontId="4" fillId="6" borderId="0" xfId="3" applyFont="1" applyFill="1" applyBorder="1" applyAlignment="1" applyProtection="1">
      <alignment horizontal="left" vertical="center" wrapText="1"/>
    </xf>
    <xf numFmtId="0" fontId="4" fillId="5" borderId="0" xfId="3" applyFont="1" applyFill="1" applyBorder="1" applyAlignment="1" applyProtection="1">
      <alignment horizontal="left" vertical="center" wrapText="1"/>
    </xf>
    <xf numFmtId="0" fontId="3" fillId="5" borderId="0" xfId="0" applyFont="1" applyFill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13" xfId="0" quotePrefix="1" applyFont="1" applyFill="1" applyBorder="1" applyAlignment="1" applyProtection="1">
      <alignment horizontal="right" vertical="center"/>
    </xf>
    <xf numFmtId="49" fontId="7" fillId="0" borderId="43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right" vertical="center"/>
    </xf>
    <xf numFmtId="0" fontId="7" fillId="0" borderId="21" xfId="3" applyFont="1" applyFill="1" applyBorder="1" applyAlignment="1" applyProtection="1">
      <alignment horizontal="left" vertical="center" wrapText="1"/>
    </xf>
    <xf numFmtId="164" fontId="7" fillId="7" borderId="21" xfId="3" applyNumberFormat="1" applyFont="1" applyFill="1" applyBorder="1" applyAlignment="1" applyProtection="1">
      <alignment horizontal="right" vertical="center" wrapText="1"/>
    </xf>
    <xf numFmtId="164" fontId="7" fillId="0" borderId="21" xfId="3" applyNumberFormat="1" applyFont="1" applyFill="1" applyBorder="1" applyAlignment="1" applyProtection="1">
      <alignment horizontal="right" vertical="center" wrapText="1"/>
    </xf>
    <xf numFmtId="9" fontId="7" fillId="0" borderId="47" xfId="3" applyNumberFormat="1" applyFont="1" applyFill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left" vertical="center" wrapText="1"/>
    </xf>
    <xf numFmtId="3" fontId="3" fillId="7" borderId="5" xfId="0" applyNumberFormat="1" applyFont="1" applyFill="1" applyBorder="1" applyAlignment="1" applyProtection="1">
      <alignment horizontal="right" vertical="center" wrapText="1"/>
    </xf>
    <xf numFmtId="164" fontId="8" fillId="0" borderId="5" xfId="3" applyNumberFormat="1" applyFont="1" applyFill="1" applyBorder="1" applyAlignment="1" applyProtection="1">
      <alignment horizontal="right" vertical="center" wrapText="1"/>
      <protection locked="0"/>
    </xf>
    <xf numFmtId="9" fontId="8" fillId="0" borderId="49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</xf>
    <xf numFmtId="3" fontId="3" fillId="7" borderId="2" xfId="0" applyNumberFormat="1" applyFont="1" applyFill="1" applyBorder="1" applyAlignment="1" applyProtection="1">
      <alignment horizontal="right" vertical="center" wrapText="1"/>
    </xf>
    <xf numFmtId="164" fontId="8" fillId="0" borderId="2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</xf>
    <xf numFmtId="3" fontId="3" fillId="7" borderId="4" xfId="0" applyNumberFormat="1" applyFont="1" applyFill="1" applyBorder="1" applyAlignment="1" applyProtection="1">
      <alignment horizontal="right" vertical="center" wrapText="1"/>
    </xf>
    <xf numFmtId="164" fontId="8" fillId="0" borderId="4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</xf>
    <xf numFmtId="0" fontId="3" fillId="7" borderId="5" xfId="0" applyFont="1" applyFill="1" applyBorder="1" applyAlignment="1" applyProtection="1">
      <alignment horizontal="right" vertical="center" wrapText="1"/>
    </xf>
    <xf numFmtId="0" fontId="3" fillId="7" borderId="2" xfId="0" applyFont="1" applyFill="1" applyBorder="1" applyAlignment="1" applyProtection="1">
      <alignment horizontal="right" vertical="center" wrapText="1"/>
    </xf>
    <xf numFmtId="9" fontId="8" fillId="0" borderId="29" xfId="3" applyNumberFormat="1" applyFont="1" applyFill="1" applyBorder="1" applyAlignment="1" applyProtection="1">
      <alignment horizontal="right" vertical="center" wrapText="1"/>
      <protection locked="0"/>
    </xf>
    <xf numFmtId="0" fontId="3" fillId="7" borderId="4" xfId="0" applyFont="1" applyFill="1" applyBorder="1" applyAlignment="1" applyProtection="1">
      <alignment horizontal="right" vertical="center" wrapText="1"/>
    </xf>
    <xf numFmtId="9" fontId="8" fillId="0" borderId="51" xfId="3" applyNumberFormat="1" applyFont="1" applyFill="1" applyBorder="1" applyAlignment="1" applyProtection="1">
      <alignment horizontal="right" vertical="center" wrapText="1"/>
      <protection locked="0"/>
    </xf>
    <xf numFmtId="3" fontId="9" fillId="7" borderId="21" xfId="3" applyNumberFormat="1" applyFont="1" applyFill="1" applyBorder="1" applyAlignment="1" applyProtection="1">
      <alignment horizontal="right" vertical="center" wrapText="1"/>
    </xf>
    <xf numFmtId="164" fontId="9" fillId="0" borderId="21" xfId="3" applyNumberFormat="1" applyFont="1" applyFill="1" applyBorder="1" applyAlignment="1" applyProtection="1">
      <alignment horizontal="right" vertical="center" wrapText="1"/>
    </xf>
    <xf numFmtId="9" fontId="9" fillId="0" borderId="52" xfId="3" applyNumberFormat="1" applyFont="1" applyFill="1" applyBorder="1" applyAlignment="1" applyProtection="1">
      <alignment horizontal="right" vertical="center" wrapText="1"/>
    </xf>
    <xf numFmtId="0" fontId="12" fillId="0" borderId="12" xfId="3" applyFont="1" applyFill="1" applyBorder="1" applyAlignment="1" applyProtection="1">
      <alignment horizontal="left" vertical="center" wrapText="1"/>
    </xf>
    <xf numFmtId="3" fontId="12" fillId="7" borderId="12" xfId="3" applyNumberFormat="1" applyFont="1" applyFill="1" applyBorder="1" applyAlignment="1" applyProtection="1">
      <alignment horizontal="right" vertical="center" wrapText="1"/>
    </xf>
    <xf numFmtId="164" fontId="12" fillId="0" borderId="12" xfId="3" applyNumberFormat="1" applyFont="1" applyFill="1" applyBorder="1" applyAlignment="1" applyProtection="1">
      <alignment horizontal="right" vertical="center" wrapText="1"/>
    </xf>
    <xf numFmtId="9" fontId="12" fillId="0" borderId="13" xfId="3" applyNumberFormat="1" applyFont="1" applyFill="1" applyBorder="1" applyAlignment="1" applyProtection="1">
      <alignment horizontal="right" vertical="center" wrapText="1"/>
    </xf>
    <xf numFmtId="9" fontId="12" fillId="0" borderId="15" xfId="3" applyNumberFormat="1" applyFont="1" applyFill="1" applyBorder="1" applyAlignment="1" applyProtection="1">
      <alignment horizontal="right" vertical="center" wrapText="1"/>
    </xf>
    <xf numFmtId="3" fontId="8" fillId="7" borderId="5" xfId="3" applyNumberFormat="1" applyFont="1" applyFill="1" applyBorder="1" applyAlignment="1" applyProtection="1">
      <alignment horizontal="right" vertical="center" wrapText="1"/>
    </xf>
    <xf numFmtId="164" fontId="8" fillId="0" borderId="5" xfId="3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9" fontId="12" fillId="0" borderId="18" xfId="3" applyNumberFormat="1" applyFont="1" applyFill="1" applyBorder="1" applyAlignment="1" applyProtection="1">
      <alignment horizontal="right" vertical="center" wrapText="1"/>
    </xf>
    <xf numFmtId="3" fontId="7" fillId="7" borderId="21" xfId="3" applyNumberFormat="1" applyFont="1" applyFill="1" applyBorder="1" applyAlignment="1" applyProtection="1">
      <alignment horizontal="right" vertical="center" wrapText="1"/>
    </xf>
    <xf numFmtId="164" fontId="7" fillId="0" borderId="26" xfId="3" applyNumberFormat="1" applyFont="1" applyFill="1" applyBorder="1" applyAlignment="1" applyProtection="1">
      <alignment horizontal="right" vertical="center" wrapText="1"/>
    </xf>
    <xf numFmtId="9" fontId="7" fillId="0" borderId="53" xfId="3" applyNumberFormat="1" applyFont="1" applyFill="1" applyBorder="1" applyAlignment="1" applyProtection="1">
      <alignment horizontal="right" vertical="center" wrapText="1"/>
    </xf>
    <xf numFmtId="164" fontId="8" fillId="7" borderId="5" xfId="3" applyNumberFormat="1" applyFont="1" applyFill="1" applyBorder="1" applyAlignment="1" applyProtection="1">
      <alignment horizontal="right" vertical="center" wrapText="1"/>
      <protection locked="0"/>
    </xf>
    <xf numFmtId="164" fontId="8" fillId="7" borderId="2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2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5" xfId="3" applyNumberFormat="1" applyFont="1" applyFill="1" applyBorder="1" applyAlignment="1" applyProtection="1">
      <alignment horizontal="right" vertical="center" wrapText="1"/>
      <protection locked="0"/>
    </xf>
    <xf numFmtId="9" fontId="12" fillId="0" borderId="49" xfId="3" applyNumberFormat="1" applyFont="1" applyFill="1" applyBorder="1" applyAlignment="1" applyProtection="1">
      <alignment horizontal="right" vertical="center" wrapText="1"/>
      <protection locked="0"/>
    </xf>
    <xf numFmtId="9" fontId="12" fillId="0" borderId="29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</xf>
    <xf numFmtId="3" fontId="3" fillId="7" borderId="60" xfId="0" applyNumberFormat="1" applyFont="1" applyFill="1" applyBorder="1" applyAlignment="1" applyProtection="1">
      <alignment horizontal="right" vertical="center" wrapText="1"/>
    </xf>
    <xf numFmtId="164" fontId="12" fillId="0" borderId="60" xfId="3" applyNumberFormat="1" applyFont="1" applyFill="1" applyBorder="1" applyAlignment="1" applyProtection="1">
      <alignment horizontal="right" vertical="center" wrapText="1"/>
      <protection locked="0"/>
    </xf>
    <xf numFmtId="9" fontId="12" fillId="0" borderId="61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55" xfId="3" applyFont="1" applyFill="1" applyBorder="1" applyAlignment="1" applyProtection="1">
      <alignment horizontal="left" vertical="center" wrapText="1"/>
    </xf>
    <xf numFmtId="3" fontId="7" fillId="7" borderId="55" xfId="3" applyNumberFormat="1" applyFont="1" applyFill="1" applyBorder="1" applyAlignment="1" applyProtection="1">
      <alignment horizontal="right" vertical="center" wrapText="1"/>
    </xf>
    <xf numFmtId="164" fontId="7" fillId="0" borderId="55" xfId="3" applyNumberFormat="1" applyFont="1" applyFill="1" applyBorder="1" applyAlignment="1" applyProtection="1">
      <alignment horizontal="right" vertical="center" wrapText="1"/>
    </xf>
    <xf numFmtId="9" fontId="7" fillId="0" borderId="43" xfId="3" applyNumberFormat="1" applyFont="1" applyFill="1" applyBorder="1" applyAlignment="1" applyProtection="1">
      <alignment horizontal="right" vertical="center" wrapText="1"/>
    </xf>
    <xf numFmtId="9" fontId="9" fillId="0" borderId="47" xfId="3" applyNumberFormat="1" applyFont="1" applyFill="1" applyBorder="1" applyAlignment="1" applyProtection="1">
      <alignment horizontal="right" vertical="center" wrapText="1"/>
    </xf>
    <xf numFmtId="0" fontId="4" fillId="0" borderId="20" xfId="0" applyFont="1" applyBorder="1" applyAlignment="1" applyProtection="1">
      <alignment horizontal="center" vertical="center" wrapText="1"/>
    </xf>
    <xf numFmtId="3" fontId="3" fillId="7" borderId="5" xfId="0" applyNumberFormat="1" applyFont="1" applyFill="1" applyBorder="1" applyAlignment="1" applyProtection="1">
      <alignment horizontal="left" vertical="center" wrapText="1"/>
    </xf>
    <xf numFmtId="3" fontId="3" fillId="7" borderId="2" xfId="0" applyNumberFormat="1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vertical="center" wrapText="1"/>
    </xf>
    <xf numFmtId="41" fontId="3" fillId="7" borderId="4" xfId="0" applyNumberFormat="1" applyFont="1" applyFill="1" applyBorder="1" applyAlignment="1" applyProtection="1">
      <alignment horizontal="center" vertical="center" wrapText="1"/>
    </xf>
    <xf numFmtId="9" fontId="12" fillId="0" borderId="51" xfId="3" applyNumberFormat="1" applyFont="1" applyFill="1" applyBorder="1" applyAlignment="1" applyProtection="1">
      <alignment horizontal="right" vertical="center" wrapText="1"/>
      <protection locked="0"/>
    </xf>
    <xf numFmtId="9" fontId="9" fillId="0" borderId="53" xfId="3" applyNumberFormat="1" applyFont="1" applyFill="1" applyBorder="1" applyAlignment="1" applyProtection="1">
      <alignment horizontal="right" vertical="center" wrapText="1"/>
      <protection locked="0"/>
    </xf>
    <xf numFmtId="41" fontId="3" fillId="7" borderId="5" xfId="0" applyNumberFormat="1" applyFont="1" applyFill="1" applyBorder="1" applyAlignment="1" applyProtection="1">
      <alignment horizontal="center" vertical="center" wrapText="1"/>
    </xf>
    <xf numFmtId="3" fontId="3" fillId="7" borderId="4" xfId="0" applyNumberFormat="1" applyFont="1" applyFill="1" applyBorder="1" applyAlignment="1" applyProtection="1">
      <alignment horizontal="left" vertical="center" wrapText="1"/>
    </xf>
    <xf numFmtId="3" fontId="4" fillId="7" borderId="21" xfId="0" applyNumberFormat="1" applyFont="1" applyFill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center" vertical="center" wrapText="1"/>
    </xf>
    <xf numFmtId="164" fontId="7" fillId="0" borderId="21" xfId="3" applyNumberFormat="1" applyFont="1" applyFill="1" applyBorder="1" applyAlignment="1" applyProtection="1">
      <alignment horizontal="right" vertical="center" wrapText="1"/>
      <protection locked="0"/>
    </xf>
    <xf numFmtId="9" fontId="7" fillId="0" borderId="47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21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164" fontId="9" fillId="7" borderId="21" xfId="3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7" borderId="0" xfId="0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 applyProtection="1">
      <alignment horizontal="right" vertical="center" wrapText="1"/>
    </xf>
    <xf numFmtId="164" fontId="7" fillId="0" borderId="10" xfId="3" applyNumberFormat="1" applyFont="1" applyFill="1" applyBorder="1" applyAlignment="1" applyProtection="1">
      <alignment horizontal="right" vertical="center" wrapText="1"/>
    </xf>
    <xf numFmtId="9" fontId="7" fillId="0" borderId="10" xfId="3" applyNumberFormat="1" applyFont="1" applyFill="1" applyBorder="1" applyAlignment="1" applyProtection="1">
      <alignment horizontal="right" vertical="center" wrapText="1"/>
    </xf>
    <xf numFmtId="0" fontId="8" fillId="0" borderId="12" xfId="3" applyFont="1" applyFill="1" applyBorder="1" applyAlignment="1" applyProtection="1">
      <alignment horizontal="left" vertical="center" wrapText="1"/>
    </xf>
    <xf numFmtId="164" fontId="8" fillId="0" borderId="12" xfId="3" applyNumberFormat="1" applyFont="1" applyFill="1" applyBorder="1" applyAlignment="1" applyProtection="1">
      <alignment horizontal="right" vertical="center" wrapText="1"/>
      <protection locked="0"/>
    </xf>
    <xf numFmtId="9" fontId="8" fillId="0" borderId="13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3" applyFont="1" applyFill="1" applyBorder="1" applyAlignment="1" applyProtection="1">
      <alignment horizontal="left" vertical="center" wrapText="1"/>
    </xf>
    <xf numFmtId="9" fontId="8" fillId="0" borderId="15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/>
    </xf>
    <xf numFmtId="3" fontId="8" fillId="7" borderId="2" xfId="3" applyNumberFormat="1" applyFont="1" applyFill="1" applyBorder="1" applyAlignment="1" applyProtection="1">
      <alignment horizontal="left" vertical="center" wrapText="1"/>
    </xf>
    <xf numFmtId="3" fontId="8" fillId="7" borderId="2" xfId="3" applyNumberFormat="1" applyFont="1" applyFill="1" applyBorder="1" applyAlignment="1" applyProtection="1">
      <alignment horizontal="right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17" xfId="3" applyFont="1" applyFill="1" applyBorder="1" applyAlignment="1" applyProtection="1">
      <alignment horizontal="left" vertical="center" wrapText="1"/>
    </xf>
    <xf numFmtId="41" fontId="8" fillId="7" borderId="2" xfId="3" applyNumberFormat="1" applyFont="1" applyFill="1" applyBorder="1" applyAlignment="1" applyProtection="1">
      <alignment horizontal="right" vertical="center" wrapText="1"/>
    </xf>
    <xf numFmtId="164" fontId="8" fillId="0" borderId="17" xfId="3" applyNumberFormat="1" applyFont="1" applyFill="1" applyBorder="1" applyAlignment="1" applyProtection="1">
      <alignment horizontal="right" vertical="center" wrapText="1"/>
      <protection locked="0"/>
    </xf>
    <xf numFmtId="9" fontId="8" fillId="0" borderId="18" xfId="3" applyNumberFormat="1" applyFont="1" applyFill="1" applyBorder="1" applyAlignment="1" applyProtection="1">
      <alignment horizontal="right" vertical="center" wrapText="1"/>
      <protection locked="0"/>
    </xf>
    <xf numFmtId="41" fontId="7" fillId="7" borderId="22" xfId="3" applyNumberFormat="1" applyFont="1" applyFill="1" applyBorder="1" applyAlignment="1" applyProtection="1">
      <alignment horizontal="right" vertical="center" wrapText="1"/>
    </xf>
    <xf numFmtId="164" fontId="7" fillId="0" borderId="22" xfId="3" applyNumberFormat="1" applyFont="1" applyFill="1" applyBorder="1" applyAlignment="1" applyProtection="1">
      <alignment horizontal="right" vertical="center" wrapText="1"/>
    </xf>
    <xf numFmtId="41" fontId="8" fillId="7" borderId="5" xfId="3" applyNumberFormat="1" applyFont="1" applyFill="1" applyBorder="1" applyAlignment="1" applyProtection="1">
      <alignment horizontal="right" vertical="center" wrapText="1"/>
    </xf>
    <xf numFmtId="3" fontId="8" fillId="7" borderId="4" xfId="3" applyNumberFormat="1" applyFont="1" applyFill="1" applyBorder="1" applyAlignment="1" applyProtection="1">
      <alignment horizontal="left" vertical="center" wrapText="1"/>
    </xf>
    <xf numFmtId="3" fontId="8" fillId="7" borderId="4" xfId="3" applyNumberFormat="1" applyFont="1" applyFill="1" applyBorder="1" applyAlignment="1" applyProtection="1">
      <alignment horizontal="right" vertical="center" wrapText="1"/>
    </xf>
    <xf numFmtId="3" fontId="8" fillId="7" borderId="2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3" applyFont="1" applyFill="1" applyBorder="1" applyAlignment="1" applyProtection="1">
      <alignment horizontal="left" vertical="center" wrapText="1"/>
    </xf>
    <xf numFmtId="41" fontId="3" fillId="7" borderId="4" xfId="0" applyNumberFormat="1" applyFont="1" applyFill="1" applyBorder="1" applyAlignment="1" applyProtection="1">
      <alignment horizontal="right" vertical="center" wrapText="1"/>
    </xf>
    <xf numFmtId="0" fontId="9" fillId="0" borderId="21" xfId="3" applyFont="1" applyFill="1" applyBorder="1" applyAlignment="1" applyProtection="1">
      <alignment horizontal="left" vertical="center" wrapText="1"/>
    </xf>
    <xf numFmtId="9" fontId="7" fillId="0" borderId="22" xfId="3" applyNumberFormat="1" applyFont="1" applyFill="1" applyBorder="1" applyAlignment="1" applyProtection="1">
      <alignment horizontal="right" vertical="center" wrapText="1"/>
    </xf>
    <xf numFmtId="41" fontId="8" fillId="7" borderId="31" xfId="3" applyNumberFormat="1" applyFont="1" applyFill="1" applyBorder="1" applyAlignment="1" applyProtection="1">
      <alignment horizontal="right" vertical="center" wrapText="1"/>
    </xf>
    <xf numFmtId="164" fontId="8" fillId="0" borderId="57" xfId="3" applyNumberFormat="1" applyFont="1" applyFill="1" applyBorder="1" applyAlignment="1" applyProtection="1">
      <alignment horizontal="right" vertical="center" wrapText="1"/>
      <protection locked="0"/>
    </xf>
    <xf numFmtId="9" fontId="8" fillId="0" borderId="57" xfId="3" applyNumberFormat="1" applyFont="1" applyFill="1" applyBorder="1" applyAlignment="1" applyProtection="1">
      <alignment horizontal="right" vertical="center" wrapText="1"/>
      <protection locked="0"/>
    </xf>
    <xf numFmtId="41" fontId="8" fillId="7" borderId="30" xfId="3" applyNumberFormat="1" applyFont="1" applyFill="1" applyBorder="1" applyAlignment="1" applyProtection="1">
      <alignment horizontal="right" vertical="center" wrapText="1"/>
    </xf>
    <xf numFmtId="164" fontId="8" fillId="0" borderId="58" xfId="3" applyNumberFormat="1" applyFont="1" applyFill="1" applyBorder="1" applyAlignment="1" applyProtection="1">
      <alignment horizontal="right" vertical="center" wrapText="1"/>
      <protection locked="0"/>
    </xf>
    <xf numFmtId="9" fontId="8" fillId="0" borderId="58" xfId="3" applyNumberFormat="1" applyFont="1" applyFill="1" applyBorder="1" applyAlignment="1" applyProtection="1">
      <alignment horizontal="right" vertical="center" wrapText="1"/>
      <protection locked="0"/>
    </xf>
    <xf numFmtId="41" fontId="9" fillId="7" borderId="26" xfId="3" applyNumberFormat="1" applyFont="1" applyFill="1" applyBorder="1" applyAlignment="1" applyProtection="1">
      <alignment horizontal="right" vertical="center" wrapText="1"/>
    </xf>
    <xf numFmtId="41" fontId="8" fillId="7" borderId="32" xfId="3" applyNumberFormat="1" applyFont="1" applyFill="1" applyBorder="1" applyAlignment="1" applyProtection="1">
      <alignment horizontal="right" vertical="center" wrapText="1"/>
    </xf>
    <xf numFmtId="164" fontId="8" fillId="0" borderId="29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</xf>
    <xf numFmtId="41" fontId="8" fillId="7" borderId="0" xfId="3" applyNumberFormat="1" applyFont="1" applyFill="1" applyBorder="1" applyAlignment="1" applyProtection="1">
      <alignment horizontal="right" vertical="center" wrapText="1"/>
    </xf>
    <xf numFmtId="164" fontId="7" fillId="0" borderId="53" xfId="3" applyNumberFormat="1" applyFont="1" applyFill="1" applyBorder="1" applyAlignment="1" applyProtection="1">
      <alignment horizontal="right" vertical="center" wrapText="1"/>
    </xf>
    <xf numFmtId="41" fontId="8" fillId="7" borderId="19" xfId="3" applyNumberFormat="1" applyFont="1" applyFill="1" applyBorder="1" applyAlignment="1" applyProtection="1">
      <alignment horizontal="right" vertical="center" wrapText="1"/>
    </xf>
    <xf numFmtId="41" fontId="9" fillId="7" borderId="22" xfId="3" applyNumberFormat="1" applyFont="1" applyFill="1" applyBorder="1" applyAlignment="1" applyProtection="1">
      <alignment horizontal="right" vertical="center" wrapText="1"/>
    </xf>
    <xf numFmtId="164" fontId="9" fillId="0" borderId="22" xfId="3" applyNumberFormat="1" applyFont="1" applyFill="1" applyBorder="1" applyAlignment="1" applyProtection="1">
      <alignment horizontal="right" vertical="center" wrapText="1"/>
    </xf>
    <xf numFmtId="9" fontId="9" fillId="0" borderId="22" xfId="3" applyNumberFormat="1" applyFont="1" applyFill="1" applyBorder="1" applyAlignment="1" applyProtection="1">
      <alignment horizontal="right" vertical="center" wrapText="1"/>
    </xf>
    <xf numFmtId="164" fontId="4" fillId="0" borderId="22" xfId="0" applyNumberFormat="1" applyFont="1" applyBorder="1" applyAlignment="1" applyProtection="1">
      <alignment horizontal="right" vertical="center" wrapText="1"/>
    </xf>
    <xf numFmtId="9" fontId="4" fillId="0" borderId="22" xfId="0" applyNumberFormat="1" applyFont="1" applyBorder="1" applyAlignment="1" applyProtection="1">
      <alignment horizontal="right" vertical="center" wrapText="1"/>
    </xf>
    <xf numFmtId="3" fontId="8" fillId="7" borderId="19" xfId="3" applyNumberFormat="1" applyFont="1" applyFill="1" applyBorder="1" applyAlignment="1" applyProtection="1">
      <alignment horizontal="left" vertical="center" wrapText="1"/>
    </xf>
    <xf numFmtId="164" fontId="4" fillId="7" borderId="22" xfId="0" quotePrefix="1" applyNumberFormat="1" applyFont="1" applyFill="1" applyBorder="1" applyAlignment="1" applyProtection="1">
      <alignment horizontal="right" vertical="center" wrapText="1"/>
    </xf>
    <xf numFmtId="164" fontId="4" fillId="0" borderId="22" xfId="0" quotePrefix="1" applyNumberFormat="1" applyFont="1" applyBorder="1" applyAlignment="1" applyProtection="1">
      <alignment horizontal="right" vertical="center" wrapText="1"/>
    </xf>
    <xf numFmtId="9" fontId="4" fillId="0" borderId="22" xfId="0" quotePrefix="1" applyNumberFormat="1" applyFont="1" applyBorder="1" applyAlignment="1" applyProtection="1">
      <alignment horizontal="right" vertical="center" wrapText="1"/>
    </xf>
    <xf numFmtId="0" fontId="4" fillId="0" borderId="55" xfId="0" applyFont="1" applyBorder="1" applyAlignment="1" applyProtection="1">
      <alignment horizontal="left" vertical="center" wrapText="1"/>
    </xf>
    <xf numFmtId="164" fontId="20" fillId="0" borderId="0" xfId="0" applyNumberFormat="1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3" fontId="4" fillId="11" borderId="2" xfId="0" applyNumberFormat="1" applyFont="1" applyFill="1" applyBorder="1" applyAlignment="1">
      <alignment vertical="center"/>
    </xf>
    <xf numFmtId="2" fontId="4" fillId="11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0" fontId="21" fillId="0" borderId="2" xfId="0" applyFont="1" applyFill="1" applyBorder="1" applyAlignment="1">
      <alignment vertical="center"/>
    </xf>
    <xf numFmtId="3" fontId="21" fillId="11" borderId="2" xfId="0" applyNumberFormat="1" applyFont="1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3" fontId="18" fillId="12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 shrinkToFit="1"/>
    </xf>
    <xf numFmtId="2" fontId="4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165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 applyAlignment="1">
      <alignment vertical="center" wrapText="1"/>
    </xf>
    <xf numFmtId="2" fontId="4" fillId="1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" fontId="29" fillId="0" borderId="0" xfId="9" applyNumberFormat="1" applyFont="1" applyAlignment="1">
      <alignment vertical="center"/>
    </xf>
    <xf numFmtId="0" fontId="29" fillId="0" borderId="0" xfId="9" applyFont="1" applyAlignment="1">
      <alignment vertical="center"/>
    </xf>
    <xf numFmtId="0" fontId="29" fillId="0" borderId="0" xfId="9" applyFont="1" applyFill="1" applyAlignment="1">
      <alignment vertical="center"/>
    </xf>
    <xf numFmtId="0" fontId="3" fillId="0" borderId="14" xfId="9" applyFont="1" applyBorder="1" applyAlignment="1">
      <alignment horizontal="left" vertical="center" wrapText="1"/>
    </xf>
    <xf numFmtId="3" fontId="3" fillId="0" borderId="2" xfId="9" applyNumberFormat="1" applyFont="1" applyBorder="1" applyAlignment="1">
      <alignment horizontal="right" vertical="center" wrapText="1"/>
    </xf>
    <xf numFmtId="3" fontId="32" fillId="0" borderId="2" xfId="9" applyNumberFormat="1" applyFont="1" applyBorder="1" applyAlignment="1">
      <alignment vertical="center" wrapText="1"/>
    </xf>
    <xf numFmtId="3" fontId="32" fillId="0" borderId="2" xfId="9" applyNumberFormat="1" applyFont="1" applyFill="1" applyBorder="1" applyAlignment="1">
      <alignment vertical="center" wrapText="1"/>
    </xf>
    <xf numFmtId="3" fontId="32" fillId="0" borderId="15" xfId="9" applyNumberFormat="1" applyFont="1" applyBorder="1" applyAlignment="1">
      <alignment vertical="center" wrapText="1"/>
    </xf>
    <xf numFmtId="0" fontId="32" fillId="0" borderId="14" xfId="9" applyFont="1" applyBorder="1" applyAlignment="1">
      <alignment vertical="center" wrapText="1"/>
    </xf>
    <xf numFmtId="3" fontId="3" fillId="0" borderId="2" xfId="9" applyNumberFormat="1" applyFont="1" applyFill="1" applyBorder="1" applyAlignment="1">
      <alignment horizontal="right" vertical="center" wrapText="1"/>
    </xf>
    <xf numFmtId="0" fontId="4" fillId="3" borderId="14" xfId="9" applyFont="1" applyFill="1" applyBorder="1" applyAlignment="1">
      <alignment horizontal="left" vertical="center" wrapText="1"/>
    </xf>
    <xf numFmtId="3" fontId="4" fillId="3" borderId="2" xfId="9" applyNumberFormat="1" applyFont="1" applyFill="1" applyBorder="1" applyAlignment="1">
      <alignment horizontal="right" vertical="center" wrapText="1"/>
    </xf>
    <xf numFmtId="3" fontId="4" fillId="0" borderId="2" xfId="9" applyNumberFormat="1" applyFont="1" applyBorder="1" applyAlignment="1">
      <alignment horizontal="right" vertical="center" wrapText="1"/>
    </xf>
    <xf numFmtId="3" fontId="4" fillId="3" borderId="15" xfId="9" applyNumberFormat="1" applyFont="1" applyFill="1" applyBorder="1" applyAlignment="1">
      <alignment horizontal="right" vertical="center" wrapText="1"/>
    </xf>
    <xf numFmtId="0" fontId="4" fillId="8" borderId="14" xfId="9" applyFont="1" applyFill="1" applyBorder="1" applyAlignment="1">
      <alignment horizontal="left" vertical="center" wrapText="1"/>
    </xf>
    <xf numFmtId="3" fontId="4" fillId="8" borderId="2" xfId="9" applyNumberFormat="1" applyFont="1" applyFill="1" applyBorder="1" applyAlignment="1">
      <alignment horizontal="right" vertical="center" wrapText="1"/>
    </xf>
    <xf numFmtId="3" fontId="32" fillId="3" borderId="2" xfId="9" applyNumberFormat="1" applyFont="1" applyFill="1" applyBorder="1" applyAlignment="1">
      <alignment vertical="center" wrapText="1"/>
    </xf>
    <xf numFmtId="3" fontId="32" fillId="3" borderId="15" xfId="9" applyNumberFormat="1" applyFont="1" applyFill="1" applyBorder="1" applyAlignment="1">
      <alignment vertical="center" wrapText="1"/>
    </xf>
    <xf numFmtId="3" fontId="32" fillId="8" borderId="2" xfId="9" applyNumberFormat="1" applyFont="1" applyFill="1" applyBorder="1" applyAlignment="1">
      <alignment vertical="center" wrapText="1"/>
    </xf>
    <xf numFmtId="3" fontId="32" fillId="8" borderId="15" xfId="9" applyNumberFormat="1" applyFont="1" applyFill="1" applyBorder="1" applyAlignment="1">
      <alignment vertical="center" wrapText="1"/>
    </xf>
    <xf numFmtId="0" fontId="4" fillId="9" borderId="14" xfId="9" applyFont="1" applyFill="1" applyBorder="1" applyAlignment="1">
      <alignment horizontal="left" vertical="center" wrapText="1"/>
    </xf>
    <xf numFmtId="3" fontId="4" fillId="9" borderId="2" xfId="9" applyNumberFormat="1" applyFont="1" applyFill="1" applyBorder="1" applyAlignment="1">
      <alignment horizontal="right" vertical="center" wrapText="1"/>
    </xf>
    <xf numFmtId="0" fontId="32" fillId="0" borderId="14" xfId="0" applyFont="1" applyBorder="1" applyAlignment="1">
      <alignment vertical="center" wrapText="1"/>
    </xf>
    <xf numFmtId="3" fontId="4" fillId="0" borderId="2" xfId="9" applyNumberFormat="1" applyFont="1" applyFill="1" applyBorder="1" applyAlignment="1">
      <alignment horizontal="right" vertical="center" wrapText="1"/>
    </xf>
    <xf numFmtId="0" fontId="3" fillId="0" borderId="16" xfId="9" applyFont="1" applyFill="1" applyBorder="1" applyAlignment="1">
      <alignment horizontal="left" vertical="center" wrapText="1"/>
    </xf>
    <xf numFmtId="3" fontId="29" fillId="0" borderId="17" xfId="9" applyNumberFormat="1" applyFont="1" applyBorder="1" applyAlignment="1">
      <alignment vertical="center"/>
    </xf>
    <xf numFmtId="3" fontId="32" fillId="0" borderId="18" xfId="9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21" fillId="0" borderId="64" xfId="0" applyFont="1" applyBorder="1" applyAlignment="1">
      <alignment horizontal="center" vertical="center" wrapText="1"/>
    </xf>
    <xf numFmtId="3" fontId="21" fillId="0" borderId="64" xfId="0" applyNumberFormat="1" applyFont="1" applyBorder="1" applyAlignment="1">
      <alignment horizontal="center" vertical="center" wrapText="1"/>
    </xf>
    <xf numFmtId="0" fontId="20" fillId="0" borderId="64" xfId="0" applyFont="1" applyBorder="1" applyAlignment="1">
      <alignment vertical="center" wrapText="1"/>
    </xf>
    <xf numFmtId="3" fontId="20" fillId="0" borderId="64" xfId="0" applyNumberFormat="1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3" fontId="20" fillId="0" borderId="0" xfId="0" applyNumberFormat="1" applyFont="1" applyBorder="1" applyAlignment="1">
      <alignment vertical="center" wrapText="1"/>
    </xf>
    <xf numFmtId="0" fontId="20" fillId="0" borderId="63" xfId="0" applyFont="1" applyFill="1" applyBorder="1" applyAlignment="1">
      <alignment vertical="center" wrapText="1"/>
    </xf>
    <xf numFmtId="3" fontId="20" fillId="0" borderId="63" xfId="0" applyNumberFormat="1" applyFont="1" applyFill="1" applyBorder="1" applyAlignment="1">
      <alignment vertical="center" wrapText="1"/>
    </xf>
    <xf numFmtId="0" fontId="20" fillId="0" borderId="64" xfId="0" applyFont="1" applyFill="1" applyBorder="1" applyAlignment="1">
      <alignment vertical="center" wrapText="1"/>
    </xf>
    <xf numFmtId="3" fontId="20" fillId="0" borderId="64" xfId="0" applyNumberFormat="1" applyFont="1" applyFill="1" applyBorder="1" applyAlignment="1">
      <alignment vertical="center" wrapText="1"/>
    </xf>
    <xf numFmtId="0" fontId="20" fillId="0" borderId="67" xfId="0" applyFont="1" applyFill="1" applyBorder="1" applyAlignment="1">
      <alignment vertical="center" wrapText="1"/>
    </xf>
    <xf numFmtId="3" fontId="20" fillId="0" borderId="67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3" fontId="20" fillId="0" borderId="2" xfId="0" applyNumberFormat="1" applyFont="1" applyFill="1" applyBorder="1" applyAlignment="1">
      <alignment vertical="center" wrapText="1"/>
    </xf>
    <xf numFmtId="0" fontId="20" fillId="0" borderId="0" xfId="0" applyFont="1" applyFill="1"/>
    <xf numFmtId="0" fontId="20" fillId="0" borderId="0" xfId="0" applyFont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1" applyFont="1" applyFill="1" applyBorder="1" applyAlignment="1">
      <alignment horizontal="left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3" fillId="0" borderId="0" xfId="7" applyFont="1" applyFill="1" applyBorder="1" applyAlignment="1">
      <alignment horizontal="center"/>
    </xf>
    <xf numFmtId="0" fontId="24" fillId="0" borderId="7" xfId="7" applyFont="1" applyFill="1" applyBorder="1" applyAlignment="1">
      <alignment horizontal="center"/>
    </xf>
    <xf numFmtId="0" fontId="2" fillId="0" borderId="0" xfId="7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1" xfId="8" applyFont="1" applyFill="1" applyBorder="1" applyAlignment="1">
      <alignment horizontal="left" vertical="center" wrapText="1"/>
    </xf>
    <xf numFmtId="0" fontId="4" fillId="0" borderId="12" xfId="8" applyFont="1" applyFill="1" applyBorder="1" applyAlignment="1">
      <alignment horizontal="left" vertical="center" wrapText="1"/>
    </xf>
    <xf numFmtId="0" fontId="4" fillId="0" borderId="16" xfId="8" applyFont="1" applyFill="1" applyBorder="1" applyAlignment="1">
      <alignment horizontal="left" vertical="center" wrapText="1"/>
    </xf>
    <xf numFmtId="0" fontId="4" fillId="0" borderId="17" xfId="8" applyFont="1" applyFill="1" applyBorder="1" applyAlignment="1">
      <alignment horizontal="left" vertical="center" wrapText="1"/>
    </xf>
    <xf numFmtId="0" fontId="25" fillId="0" borderId="0" xfId="7" applyFont="1" applyFill="1" applyAlignment="1">
      <alignment horizontal="center"/>
    </xf>
    <xf numFmtId="0" fontId="26" fillId="0" borderId="0" xfId="7" applyFont="1" applyFill="1" applyAlignment="1">
      <alignment horizontal="center"/>
    </xf>
    <xf numFmtId="0" fontId="4" fillId="0" borderId="23" xfId="8" applyFont="1" applyFill="1" applyBorder="1" applyAlignment="1">
      <alignment horizontal="left" vertical="center" wrapText="1"/>
    </xf>
    <xf numFmtId="0" fontId="4" fillId="0" borderId="5" xfId="8" applyFont="1" applyFill="1" applyBorder="1" applyAlignment="1">
      <alignment horizontal="left" vertical="center" wrapText="1"/>
    </xf>
    <xf numFmtId="0" fontId="4" fillId="0" borderId="24" xfId="8" applyFont="1" applyFill="1" applyBorder="1" applyAlignment="1">
      <alignment horizontal="left" vertical="center" wrapText="1"/>
    </xf>
    <xf numFmtId="0" fontId="4" fillId="0" borderId="25" xfId="8" applyFont="1" applyFill="1" applyBorder="1" applyAlignment="1">
      <alignment horizontal="left" vertical="center" wrapText="1"/>
    </xf>
    <xf numFmtId="0" fontId="28" fillId="0" borderId="0" xfId="9" applyFont="1" applyAlignment="1">
      <alignment horizontal="center" vertical="center" wrapText="1"/>
    </xf>
    <xf numFmtId="3" fontId="31" fillId="0" borderId="12" xfId="9" applyNumberFormat="1" applyFont="1" applyBorder="1" applyAlignment="1">
      <alignment vertical="center" wrapText="1"/>
    </xf>
    <xf numFmtId="3" fontId="31" fillId="0" borderId="2" xfId="9" applyNumberFormat="1" applyFont="1" applyBorder="1" applyAlignment="1">
      <alignment vertical="center" wrapText="1"/>
    </xf>
    <xf numFmtId="3" fontId="31" fillId="0" borderId="13" xfId="9" applyNumberFormat="1" applyFont="1" applyBorder="1" applyAlignment="1">
      <alignment vertical="center" wrapText="1"/>
    </xf>
    <xf numFmtId="3" fontId="31" fillId="0" borderId="15" xfId="9" applyNumberFormat="1" applyFont="1" applyBorder="1" applyAlignment="1">
      <alignment vertical="center" wrapText="1"/>
    </xf>
    <xf numFmtId="0" fontId="4" fillId="3" borderId="27" xfId="9" applyFont="1" applyFill="1" applyBorder="1" applyAlignment="1">
      <alignment horizontal="left" vertical="center" wrapText="1"/>
    </xf>
    <xf numFmtId="0" fontId="4" fillId="3" borderId="28" xfId="9" applyFont="1" applyFill="1" applyBorder="1" applyAlignment="1">
      <alignment horizontal="left" vertical="center" wrapText="1"/>
    </xf>
    <xf numFmtId="0" fontId="4" fillId="3" borderId="29" xfId="9" applyFont="1" applyFill="1" applyBorder="1" applyAlignment="1">
      <alignment horizontal="left" vertical="center" wrapText="1"/>
    </xf>
    <xf numFmtId="3" fontId="28" fillId="0" borderId="0" xfId="9" applyNumberFormat="1" applyFont="1" applyAlignment="1">
      <alignment horizontal="center" vertical="center"/>
    </xf>
    <xf numFmtId="0" fontId="30" fillId="0" borderId="8" xfId="9" applyFont="1" applyBorder="1" applyAlignment="1">
      <alignment horizontal="center" vertical="center"/>
    </xf>
    <xf numFmtId="0" fontId="30" fillId="0" borderId="23" xfId="9" applyFont="1" applyBorder="1" applyAlignment="1">
      <alignment horizontal="center" vertical="center"/>
    </xf>
    <xf numFmtId="3" fontId="37" fillId="7" borderId="9" xfId="9" applyNumberFormat="1" applyFont="1" applyFill="1" applyBorder="1" applyAlignment="1">
      <alignment horizontal="center" vertical="center" wrapText="1"/>
    </xf>
    <xf numFmtId="3" fontId="32" fillId="7" borderId="5" xfId="9" applyNumberFormat="1" applyFont="1" applyFill="1" applyBorder="1" applyAlignment="1">
      <alignment vertical="center" wrapText="1"/>
    </xf>
    <xf numFmtId="3" fontId="37" fillId="0" borderId="9" xfId="9" applyNumberFormat="1" applyFont="1" applyFill="1" applyBorder="1" applyAlignment="1">
      <alignment horizontal="center" vertical="center" wrapText="1"/>
    </xf>
    <xf numFmtId="3" fontId="32" fillId="0" borderId="5" xfId="9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20" fillId="0" borderId="65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" fillId="1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0" fillId="0" borderId="6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1">
    <cellStyle name="Normál" xfId="0" builtinId="0"/>
    <cellStyle name="Normál 2_mellékletek 2013. III. névi rendelethez Kőszeg" xfId="5"/>
    <cellStyle name="Normál 3" xfId="7"/>
    <cellStyle name="Normál_2013. költségvetés mell" xfId="2"/>
    <cellStyle name="Normál_20150413.1" xfId="8"/>
    <cellStyle name="Normál_Kőszeg - vagyonkimutatás" xfId="9"/>
    <cellStyle name="Normál_KVRENMUNKA" xfId="3"/>
    <cellStyle name="Normál_Munka1" xfId="6"/>
    <cellStyle name="Normál_Munka2" xfId="4"/>
    <cellStyle name="Normál_R_2MELL" xfId="1"/>
    <cellStyle name="Százalék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sqref="A1:G1"/>
    </sheetView>
  </sheetViews>
  <sheetFormatPr defaultRowHeight="15"/>
  <sheetData>
    <row r="1" spans="1:8">
      <c r="A1" s="518" t="s">
        <v>1305</v>
      </c>
      <c r="B1" s="518"/>
      <c r="C1" s="518"/>
      <c r="D1" s="518"/>
      <c r="E1" s="518"/>
      <c r="F1" s="518"/>
      <c r="G1" s="518"/>
      <c r="H1" s="30"/>
    </row>
    <row r="2" spans="1:8">
      <c r="A2" s="29"/>
      <c r="B2" s="29"/>
      <c r="C2" s="29"/>
      <c r="D2" s="29"/>
      <c r="E2" s="29"/>
      <c r="F2" s="29"/>
      <c r="G2" s="29"/>
      <c r="H2" s="30"/>
    </row>
    <row r="3" spans="1:8">
      <c r="A3" s="517" t="s">
        <v>352</v>
      </c>
      <c r="B3" s="517"/>
      <c r="C3" s="517"/>
      <c r="D3" s="517"/>
      <c r="E3" s="517"/>
      <c r="F3" s="517"/>
      <c r="G3" s="517"/>
      <c r="H3" s="517"/>
    </row>
    <row r="4" spans="1:8">
      <c r="A4" s="1"/>
      <c r="B4" s="1"/>
      <c r="C4" s="2"/>
      <c r="D4" s="2"/>
      <c r="E4" s="2"/>
      <c r="F4" s="2"/>
      <c r="G4" s="30"/>
      <c r="H4" s="30"/>
    </row>
    <row r="5" spans="1:8">
      <c r="A5" s="1"/>
      <c r="B5" s="1"/>
      <c r="C5" s="2"/>
      <c r="D5" s="2"/>
      <c r="E5" s="2"/>
      <c r="F5" s="2"/>
      <c r="G5" s="30"/>
      <c r="H5" s="30"/>
    </row>
    <row r="6" spans="1:8">
      <c r="A6" s="3" t="s">
        <v>25</v>
      </c>
      <c r="B6" s="3"/>
      <c r="C6" s="2"/>
      <c r="D6" s="2"/>
      <c r="E6" s="2"/>
      <c r="F6" s="2"/>
      <c r="G6" s="30"/>
      <c r="H6" s="30"/>
    </row>
    <row r="7" spans="1:8">
      <c r="A7" s="3"/>
      <c r="B7" s="3" t="s">
        <v>26</v>
      </c>
      <c r="C7" s="2"/>
      <c r="D7" s="2"/>
      <c r="E7" s="2"/>
      <c r="F7" s="2"/>
      <c r="G7" s="30"/>
      <c r="H7" s="30"/>
    </row>
    <row r="8" spans="1:8">
      <c r="A8" s="3"/>
      <c r="B8" s="3" t="s">
        <v>27</v>
      </c>
      <c r="C8" s="4"/>
      <c r="D8" s="6" t="s">
        <v>34</v>
      </c>
      <c r="E8" s="2"/>
      <c r="F8" s="2"/>
      <c r="G8" s="30"/>
      <c r="H8" s="30"/>
    </row>
    <row r="9" spans="1:8">
      <c r="A9" s="3"/>
      <c r="B9" s="3" t="s">
        <v>28</v>
      </c>
      <c r="C9" s="4"/>
      <c r="D9" s="7" t="s">
        <v>35</v>
      </c>
      <c r="E9" s="2"/>
      <c r="F9" s="2"/>
      <c r="G9" s="30"/>
      <c r="H9" s="30"/>
    </row>
    <row r="10" spans="1:8">
      <c r="A10" s="3"/>
      <c r="B10" s="3" t="s">
        <v>29</v>
      </c>
      <c r="C10" s="4"/>
      <c r="D10" s="6" t="s">
        <v>1152</v>
      </c>
      <c r="E10" s="2"/>
      <c r="F10" s="2"/>
      <c r="G10" s="30"/>
      <c r="H10" s="30"/>
    </row>
    <row r="11" spans="1:8">
      <c r="A11" s="3"/>
      <c r="B11" s="3" t="s">
        <v>30</v>
      </c>
      <c r="C11" s="4"/>
      <c r="D11" s="5" t="s">
        <v>33</v>
      </c>
      <c r="E11" s="2"/>
      <c r="F11" s="2"/>
      <c r="G11" s="30"/>
      <c r="H11" s="30"/>
    </row>
    <row r="12" spans="1:8">
      <c r="A12" s="3" t="s">
        <v>31</v>
      </c>
      <c r="B12" s="1"/>
      <c r="C12" s="2"/>
      <c r="D12" s="5" t="s">
        <v>32</v>
      </c>
      <c r="E12" s="2"/>
      <c r="F12" s="2"/>
      <c r="G12" s="30"/>
      <c r="H12" s="30"/>
    </row>
    <row r="13" spans="1:8">
      <c r="A13" s="30"/>
      <c r="B13" s="30"/>
      <c r="C13" s="30"/>
      <c r="D13" s="30"/>
      <c r="E13" s="30"/>
      <c r="F13" s="30"/>
      <c r="G13" s="30"/>
      <c r="H13" s="30"/>
    </row>
    <row r="14" spans="1:8">
      <c r="A14" s="30"/>
      <c r="B14" s="30"/>
      <c r="C14" s="30"/>
      <c r="D14" s="30"/>
      <c r="E14" s="30"/>
      <c r="F14" s="30"/>
      <c r="G14" s="30"/>
      <c r="H14" s="30"/>
    </row>
    <row r="15" spans="1:8">
      <c r="A15" s="30"/>
      <c r="B15" s="30"/>
      <c r="C15" s="30"/>
      <c r="D15" s="30"/>
      <c r="E15" s="30"/>
      <c r="F15" s="30"/>
      <c r="G15" s="30"/>
      <c r="H15" s="30"/>
    </row>
  </sheetData>
  <mergeCells count="2">
    <mergeCell ref="A3:H3"/>
    <mergeCell ref="A1:G1"/>
  </mergeCells>
  <pageMargins left="0.70866141732283472" right="0.70866141732283472" top="0.74803149606299213" bottom="0.74803149606299213" header="0.31496062992125984" footer="0.31496062992125984"/>
  <pageSetup paperSize="9" scale="120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N55"/>
  <sheetViews>
    <sheetView workbookViewId="0">
      <selection activeCell="A2" sqref="A2:E2"/>
    </sheetView>
  </sheetViews>
  <sheetFormatPr defaultRowHeight="15"/>
  <cols>
    <col min="1" max="1" width="4.140625" style="102" bestFit="1" customWidth="1"/>
    <col min="2" max="2" width="50.28515625" style="102" customWidth="1"/>
    <col min="3" max="3" width="18.42578125" style="102" customWidth="1"/>
    <col min="4" max="4" width="18.7109375" style="102" customWidth="1"/>
    <col min="5" max="5" width="16" style="102" bestFit="1" customWidth="1"/>
    <col min="6" max="16384" width="9.140625" style="102"/>
  </cols>
  <sheetData>
    <row r="2" spans="1:14">
      <c r="A2" s="523" t="s">
        <v>1314</v>
      </c>
      <c r="B2" s="523"/>
      <c r="C2" s="523"/>
      <c r="D2" s="523"/>
      <c r="E2" s="523"/>
    </row>
    <row r="4" spans="1:14">
      <c r="A4" s="551" t="s">
        <v>396</v>
      </c>
      <c r="B4" s="551"/>
      <c r="C4" s="551"/>
      <c r="D4" s="551"/>
      <c r="E4" s="551"/>
    </row>
    <row r="5" spans="1:14">
      <c r="A5" s="551" t="s">
        <v>482</v>
      </c>
      <c r="B5" s="551"/>
      <c r="C5" s="551"/>
      <c r="D5" s="551"/>
      <c r="E5" s="551"/>
    </row>
    <row r="6" spans="1:14" ht="67.5">
      <c r="A6" s="160" t="s">
        <v>31</v>
      </c>
      <c r="B6" s="161" t="s">
        <v>1212</v>
      </c>
      <c r="C6" s="188" t="s">
        <v>1210</v>
      </c>
      <c r="D6" s="189" t="s">
        <v>1211</v>
      </c>
      <c r="E6" s="163" t="s">
        <v>385</v>
      </c>
    </row>
    <row r="7" spans="1:14">
      <c r="A7" s="164"/>
      <c r="B7" s="165" t="str">
        <f>+A4</f>
        <v>Ebes Községi Önkormányzat maradványának felhasználása</v>
      </c>
      <c r="C7" s="166">
        <f>C17+C27</f>
        <v>70000000</v>
      </c>
      <c r="D7" s="166">
        <f>D17+D27</f>
        <v>576598087</v>
      </c>
      <c r="E7" s="166">
        <f>E17+E27</f>
        <v>646598087</v>
      </c>
    </row>
    <row r="8" spans="1:14">
      <c r="A8" s="164"/>
      <c r="B8" s="167" t="s">
        <v>1213</v>
      </c>
      <c r="C8" s="168"/>
      <c r="D8" s="70">
        <v>1171195</v>
      </c>
      <c r="E8" s="70">
        <f t="shared" ref="E8:E16" si="0">SUM(C8:D8)</f>
        <v>1171195</v>
      </c>
    </row>
    <row r="9" spans="1:14">
      <c r="A9" s="164"/>
      <c r="B9" s="167" t="s">
        <v>1225</v>
      </c>
      <c r="C9" s="70"/>
      <c r="D9" s="70">
        <v>2966773</v>
      </c>
      <c r="E9" s="70">
        <f t="shared" si="0"/>
        <v>2966773</v>
      </c>
    </row>
    <row r="10" spans="1:14">
      <c r="A10" s="164"/>
      <c r="B10" s="167" t="s">
        <v>1298</v>
      </c>
      <c r="C10" s="168"/>
      <c r="D10" s="70">
        <v>8226182</v>
      </c>
      <c r="E10" s="70">
        <f t="shared" si="0"/>
        <v>8226182</v>
      </c>
    </row>
    <row r="11" spans="1:14" ht="38.25">
      <c r="A11" s="164"/>
      <c r="B11" s="167" t="s">
        <v>1214</v>
      </c>
      <c r="C11" s="168"/>
      <c r="D11" s="70">
        <v>0</v>
      </c>
      <c r="E11" s="70">
        <f t="shared" si="0"/>
        <v>0</v>
      </c>
    </row>
    <row r="12" spans="1:14" ht="38.25">
      <c r="A12" s="164"/>
      <c r="B12" s="167" t="s">
        <v>1215</v>
      </c>
      <c r="C12" s="168"/>
      <c r="D12" s="70">
        <v>156652</v>
      </c>
      <c r="E12" s="70">
        <f t="shared" si="0"/>
        <v>156652</v>
      </c>
    </row>
    <row r="13" spans="1:14" ht="25.5">
      <c r="A13" s="164"/>
      <c r="B13" s="167" t="s">
        <v>1216</v>
      </c>
      <c r="C13" s="168"/>
      <c r="D13" s="70">
        <v>217497</v>
      </c>
      <c r="E13" s="70">
        <f t="shared" si="0"/>
        <v>217497</v>
      </c>
      <c r="N13" s="169"/>
    </row>
    <row r="14" spans="1:14">
      <c r="A14" s="164"/>
      <c r="B14" s="167" t="s">
        <v>1217</v>
      </c>
      <c r="C14" s="168"/>
      <c r="D14" s="70">
        <v>7058044</v>
      </c>
      <c r="E14" s="70">
        <f t="shared" si="0"/>
        <v>7058044</v>
      </c>
    </row>
    <row r="15" spans="1:14">
      <c r="A15" s="170"/>
      <c r="B15" s="167" t="s">
        <v>617</v>
      </c>
      <c r="C15" s="168"/>
      <c r="D15" s="168">
        <v>27732428</v>
      </c>
      <c r="E15" s="70">
        <f t="shared" si="0"/>
        <v>27732428</v>
      </c>
    </row>
    <row r="16" spans="1:14">
      <c r="A16" s="170"/>
      <c r="B16" s="167" t="s">
        <v>1218</v>
      </c>
      <c r="C16" s="168"/>
      <c r="D16" s="168">
        <v>4326650</v>
      </c>
      <c r="E16" s="70">
        <f t="shared" si="0"/>
        <v>4326650</v>
      </c>
    </row>
    <row r="17" spans="1:5">
      <c r="A17" s="171"/>
      <c r="B17" s="172" t="s">
        <v>387</v>
      </c>
      <c r="C17" s="75">
        <f>SUM(C8:C16)</f>
        <v>0</v>
      </c>
      <c r="D17" s="75">
        <f t="shared" ref="D17:E17" si="1">SUM(D8:D16)</f>
        <v>51855421</v>
      </c>
      <c r="E17" s="75">
        <f t="shared" si="1"/>
        <v>51855421</v>
      </c>
    </row>
    <row r="18" spans="1:5" s="193" customFormat="1">
      <c r="A18" s="164"/>
      <c r="B18" s="192" t="s">
        <v>1224</v>
      </c>
      <c r="C18" s="70">
        <v>70000000</v>
      </c>
      <c r="D18" s="70"/>
      <c r="E18" s="70">
        <f>SUM(C18:D18)</f>
        <v>70000000</v>
      </c>
    </row>
    <row r="19" spans="1:5">
      <c r="A19" s="164"/>
      <c r="B19" s="167" t="s">
        <v>1219</v>
      </c>
      <c r="C19" s="168"/>
      <c r="D19" s="70">
        <v>3365389</v>
      </c>
      <c r="E19" s="70">
        <f>SUM(C19:D19)</f>
        <v>3365389</v>
      </c>
    </row>
    <row r="20" spans="1:5">
      <c r="A20" s="164"/>
      <c r="B20" s="167" t="s">
        <v>1251</v>
      </c>
      <c r="C20" s="70"/>
      <c r="D20" s="70">
        <v>40554546</v>
      </c>
      <c r="E20" s="70">
        <f t="shared" ref="E20:E26" si="2">SUM(C20:D20)</f>
        <v>40554546</v>
      </c>
    </row>
    <row r="21" spans="1:5">
      <c r="A21" s="164"/>
      <c r="B21" s="167" t="s">
        <v>1252</v>
      </c>
      <c r="C21" s="70"/>
      <c r="D21" s="70">
        <v>281705234</v>
      </c>
      <c r="E21" s="70">
        <f t="shared" si="2"/>
        <v>281705234</v>
      </c>
    </row>
    <row r="22" spans="1:5">
      <c r="A22" s="164"/>
      <c r="B22" s="167" t="s">
        <v>1220</v>
      </c>
      <c r="C22" s="70"/>
      <c r="D22" s="70">
        <v>1600000</v>
      </c>
      <c r="E22" s="70">
        <f t="shared" si="2"/>
        <v>1600000</v>
      </c>
    </row>
    <row r="23" spans="1:5">
      <c r="A23" s="164"/>
      <c r="B23" s="167" t="s">
        <v>1250</v>
      </c>
      <c r="C23" s="70"/>
      <c r="D23" s="70">
        <v>33025100</v>
      </c>
      <c r="E23" s="70">
        <f t="shared" si="2"/>
        <v>33025100</v>
      </c>
    </row>
    <row r="24" spans="1:5">
      <c r="A24" s="164"/>
      <c r="B24" s="167" t="s">
        <v>1222</v>
      </c>
      <c r="C24" s="70"/>
      <c r="D24" s="70">
        <v>4959718</v>
      </c>
      <c r="E24" s="70">
        <f t="shared" si="2"/>
        <v>4959718</v>
      </c>
    </row>
    <row r="25" spans="1:5">
      <c r="A25" s="164"/>
      <c r="B25" s="167" t="s">
        <v>1257</v>
      </c>
      <c r="C25" s="70"/>
      <c r="D25" s="70">
        <v>158394260</v>
      </c>
      <c r="E25" s="70">
        <f t="shared" si="2"/>
        <v>158394260</v>
      </c>
    </row>
    <row r="26" spans="1:5">
      <c r="A26" s="164"/>
      <c r="B26" s="167" t="s">
        <v>1221</v>
      </c>
      <c r="C26" s="70"/>
      <c r="D26" s="70">
        <v>1138419</v>
      </c>
      <c r="E26" s="70">
        <f t="shared" si="2"/>
        <v>1138419</v>
      </c>
    </row>
    <row r="27" spans="1:5">
      <c r="A27" s="171"/>
      <c r="B27" s="172" t="s">
        <v>388</v>
      </c>
      <c r="C27" s="75">
        <f>SUM(C18:C26)</f>
        <v>70000000</v>
      </c>
      <c r="D27" s="75">
        <f t="shared" ref="D27:E27" si="3">SUM(D18:D26)</f>
        <v>524742666</v>
      </c>
      <c r="E27" s="75">
        <f t="shared" si="3"/>
        <v>594742666</v>
      </c>
    </row>
    <row r="28" spans="1:5">
      <c r="A28" s="164"/>
      <c r="B28" s="165" t="s">
        <v>389</v>
      </c>
      <c r="C28" s="166">
        <f>SUM(C30)</f>
        <v>0</v>
      </c>
      <c r="D28" s="166">
        <f>SUM(D30)</f>
        <v>66208767</v>
      </c>
      <c r="E28" s="166">
        <f>SUM(E30)</f>
        <v>66208767</v>
      </c>
    </row>
    <row r="29" spans="1:5">
      <c r="A29" s="164"/>
      <c r="B29" s="173" t="s">
        <v>618</v>
      </c>
      <c r="C29" s="174"/>
      <c r="D29" s="174">
        <v>66208767</v>
      </c>
      <c r="E29" s="174">
        <f>SUM(C29:D29)</f>
        <v>66208767</v>
      </c>
    </row>
    <row r="30" spans="1:5">
      <c r="A30" s="171"/>
      <c r="B30" s="172" t="s">
        <v>390</v>
      </c>
      <c r="C30" s="75">
        <f>SUM(C29:C29)</f>
        <v>0</v>
      </c>
      <c r="D30" s="75">
        <f>SUM(D29:D29)</f>
        <v>66208767</v>
      </c>
      <c r="E30" s="75">
        <f>SUM(E29:E29)</f>
        <v>66208767</v>
      </c>
    </row>
    <row r="31" spans="1:5">
      <c r="A31" s="175"/>
      <c r="B31" s="176" t="s">
        <v>391</v>
      </c>
      <c r="C31" s="76">
        <f>C28+C7</f>
        <v>70000000</v>
      </c>
      <c r="D31" s="76">
        <f>D28+D7</f>
        <v>642806854</v>
      </c>
      <c r="E31" s="76">
        <f>E28+E7</f>
        <v>712806854</v>
      </c>
    </row>
    <row r="32" spans="1:5" ht="31.5">
      <c r="A32" s="177" t="s">
        <v>392</v>
      </c>
      <c r="B32" s="161" t="s">
        <v>1223</v>
      </c>
      <c r="C32" s="162"/>
      <c r="D32" s="163"/>
      <c r="E32" s="163"/>
    </row>
    <row r="33" spans="1:5">
      <c r="A33" s="164"/>
      <c r="B33" s="165" t="s">
        <v>386</v>
      </c>
      <c r="C33" s="166">
        <f>C34</f>
        <v>0</v>
      </c>
      <c r="D33" s="166">
        <f>SUM(D34:D35)</f>
        <v>1721307</v>
      </c>
      <c r="E33" s="166">
        <f>SUM(E34:E35)</f>
        <v>1721307</v>
      </c>
    </row>
    <row r="34" spans="1:5">
      <c r="A34" s="164"/>
      <c r="B34" s="167" t="s">
        <v>1213</v>
      </c>
      <c r="C34" s="168"/>
      <c r="D34" s="70">
        <v>1258028</v>
      </c>
      <c r="E34" s="70">
        <f>SUM(C34:D34)</f>
        <v>1258028</v>
      </c>
    </row>
    <row r="35" spans="1:5">
      <c r="A35" s="164"/>
      <c r="B35" s="167" t="s">
        <v>1226</v>
      </c>
      <c r="C35" s="168"/>
      <c r="D35" s="70">
        <v>463279</v>
      </c>
      <c r="E35" s="70">
        <f>SUM(C35:D35)</f>
        <v>463279</v>
      </c>
    </row>
    <row r="36" spans="1:5">
      <c r="A36" s="164"/>
      <c r="B36" s="165" t="s">
        <v>389</v>
      </c>
      <c r="C36" s="166">
        <f>SUM(C37:C37)</f>
        <v>0</v>
      </c>
      <c r="D36" s="166">
        <f>SUM(D37:D37)</f>
        <v>0</v>
      </c>
      <c r="E36" s="166">
        <f>SUM(E37:E37)</f>
        <v>-217497</v>
      </c>
    </row>
    <row r="37" spans="1:5">
      <c r="A37" s="164"/>
      <c r="B37" s="179" t="s">
        <v>619</v>
      </c>
      <c r="C37" s="174"/>
      <c r="D37" s="174"/>
      <c r="E37" s="174">
        <v>-217497</v>
      </c>
    </row>
    <row r="38" spans="1:5">
      <c r="A38" s="175"/>
      <c r="B38" s="176" t="s">
        <v>391</v>
      </c>
      <c r="C38" s="76">
        <f>C36+C33</f>
        <v>0</v>
      </c>
      <c r="D38" s="76">
        <f>D36+D33</f>
        <v>1721307</v>
      </c>
      <c r="E38" s="76">
        <f>E36+E33</f>
        <v>1503810</v>
      </c>
    </row>
    <row r="39" spans="1:5" ht="31.5">
      <c r="A39" s="177" t="s">
        <v>393</v>
      </c>
      <c r="B39" s="180" t="s">
        <v>1227</v>
      </c>
      <c r="C39" s="162"/>
      <c r="D39" s="163"/>
      <c r="E39" s="163"/>
    </row>
    <row r="40" spans="1:5">
      <c r="A40" s="164"/>
      <c r="B40" s="165" t="s">
        <v>386</v>
      </c>
      <c r="C40" s="166">
        <f>C41</f>
        <v>0</v>
      </c>
      <c r="D40" s="166">
        <f>SUM(D41:D42)</f>
        <v>974842</v>
      </c>
      <c r="E40" s="166">
        <f>SUM(E41:E42)</f>
        <v>792135</v>
      </c>
    </row>
    <row r="41" spans="1:5">
      <c r="A41" s="164"/>
      <c r="B41" s="167" t="s">
        <v>1213</v>
      </c>
      <c r="C41" s="168"/>
      <c r="D41" s="70">
        <v>788685</v>
      </c>
      <c r="E41" s="70">
        <f>SUM(C41:D41)</f>
        <v>788685</v>
      </c>
    </row>
    <row r="42" spans="1:5">
      <c r="A42" s="164"/>
      <c r="B42" s="167" t="s">
        <v>1226</v>
      </c>
      <c r="C42" s="168"/>
      <c r="D42" s="70">
        <v>186157</v>
      </c>
      <c r="E42" s="70">
        <v>3450</v>
      </c>
    </row>
    <row r="43" spans="1:5">
      <c r="A43" s="164"/>
      <c r="B43" s="165" t="s">
        <v>389</v>
      </c>
      <c r="C43" s="166">
        <v>0</v>
      </c>
      <c r="D43" s="166">
        <f>SUM(D44:D44)</f>
        <v>0</v>
      </c>
      <c r="E43" s="166">
        <f>SUM(E44:E44)</f>
        <v>1061689</v>
      </c>
    </row>
    <row r="44" spans="1:5">
      <c r="A44" s="164"/>
      <c r="B44" s="179" t="s">
        <v>619</v>
      </c>
      <c r="C44" s="178"/>
      <c r="D44" s="174">
        <v>0</v>
      </c>
      <c r="E44" s="174">
        <v>1061689</v>
      </c>
    </row>
    <row r="45" spans="1:5">
      <c r="A45" s="175"/>
      <c r="B45" s="176" t="s">
        <v>391</v>
      </c>
      <c r="C45" s="76">
        <f>C43+C40</f>
        <v>0</v>
      </c>
      <c r="D45" s="76">
        <f>D43+D40</f>
        <v>974842</v>
      </c>
      <c r="E45" s="76">
        <f>E43+E40</f>
        <v>1853824</v>
      </c>
    </row>
    <row r="46" spans="1:5" ht="31.5">
      <c r="A46" s="177" t="s">
        <v>397</v>
      </c>
      <c r="B46" s="180" t="s">
        <v>1247</v>
      </c>
      <c r="C46" s="162"/>
      <c r="D46" s="163"/>
      <c r="E46" s="163"/>
    </row>
    <row r="47" spans="1:5">
      <c r="A47" s="164"/>
      <c r="B47" s="165" t="s">
        <v>386</v>
      </c>
      <c r="C47" s="166">
        <f>SUM(C48:C48)</f>
        <v>0</v>
      </c>
      <c r="D47" s="166">
        <f>SUM(D48:D49)</f>
        <v>316272</v>
      </c>
      <c r="E47" s="166">
        <f>SUM(E48:E49)</f>
        <v>1318289</v>
      </c>
    </row>
    <row r="48" spans="1:5">
      <c r="A48" s="164"/>
      <c r="B48" s="167" t="s">
        <v>1213</v>
      </c>
      <c r="C48" s="168"/>
      <c r="D48" s="70"/>
      <c r="E48" s="70">
        <v>922893</v>
      </c>
    </row>
    <row r="49" spans="1:5">
      <c r="A49" s="164"/>
      <c r="B49" s="167" t="s">
        <v>1226</v>
      </c>
      <c r="C49" s="168"/>
      <c r="D49" s="70">
        <v>316272</v>
      </c>
      <c r="E49" s="70">
        <v>395396</v>
      </c>
    </row>
    <row r="50" spans="1:5">
      <c r="A50" s="164"/>
      <c r="B50" s="165" t="s">
        <v>389</v>
      </c>
      <c r="C50" s="166">
        <f>SUM(C51:C51)</f>
        <v>0</v>
      </c>
      <c r="D50" s="166">
        <f>SUM(D51:D51)</f>
        <v>0</v>
      </c>
      <c r="E50" s="166">
        <f>SUM(E51:E51)</f>
        <v>-156652</v>
      </c>
    </row>
    <row r="51" spans="1:5">
      <c r="A51" s="164"/>
      <c r="B51" s="179" t="s">
        <v>619</v>
      </c>
      <c r="C51" s="174"/>
      <c r="D51" s="174">
        <v>0</v>
      </c>
      <c r="E51" s="174">
        <v>-156652</v>
      </c>
    </row>
    <row r="52" spans="1:5">
      <c r="A52" s="175"/>
      <c r="B52" s="181" t="s">
        <v>391</v>
      </c>
      <c r="C52" s="182">
        <f>C50+C47</f>
        <v>0</v>
      </c>
      <c r="D52" s="182">
        <f>D50+D47</f>
        <v>316272</v>
      </c>
      <c r="E52" s="182">
        <f>E50+E47</f>
        <v>1161637</v>
      </c>
    </row>
    <row r="53" spans="1:5">
      <c r="A53" s="175"/>
      <c r="B53" s="183" t="s">
        <v>386</v>
      </c>
      <c r="C53" s="184">
        <f>C7+C33+C40+C47</f>
        <v>70000000</v>
      </c>
      <c r="D53" s="184">
        <f>D7+D33+D40+D47</f>
        <v>579610508</v>
      </c>
      <c r="E53" s="184">
        <f>E7+E38+E40+E52</f>
        <v>650055669</v>
      </c>
    </row>
    <row r="54" spans="1:5">
      <c r="A54" s="175"/>
      <c r="B54" s="183" t="s">
        <v>394</v>
      </c>
      <c r="C54" s="184">
        <f>C50+C43+C36+C28</f>
        <v>0</v>
      </c>
      <c r="D54" s="184">
        <f>D50+D43+D36+D28</f>
        <v>66208767</v>
      </c>
      <c r="E54" s="184">
        <f>E43+E28</f>
        <v>67270456</v>
      </c>
    </row>
    <row r="55" spans="1:5">
      <c r="A55" s="185"/>
      <c r="B55" s="186" t="s">
        <v>395</v>
      </c>
      <c r="C55" s="187">
        <f>C52+C45+C38+C31</f>
        <v>70000000</v>
      </c>
      <c r="D55" s="187">
        <f>D52+D45+D38+D31</f>
        <v>645819275</v>
      </c>
      <c r="E55" s="187">
        <f>E52+E45+E38+E31</f>
        <v>717326125</v>
      </c>
    </row>
  </sheetData>
  <mergeCells count="3">
    <mergeCell ref="A2:E2"/>
    <mergeCell ref="A4:E4"/>
    <mergeCell ref="A5:E5"/>
  </mergeCells>
  <pageMargins left="0.25" right="0.25" top="0.41" bottom="0.39" header="0.3" footer="0.3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"/>
  <sheetViews>
    <sheetView zoomScaleSheetLayoutView="100" workbookViewId="0">
      <selection sqref="A1:D1"/>
    </sheetView>
  </sheetViews>
  <sheetFormatPr defaultRowHeight="12.75"/>
  <cols>
    <col min="1" max="1" width="54.5703125" style="108" bestFit="1" customWidth="1"/>
    <col min="2" max="2" width="12.85546875" style="108" customWidth="1"/>
    <col min="3" max="3" width="15.5703125" style="108" customWidth="1"/>
    <col min="4" max="4" width="13.28515625" style="108" bestFit="1" customWidth="1"/>
    <col min="5" max="5" width="16.7109375" style="108" customWidth="1"/>
    <col min="6" max="6" width="14.85546875" style="108" bestFit="1" customWidth="1"/>
    <col min="7" max="16384" width="9.140625" style="108"/>
  </cols>
  <sheetData>
    <row r="1" spans="1:6" ht="13.5">
      <c r="A1" s="523" t="s">
        <v>1315</v>
      </c>
      <c r="B1" s="523"/>
      <c r="C1" s="523"/>
      <c r="D1" s="523"/>
      <c r="E1" s="197"/>
      <c r="F1" s="197"/>
    </row>
    <row r="2" spans="1:6" ht="13.5">
      <c r="A2" s="451"/>
      <c r="B2" s="212"/>
      <c r="C2" s="197"/>
      <c r="D2" s="197"/>
      <c r="E2" s="197"/>
      <c r="F2" s="197"/>
    </row>
    <row r="3" spans="1:6">
      <c r="A3" s="552" t="s">
        <v>331</v>
      </c>
      <c r="B3" s="552"/>
      <c r="C3" s="552"/>
      <c r="D3" s="552"/>
      <c r="E3" s="552"/>
      <c r="F3" s="552"/>
    </row>
    <row r="4" spans="1:6">
      <c r="A4" s="553" t="s">
        <v>1228</v>
      </c>
      <c r="B4" s="553"/>
      <c r="C4" s="553"/>
      <c r="D4" s="553"/>
      <c r="E4" s="553"/>
      <c r="F4" s="553"/>
    </row>
    <row r="5" spans="1:6" s="453" customFormat="1" ht="40.5">
      <c r="A5" s="452"/>
      <c r="B5" s="189" t="s">
        <v>34</v>
      </c>
      <c r="C5" s="189" t="s">
        <v>35</v>
      </c>
      <c r="D5" s="189" t="s">
        <v>1152</v>
      </c>
      <c r="E5" s="189" t="s">
        <v>33</v>
      </c>
      <c r="F5" s="188" t="s">
        <v>365</v>
      </c>
    </row>
    <row r="6" spans="1:6" ht="15" customHeight="1">
      <c r="A6" s="200"/>
      <c r="B6" s="454"/>
      <c r="C6" s="454"/>
      <c r="D6" s="146"/>
      <c r="E6" s="146"/>
      <c r="F6" s="455" t="s">
        <v>1143</v>
      </c>
    </row>
    <row r="7" spans="1:6" ht="15" customHeight="1">
      <c r="A7" s="200" t="s">
        <v>1144</v>
      </c>
      <c r="B7" s="203">
        <v>857689</v>
      </c>
      <c r="C7" s="203">
        <v>140284</v>
      </c>
      <c r="D7" s="203">
        <v>910207</v>
      </c>
      <c r="E7" s="203">
        <v>388875446</v>
      </c>
      <c r="F7" s="201">
        <f>B7+C7+D7+E7</f>
        <v>390783626</v>
      </c>
    </row>
    <row r="8" spans="1:6" ht="15" customHeight="1">
      <c r="A8" s="146" t="s">
        <v>1150</v>
      </c>
      <c r="B8" s="203">
        <v>68444692</v>
      </c>
      <c r="C8" s="203">
        <v>55633278</v>
      </c>
      <c r="D8" s="203">
        <v>136842584</v>
      </c>
      <c r="E8" s="203">
        <v>1951884451</v>
      </c>
      <c r="F8" s="201">
        <f t="shared" ref="F8:F15" si="0">B8+C8+D8+E8</f>
        <v>2212805005</v>
      </c>
    </row>
    <row r="9" spans="1:6" ht="15" customHeight="1">
      <c r="A9" s="146" t="s">
        <v>1151</v>
      </c>
      <c r="B9" s="203">
        <v>66940882</v>
      </c>
      <c r="C9" s="203">
        <v>53779454</v>
      </c>
      <c r="D9" s="203">
        <v>135680947</v>
      </c>
      <c r="E9" s="203">
        <v>1239077597</v>
      </c>
      <c r="F9" s="201">
        <f t="shared" si="0"/>
        <v>1495478880</v>
      </c>
    </row>
    <row r="10" spans="1:6" ht="15" customHeight="1">
      <c r="A10" s="146" t="s">
        <v>1229</v>
      </c>
      <c r="B10" s="203">
        <v>857689</v>
      </c>
      <c r="C10" s="203">
        <v>140284</v>
      </c>
      <c r="D10" s="203">
        <v>910207</v>
      </c>
      <c r="E10" s="203">
        <v>373396333</v>
      </c>
      <c r="F10" s="201">
        <f t="shared" si="0"/>
        <v>375304513</v>
      </c>
    </row>
    <row r="11" spans="1:6" ht="51">
      <c r="A11" s="205" t="s">
        <v>1149</v>
      </c>
      <c r="B11" s="203">
        <v>0</v>
      </c>
      <c r="C11" s="203">
        <v>0</v>
      </c>
      <c r="D11" s="203">
        <v>0</v>
      </c>
      <c r="E11" s="203">
        <v>-3579128</v>
      </c>
      <c r="F11" s="201">
        <f t="shared" si="0"/>
        <v>-3579128</v>
      </c>
    </row>
    <row r="12" spans="1:6" ht="15" customHeight="1">
      <c r="A12" s="200" t="s">
        <v>1145</v>
      </c>
      <c r="B12" s="201">
        <f t="shared" ref="B12:C12" si="1">B7+B8-B9+B11-B10</f>
        <v>1503810</v>
      </c>
      <c r="C12" s="201">
        <f t="shared" si="1"/>
        <v>1853824</v>
      </c>
      <c r="D12" s="201">
        <f>D7+D8-D9+D11-D10</f>
        <v>1161637</v>
      </c>
      <c r="E12" s="201">
        <f>E7+E8-E9+E11-E10</f>
        <v>724706839</v>
      </c>
      <c r="F12" s="201">
        <f>B12+C12+D12+E12</f>
        <v>729226110</v>
      </c>
    </row>
    <row r="13" spans="1:6" ht="15" customHeight="1">
      <c r="A13" s="146"/>
      <c r="B13" s="203"/>
      <c r="C13" s="203"/>
      <c r="D13" s="203"/>
      <c r="E13" s="203"/>
      <c r="F13" s="201">
        <f>B13+C13+D13+E13</f>
        <v>0</v>
      </c>
    </row>
    <row r="14" spans="1:6" ht="15" customHeight="1">
      <c r="A14" s="146" t="s">
        <v>1146</v>
      </c>
      <c r="B14" s="203">
        <v>0</v>
      </c>
      <c r="C14" s="146">
        <v>0</v>
      </c>
      <c r="D14" s="146">
        <v>0</v>
      </c>
      <c r="E14" s="203">
        <v>0</v>
      </c>
      <c r="F14" s="201">
        <f t="shared" si="0"/>
        <v>0</v>
      </c>
    </row>
    <row r="15" spans="1:6" ht="15" customHeight="1">
      <c r="A15" s="200" t="s">
        <v>1147</v>
      </c>
      <c r="B15" s="201">
        <f t="shared" ref="B15:E15" si="2">B12+B14</f>
        <v>1503810</v>
      </c>
      <c r="C15" s="201">
        <f t="shared" si="2"/>
        <v>1853824</v>
      </c>
      <c r="D15" s="201">
        <f t="shared" si="2"/>
        <v>1161637</v>
      </c>
      <c r="E15" s="201">
        <f t="shared" si="2"/>
        <v>724706839</v>
      </c>
      <c r="F15" s="201">
        <f t="shared" si="0"/>
        <v>729226110</v>
      </c>
    </row>
    <row r="16" spans="1:6">
      <c r="B16" s="108">
        <v>1503810</v>
      </c>
      <c r="C16" s="108">
        <v>1853824</v>
      </c>
      <c r="D16" s="108">
        <v>1161637</v>
      </c>
      <c r="E16" s="108">
        <v>724706839</v>
      </c>
    </row>
    <row r="17" spans="2:5">
      <c r="B17" s="215">
        <f>B15-B16</f>
        <v>0</v>
      </c>
      <c r="C17" s="215">
        <f>C15-C16</f>
        <v>0</v>
      </c>
      <c r="D17" s="215">
        <f>D15-D16</f>
        <v>0</v>
      </c>
      <c r="E17" s="215">
        <f>E15-E16</f>
        <v>0</v>
      </c>
    </row>
  </sheetData>
  <mergeCells count="3">
    <mergeCell ref="A3:F3"/>
    <mergeCell ref="A4:F4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G53"/>
  <sheetViews>
    <sheetView workbookViewId="0">
      <selection activeCell="A2" sqref="A2:E2"/>
    </sheetView>
  </sheetViews>
  <sheetFormatPr defaultRowHeight="15"/>
  <cols>
    <col min="1" max="1" width="6.140625" bestFit="1" customWidth="1"/>
    <col min="2" max="2" width="40.42578125" bestFit="1" customWidth="1"/>
    <col min="3" max="3" width="12.7109375" bestFit="1" customWidth="1"/>
    <col min="4" max="4" width="15.5703125" bestFit="1" customWidth="1"/>
    <col min="5" max="5" width="13.42578125" customWidth="1"/>
    <col min="6" max="6" width="13.140625" bestFit="1" customWidth="1"/>
    <col min="7" max="7" width="13.42578125" bestFit="1" customWidth="1"/>
  </cols>
  <sheetData>
    <row r="2" spans="1:7">
      <c r="A2" s="518" t="s">
        <v>1316</v>
      </c>
      <c r="B2" s="518"/>
      <c r="C2" s="518"/>
      <c r="D2" s="518"/>
      <c r="E2" s="518"/>
    </row>
    <row r="4" spans="1:7">
      <c r="A4" s="558" t="s">
        <v>1304</v>
      </c>
      <c r="B4" s="558"/>
      <c r="C4" s="558"/>
      <c r="D4" s="558"/>
      <c r="E4" s="558"/>
      <c r="F4" s="558"/>
      <c r="G4" s="558"/>
    </row>
    <row r="5" spans="1:7">
      <c r="A5" s="559" t="s">
        <v>398</v>
      </c>
      <c r="B5" s="559"/>
      <c r="C5" s="559"/>
      <c r="D5" s="559"/>
      <c r="E5" s="559"/>
      <c r="F5" s="559"/>
      <c r="G5" s="559"/>
    </row>
    <row r="6" spans="1:7" ht="15.75" thickBot="1">
      <c r="A6" s="81"/>
      <c r="B6" s="81"/>
      <c r="C6" s="81"/>
      <c r="D6" s="81"/>
      <c r="E6" s="81"/>
      <c r="F6" s="81"/>
      <c r="G6" s="81"/>
    </row>
    <row r="7" spans="1:7" s="194" customFormat="1" ht="41.25" thickBot="1">
      <c r="A7" s="252"/>
      <c r="B7" s="253"/>
      <c r="C7" s="254" t="s">
        <v>34</v>
      </c>
      <c r="D7" s="255" t="s">
        <v>35</v>
      </c>
      <c r="E7" s="255" t="s">
        <v>1294</v>
      </c>
      <c r="F7" s="255" t="s">
        <v>33</v>
      </c>
      <c r="G7" s="256" t="s">
        <v>365</v>
      </c>
    </row>
    <row r="8" spans="1:7">
      <c r="A8" s="560" t="s">
        <v>399</v>
      </c>
      <c r="B8" s="561"/>
      <c r="C8" s="82"/>
      <c r="D8" s="82"/>
      <c r="E8" s="82"/>
      <c r="F8" s="82"/>
      <c r="G8" s="82"/>
    </row>
    <row r="9" spans="1:7">
      <c r="A9" s="83" t="s">
        <v>400</v>
      </c>
      <c r="B9" s="84" t="s">
        <v>401</v>
      </c>
      <c r="C9" s="85">
        <v>0</v>
      </c>
      <c r="D9" s="85">
        <v>0</v>
      </c>
      <c r="E9" s="85">
        <v>0</v>
      </c>
      <c r="F9" s="85">
        <v>2031</v>
      </c>
      <c r="G9" s="85">
        <f t="shared" ref="G9:G53" si="0">SUM(C9:F9)</f>
        <v>2031</v>
      </c>
    </row>
    <row r="10" spans="1:7">
      <c r="A10" s="83" t="s">
        <v>402</v>
      </c>
      <c r="B10" s="86" t="s">
        <v>403</v>
      </c>
      <c r="C10" s="87">
        <v>0</v>
      </c>
      <c r="D10" s="87">
        <v>0</v>
      </c>
      <c r="E10" s="87">
        <v>14446</v>
      </c>
      <c r="F10" s="87">
        <v>2922321</v>
      </c>
      <c r="G10" s="87">
        <f t="shared" si="0"/>
        <v>2936767</v>
      </c>
    </row>
    <row r="11" spans="1:7">
      <c r="A11" s="83" t="s">
        <v>404</v>
      </c>
      <c r="B11" s="86" t="s">
        <v>405</v>
      </c>
      <c r="C11" s="87">
        <v>0</v>
      </c>
      <c r="D11" s="87">
        <v>0</v>
      </c>
      <c r="E11" s="87">
        <v>0</v>
      </c>
      <c r="F11" s="87">
        <v>58661</v>
      </c>
      <c r="G11" s="87">
        <f t="shared" si="0"/>
        <v>58661</v>
      </c>
    </row>
    <row r="12" spans="1:7">
      <c r="A12" s="83" t="s">
        <v>406</v>
      </c>
      <c r="B12" s="86" t="s">
        <v>407</v>
      </c>
      <c r="C12" s="87">
        <v>0</v>
      </c>
      <c r="D12" s="87">
        <v>0</v>
      </c>
      <c r="E12" s="87">
        <v>0</v>
      </c>
      <c r="F12" s="87">
        <v>0</v>
      </c>
      <c r="G12" s="87">
        <f t="shared" si="0"/>
        <v>0</v>
      </c>
    </row>
    <row r="13" spans="1:7">
      <c r="A13" s="83" t="s">
        <v>408</v>
      </c>
      <c r="B13" s="86" t="s">
        <v>409</v>
      </c>
      <c r="C13" s="87">
        <v>0</v>
      </c>
      <c r="D13" s="87">
        <v>0</v>
      </c>
      <c r="E13" s="87">
        <v>0</v>
      </c>
      <c r="F13" s="87">
        <v>44140</v>
      </c>
      <c r="G13" s="87">
        <f t="shared" si="0"/>
        <v>44140</v>
      </c>
    </row>
    <row r="14" spans="1:7">
      <c r="A14" s="83" t="s">
        <v>410</v>
      </c>
      <c r="B14" s="86" t="s">
        <v>411</v>
      </c>
      <c r="C14" s="87">
        <v>0</v>
      </c>
      <c r="D14" s="87">
        <v>0</v>
      </c>
      <c r="E14" s="87">
        <v>0</v>
      </c>
      <c r="F14" s="87">
        <v>0</v>
      </c>
      <c r="G14" s="87">
        <f t="shared" si="0"/>
        <v>0</v>
      </c>
    </row>
    <row r="15" spans="1:7">
      <c r="A15" s="83" t="s">
        <v>412</v>
      </c>
      <c r="B15" s="84" t="s">
        <v>413</v>
      </c>
      <c r="C15" s="85">
        <f>SUM(C10:C14)</f>
        <v>0</v>
      </c>
      <c r="D15" s="85">
        <f>SUM(D10:D14)</f>
        <v>0</v>
      </c>
      <c r="E15" s="85">
        <f>SUM(E10:E14)</f>
        <v>14446</v>
      </c>
      <c r="F15" s="85">
        <f>SUM(F10:F14)</f>
        <v>3025122</v>
      </c>
      <c r="G15" s="85">
        <f t="shared" si="0"/>
        <v>3039568</v>
      </c>
    </row>
    <row r="16" spans="1:7">
      <c r="A16" s="83" t="s">
        <v>414</v>
      </c>
      <c r="B16" s="86" t="s">
        <v>415</v>
      </c>
      <c r="C16" s="87">
        <v>0</v>
      </c>
      <c r="D16" s="87">
        <v>0</v>
      </c>
      <c r="E16" s="87">
        <v>0</v>
      </c>
      <c r="F16" s="87">
        <v>424836</v>
      </c>
      <c r="G16" s="87">
        <f t="shared" si="0"/>
        <v>424836</v>
      </c>
    </row>
    <row r="17" spans="1:7">
      <c r="A17" s="83" t="s">
        <v>416</v>
      </c>
      <c r="B17" s="86" t="s">
        <v>417</v>
      </c>
      <c r="C17" s="87">
        <v>0</v>
      </c>
      <c r="D17" s="87">
        <v>0</v>
      </c>
      <c r="E17" s="87">
        <v>0</v>
      </c>
      <c r="F17" s="87">
        <v>0</v>
      </c>
      <c r="G17" s="87">
        <f t="shared" si="0"/>
        <v>0</v>
      </c>
    </row>
    <row r="18" spans="1:7">
      <c r="A18" s="83" t="s">
        <v>418</v>
      </c>
      <c r="B18" s="86" t="s">
        <v>419</v>
      </c>
      <c r="C18" s="87">
        <v>0</v>
      </c>
      <c r="D18" s="87">
        <v>0</v>
      </c>
      <c r="E18" s="87">
        <v>0</v>
      </c>
      <c r="F18" s="87">
        <v>0</v>
      </c>
      <c r="G18" s="87">
        <f t="shared" si="0"/>
        <v>0</v>
      </c>
    </row>
    <row r="19" spans="1:7" ht="25.5">
      <c r="A19" s="83" t="s">
        <v>420</v>
      </c>
      <c r="B19" s="84" t="s">
        <v>421</v>
      </c>
      <c r="C19" s="85">
        <f>SUM(C16:C18)</f>
        <v>0</v>
      </c>
      <c r="D19" s="85">
        <f>SUM(D16:D18)</f>
        <v>0</v>
      </c>
      <c r="E19" s="85">
        <f>SUM(E16:E18)</f>
        <v>0</v>
      </c>
      <c r="F19" s="85">
        <f>SUM(F16:F18)</f>
        <v>424836</v>
      </c>
      <c r="G19" s="85">
        <f t="shared" si="0"/>
        <v>424836</v>
      </c>
    </row>
    <row r="20" spans="1:7">
      <c r="A20" s="83" t="s">
        <v>422</v>
      </c>
      <c r="B20" s="84" t="s">
        <v>423</v>
      </c>
      <c r="C20" s="85">
        <v>0</v>
      </c>
      <c r="D20" s="85"/>
      <c r="E20" s="85"/>
      <c r="F20" s="85"/>
      <c r="G20" s="85">
        <f t="shared" si="0"/>
        <v>0</v>
      </c>
    </row>
    <row r="21" spans="1:7" ht="38.25">
      <c r="A21" s="83" t="s">
        <v>87</v>
      </c>
      <c r="B21" s="84" t="s">
        <v>424</v>
      </c>
      <c r="C21" s="85">
        <f>C9+C15+C19+C20</f>
        <v>0</v>
      </c>
      <c r="D21" s="85">
        <f>D9+D15+D19+D20</f>
        <v>0</v>
      </c>
      <c r="E21" s="85">
        <f>E9+E15+E19+E20</f>
        <v>14446</v>
      </c>
      <c r="F21" s="85">
        <f>F9+F15+F19+F20</f>
        <v>3451989</v>
      </c>
      <c r="G21" s="85">
        <f t="shared" si="0"/>
        <v>3466435</v>
      </c>
    </row>
    <row r="22" spans="1:7">
      <c r="A22" s="83" t="s">
        <v>425</v>
      </c>
      <c r="B22" s="84" t="s">
        <v>426</v>
      </c>
      <c r="C22" s="85">
        <v>0</v>
      </c>
      <c r="D22" s="85">
        <v>0</v>
      </c>
      <c r="E22" s="85">
        <v>0</v>
      </c>
      <c r="F22" s="85">
        <v>5607</v>
      </c>
      <c r="G22" s="85">
        <f t="shared" si="0"/>
        <v>5607</v>
      </c>
    </row>
    <row r="23" spans="1:7">
      <c r="A23" s="83" t="s">
        <v>427</v>
      </c>
      <c r="B23" s="84" t="s">
        <v>428</v>
      </c>
      <c r="C23" s="85">
        <v>0</v>
      </c>
      <c r="D23" s="85">
        <v>0</v>
      </c>
      <c r="E23" s="85">
        <v>0</v>
      </c>
      <c r="F23" s="85">
        <v>0</v>
      </c>
      <c r="G23" s="85">
        <f t="shared" si="0"/>
        <v>0</v>
      </c>
    </row>
    <row r="24" spans="1:7" ht="25.5">
      <c r="A24" s="83" t="s">
        <v>88</v>
      </c>
      <c r="B24" s="84" t="s">
        <v>429</v>
      </c>
      <c r="C24" s="85">
        <v>0</v>
      </c>
      <c r="D24" s="85">
        <v>0</v>
      </c>
      <c r="E24" s="85">
        <v>0</v>
      </c>
      <c r="F24" s="85">
        <f>SUM(F22:F23)</f>
        <v>5607</v>
      </c>
      <c r="G24" s="85">
        <f t="shared" si="0"/>
        <v>5607</v>
      </c>
    </row>
    <row r="25" spans="1:7">
      <c r="A25" s="83" t="s">
        <v>430</v>
      </c>
      <c r="B25" s="86" t="s">
        <v>431</v>
      </c>
      <c r="C25" s="87">
        <v>0</v>
      </c>
      <c r="D25" s="87">
        <v>0</v>
      </c>
      <c r="E25" s="87">
        <v>0</v>
      </c>
      <c r="F25" s="87">
        <v>0</v>
      </c>
      <c r="G25" s="87">
        <f t="shared" si="0"/>
        <v>0</v>
      </c>
    </row>
    <row r="26" spans="1:7">
      <c r="A26" s="83" t="s">
        <v>432</v>
      </c>
      <c r="B26" s="86" t="s">
        <v>433</v>
      </c>
      <c r="C26" s="87">
        <v>473</v>
      </c>
      <c r="D26" s="87">
        <v>450</v>
      </c>
      <c r="E26" s="87">
        <v>301</v>
      </c>
      <c r="F26" s="87">
        <v>978</v>
      </c>
      <c r="G26" s="87">
        <f t="shared" si="0"/>
        <v>2202</v>
      </c>
    </row>
    <row r="27" spans="1:7">
      <c r="A27" s="83" t="s">
        <v>434</v>
      </c>
      <c r="B27" s="86" t="s">
        <v>435</v>
      </c>
      <c r="C27" s="87">
        <v>1031</v>
      </c>
      <c r="D27" s="87">
        <v>1404</v>
      </c>
      <c r="E27" s="87">
        <v>861</v>
      </c>
      <c r="F27" s="87">
        <v>723729</v>
      </c>
      <c r="G27" s="87">
        <f t="shared" si="0"/>
        <v>727025</v>
      </c>
    </row>
    <row r="28" spans="1:7">
      <c r="A28" s="83" t="s">
        <v>436</v>
      </c>
      <c r="B28" s="86" t="s">
        <v>437</v>
      </c>
      <c r="C28" s="87">
        <v>0</v>
      </c>
      <c r="D28" s="87"/>
      <c r="E28" s="87"/>
      <c r="F28" s="87"/>
      <c r="G28" s="87">
        <f t="shared" si="0"/>
        <v>0</v>
      </c>
    </row>
    <row r="29" spans="1:7">
      <c r="A29" s="83" t="s">
        <v>438</v>
      </c>
      <c r="B29" s="86" t="s">
        <v>439</v>
      </c>
      <c r="C29" s="87">
        <v>0</v>
      </c>
      <c r="D29" s="87">
        <v>0</v>
      </c>
      <c r="E29" s="87">
        <v>0</v>
      </c>
      <c r="F29" s="87">
        <v>0</v>
      </c>
      <c r="G29" s="87">
        <f t="shared" si="0"/>
        <v>0</v>
      </c>
    </row>
    <row r="30" spans="1:7">
      <c r="A30" s="83" t="s">
        <v>89</v>
      </c>
      <c r="B30" s="84" t="s">
        <v>440</v>
      </c>
      <c r="C30" s="85">
        <f>SUM(C25:C29)</f>
        <v>1504</v>
      </c>
      <c r="D30" s="85">
        <f>SUM(D25:D29)</f>
        <v>1854</v>
      </c>
      <c r="E30" s="85">
        <f>SUM(E25:E29)</f>
        <v>1162</v>
      </c>
      <c r="F30" s="85">
        <f>SUM(F25:F29)</f>
        <v>724707</v>
      </c>
      <c r="G30" s="85">
        <f t="shared" si="0"/>
        <v>729227</v>
      </c>
    </row>
    <row r="31" spans="1:7">
      <c r="A31" s="83" t="s">
        <v>441</v>
      </c>
      <c r="B31" s="84" t="s">
        <v>442</v>
      </c>
      <c r="C31" s="85">
        <v>0</v>
      </c>
      <c r="D31" s="85">
        <v>0</v>
      </c>
      <c r="E31" s="85">
        <v>0</v>
      </c>
      <c r="F31" s="85">
        <v>40547</v>
      </c>
      <c r="G31" s="85">
        <f t="shared" si="0"/>
        <v>40547</v>
      </c>
    </row>
    <row r="32" spans="1:7">
      <c r="A32" s="83" t="s">
        <v>443</v>
      </c>
      <c r="B32" s="84" t="s">
        <v>444</v>
      </c>
      <c r="C32" s="85">
        <v>0</v>
      </c>
      <c r="D32" s="85">
        <v>327</v>
      </c>
      <c r="E32" s="85">
        <v>0</v>
      </c>
      <c r="F32" s="85">
        <v>3101</v>
      </c>
      <c r="G32" s="85">
        <f t="shared" si="0"/>
        <v>3428</v>
      </c>
    </row>
    <row r="33" spans="1:7">
      <c r="A33" s="83" t="s">
        <v>445</v>
      </c>
      <c r="B33" s="84" t="s">
        <v>446</v>
      </c>
      <c r="C33" s="85">
        <v>0</v>
      </c>
      <c r="D33" s="85">
        <v>0</v>
      </c>
      <c r="E33" s="85">
        <v>0</v>
      </c>
      <c r="F33" s="85">
        <v>24990</v>
      </c>
      <c r="G33" s="85">
        <f t="shared" si="0"/>
        <v>24990</v>
      </c>
    </row>
    <row r="34" spans="1:7">
      <c r="A34" s="83" t="s">
        <v>90</v>
      </c>
      <c r="B34" s="84" t="s">
        <v>447</v>
      </c>
      <c r="C34" s="85">
        <f>SUM(C31:C33)</f>
        <v>0</v>
      </c>
      <c r="D34" s="85">
        <f>SUM(D31:D33)</f>
        <v>327</v>
      </c>
      <c r="E34" s="85">
        <f>SUM(E31:E33)</f>
        <v>0</v>
      </c>
      <c r="F34" s="85">
        <f>SUM(F31:F33)</f>
        <v>68638</v>
      </c>
      <c r="G34" s="85">
        <f t="shared" si="0"/>
        <v>68965</v>
      </c>
    </row>
    <row r="35" spans="1:7" ht="25.5">
      <c r="A35" s="83" t="s">
        <v>91</v>
      </c>
      <c r="B35" s="84" t="s">
        <v>448</v>
      </c>
      <c r="C35" s="85">
        <v>0</v>
      </c>
      <c r="D35" s="85">
        <v>264</v>
      </c>
      <c r="E35" s="85">
        <v>-360</v>
      </c>
      <c r="F35" s="85">
        <v>234</v>
      </c>
      <c r="G35" s="85">
        <f t="shared" si="0"/>
        <v>138</v>
      </c>
    </row>
    <row r="36" spans="1:7">
      <c r="A36" s="83" t="s">
        <v>449</v>
      </c>
      <c r="B36" s="84" t="s">
        <v>450</v>
      </c>
      <c r="C36" s="85">
        <v>174</v>
      </c>
      <c r="D36" s="85">
        <v>0</v>
      </c>
      <c r="E36" s="85">
        <v>0</v>
      </c>
      <c r="F36" s="85">
        <v>8065</v>
      </c>
      <c r="G36" s="85">
        <f t="shared" si="0"/>
        <v>8239</v>
      </c>
    </row>
    <row r="37" spans="1:7" ht="15.75" thickBot="1">
      <c r="A37" s="562" t="s">
        <v>451</v>
      </c>
      <c r="B37" s="563"/>
      <c r="C37" s="88">
        <f>C21+C24+C30+C34+C35+C36</f>
        <v>1678</v>
      </c>
      <c r="D37" s="88">
        <f>D21+D24+D30+D34+D35+D36</f>
        <v>2445</v>
      </c>
      <c r="E37" s="88">
        <f>E21+E24+E30+E34+E35+E36</f>
        <v>15248</v>
      </c>
      <c r="F37" s="88">
        <f>F21+F24+F30+F34+F35+F36</f>
        <v>4259240</v>
      </c>
      <c r="G37" s="88">
        <f t="shared" si="0"/>
        <v>4278611</v>
      </c>
    </row>
    <row r="38" spans="1:7">
      <c r="A38" s="554" t="s">
        <v>452</v>
      </c>
      <c r="B38" s="555"/>
      <c r="C38" s="89"/>
      <c r="D38" s="89"/>
      <c r="E38" s="89"/>
      <c r="F38" s="89"/>
      <c r="G38" s="89">
        <f t="shared" si="0"/>
        <v>0</v>
      </c>
    </row>
    <row r="39" spans="1:7">
      <c r="A39" s="83" t="s">
        <v>453</v>
      </c>
      <c r="B39" s="86" t="s">
        <v>454</v>
      </c>
      <c r="C39" s="87">
        <v>8416</v>
      </c>
      <c r="D39" s="87">
        <v>278</v>
      </c>
      <c r="E39" s="87">
        <v>33546</v>
      </c>
      <c r="F39" s="87">
        <v>3279167</v>
      </c>
      <c r="G39" s="87">
        <f t="shared" si="0"/>
        <v>3321407</v>
      </c>
    </row>
    <row r="40" spans="1:7">
      <c r="A40" s="83" t="s">
        <v>455</v>
      </c>
      <c r="B40" s="86" t="s">
        <v>456</v>
      </c>
      <c r="C40" s="87">
        <v>0</v>
      </c>
      <c r="D40" s="87">
        <v>0</v>
      </c>
      <c r="E40" s="87">
        <v>0</v>
      </c>
      <c r="F40" s="87">
        <v>49911</v>
      </c>
      <c r="G40" s="87">
        <f t="shared" si="0"/>
        <v>49911</v>
      </c>
    </row>
    <row r="41" spans="1:7">
      <c r="A41" s="83" t="s">
        <v>457</v>
      </c>
      <c r="B41" s="86" t="s">
        <v>458</v>
      </c>
      <c r="C41" s="87">
        <v>3332</v>
      </c>
      <c r="D41" s="87">
        <v>146</v>
      </c>
      <c r="E41" s="87">
        <v>1036</v>
      </c>
      <c r="F41" s="87">
        <v>153883</v>
      </c>
      <c r="G41" s="87">
        <f t="shared" si="0"/>
        <v>158397</v>
      </c>
    </row>
    <row r="42" spans="1:7">
      <c r="A42" s="83" t="s">
        <v>459</v>
      </c>
      <c r="B42" s="86" t="s">
        <v>460</v>
      </c>
      <c r="C42" s="87">
        <v>-16465</v>
      </c>
      <c r="D42" s="87">
        <v>-2391</v>
      </c>
      <c r="E42" s="87">
        <v>-30193</v>
      </c>
      <c r="F42" s="87">
        <v>144268</v>
      </c>
      <c r="G42" s="87">
        <f t="shared" si="0"/>
        <v>95219</v>
      </c>
    </row>
    <row r="43" spans="1:7">
      <c r="A43" s="83" t="s">
        <v>461</v>
      </c>
      <c r="B43" s="86" t="s">
        <v>462</v>
      </c>
      <c r="C43" s="87">
        <v>0</v>
      </c>
      <c r="D43" s="87">
        <v>0</v>
      </c>
      <c r="E43" s="87">
        <v>0</v>
      </c>
      <c r="F43" s="87">
        <v>0</v>
      </c>
      <c r="G43" s="87">
        <f t="shared" si="0"/>
        <v>0</v>
      </c>
    </row>
    <row r="44" spans="1:7">
      <c r="A44" s="83" t="s">
        <v>463</v>
      </c>
      <c r="B44" s="86" t="s">
        <v>464</v>
      </c>
      <c r="C44" s="87">
        <v>244</v>
      </c>
      <c r="D44" s="87">
        <v>1094</v>
      </c>
      <c r="E44" s="87">
        <v>-176</v>
      </c>
      <c r="F44" s="87">
        <v>-463711</v>
      </c>
      <c r="G44" s="87">
        <f t="shared" si="0"/>
        <v>-462549</v>
      </c>
    </row>
    <row r="45" spans="1:7">
      <c r="A45" s="83" t="s">
        <v>465</v>
      </c>
      <c r="B45" s="84" t="s">
        <v>466</v>
      </c>
      <c r="C45" s="85">
        <f>SUM(C39:C44)</f>
        <v>-4473</v>
      </c>
      <c r="D45" s="85">
        <f>SUM(D39:D44)</f>
        <v>-873</v>
      </c>
      <c r="E45" s="85">
        <f>SUM(E39:E44)</f>
        <v>4213</v>
      </c>
      <c r="F45" s="85">
        <f>SUM(F39:F44)</f>
        <v>3163518</v>
      </c>
      <c r="G45" s="85">
        <f t="shared" si="0"/>
        <v>3162385</v>
      </c>
    </row>
    <row r="46" spans="1:7">
      <c r="A46" s="83" t="s">
        <v>467</v>
      </c>
      <c r="B46" s="86" t="s">
        <v>468</v>
      </c>
      <c r="C46" s="87">
        <v>463</v>
      </c>
      <c r="D46" s="87">
        <v>4</v>
      </c>
      <c r="E46" s="87">
        <v>396</v>
      </c>
      <c r="F46" s="87">
        <v>113180</v>
      </c>
      <c r="G46" s="87">
        <f t="shared" si="0"/>
        <v>114043</v>
      </c>
    </row>
    <row r="47" spans="1:7" ht="25.5">
      <c r="A47" s="83" t="s">
        <v>469</v>
      </c>
      <c r="B47" s="86" t="s">
        <v>470</v>
      </c>
      <c r="C47" s="87">
        <v>389</v>
      </c>
      <c r="D47" s="87">
        <v>186</v>
      </c>
      <c r="E47" s="87">
        <v>316</v>
      </c>
      <c r="F47" s="87">
        <v>35951</v>
      </c>
      <c r="G47" s="87">
        <f t="shared" si="0"/>
        <v>36842</v>
      </c>
    </row>
    <row r="48" spans="1:7">
      <c r="A48" s="83" t="s">
        <v>471</v>
      </c>
      <c r="B48" s="86" t="s">
        <v>472</v>
      </c>
      <c r="C48" s="87"/>
      <c r="D48" s="87"/>
      <c r="E48" s="87">
        <v>0</v>
      </c>
      <c r="F48" s="87">
        <v>24424</v>
      </c>
      <c r="G48" s="87">
        <f t="shared" si="0"/>
        <v>24424</v>
      </c>
    </row>
    <row r="49" spans="1:7">
      <c r="A49" s="83" t="s">
        <v>473</v>
      </c>
      <c r="B49" s="84" t="s">
        <v>474</v>
      </c>
      <c r="C49" s="85">
        <f>SUM(C46:C48)</f>
        <v>852</v>
      </c>
      <c r="D49" s="85">
        <f>SUM(D46:D48)</f>
        <v>190</v>
      </c>
      <c r="E49" s="85">
        <f>SUM(E46:E48)</f>
        <v>712</v>
      </c>
      <c r="F49" s="85">
        <f>SUM(F46:F48)</f>
        <v>173555</v>
      </c>
      <c r="G49" s="85">
        <f t="shared" si="0"/>
        <v>175309</v>
      </c>
    </row>
    <row r="50" spans="1:7" ht="25.5">
      <c r="A50" s="83" t="s">
        <v>475</v>
      </c>
      <c r="B50" s="84" t="s">
        <v>476</v>
      </c>
      <c r="C50" s="85">
        <v>0</v>
      </c>
      <c r="D50" s="85">
        <v>0</v>
      </c>
      <c r="E50" s="85">
        <v>0</v>
      </c>
      <c r="F50" s="85">
        <v>0</v>
      </c>
      <c r="G50" s="85">
        <f t="shared" si="0"/>
        <v>0</v>
      </c>
    </row>
    <row r="51" spans="1:7" ht="25.5">
      <c r="A51" s="83" t="s">
        <v>477</v>
      </c>
      <c r="B51" s="84" t="s">
        <v>478</v>
      </c>
      <c r="C51" s="85">
        <v>0</v>
      </c>
      <c r="D51" s="85">
        <v>0</v>
      </c>
      <c r="E51" s="85">
        <v>0</v>
      </c>
      <c r="F51" s="85"/>
      <c r="G51" s="85">
        <f t="shared" si="0"/>
        <v>0</v>
      </c>
    </row>
    <row r="52" spans="1:7">
      <c r="A52" s="83" t="s">
        <v>479</v>
      </c>
      <c r="B52" s="84" t="s">
        <v>480</v>
      </c>
      <c r="C52" s="85">
        <v>5299</v>
      </c>
      <c r="D52" s="85">
        <v>3128</v>
      </c>
      <c r="E52" s="85">
        <v>10323</v>
      </c>
      <c r="F52" s="85">
        <v>922167</v>
      </c>
      <c r="G52" s="85">
        <f t="shared" si="0"/>
        <v>940917</v>
      </c>
    </row>
    <row r="53" spans="1:7" ht="15.75" thickBot="1">
      <c r="A53" s="556" t="s">
        <v>481</v>
      </c>
      <c r="B53" s="557"/>
      <c r="C53" s="90">
        <f>C45+C49+C50+C51+C52</f>
        <v>1678</v>
      </c>
      <c r="D53" s="90">
        <f>D45+D49+D50+D51+D52</f>
        <v>2445</v>
      </c>
      <c r="E53" s="90">
        <f>E45+E49+E50+E51+E52</f>
        <v>15248</v>
      </c>
      <c r="F53" s="90">
        <f>F45+F49+F50+F51+F52</f>
        <v>4259240</v>
      </c>
      <c r="G53" s="90">
        <f t="shared" si="0"/>
        <v>4278611</v>
      </c>
    </row>
  </sheetData>
  <mergeCells count="7">
    <mergeCell ref="A38:B38"/>
    <mergeCell ref="A53:B53"/>
    <mergeCell ref="A2:E2"/>
    <mergeCell ref="A4:G4"/>
    <mergeCell ref="A5:G5"/>
    <mergeCell ref="A8:B8"/>
    <mergeCell ref="A37:B3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J68"/>
  <sheetViews>
    <sheetView workbookViewId="0">
      <selection activeCell="A2" sqref="A2:E2"/>
    </sheetView>
  </sheetViews>
  <sheetFormatPr defaultRowHeight="15"/>
  <cols>
    <col min="1" max="1" width="35.28515625" style="102" customWidth="1"/>
    <col min="2" max="2" width="17.7109375" style="102" customWidth="1"/>
    <col min="3" max="3" width="14.85546875" style="102" customWidth="1"/>
    <col min="4" max="4" width="12.5703125" style="102" customWidth="1"/>
    <col min="5" max="5" width="13.140625" style="102" customWidth="1"/>
    <col min="6" max="6" width="13.42578125" style="102" customWidth="1"/>
    <col min="7" max="7" width="0.28515625" style="102" customWidth="1"/>
    <col min="8" max="8" width="16.140625" style="102" hidden="1" customWidth="1"/>
    <col min="9" max="9" width="12.85546875" style="102" hidden="1" customWidth="1"/>
    <col min="10" max="10" width="13.7109375" style="102" hidden="1" customWidth="1"/>
    <col min="11" max="16384" width="9.140625" style="102"/>
  </cols>
  <sheetData>
    <row r="2" spans="1:10">
      <c r="A2" s="523" t="s">
        <v>1317</v>
      </c>
      <c r="B2" s="523"/>
      <c r="C2" s="523"/>
      <c r="D2" s="523"/>
      <c r="E2" s="523"/>
    </row>
    <row r="5" spans="1:10" ht="16.5" customHeight="1">
      <c r="A5" s="564" t="s">
        <v>1230</v>
      </c>
      <c r="B5" s="564"/>
      <c r="C5" s="564"/>
      <c r="D5" s="564"/>
      <c r="E5" s="564"/>
      <c r="F5" s="564"/>
      <c r="G5" s="564"/>
      <c r="H5" s="564"/>
      <c r="I5" s="564"/>
      <c r="J5" s="564"/>
    </row>
    <row r="6" spans="1:10" ht="15" customHeight="1">
      <c r="A6" s="572" t="s">
        <v>482</v>
      </c>
      <c r="B6" s="572"/>
      <c r="C6" s="572"/>
      <c r="D6" s="572"/>
      <c r="E6" s="572"/>
      <c r="F6" s="572"/>
      <c r="G6" s="456"/>
      <c r="H6" s="456"/>
      <c r="I6" s="456"/>
      <c r="J6" s="456"/>
    </row>
    <row r="7" spans="1:10">
      <c r="A7" s="457"/>
      <c r="B7" s="456"/>
      <c r="C7" s="456"/>
      <c r="D7" s="456"/>
      <c r="E7" s="456"/>
      <c r="F7" s="456"/>
      <c r="G7" s="456"/>
      <c r="H7" s="456"/>
      <c r="I7" s="456"/>
      <c r="J7" s="456"/>
    </row>
    <row r="8" spans="1:10" ht="15.75" thickBot="1">
      <c r="A8" s="458"/>
      <c r="B8" s="456"/>
      <c r="C8" s="456"/>
      <c r="D8" s="456"/>
      <c r="E8" s="456"/>
      <c r="F8" s="456"/>
      <c r="G8" s="456"/>
      <c r="H8" s="456"/>
      <c r="I8" s="456"/>
      <c r="J8" s="456"/>
    </row>
    <row r="9" spans="1:10" ht="15" customHeight="1">
      <c r="A9" s="573" t="s">
        <v>483</v>
      </c>
      <c r="B9" s="575" t="s">
        <v>34</v>
      </c>
      <c r="C9" s="577" t="s">
        <v>35</v>
      </c>
      <c r="D9" s="577" t="s">
        <v>1152</v>
      </c>
      <c r="E9" s="577" t="s">
        <v>33</v>
      </c>
      <c r="F9" s="577" t="s">
        <v>484</v>
      </c>
      <c r="G9" s="565" t="s">
        <v>485</v>
      </c>
      <c r="H9" s="565" t="s">
        <v>486</v>
      </c>
      <c r="I9" s="565" t="s">
        <v>487</v>
      </c>
      <c r="J9" s="567" t="s">
        <v>66</v>
      </c>
    </row>
    <row r="10" spans="1:10" s="103" customFormat="1" ht="43.5" customHeight="1">
      <c r="A10" s="574"/>
      <c r="B10" s="576"/>
      <c r="C10" s="578"/>
      <c r="D10" s="578"/>
      <c r="E10" s="578"/>
      <c r="F10" s="578"/>
      <c r="G10" s="566"/>
      <c r="H10" s="566"/>
      <c r="I10" s="566"/>
      <c r="J10" s="568"/>
    </row>
    <row r="11" spans="1:10">
      <c r="A11" s="569" t="s">
        <v>399</v>
      </c>
      <c r="B11" s="570"/>
      <c r="C11" s="570"/>
      <c r="D11" s="570"/>
      <c r="E11" s="570"/>
      <c r="F11" s="570"/>
      <c r="G11" s="570"/>
      <c r="H11" s="570"/>
      <c r="I11" s="570"/>
      <c r="J11" s="571"/>
    </row>
    <row r="12" spans="1:10">
      <c r="A12" s="459" t="s">
        <v>488</v>
      </c>
      <c r="B12" s="460">
        <v>1077558</v>
      </c>
      <c r="C12" s="460">
        <v>177193</v>
      </c>
      <c r="D12" s="460"/>
      <c r="E12" s="460"/>
      <c r="F12" s="460">
        <f t="shared" ref="F12:F19" si="0">SUM(B12:E12)</f>
        <v>1254751</v>
      </c>
      <c r="G12" s="461"/>
      <c r="H12" s="462">
        <v>7500000</v>
      </c>
      <c r="I12" s="461"/>
      <c r="J12" s="463">
        <f t="shared" ref="J12:J19" si="1">SUM(G12:I12)</f>
        <v>7500000</v>
      </c>
    </row>
    <row r="13" spans="1:10">
      <c r="A13" s="464" t="s">
        <v>489</v>
      </c>
      <c r="B13" s="460">
        <v>1077558</v>
      </c>
      <c r="C13" s="460">
        <v>177193</v>
      </c>
      <c r="D13" s="460"/>
      <c r="E13" s="460"/>
      <c r="F13" s="460">
        <f t="shared" si="0"/>
        <v>1254751</v>
      </c>
      <c r="G13" s="461"/>
      <c r="H13" s="462">
        <v>7500000</v>
      </c>
      <c r="I13" s="461"/>
      <c r="J13" s="463">
        <f t="shared" si="1"/>
        <v>7500000</v>
      </c>
    </row>
    <row r="14" spans="1:10" ht="25.5">
      <c r="A14" s="464" t="s">
        <v>490</v>
      </c>
      <c r="B14" s="460"/>
      <c r="C14" s="460"/>
      <c r="D14" s="460"/>
      <c r="E14" s="460"/>
      <c r="F14" s="460">
        <f t="shared" si="0"/>
        <v>0</v>
      </c>
      <c r="G14" s="461"/>
      <c r="H14" s="461"/>
      <c r="I14" s="461"/>
      <c r="J14" s="463">
        <f t="shared" si="1"/>
        <v>0</v>
      </c>
    </row>
    <row r="15" spans="1:10">
      <c r="A15" s="459" t="s">
        <v>491</v>
      </c>
      <c r="B15" s="460">
        <v>0</v>
      </c>
      <c r="C15" s="460"/>
      <c r="D15" s="460"/>
      <c r="E15" s="460">
        <v>4409878</v>
      </c>
      <c r="F15" s="460">
        <f t="shared" si="0"/>
        <v>4409878</v>
      </c>
      <c r="G15" s="461"/>
      <c r="H15" s="461">
        <f>F15</f>
        <v>4409878</v>
      </c>
      <c r="I15" s="461"/>
      <c r="J15" s="463">
        <f t="shared" si="1"/>
        <v>4409878</v>
      </c>
    </row>
    <row r="16" spans="1:10">
      <c r="A16" s="464" t="s">
        <v>489</v>
      </c>
      <c r="B16" s="460">
        <v>0</v>
      </c>
      <c r="C16" s="460"/>
      <c r="D16" s="460"/>
      <c r="E16" s="465">
        <v>1909878</v>
      </c>
      <c r="F16" s="460">
        <f t="shared" si="0"/>
        <v>1909878</v>
      </c>
      <c r="G16" s="461"/>
      <c r="H16" s="461">
        <f>F16</f>
        <v>1909878</v>
      </c>
      <c r="I16" s="461"/>
      <c r="J16" s="463">
        <f t="shared" si="1"/>
        <v>1909878</v>
      </c>
    </row>
    <row r="17" spans="1:10" ht="25.5">
      <c r="A17" s="464" t="s">
        <v>490</v>
      </c>
      <c r="B17" s="460"/>
      <c r="C17" s="460"/>
      <c r="D17" s="460"/>
      <c r="E17" s="460"/>
      <c r="F17" s="460">
        <f t="shared" si="0"/>
        <v>0</v>
      </c>
      <c r="G17" s="461"/>
      <c r="H17" s="461">
        <f>F17</f>
        <v>0</v>
      </c>
      <c r="I17" s="461"/>
      <c r="J17" s="463">
        <f t="shared" si="1"/>
        <v>0</v>
      </c>
    </row>
    <row r="18" spans="1:10">
      <c r="A18" s="459" t="s">
        <v>492</v>
      </c>
      <c r="B18" s="460"/>
      <c r="C18" s="460"/>
      <c r="D18" s="460"/>
      <c r="E18" s="460"/>
      <c r="F18" s="460">
        <f t="shared" si="0"/>
        <v>0</v>
      </c>
      <c r="G18" s="461"/>
      <c r="H18" s="461"/>
      <c r="I18" s="461"/>
      <c r="J18" s="463">
        <f t="shared" si="1"/>
        <v>0</v>
      </c>
    </row>
    <row r="19" spans="1:10">
      <c r="A19" s="464" t="s">
        <v>493</v>
      </c>
      <c r="B19" s="460">
        <v>-1077558</v>
      </c>
      <c r="C19" s="460">
        <v>-177193</v>
      </c>
      <c r="D19" s="460"/>
      <c r="E19" s="460">
        <v>-2378783</v>
      </c>
      <c r="F19" s="460">
        <f t="shared" si="0"/>
        <v>-3633534</v>
      </c>
      <c r="G19" s="461"/>
      <c r="H19" s="461"/>
      <c r="I19" s="461"/>
      <c r="J19" s="463">
        <f t="shared" si="1"/>
        <v>0</v>
      </c>
    </row>
    <row r="20" spans="1:10">
      <c r="A20" s="466" t="s">
        <v>494</v>
      </c>
      <c r="B20" s="467">
        <f>B12+B15+B18+B19</f>
        <v>0</v>
      </c>
      <c r="C20" s="467">
        <f t="shared" ref="C20:J20" si="2">C12+C15+C18+C19</f>
        <v>0</v>
      </c>
      <c r="D20" s="467">
        <f t="shared" si="2"/>
        <v>0</v>
      </c>
      <c r="E20" s="467">
        <f t="shared" si="2"/>
        <v>2031095</v>
      </c>
      <c r="F20" s="467">
        <f t="shared" si="2"/>
        <v>2031095</v>
      </c>
      <c r="G20" s="467">
        <f t="shared" si="2"/>
        <v>0</v>
      </c>
      <c r="H20" s="467">
        <f t="shared" si="2"/>
        <v>11909878</v>
      </c>
      <c r="I20" s="467">
        <f t="shared" si="2"/>
        <v>0</v>
      </c>
      <c r="J20" s="467">
        <f t="shared" si="2"/>
        <v>11909878</v>
      </c>
    </row>
    <row r="21" spans="1:10" ht="25.5">
      <c r="A21" s="459" t="s">
        <v>495</v>
      </c>
      <c r="B21" s="460"/>
      <c r="C21" s="460"/>
      <c r="D21" s="460">
        <v>25515621</v>
      </c>
      <c r="E21" s="460">
        <v>3337492790</v>
      </c>
      <c r="F21" s="460">
        <f t="shared" ref="F21:F33" si="3">SUM(B21:E21)</f>
        <v>3363008411</v>
      </c>
      <c r="G21" s="461">
        <v>6537939000</v>
      </c>
      <c r="H21" s="461">
        <f>2123310000-883029363</f>
        <v>1240280637</v>
      </c>
      <c r="I21" s="461">
        <f>1028153000+220</f>
        <v>1028153220</v>
      </c>
      <c r="J21" s="463">
        <f t="shared" ref="J21:J33" si="4">SUM(G21:I21)</f>
        <v>8806372857</v>
      </c>
    </row>
    <row r="22" spans="1:10">
      <c r="A22" s="464" t="s">
        <v>489</v>
      </c>
      <c r="B22" s="460"/>
      <c r="C22" s="460"/>
      <c r="D22" s="460"/>
      <c r="E22" s="465">
        <v>1022937</v>
      </c>
      <c r="F22" s="460">
        <f t="shared" si="3"/>
        <v>1022937</v>
      </c>
      <c r="G22" s="461"/>
      <c r="H22" s="461"/>
      <c r="I22" s="461"/>
      <c r="J22" s="463">
        <f t="shared" si="4"/>
        <v>0</v>
      </c>
    </row>
    <row r="23" spans="1:10" ht="25.5">
      <c r="A23" s="464" t="s">
        <v>490</v>
      </c>
      <c r="B23" s="460"/>
      <c r="C23" s="460"/>
      <c r="D23" s="460"/>
      <c r="E23" s="460"/>
      <c r="F23" s="460">
        <f t="shared" si="3"/>
        <v>0</v>
      </c>
      <c r="G23" s="461"/>
      <c r="H23" s="461"/>
      <c r="I23" s="461"/>
      <c r="J23" s="463">
        <f t="shared" si="4"/>
        <v>0</v>
      </c>
    </row>
    <row r="24" spans="1:10" ht="36" customHeight="1">
      <c r="A24" s="464" t="s">
        <v>496</v>
      </c>
      <c r="B24" s="460"/>
      <c r="C24" s="460"/>
      <c r="D24" s="460">
        <v>-11069636</v>
      </c>
      <c r="E24" s="460">
        <v>-415171467</v>
      </c>
      <c r="F24" s="460">
        <f t="shared" si="3"/>
        <v>-426241103</v>
      </c>
      <c r="G24" s="461"/>
      <c r="H24" s="461"/>
      <c r="I24" s="461"/>
      <c r="J24" s="463">
        <f t="shared" si="4"/>
        <v>0</v>
      </c>
    </row>
    <row r="25" spans="1:10" ht="25.5">
      <c r="A25" s="459" t="s">
        <v>497</v>
      </c>
      <c r="B25" s="460">
        <v>2844544</v>
      </c>
      <c r="C25" s="460">
        <v>1753108</v>
      </c>
      <c r="D25" s="460">
        <v>9911640</v>
      </c>
      <c r="E25" s="460">
        <v>130682404</v>
      </c>
      <c r="F25" s="460">
        <f t="shared" si="3"/>
        <v>145191696</v>
      </c>
      <c r="G25" s="461"/>
      <c r="H25" s="462">
        <f>(23000811+271595+374623+483087845+2569820+326627+147370+34512390+1010307+13739173+485699+110426)+1775000+2639392+80340660+53975124</f>
        <v>698366862</v>
      </c>
      <c r="I25" s="462">
        <f>F25-H25</f>
        <v>-553175166</v>
      </c>
      <c r="J25" s="463">
        <f t="shared" si="4"/>
        <v>145191696</v>
      </c>
    </row>
    <row r="26" spans="1:10">
      <c r="A26" s="464" t="s">
        <v>489</v>
      </c>
      <c r="B26" s="460">
        <v>2844544</v>
      </c>
      <c r="C26" s="460">
        <v>1753108</v>
      </c>
      <c r="D26" s="460">
        <v>9911640</v>
      </c>
      <c r="E26" s="465">
        <v>29750381</v>
      </c>
      <c r="F26" s="460">
        <f t="shared" si="3"/>
        <v>44259673</v>
      </c>
      <c r="G26" s="461"/>
      <c r="H26" s="462">
        <f>9682919-5268001+12817469+53776653</f>
        <v>71009040</v>
      </c>
      <c r="I26" s="462">
        <f>F26-H26</f>
        <v>-26749367</v>
      </c>
      <c r="J26" s="463">
        <f t="shared" si="4"/>
        <v>44259673</v>
      </c>
    </row>
    <row r="27" spans="1:10" ht="25.5">
      <c r="A27" s="464" t="s">
        <v>490</v>
      </c>
      <c r="B27" s="460"/>
      <c r="C27" s="460"/>
      <c r="D27" s="460"/>
      <c r="E27" s="460"/>
      <c r="F27" s="460">
        <f t="shared" si="3"/>
        <v>0</v>
      </c>
      <c r="G27" s="461"/>
      <c r="H27" s="462">
        <f>271595+326627+1010307+53975124</f>
        <v>55583653</v>
      </c>
      <c r="I27" s="462">
        <f>F27-H27</f>
        <v>-55583653</v>
      </c>
      <c r="J27" s="463">
        <f t="shared" si="4"/>
        <v>0</v>
      </c>
    </row>
    <row r="28" spans="1:10" ht="25.5">
      <c r="A28" s="464" t="s">
        <v>498</v>
      </c>
      <c r="B28" s="460">
        <v>-2844544</v>
      </c>
      <c r="C28" s="460">
        <v>-1753108</v>
      </c>
      <c r="D28" s="460">
        <v>-9911640</v>
      </c>
      <c r="E28" s="460">
        <v>-72021938</v>
      </c>
      <c r="F28" s="460">
        <f t="shared" si="3"/>
        <v>-86531230</v>
      </c>
      <c r="G28" s="461"/>
      <c r="H28" s="462"/>
      <c r="I28" s="462"/>
      <c r="J28" s="463">
        <f t="shared" si="4"/>
        <v>0</v>
      </c>
    </row>
    <row r="29" spans="1:10">
      <c r="A29" s="459" t="s">
        <v>499</v>
      </c>
      <c r="B29" s="460"/>
      <c r="C29" s="460"/>
      <c r="D29" s="460"/>
      <c r="E29" s="460"/>
      <c r="F29" s="460">
        <f t="shared" si="3"/>
        <v>0</v>
      </c>
      <c r="G29" s="461"/>
      <c r="H29" s="462"/>
      <c r="I29" s="462"/>
      <c r="J29" s="463">
        <f t="shared" si="4"/>
        <v>0</v>
      </c>
    </row>
    <row r="30" spans="1:10">
      <c r="A30" s="464" t="s">
        <v>489</v>
      </c>
      <c r="B30" s="460"/>
      <c r="C30" s="460"/>
      <c r="D30" s="460"/>
      <c r="E30" s="460"/>
      <c r="F30" s="460">
        <f t="shared" si="3"/>
        <v>0</v>
      </c>
      <c r="G30" s="461"/>
      <c r="H30" s="461"/>
      <c r="I30" s="461"/>
      <c r="J30" s="463">
        <f t="shared" si="4"/>
        <v>0</v>
      </c>
    </row>
    <row r="31" spans="1:10" ht="25.5">
      <c r="A31" s="464" t="s">
        <v>490</v>
      </c>
      <c r="B31" s="460"/>
      <c r="C31" s="460"/>
      <c r="D31" s="460"/>
      <c r="E31" s="460"/>
      <c r="F31" s="460">
        <f t="shared" si="3"/>
        <v>0</v>
      </c>
      <c r="G31" s="461"/>
      <c r="H31" s="461"/>
      <c r="I31" s="461"/>
      <c r="J31" s="463">
        <f t="shared" si="4"/>
        <v>0</v>
      </c>
    </row>
    <row r="32" spans="1:10">
      <c r="A32" s="459" t="s">
        <v>500</v>
      </c>
      <c r="B32" s="460"/>
      <c r="C32" s="460"/>
      <c r="D32" s="460"/>
      <c r="E32" s="460">
        <v>44140344</v>
      </c>
      <c r="F32" s="460">
        <f t="shared" si="3"/>
        <v>44140344</v>
      </c>
      <c r="G32" s="462"/>
      <c r="H32" s="462">
        <v>9181397</v>
      </c>
      <c r="I32" s="462"/>
      <c r="J32" s="463">
        <f t="shared" si="4"/>
        <v>9181397</v>
      </c>
    </row>
    <row r="33" spans="1:10">
      <c r="A33" s="459" t="s">
        <v>501</v>
      </c>
      <c r="B33" s="460"/>
      <c r="C33" s="460"/>
      <c r="D33" s="460"/>
      <c r="E33" s="460"/>
      <c r="F33" s="460">
        <f t="shared" si="3"/>
        <v>0</v>
      </c>
      <c r="G33" s="461"/>
      <c r="H33" s="461"/>
      <c r="I33" s="461"/>
      <c r="J33" s="463">
        <f t="shared" si="4"/>
        <v>0</v>
      </c>
    </row>
    <row r="34" spans="1:10">
      <c r="A34" s="466" t="s">
        <v>502</v>
      </c>
      <c r="B34" s="467">
        <f t="shared" ref="B34:J34" si="5">B21+B25+B29+B32+B33+B24+B28</f>
        <v>0</v>
      </c>
      <c r="C34" s="467">
        <f t="shared" si="5"/>
        <v>0</v>
      </c>
      <c r="D34" s="467">
        <f t="shared" si="5"/>
        <v>14445985</v>
      </c>
      <c r="E34" s="467">
        <f t="shared" si="5"/>
        <v>3025122133</v>
      </c>
      <c r="F34" s="467">
        <f t="shared" si="5"/>
        <v>3039568118</v>
      </c>
      <c r="G34" s="467">
        <f t="shared" si="5"/>
        <v>6537939000</v>
      </c>
      <c r="H34" s="467">
        <f t="shared" si="5"/>
        <v>1947828896</v>
      </c>
      <c r="I34" s="467">
        <f t="shared" si="5"/>
        <v>474978054</v>
      </c>
      <c r="J34" s="467">
        <f t="shared" si="5"/>
        <v>8960745950</v>
      </c>
    </row>
    <row r="35" spans="1:10">
      <c r="A35" s="459" t="s">
        <v>503</v>
      </c>
      <c r="B35" s="460"/>
      <c r="C35" s="460"/>
      <c r="D35" s="460"/>
      <c r="E35" s="460">
        <v>455520000</v>
      </c>
      <c r="F35" s="460">
        <f>SUM(B35:E35)</f>
        <v>455520000</v>
      </c>
      <c r="G35" s="461"/>
      <c r="H35" s="462">
        <v>121225200</v>
      </c>
      <c r="I35" s="462">
        <v>1500000</v>
      </c>
      <c r="J35" s="463">
        <f>SUM(G35:I35)</f>
        <v>122725200</v>
      </c>
    </row>
    <row r="36" spans="1:10">
      <c r="A36" s="459" t="s">
        <v>504</v>
      </c>
      <c r="B36" s="460"/>
      <c r="C36" s="460"/>
      <c r="D36" s="460"/>
      <c r="E36" s="460">
        <v>-30684120</v>
      </c>
      <c r="F36" s="460">
        <f>SUM(B36:E36)</f>
        <v>-30684120</v>
      </c>
      <c r="G36" s="461"/>
      <c r="H36" s="461"/>
      <c r="I36" s="461">
        <v>-1500000</v>
      </c>
      <c r="J36" s="463">
        <f>SUM(G36:I36)</f>
        <v>-1500000</v>
      </c>
    </row>
    <row r="37" spans="1:10" ht="25.5">
      <c r="A37" s="459" t="s">
        <v>505</v>
      </c>
      <c r="B37" s="460"/>
      <c r="C37" s="460"/>
      <c r="D37" s="460"/>
      <c r="E37" s="460"/>
      <c r="F37" s="460">
        <f>SUM(B37:E37)</f>
        <v>0</v>
      </c>
      <c r="G37" s="461"/>
      <c r="H37" s="461"/>
      <c r="I37" s="461"/>
      <c r="J37" s="463">
        <f>SUM(G37:I37)</f>
        <v>0</v>
      </c>
    </row>
    <row r="38" spans="1:10" ht="25.5">
      <c r="A38" s="459" t="s">
        <v>506</v>
      </c>
      <c r="B38" s="460"/>
      <c r="C38" s="460"/>
      <c r="D38" s="460"/>
      <c r="E38" s="460"/>
      <c r="F38" s="460">
        <f>SUM(B38:E38)</f>
        <v>0</v>
      </c>
      <c r="G38" s="461"/>
      <c r="H38" s="461"/>
      <c r="I38" s="461"/>
      <c r="J38" s="463">
        <f>SUM(G38:I38)</f>
        <v>0</v>
      </c>
    </row>
    <row r="39" spans="1:10" ht="25.5">
      <c r="A39" s="466" t="s">
        <v>507</v>
      </c>
      <c r="B39" s="467">
        <f t="shared" ref="B39:J39" si="6">B35+B37+B38+B36</f>
        <v>0</v>
      </c>
      <c r="C39" s="467">
        <f t="shared" si="6"/>
        <v>0</v>
      </c>
      <c r="D39" s="467">
        <f t="shared" si="6"/>
        <v>0</v>
      </c>
      <c r="E39" s="467">
        <f>E35+E37+E38+E36</f>
        <v>424835880</v>
      </c>
      <c r="F39" s="467">
        <f t="shared" si="6"/>
        <v>424835880</v>
      </c>
      <c r="G39" s="467">
        <f t="shared" si="6"/>
        <v>0</v>
      </c>
      <c r="H39" s="467">
        <f t="shared" si="6"/>
        <v>121225200</v>
      </c>
      <c r="I39" s="467">
        <f t="shared" si="6"/>
        <v>0</v>
      </c>
      <c r="J39" s="467">
        <f t="shared" si="6"/>
        <v>121225200</v>
      </c>
    </row>
    <row r="40" spans="1:10" ht="25.5">
      <c r="A40" s="464" t="s">
        <v>423</v>
      </c>
      <c r="B40" s="468"/>
      <c r="C40" s="468"/>
      <c r="D40" s="468"/>
      <c r="E40" s="468"/>
      <c r="F40" s="468">
        <f>SUM(B40:E40)</f>
        <v>0</v>
      </c>
      <c r="G40" s="461">
        <v>0</v>
      </c>
      <c r="H40" s="461"/>
      <c r="I40" s="461"/>
      <c r="J40" s="463">
        <f>SUM(G40:I40)</f>
        <v>0</v>
      </c>
    </row>
    <row r="41" spans="1:10" ht="25.5">
      <c r="A41" s="464" t="s">
        <v>508</v>
      </c>
      <c r="B41" s="468"/>
      <c r="C41" s="468"/>
      <c r="D41" s="468"/>
      <c r="E41" s="468"/>
      <c r="F41" s="468">
        <f>SUM(B41:E41)</f>
        <v>0</v>
      </c>
      <c r="G41" s="461">
        <v>0</v>
      </c>
      <c r="H41" s="461"/>
      <c r="I41" s="461"/>
      <c r="J41" s="463">
        <f>SUM(G41:I41)</f>
        <v>0</v>
      </c>
    </row>
    <row r="42" spans="1:10" ht="25.5">
      <c r="A42" s="466" t="s">
        <v>509</v>
      </c>
      <c r="B42" s="467">
        <f t="shared" ref="B42:J42" si="7">B40+B41</f>
        <v>0</v>
      </c>
      <c r="C42" s="467">
        <f t="shared" si="7"/>
        <v>0</v>
      </c>
      <c r="D42" s="467">
        <f t="shared" si="7"/>
        <v>0</v>
      </c>
      <c r="E42" s="467">
        <f t="shared" si="7"/>
        <v>0</v>
      </c>
      <c r="F42" s="467">
        <f t="shared" si="7"/>
        <v>0</v>
      </c>
      <c r="G42" s="467">
        <f t="shared" si="7"/>
        <v>0</v>
      </c>
      <c r="H42" s="467">
        <f t="shared" si="7"/>
        <v>0</v>
      </c>
      <c r="I42" s="467">
        <f t="shared" si="7"/>
        <v>0</v>
      </c>
      <c r="J42" s="469">
        <f t="shared" si="7"/>
        <v>0</v>
      </c>
    </row>
    <row r="43" spans="1:10" ht="25.5">
      <c r="A43" s="470" t="s">
        <v>510</v>
      </c>
      <c r="B43" s="471">
        <f t="shared" ref="B43:J43" si="8">B20+B34+B39+B42</f>
        <v>0</v>
      </c>
      <c r="C43" s="471">
        <f t="shared" si="8"/>
        <v>0</v>
      </c>
      <c r="D43" s="471">
        <f t="shared" si="8"/>
        <v>14445985</v>
      </c>
      <c r="E43" s="471">
        <f t="shared" si="8"/>
        <v>3451989108</v>
      </c>
      <c r="F43" s="471">
        <f t="shared" si="8"/>
        <v>3466435093</v>
      </c>
      <c r="G43" s="471">
        <f t="shared" si="8"/>
        <v>6537939000</v>
      </c>
      <c r="H43" s="471">
        <f t="shared" si="8"/>
        <v>2080963974</v>
      </c>
      <c r="I43" s="471">
        <f t="shared" si="8"/>
        <v>474978054</v>
      </c>
      <c r="J43" s="471">
        <f t="shared" si="8"/>
        <v>9093881028</v>
      </c>
    </row>
    <row r="44" spans="1:10">
      <c r="A44" s="466" t="s">
        <v>511</v>
      </c>
      <c r="B44" s="467"/>
      <c r="C44" s="467"/>
      <c r="D44" s="467"/>
      <c r="E44" s="467">
        <v>5607388</v>
      </c>
      <c r="F44" s="467">
        <f>SUM(B44:E44)</f>
        <v>5607388</v>
      </c>
      <c r="G44" s="472"/>
      <c r="H44" s="472"/>
      <c r="I44" s="472"/>
      <c r="J44" s="473">
        <f>SUM(G44:I44)</f>
        <v>0</v>
      </c>
    </row>
    <row r="45" spans="1:10">
      <c r="A45" s="466" t="s">
        <v>512</v>
      </c>
      <c r="B45" s="467"/>
      <c r="C45" s="467"/>
      <c r="D45" s="467"/>
      <c r="E45" s="467"/>
      <c r="F45" s="467">
        <f>SUM(B45:E45)</f>
        <v>0</v>
      </c>
      <c r="G45" s="472"/>
      <c r="H45" s="472"/>
      <c r="I45" s="472"/>
      <c r="J45" s="473">
        <f>SUM(G45:I45)</f>
        <v>0</v>
      </c>
    </row>
    <row r="46" spans="1:10" ht="25.5">
      <c r="A46" s="470" t="s">
        <v>513</v>
      </c>
      <c r="B46" s="471">
        <f t="shared" ref="B46:J46" si="9">SUM(B44:B45)</f>
        <v>0</v>
      </c>
      <c r="C46" s="471">
        <f t="shared" si="9"/>
        <v>0</v>
      </c>
      <c r="D46" s="471">
        <f t="shared" si="9"/>
        <v>0</v>
      </c>
      <c r="E46" s="471">
        <f t="shared" si="9"/>
        <v>5607388</v>
      </c>
      <c r="F46" s="471">
        <f t="shared" si="9"/>
        <v>5607388</v>
      </c>
      <c r="G46" s="471">
        <f t="shared" si="9"/>
        <v>0</v>
      </c>
      <c r="H46" s="471">
        <f t="shared" si="9"/>
        <v>0</v>
      </c>
      <c r="I46" s="471">
        <f t="shared" si="9"/>
        <v>0</v>
      </c>
      <c r="J46" s="471">
        <f t="shared" si="9"/>
        <v>0</v>
      </c>
    </row>
    <row r="47" spans="1:10">
      <c r="A47" s="459" t="s">
        <v>514</v>
      </c>
      <c r="B47" s="460"/>
      <c r="C47" s="460"/>
      <c r="D47" s="460"/>
      <c r="E47" s="460">
        <v>0</v>
      </c>
      <c r="F47" s="460">
        <f>SUM(B47:E47)</f>
        <v>0</v>
      </c>
      <c r="G47" s="461"/>
      <c r="H47" s="461"/>
      <c r="I47" s="461"/>
      <c r="J47" s="463">
        <f>SUM(G47:I47)</f>
        <v>0</v>
      </c>
    </row>
    <row r="48" spans="1:10">
      <c r="A48" s="459" t="s">
        <v>515</v>
      </c>
      <c r="B48" s="460">
        <v>473395</v>
      </c>
      <c r="C48" s="460">
        <v>450150</v>
      </c>
      <c r="D48" s="460">
        <v>300540</v>
      </c>
      <c r="E48" s="460">
        <v>978385</v>
      </c>
      <c r="F48" s="460">
        <f>SUM(B48:E48)</f>
        <v>2202470</v>
      </c>
      <c r="G48" s="461"/>
      <c r="H48" s="461"/>
      <c r="I48" s="461"/>
      <c r="J48" s="463">
        <f>SUM(G48:I48)</f>
        <v>0</v>
      </c>
    </row>
    <row r="49" spans="1:10">
      <c r="A49" s="459" t="s">
        <v>516</v>
      </c>
      <c r="B49" s="460">
        <v>1030415</v>
      </c>
      <c r="C49" s="460">
        <v>1403674</v>
      </c>
      <c r="D49" s="460">
        <v>861097</v>
      </c>
      <c r="E49" s="460">
        <v>723728454</v>
      </c>
      <c r="F49" s="460">
        <f>SUM(B49:E49)</f>
        <v>727023640</v>
      </c>
      <c r="G49" s="461"/>
      <c r="H49" s="461"/>
      <c r="I49" s="461"/>
      <c r="J49" s="463">
        <f>SUM(G49:I49)</f>
        <v>0</v>
      </c>
    </row>
    <row r="50" spans="1:10">
      <c r="A50" s="459" t="s">
        <v>517</v>
      </c>
      <c r="B50" s="460"/>
      <c r="C50" s="460"/>
      <c r="D50" s="460"/>
      <c r="E50" s="460">
        <v>0</v>
      </c>
      <c r="F50" s="460">
        <f>SUM(B50:E50)</f>
        <v>0</v>
      </c>
      <c r="G50" s="461"/>
      <c r="H50" s="461"/>
      <c r="I50" s="461"/>
      <c r="J50" s="463">
        <f>SUM(G50:I50)</f>
        <v>0</v>
      </c>
    </row>
    <row r="51" spans="1:10">
      <c r="A51" s="459" t="s">
        <v>518</v>
      </c>
      <c r="B51" s="460"/>
      <c r="C51" s="460"/>
      <c r="D51" s="460"/>
      <c r="E51" s="460">
        <v>0</v>
      </c>
      <c r="F51" s="460">
        <f>SUM(B51:E51)</f>
        <v>0</v>
      </c>
      <c r="G51" s="461"/>
      <c r="H51" s="461"/>
      <c r="I51" s="461"/>
      <c r="J51" s="463">
        <f>SUM(G51:I51)</f>
        <v>0</v>
      </c>
    </row>
    <row r="52" spans="1:10">
      <c r="A52" s="470" t="s">
        <v>519</v>
      </c>
      <c r="B52" s="471">
        <f t="shared" ref="B52:J52" si="10">SUM(B47:B51)</f>
        <v>1503810</v>
      </c>
      <c r="C52" s="471">
        <f t="shared" si="10"/>
        <v>1853824</v>
      </c>
      <c r="D52" s="471">
        <f t="shared" si="10"/>
        <v>1161637</v>
      </c>
      <c r="E52" s="471">
        <f t="shared" si="10"/>
        <v>724706839</v>
      </c>
      <c r="F52" s="471">
        <f t="shared" si="10"/>
        <v>729226110</v>
      </c>
      <c r="G52" s="471">
        <f t="shared" si="10"/>
        <v>0</v>
      </c>
      <c r="H52" s="471">
        <f t="shared" si="10"/>
        <v>0</v>
      </c>
      <c r="I52" s="471">
        <f t="shared" si="10"/>
        <v>0</v>
      </c>
      <c r="J52" s="471">
        <f t="shared" si="10"/>
        <v>0</v>
      </c>
    </row>
    <row r="53" spans="1:10" ht="25.5">
      <c r="A53" s="459" t="s">
        <v>520</v>
      </c>
      <c r="B53" s="460">
        <f>'12.melléklet'!C31</f>
        <v>0</v>
      </c>
      <c r="C53" s="460">
        <f>'12.melléklet'!D31</f>
        <v>0</v>
      </c>
      <c r="D53" s="460">
        <f>'12.melléklet'!E31</f>
        <v>0</v>
      </c>
      <c r="E53" s="460">
        <v>40547158</v>
      </c>
      <c r="F53" s="460">
        <f>SUM(B53:E53)</f>
        <v>40547158</v>
      </c>
      <c r="G53" s="461"/>
      <c r="H53" s="461"/>
      <c r="I53" s="461"/>
      <c r="J53" s="463">
        <f>SUM(G53:I53)</f>
        <v>0</v>
      </c>
    </row>
    <row r="54" spans="1:10" ht="25.5">
      <c r="A54" s="459" t="s">
        <v>521</v>
      </c>
      <c r="B54" s="460">
        <f>'12.melléklet'!C32</f>
        <v>0</v>
      </c>
      <c r="C54" s="460">
        <v>326670</v>
      </c>
      <c r="D54" s="460">
        <f>'12.melléklet'!E32</f>
        <v>0</v>
      </c>
      <c r="E54" s="460">
        <v>3100649</v>
      </c>
      <c r="F54" s="460">
        <f>SUM(B54:E54)</f>
        <v>3427319</v>
      </c>
      <c r="G54" s="461"/>
      <c r="H54" s="461"/>
      <c r="I54" s="461"/>
      <c r="J54" s="463">
        <f>SUM(G54:I54)</f>
        <v>0</v>
      </c>
    </row>
    <row r="55" spans="1:10">
      <c r="A55" s="459" t="s">
        <v>522</v>
      </c>
      <c r="B55" s="460">
        <f>'12.melléklet'!C33</f>
        <v>0</v>
      </c>
      <c r="C55" s="460">
        <f>'12.melléklet'!D33</f>
        <v>0</v>
      </c>
      <c r="D55" s="460">
        <f>'12.melléklet'!E33</f>
        <v>0</v>
      </c>
      <c r="E55" s="460">
        <v>24990072</v>
      </c>
      <c r="F55" s="460">
        <f>SUM(B55:E55)</f>
        <v>24990072</v>
      </c>
      <c r="G55" s="461"/>
      <c r="H55" s="461"/>
      <c r="I55" s="461"/>
      <c r="J55" s="463">
        <f>SUM(G55:I55)</f>
        <v>0</v>
      </c>
    </row>
    <row r="56" spans="1:10">
      <c r="A56" s="470" t="s">
        <v>523</v>
      </c>
      <c r="B56" s="471">
        <f t="shared" ref="B56:J56" si="11">SUM(B53:B55)</f>
        <v>0</v>
      </c>
      <c r="C56" s="471">
        <f t="shared" si="11"/>
        <v>326670</v>
      </c>
      <c r="D56" s="471">
        <f t="shared" si="11"/>
        <v>0</v>
      </c>
      <c r="E56" s="471">
        <f t="shared" si="11"/>
        <v>68637879</v>
      </c>
      <c r="F56" s="471">
        <f t="shared" si="11"/>
        <v>68964549</v>
      </c>
      <c r="G56" s="471">
        <f t="shared" si="11"/>
        <v>0</v>
      </c>
      <c r="H56" s="471">
        <f t="shared" si="11"/>
        <v>0</v>
      </c>
      <c r="I56" s="471">
        <f t="shared" si="11"/>
        <v>0</v>
      </c>
      <c r="J56" s="471">
        <f t="shared" si="11"/>
        <v>0</v>
      </c>
    </row>
    <row r="57" spans="1:10" ht="25.5">
      <c r="A57" s="470" t="s">
        <v>524</v>
      </c>
      <c r="B57" s="471">
        <f>'12.melléklet'!C35</f>
        <v>0</v>
      </c>
      <c r="C57" s="471">
        <v>264521</v>
      </c>
      <c r="D57" s="471">
        <v>-359529</v>
      </c>
      <c r="E57" s="471">
        <v>233895</v>
      </c>
      <c r="F57" s="471">
        <f>SUM(B57:E57)</f>
        <v>138887</v>
      </c>
      <c r="G57" s="474"/>
      <c r="H57" s="474"/>
      <c r="I57" s="474"/>
      <c r="J57" s="475">
        <f>SUM(G57:I57)</f>
        <v>0</v>
      </c>
    </row>
    <row r="58" spans="1:10">
      <c r="A58" s="470" t="s">
        <v>525</v>
      </c>
      <c r="B58" s="471">
        <v>174010</v>
      </c>
      <c r="C58" s="471">
        <v>0</v>
      </c>
      <c r="D58" s="471">
        <f>'12.melléklet'!E36</f>
        <v>0</v>
      </c>
      <c r="E58" s="471">
        <v>8065206</v>
      </c>
      <c r="F58" s="471">
        <f>SUM(B58:E58)</f>
        <v>8239216</v>
      </c>
      <c r="G58" s="474"/>
      <c r="H58" s="474"/>
      <c r="I58" s="474"/>
      <c r="J58" s="475">
        <f>SUM(G58:I58)</f>
        <v>0</v>
      </c>
    </row>
    <row r="59" spans="1:10">
      <c r="A59" s="476" t="s">
        <v>526</v>
      </c>
      <c r="B59" s="477">
        <f t="shared" ref="B59:J59" si="12">B43+B46+B52+B56+B57+B58</f>
        <v>1677820</v>
      </c>
      <c r="C59" s="477">
        <f t="shared" si="12"/>
        <v>2445015</v>
      </c>
      <c r="D59" s="477">
        <f t="shared" si="12"/>
        <v>15248093</v>
      </c>
      <c r="E59" s="477">
        <f t="shared" si="12"/>
        <v>4259240315</v>
      </c>
      <c r="F59" s="477">
        <f t="shared" si="12"/>
        <v>4278611243</v>
      </c>
      <c r="G59" s="477">
        <f t="shared" si="12"/>
        <v>6537939000</v>
      </c>
      <c r="H59" s="477">
        <f t="shared" si="12"/>
        <v>2080963974</v>
      </c>
      <c r="I59" s="477">
        <f t="shared" si="12"/>
        <v>474978054</v>
      </c>
      <c r="J59" s="477">
        <f t="shared" si="12"/>
        <v>9093881028</v>
      </c>
    </row>
    <row r="60" spans="1:10" ht="76.5">
      <c r="A60" s="478" t="s">
        <v>527</v>
      </c>
      <c r="B60" s="479"/>
      <c r="C60" s="479"/>
      <c r="D60" s="479"/>
      <c r="E60" s="479"/>
      <c r="F60" s="479">
        <f>SUM(B60:E60)</f>
        <v>0</v>
      </c>
      <c r="G60" s="461"/>
      <c r="H60" s="461"/>
      <c r="I60" s="461"/>
      <c r="J60" s="463">
        <f>SUM(G60:I60)</f>
        <v>0</v>
      </c>
    </row>
    <row r="61" spans="1:10">
      <c r="A61" s="464" t="s">
        <v>528</v>
      </c>
      <c r="B61" s="479"/>
      <c r="C61" s="479"/>
      <c r="D61" s="479"/>
      <c r="E61" s="479"/>
      <c r="F61" s="479">
        <f>SUM(B61:E61)</f>
        <v>0</v>
      </c>
      <c r="G61" s="461"/>
      <c r="H61" s="461"/>
      <c r="I61" s="461"/>
      <c r="J61" s="463">
        <f>SUM(G61:I61)</f>
        <v>0</v>
      </c>
    </row>
    <row r="62" spans="1:10">
      <c r="A62" s="464" t="s">
        <v>529</v>
      </c>
      <c r="B62" s="479"/>
      <c r="C62" s="479"/>
      <c r="D62" s="479"/>
      <c r="E62" s="479"/>
      <c r="F62" s="479">
        <f>SUM(B62:E62)</f>
        <v>0</v>
      </c>
      <c r="G62" s="461"/>
      <c r="H62" s="461"/>
      <c r="I62" s="461"/>
      <c r="J62" s="463">
        <f>SUM(G62:I62)</f>
        <v>0</v>
      </c>
    </row>
    <row r="63" spans="1:10">
      <c r="A63" s="569" t="s">
        <v>452</v>
      </c>
      <c r="B63" s="570"/>
      <c r="C63" s="570"/>
      <c r="D63" s="570"/>
      <c r="E63" s="570"/>
      <c r="F63" s="570"/>
      <c r="G63" s="570"/>
      <c r="H63" s="570"/>
      <c r="I63" s="570"/>
      <c r="J63" s="571"/>
    </row>
    <row r="64" spans="1:10" ht="25.5">
      <c r="A64" s="459" t="s">
        <v>530</v>
      </c>
      <c r="B64" s="460">
        <v>463279</v>
      </c>
      <c r="C64" s="460">
        <v>3450</v>
      </c>
      <c r="D64" s="460">
        <v>395396</v>
      </c>
      <c r="E64" s="460">
        <v>113180640</v>
      </c>
      <c r="F64" s="460">
        <f>SUM(B64:E64)</f>
        <v>114042765</v>
      </c>
      <c r="G64" s="461"/>
      <c r="H64" s="461"/>
      <c r="I64" s="461"/>
      <c r="J64" s="463">
        <f>SUM(G64:I64)</f>
        <v>0</v>
      </c>
    </row>
    <row r="65" spans="1:10" ht="25.5">
      <c r="A65" s="459" t="s">
        <v>531</v>
      </c>
      <c r="B65" s="460">
        <v>388886</v>
      </c>
      <c r="C65" s="460">
        <v>186157</v>
      </c>
      <c r="D65" s="460">
        <v>316272</v>
      </c>
      <c r="E65" s="460">
        <v>35950725</v>
      </c>
      <c r="F65" s="460">
        <f>SUM(B65:E65)</f>
        <v>36842040</v>
      </c>
      <c r="G65" s="461"/>
      <c r="H65" s="461"/>
      <c r="I65" s="461"/>
      <c r="J65" s="463">
        <f>SUM(G65:I65)</f>
        <v>0</v>
      </c>
    </row>
    <row r="66" spans="1:10" ht="25.5">
      <c r="A66" s="459" t="s">
        <v>532</v>
      </c>
      <c r="B66" s="460">
        <f>'12.melléklet'!C48</f>
        <v>0</v>
      </c>
      <c r="C66" s="460">
        <f>'12.melléklet'!D48</f>
        <v>0</v>
      </c>
      <c r="D66" s="460">
        <f>'12.melléklet'!E48</f>
        <v>0</v>
      </c>
      <c r="E66" s="460">
        <v>24423797</v>
      </c>
      <c r="F66" s="460">
        <f>SUM(B66:E66)</f>
        <v>24423797</v>
      </c>
      <c r="G66" s="461"/>
      <c r="H66" s="461"/>
      <c r="I66" s="461"/>
      <c r="J66" s="463">
        <f>SUM(G66:I66)</f>
        <v>0</v>
      </c>
    </row>
    <row r="67" spans="1:10">
      <c r="A67" s="470" t="s">
        <v>533</v>
      </c>
      <c r="B67" s="471">
        <f t="shared" ref="B67:J67" si="13">B64+B65+B66</f>
        <v>852165</v>
      </c>
      <c r="C67" s="471">
        <f t="shared" si="13"/>
        <v>189607</v>
      </c>
      <c r="D67" s="471">
        <f t="shared" si="13"/>
        <v>711668</v>
      </c>
      <c r="E67" s="471">
        <f t="shared" si="13"/>
        <v>173555162</v>
      </c>
      <c r="F67" s="471">
        <f t="shared" si="13"/>
        <v>175308602</v>
      </c>
      <c r="G67" s="471">
        <f t="shared" si="13"/>
        <v>0</v>
      </c>
      <c r="H67" s="471">
        <f t="shared" si="13"/>
        <v>0</v>
      </c>
      <c r="I67" s="471">
        <f t="shared" si="13"/>
        <v>0</v>
      </c>
      <c r="J67" s="471">
        <f t="shared" si="13"/>
        <v>0</v>
      </c>
    </row>
    <row r="68" spans="1:10" ht="15.75" thickBot="1">
      <c r="A68" s="480" t="s">
        <v>534</v>
      </c>
      <c r="B68" s="481"/>
      <c r="C68" s="481"/>
      <c r="D68" s="481"/>
      <c r="E68" s="481"/>
      <c r="F68" s="481">
        <f>SUM(B68:E68)</f>
        <v>0</v>
      </c>
      <c r="G68" s="481"/>
      <c r="H68" s="481"/>
      <c r="I68" s="481"/>
      <c r="J68" s="482">
        <f>SUM(G68:I68)</f>
        <v>0</v>
      </c>
    </row>
  </sheetData>
  <mergeCells count="15">
    <mergeCell ref="A63:J63"/>
    <mergeCell ref="A9:A10"/>
    <mergeCell ref="B9:B10"/>
    <mergeCell ref="C9:C10"/>
    <mergeCell ref="D9:D10"/>
    <mergeCell ref="E9:E10"/>
    <mergeCell ref="F9:F10"/>
    <mergeCell ref="G9:G10"/>
    <mergeCell ref="H9:H10"/>
    <mergeCell ref="A2:E2"/>
    <mergeCell ref="A5:J5"/>
    <mergeCell ref="I9:I10"/>
    <mergeCell ref="J9:J10"/>
    <mergeCell ref="A11:J11"/>
    <mergeCell ref="A6:F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4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2:G125"/>
  <sheetViews>
    <sheetView workbookViewId="0">
      <selection activeCell="A2" sqref="A2"/>
    </sheetView>
  </sheetViews>
  <sheetFormatPr defaultRowHeight="12.75"/>
  <cols>
    <col min="1" max="1" width="5.7109375" style="31" customWidth="1"/>
    <col min="2" max="2" width="28.85546875" style="41" customWidth="1"/>
    <col min="3" max="3" width="10.42578125" style="31" customWidth="1"/>
    <col min="4" max="4" width="12.85546875" style="41" customWidth="1"/>
    <col min="5" max="16384" width="9.140625" style="31"/>
  </cols>
  <sheetData>
    <row r="2" spans="1:7" ht="15" customHeight="1">
      <c r="A2" s="214" t="s">
        <v>1318</v>
      </c>
      <c r="B2" s="214"/>
      <c r="C2" s="36"/>
      <c r="D2" s="43"/>
      <c r="E2" s="36"/>
    </row>
    <row r="3" spans="1:7" ht="15" customHeight="1">
      <c r="A3" s="579" t="s">
        <v>331</v>
      </c>
      <c r="B3" s="579"/>
      <c r="C3" s="579"/>
      <c r="D3" s="579"/>
    </row>
    <row r="4" spans="1:7" ht="15" customHeight="1">
      <c r="A4" s="38"/>
      <c r="B4" s="44"/>
      <c r="C4" s="38"/>
      <c r="D4" s="37"/>
    </row>
    <row r="5" spans="1:7" ht="38.25" customHeight="1">
      <c r="A5" s="553" t="s">
        <v>1289</v>
      </c>
      <c r="B5" s="553"/>
      <c r="C5" s="553"/>
      <c r="D5" s="553"/>
      <c r="E5" s="213"/>
      <c r="F5" s="213"/>
      <c r="G5" s="213"/>
    </row>
    <row r="7" spans="1:7" ht="13.5">
      <c r="A7" s="24"/>
      <c r="B7" s="37"/>
      <c r="C7" s="39" t="s">
        <v>332</v>
      </c>
      <c r="D7" s="45" t="s">
        <v>351</v>
      </c>
    </row>
    <row r="8" spans="1:7" s="51" customFormat="1" ht="13.5">
      <c r="A8" s="24"/>
      <c r="B8" s="48"/>
      <c r="C8" s="49"/>
      <c r="D8" s="50"/>
    </row>
    <row r="9" spans="1:7" ht="40.5">
      <c r="A9" s="24" t="s">
        <v>27</v>
      </c>
      <c r="B9" s="48" t="s">
        <v>1231</v>
      </c>
      <c r="C9" s="49" t="s">
        <v>74</v>
      </c>
      <c r="D9" s="50"/>
    </row>
    <row r="10" spans="1:7" ht="13.5">
      <c r="A10" s="23"/>
      <c r="B10" s="190" t="s">
        <v>1232</v>
      </c>
      <c r="C10" s="25"/>
      <c r="D10" s="46"/>
    </row>
    <row r="11" spans="1:7" ht="13.5">
      <c r="A11" s="23"/>
      <c r="B11" s="191" t="s">
        <v>1233</v>
      </c>
      <c r="C11" s="25">
        <v>300000</v>
      </c>
      <c r="D11" s="47"/>
    </row>
    <row r="12" spans="1:7" ht="13.5">
      <c r="A12" s="23"/>
      <c r="B12" s="191" t="s">
        <v>1234</v>
      </c>
      <c r="C12" s="25"/>
    </row>
    <row r="13" spans="1:7" ht="13.5">
      <c r="A13" s="23"/>
      <c r="B13" s="191" t="s">
        <v>1235</v>
      </c>
      <c r="C13" s="25"/>
    </row>
    <row r="14" spans="1:7" ht="13.5">
      <c r="A14" s="23"/>
      <c r="B14" s="191" t="s">
        <v>1236</v>
      </c>
      <c r="C14" s="25">
        <v>40555</v>
      </c>
    </row>
    <row r="15" spans="1:7" ht="13.5">
      <c r="A15" s="23"/>
      <c r="B15" s="190" t="s">
        <v>74</v>
      </c>
      <c r="C15" s="25">
        <f>SUM(C11:C14)</f>
        <v>340555</v>
      </c>
    </row>
    <row r="16" spans="1:7" ht="13.5">
      <c r="A16" s="23"/>
      <c r="B16" s="191"/>
      <c r="C16" s="25"/>
    </row>
    <row r="17" spans="1:4" ht="13.5">
      <c r="A17" s="23"/>
      <c r="B17" s="190" t="s">
        <v>1237</v>
      </c>
      <c r="C17" s="25"/>
    </row>
    <row r="18" spans="1:4" ht="13.5">
      <c r="A18" s="23"/>
      <c r="B18" s="191" t="s">
        <v>1238</v>
      </c>
      <c r="C18" s="25"/>
      <c r="D18" s="46"/>
    </row>
    <row r="19" spans="1:4" ht="13.5">
      <c r="A19" s="23"/>
      <c r="B19" s="191" t="s">
        <v>1239</v>
      </c>
      <c r="C19" s="25">
        <v>340555</v>
      </c>
      <c r="D19" s="46"/>
    </row>
    <row r="20" spans="1:4" ht="13.5">
      <c r="A20" s="23"/>
      <c r="B20" s="191" t="s">
        <v>1240</v>
      </c>
      <c r="C20" s="25"/>
    </row>
    <row r="21" spans="1:4" s="51" customFormat="1" ht="13.5">
      <c r="A21" s="23"/>
      <c r="B21" s="190" t="s">
        <v>74</v>
      </c>
      <c r="C21" s="25">
        <f>SUM(C19:C20)</f>
        <v>340555</v>
      </c>
      <c r="D21" s="46"/>
    </row>
    <row r="22" spans="1:4" ht="13.5">
      <c r="A22" s="23"/>
      <c r="B22" s="190"/>
      <c r="C22" s="25"/>
    </row>
    <row r="23" spans="1:4" ht="13.5">
      <c r="A23" s="23"/>
      <c r="B23" s="40"/>
      <c r="C23" s="7"/>
    </row>
    <row r="24" spans="1:4" ht="13.5">
      <c r="A24" s="24" t="s">
        <v>28</v>
      </c>
      <c r="B24" s="48" t="s">
        <v>1241</v>
      </c>
      <c r="C24" s="49" t="s">
        <v>74</v>
      </c>
      <c r="D24" s="50"/>
    </row>
    <row r="25" spans="1:4" ht="13.5">
      <c r="A25" s="23"/>
      <c r="B25" s="190" t="s">
        <v>1232</v>
      </c>
      <c r="C25" s="25"/>
    </row>
    <row r="26" spans="1:4" ht="13.5">
      <c r="A26" s="23"/>
      <c r="B26" s="191" t="s">
        <v>1233</v>
      </c>
      <c r="C26" s="25">
        <v>490000</v>
      </c>
    </row>
    <row r="27" spans="1:4" ht="13.5">
      <c r="A27" s="23"/>
      <c r="B27" s="191" t="s">
        <v>1234</v>
      </c>
      <c r="C27" s="25"/>
    </row>
    <row r="28" spans="1:4" ht="13.5">
      <c r="A28" s="23"/>
      <c r="B28" s="191" t="s">
        <v>1235</v>
      </c>
      <c r="C28" s="25"/>
    </row>
    <row r="29" spans="1:4" ht="13.5">
      <c r="A29" s="23"/>
      <c r="B29" s="191" t="s">
        <v>1236</v>
      </c>
      <c r="C29" s="25">
        <v>6200</v>
      </c>
    </row>
    <row r="30" spans="1:4" ht="13.5">
      <c r="A30" s="23"/>
      <c r="B30" s="190" t="s">
        <v>74</v>
      </c>
      <c r="C30" s="25">
        <f>SUM(C25:C29)</f>
        <v>496200</v>
      </c>
    </row>
    <row r="31" spans="1:4" ht="13.5">
      <c r="A31" s="23"/>
      <c r="B31" s="191"/>
      <c r="C31" s="25"/>
    </row>
    <row r="32" spans="1:4" ht="13.5">
      <c r="A32" s="23"/>
      <c r="B32" s="190" t="s">
        <v>1237</v>
      </c>
      <c r="C32" s="25"/>
    </row>
    <row r="33" spans="1:4" ht="13.5">
      <c r="A33" s="23"/>
      <c r="B33" s="191" t="s">
        <v>1238</v>
      </c>
      <c r="C33" s="25"/>
    </row>
    <row r="34" spans="1:4" ht="13.5">
      <c r="A34" s="23"/>
      <c r="B34" s="191" t="s">
        <v>1239</v>
      </c>
      <c r="C34" s="25">
        <v>490000</v>
      </c>
    </row>
    <row r="35" spans="1:4" ht="13.5">
      <c r="A35" s="23"/>
      <c r="B35" s="191" t="s">
        <v>1240</v>
      </c>
      <c r="C35" s="25">
        <v>6200</v>
      </c>
    </row>
    <row r="36" spans="1:4" s="51" customFormat="1" ht="13.5">
      <c r="A36" s="23"/>
      <c r="B36" s="190" t="s">
        <v>74</v>
      </c>
      <c r="C36" s="25">
        <f>SUM(C34:C35)</f>
        <v>496200</v>
      </c>
      <c r="D36" s="41"/>
    </row>
    <row r="37" spans="1:4" ht="13.5">
      <c r="A37" s="23"/>
      <c r="B37" s="190"/>
      <c r="C37" s="25"/>
    </row>
    <row r="38" spans="1:4" ht="13.5">
      <c r="A38" s="23"/>
      <c r="B38" s="191"/>
      <c r="C38" s="19"/>
    </row>
    <row r="39" spans="1:4" ht="13.5">
      <c r="A39" s="24" t="s">
        <v>29</v>
      </c>
      <c r="B39" s="48" t="s">
        <v>1242</v>
      </c>
      <c r="C39" s="49" t="s">
        <v>74</v>
      </c>
      <c r="D39" s="50"/>
    </row>
    <row r="40" spans="1:4" ht="13.5">
      <c r="A40" s="23"/>
      <c r="B40" s="190" t="s">
        <v>1232</v>
      </c>
      <c r="C40" s="25"/>
    </row>
    <row r="41" spans="1:4" ht="13.5">
      <c r="A41" s="23"/>
      <c r="B41" s="191" t="s">
        <v>1233</v>
      </c>
      <c r="C41" s="25">
        <v>351470</v>
      </c>
    </row>
    <row r="42" spans="1:4" ht="13.5">
      <c r="A42" s="23"/>
      <c r="B42" s="191" t="s">
        <v>1234</v>
      </c>
      <c r="C42" s="25"/>
    </row>
    <row r="43" spans="1:4" ht="13.5">
      <c r="A43" s="23"/>
      <c r="B43" s="191" t="s">
        <v>1235</v>
      </c>
      <c r="C43" s="25"/>
    </row>
    <row r="44" spans="1:4" ht="13.5">
      <c r="A44" s="23"/>
      <c r="B44" s="191" t="s">
        <v>1236</v>
      </c>
      <c r="C44" s="25">
        <v>31840</v>
      </c>
    </row>
    <row r="45" spans="1:4" ht="13.5">
      <c r="A45" s="23"/>
      <c r="B45" s="190" t="s">
        <v>74</v>
      </c>
      <c r="C45" s="25">
        <f>SUM(C40:C44)</f>
        <v>383310</v>
      </c>
    </row>
    <row r="46" spans="1:4" ht="13.5">
      <c r="A46" s="23"/>
      <c r="B46" s="191"/>
      <c r="C46" s="25"/>
    </row>
    <row r="47" spans="1:4" ht="13.5">
      <c r="A47" s="23"/>
      <c r="B47" s="190" t="s">
        <v>1237</v>
      </c>
      <c r="C47" s="25"/>
    </row>
    <row r="48" spans="1:4" ht="13.5">
      <c r="A48" s="23"/>
      <c r="B48" s="191" t="s">
        <v>1238</v>
      </c>
      <c r="C48" s="25"/>
    </row>
    <row r="49" spans="1:4" ht="13.5">
      <c r="A49" s="23"/>
      <c r="B49" s="191" t="s">
        <v>1239</v>
      </c>
      <c r="C49" s="25">
        <v>371470</v>
      </c>
    </row>
    <row r="50" spans="1:4" ht="13.5">
      <c r="A50" s="23"/>
      <c r="B50" s="191" t="s">
        <v>1240</v>
      </c>
      <c r="C50" s="25">
        <v>11840</v>
      </c>
    </row>
    <row r="51" spans="1:4" s="51" customFormat="1" ht="13.5">
      <c r="A51" s="23"/>
      <c r="B51" s="190" t="s">
        <v>74</v>
      </c>
      <c r="C51" s="25">
        <f>SUM(C49:C50)</f>
        <v>383310</v>
      </c>
      <c r="D51" s="41"/>
    </row>
    <row r="52" spans="1:4" ht="13.5">
      <c r="A52" s="23"/>
      <c r="B52" s="190"/>
      <c r="C52" s="25"/>
    </row>
    <row r="53" spans="1:4" ht="13.5">
      <c r="A53" s="23"/>
      <c r="B53" s="191"/>
      <c r="C53" s="19"/>
    </row>
    <row r="54" spans="1:4" ht="38.25">
      <c r="A54" s="24" t="s">
        <v>30</v>
      </c>
      <c r="B54" s="48" t="s">
        <v>1243</v>
      </c>
      <c r="C54" s="49" t="s">
        <v>74</v>
      </c>
      <c r="D54" s="50" t="s">
        <v>1245</v>
      </c>
    </row>
    <row r="55" spans="1:4" ht="13.5">
      <c r="A55" s="23"/>
      <c r="B55" s="190" t="s">
        <v>1232</v>
      </c>
      <c r="C55" s="25"/>
    </row>
    <row r="56" spans="1:4" ht="13.5">
      <c r="A56" s="23"/>
      <c r="B56" s="191" t="s">
        <v>1233</v>
      </c>
      <c r="C56" s="25">
        <v>6992</v>
      </c>
    </row>
    <row r="57" spans="1:4" ht="13.5">
      <c r="A57" s="23"/>
      <c r="B57" s="191" t="s">
        <v>1234</v>
      </c>
      <c r="C57" s="25"/>
    </row>
    <row r="58" spans="1:4" ht="13.5">
      <c r="A58" s="23"/>
      <c r="B58" s="191" t="s">
        <v>1235</v>
      </c>
      <c r="C58" s="25"/>
    </row>
    <row r="59" spans="1:4" ht="13.5">
      <c r="A59" s="23"/>
      <c r="B59" s="191" t="s">
        <v>1236</v>
      </c>
      <c r="C59" s="25"/>
    </row>
    <row r="60" spans="1:4" ht="13.5">
      <c r="A60" s="23"/>
      <c r="B60" s="190" t="s">
        <v>74</v>
      </c>
      <c r="C60" s="25">
        <f>SUM(C56:C59)</f>
        <v>6992</v>
      </c>
    </row>
    <row r="61" spans="1:4" ht="13.5">
      <c r="A61" s="23"/>
      <c r="B61" s="191"/>
      <c r="C61" s="25"/>
    </row>
    <row r="62" spans="1:4" ht="13.5">
      <c r="A62" s="23"/>
      <c r="B62" s="190" t="s">
        <v>1237</v>
      </c>
      <c r="C62" s="25"/>
    </row>
    <row r="63" spans="1:4" ht="13.5">
      <c r="A63" s="23"/>
      <c r="B63" s="191" t="s">
        <v>1238</v>
      </c>
      <c r="C63" s="25"/>
    </row>
    <row r="64" spans="1:4" ht="13.5">
      <c r="A64" s="23"/>
      <c r="B64" s="191" t="s">
        <v>1239</v>
      </c>
      <c r="C64" s="25">
        <v>6992</v>
      </c>
    </row>
    <row r="65" spans="1:4" s="51" customFormat="1" ht="13.5">
      <c r="A65" s="23"/>
      <c r="B65" s="191" t="s">
        <v>1240</v>
      </c>
      <c r="C65" s="25"/>
      <c r="D65" s="41"/>
    </row>
    <row r="66" spans="1:4" ht="13.5">
      <c r="A66" s="23"/>
      <c r="B66" s="190" t="s">
        <v>74</v>
      </c>
      <c r="C66" s="25">
        <f>SUM(C64:C65)</f>
        <v>6992</v>
      </c>
    </row>
    <row r="67" spans="1:4" ht="13.5">
      <c r="A67" s="23"/>
      <c r="B67" s="190"/>
      <c r="C67" s="25"/>
    </row>
    <row r="68" spans="1:4" ht="38.25">
      <c r="A68" s="24" t="s">
        <v>146</v>
      </c>
      <c r="B68" s="48" t="s">
        <v>1244</v>
      </c>
      <c r="C68" s="49" t="s">
        <v>74</v>
      </c>
      <c r="D68" s="50" t="s">
        <v>1245</v>
      </c>
    </row>
    <row r="69" spans="1:4" ht="13.5">
      <c r="A69" s="23"/>
      <c r="B69" s="190" t="s">
        <v>1232</v>
      </c>
      <c r="C69" s="25"/>
    </row>
    <row r="70" spans="1:4" ht="13.5">
      <c r="A70" s="23"/>
      <c r="B70" s="191" t="s">
        <v>1233</v>
      </c>
      <c r="C70" s="25">
        <v>30977</v>
      </c>
    </row>
    <row r="71" spans="1:4" ht="13.5">
      <c r="A71" s="23"/>
      <c r="B71" s="191" t="s">
        <v>1234</v>
      </c>
      <c r="C71" s="25"/>
    </row>
    <row r="72" spans="1:4" ht="13.5">
      <c r="A72" s="23"/>
      <c r="B72" s="191" t="s">
        <v>1235</v>
      </c>
      <c r="C72" s="25">
        <v>5466</v>
      </c>
    </row>
    <row r="73" spans="1:4" ht="13.5">
      <c r="A73" s="23"/>
      <c r="B73" s="191" t="s">
        <v>1236</v>
      </c>
      <c r="C73" s="25"/>
    </row>
    <row r="74" spans="1:4" ht="13.5">
      <c r="A74" s="23"/>
      <c r="B74" s="190" t="s">
        <v>74</v>
      </c>
      <c r="C74" s="25">
        <f>SUM(C70:C73)</f>
        <v>36443</v>
      </c>
    </row>
    <row r="75" spans="1:4" ht="13.5">
      <c r="A75" s="23"/>
      <c r="B75" s="191"/>
      <c r="C75" s="25"/>
    </row>
    <row r="76" spans="1:4" ht="13.5">
      <c r="A76" s="23"/>
      <c r="B76" s="190" t="s">
        <v>1237</v>
      </c>
      <c r="C76" s="25"/>
    </row>
    <row r="77" spans="1:4" ht="13.5">
      <c r="A77" s="23"/>
      <c r="B77" s="191" t="s">
        <v>1238</v>
      </c>
      <c r="C77" s="25"/>
    </row>
    <row r="78" spans="1:4" ht="13.5">
      <c r="A78" s="23"/>
      <c r="B78" s="191" t="s">
        <v>1239</v>
      </c>
      <c r="C78" s="25">
        <v>36443</v>
      </c>
    </row>
    <row r="79" spans="1:4" ht="13.5">
      <c r="A79" s="23"/>
      <c r="B79" s="191" t="s">
        <v>1240</v>
      </c>
      <c r="C79" s="25"/>
    </row>
    <row r="80" spans="1:4" ht="13.5">
      <c r="A80" s="23"/>
      <c r="B80" s="190" t="s">
        <v>74</v>
      </c>
      <c r="C80" s="25">
        <v>36443</v>
      </c>
    </row>
    <row r="83" spans="1:3" ht="13.5">
      <c r="A83" s="26" t="s">
        <v>169</v>
      </c>
      <c r="B83" s="195" t="s">
        <v>1267</v>
      </c>
      <c r="C83" s="196" t="s">
        <v>74</v>
      </c>
    </row>
    <row r="84" spans="1:3" ht="13.5">
      <c r="A84" s="26"/>
      <c r="B84" s="210" t="s">
        <v>1232</v>
      </c>
      <c r="C84" s="212"/>
    </row>
    <row r="85" spans="1:3" ht="13.5">
      <c r="A85" s="26"/>
      <c r="B85" s="211" t="s">
        <v>1233</v>
      </c>
      <c r="C85" s="212"/>
    </row>
    <row r="86" spans="1:3" ht="13.5">
      <c r="A86" s="26"/>
      <c r="B86" s="211" t="s">
        <v>1234</v>
      </c>
      <c r="C86" s="212">
        <v>4960</v>
      </c>
    </row>
    <row r="87" spans="1:3" ht="13.5">
      <c r="A87" s="26"/>
      <c r="B87" s="211" t="s">
        <v>1235</v>
      </c>
      <c r="C87" s="212"/>
    </row>
    <row r="88" spans="1:3" ht="13.5">
      <c r="A88" s="26"/>
      <c r="B88" s="211" t="s">
        <v>1236</v>
      </c>
      <c r="C88" s="212">
        <v>4960</v>
      </c>
    </row>
    <row r="89" spans="1:3" ht="13.5">
      <c r="A89" s="26"/>
      <c r="B89" s="210" t="s">
        <v>74</v>
      </c>
      <c r="C89" s="212">
        <f>SUM(C85:C88)</f>
        <v>9920</v>
      </c>
    </row>
    <row r="90" spans="1:3" ht="13.5">
      <c r="A90" s="26"/>
      <c r="B90" s="211"/>
      <c r="C90" s="212"/>
    </row>
    <row r="91" spans="1:3" ht="13.5">
      <c r="A91" s="26"/>
      <c r="B91" s="210" t="s">
        <v>1237</v>
      </c>
      <c r="C91" s="212"/>
    </row>
    <row r="92" spans="1:3" ht="13.5">
      <c r="A92" s="26"/>
      <c r="B92" s="211" t="s">
        <v>1238</v>
      </c>
      <c r="C92" s="212"/>
    </row>
    <row r="93" spans="1:3" ht="13.5">
      <c r="A93" s="26"/>
      <c r="B93" s="211" t="s">
        <v>1239</v>
      </c>
      <c r="C93" s="212">
        <v>9920</v>
      </c>
    </row>
    <row r="94" spans="1:3" ht="13.5">
      <c r="A94" s="26"/>
      <c r="B94" s="211" t="s">
        <v>1240</v>
      </c>
      <c r="C94" s="212"/>
    </row>
    <row r="95" spans="1:3" ht="13.5">
      <c r="A95" s="26"/>
      <c r="B95" s="210" t="s">
        <v>74</v>
      </c>
      <c r="C95" s="212">
        <f>SUM(C92:C94)</f>
        <v>9920</v>
      </c>
    </row>
    <row r="98" spans="1:3" ht="13.5">
      <c r="A98" s="26" t="s">
        <v>305</v>
      </c>
      <c r="B98" s="195" t="s">
        <v>1268</v>
      </c>
      <c r="C98" s="196" t="s">
        <v>74</v>
      </c>
    </row>
    <row r="99" spans="1:3" ht="13.5">
      <c r="A99" s="26"/>
      <c r="B99" s="210" t="s">
        <v>1232</v>
      </c>
      <c r="C99" s="212"/>
    </row>
    <row r="100" spans="1:3" ht="13.5">
      <c r="A100" s="26"/>
      <c r="B100" s="211" t="s">
        <v>1233</v>
      </c>
      <c r="C100" s="212">
        <v>46381</v>
      </c>
    </row>
    <row r="101" spans="1:3" ht="13.5">
      <c r="A101" s="26"/>
      <c r="B101" s="211" t="s">
        <v>1234</v>
      </c>
      <c r="C101" s="212"/>
    </row>
    <row r="102" spans="1:3" ht="13.5">
      <c r="A102" s="26"/>
      <c r="B102" s="211" t="s">
        <v>1235</v>
      </c>
      <c r="C102" s="212"/>
    </row>
    <row r="103" spans="1:3" ht="13.5">
      <c r="A103" s="26"/>
      <c r="B103" s="211" t="s">
        <v>1236</v>
      </c>
      <c r="C103" s="212"/>
    </row>
    <row r="104" spans="1:3" ht="13.5">
      <c r="A104" s="26"/>
      <c r="B104" s="210" t="s">
        <v>74</v>
      </c>
      <c r="C104" s="212">
        <f>SUM(C100:C103)</f>
        <v>46381</v>
      </c>
    </row>
    <row r="105" spans="1:3" ht="13.5">
      <c r="A105" s="26"/>
      <c r="B105" s="211"/>
      <c r="C105" s="212"/>
    </row>
    <row r="106" spans="1:3" ht="13.5">
      <c r="A106" s="26"/>
      <c r="B106" s="210" t="s">
        <v>1237</v>
      </c>
      <c r="C106" s="212"/>
    </row>
    <row r="107" spans="1:3" ht="13.5">
      <c r="A107" s="26"/>
      <c r="B107" s="211" t="s">
        <v>1238</v>
      </c>
      <c r="C107" s="212">
        <v>3054</v>
      </c>
    </row>
    <row r="108" spans="1:3" ht="13.5">
      <c r="A108" s="26"/>
      <c r="B108" s="211" t="s">
        <v>1239</v>
      </c>
      <c r="C108" s="212">
        <v>3054</v>
      </c>
    </row>
    <row r="109" spans="1:3" ht="13.5">
      <c r="A109" s="26"/>
      <c r="B109" s="211" t="s">
        <v>1240</v>
      </c>
      <c r="C109" s="212">
        <v>40273</v>
      </c>
    </row>
    <row r="110" spans="1:3" ht="13.5">
      <c r="A110" s="26"/>
      <c r="B110" s="210" t="s">
        <v>74</v>
      </c>
      <c r="C110" s="212">
        <f>SUM(C107:C109)</f>
        <v>46381</v>
      </c>
    </row>
    <row r="113" spans="1:3" ht="40.5">
      <c r="A113" s="26" t="s">
        <v>191</v>
      </c>
      <c r="B113" s="195" t="s">
        <v>1269</v>
      </c>
      <c r="C113" s="196" t="s">
        <v>74</v>
      </c>
    </row>
    <row r="114" spans="1:3" ht="13.5">
      <c r="A114" s="26"/>
      <c r="B114" s="210" t="s">
        <v>1232</v>
      </c>
      <c r="C114" s="212"/>
    </row>
    <row r="115" spans="1:3" ht="13.5">
      <c r="A115" s="26"/>
      <c r="B115" s="211" t="s">
        <v>1233</v>
      </c>
      <c r="C115" s="212">
        <v>595774</v>
      </c>
    </row>
    <row r="116" spans="1:3" ht="13.5">
      <c r="A116" s="26"/>
      <c r="B116" s="211" t="s">
        <v>1234</v>
      </c>
      <c r="C116" s="212"/>
    </row>
    <row r="117" spans="1:3" ht="13.5">
      <c r="A117" s="26"/>
      <c r="B117" s="211" t="s">
        <v>1235</v>
      </c>
      <c r="C117" s="212"/>
    </row>
    <row r="118" spans="1:3" ht="13.5">
      <c r="A118" s="26"/>
      <c r="B118" s="211" t="s">
        <v>1236</v>
      </c>
      <c r="C118" s="212"/>
    </row>
    <row r="119" spans="1:3" ht="13.5">
      <c r="A119" s="26"/>
      <c r="B119" s="210" t="s">
        <v>74</v>
      </c>
      <c r="C119" s="212">
        <f>SUM(C115:C118)</f>
        <v>595774</v>
      </c>
    </row>
    <row r="120" spans="1:3" ht="13.5">
      <c r="A120" s="26"/>
      <c r="B120" s="211"/>
      <c r="C120" s="212"/>
    </row>
    <row r="121" spans="1:3" ht="13.5">
      <c r="A121" s="26"/>
      <c r="B121" s="210" t="s">
        <v>1237</v>
      </c>
      <c r="C121" s="212"/>
    </row>
    <row r="122" spans="1:3" ht="13.5">
      <c r="A122" s="26"/>
      <c r="B122" s="211" t="s">
        <v>1238</v>
      </c>
      <c r="C122" s="212"/>
    </row>
    <row r="123" spans="1:3" ht="13.5">
      <c r="A123" s="26"/>
      <c r="B123" s="211" t="s">
        <v>1239</v>
      </c>
      <c r="C123" s="212"/>
    </row>
    <row r="124" spans="1:3" ht="13.5">
      <c r="A124" s="26"/>
      <c r="B124" s="211" t="s">
        <v>1240</v>
      </c>
      <c r="C124" s="212">
        <v>595774</v>
      </c>
    </row>
    <row r="125" spans="1:3" ht="13.5">
      <c r="A125" s="26"/>
      <c r="B125" s="210" t="s">
        <v>74</v>
      </c>
      <c r="C125" s="212">
        <f>SUM(C122:C124)</f>
        <v>595774</v>
      </c>
    </row>
  </sheetData>
  <mergeCells count="2">
    <mergeCell ref="A3:D3"/>
    <mergeCell ref="A5:D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67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2:L25"/>
  <sheetViews>
    <sheetView workbookViewId="0">
      <selection activeCell="A2" sqref="A2:F2"/>
    </sheetView>
  </sheetViews>
  <sheetFormatPr defaultRowHeight="12.75"/>
  <cols>
    <col min="1" max="1" width="5" style="258" customWidth="1"/>
    <col min="2" max="2" width="34.42578125" style="103" customWidth="1"/>
    <col min="3" max="3" width="11.140625" style="103" customWidth="1"/>
    <col min="4" max="6" width="9.140625" style="103"/>
    <col min="7" max="7" width="10.7109375" style="103" customWidth="1"/>
    <col min="8" max="16384" width="9.140625" style="103"/>
  </cols>
  <sheetData>
    <row r="2" spans="1:12" ht="13.5">
      <c r="A2" s="523" t="s">
        <v>1319</v>
      </c>
      <c r="B2" s="523"/>
      <c r="C2" s="523"/>
      <c r="D2" s="523"/>
      <c r="E2" s="523"/>
      <c r="F2" s="523"/>
      <c r="G2" s="197"/>
      <c r="H2" s="197"/>
      <c r="I2" s="197"/>
      <c r="J2" s="197"/>
      <c r="K2" s="197"/>
    </row>
    <row r="3" spans="1:12" ht="13.5">
      <c r="A3" s="484"/>
      <c r="B3" s="209"/>
      <c r="C3" s="209"/>
      <c r="D3" s="209"/>
      <c r="E3" s="209"/>
      <c r="F3" s="209"/>
      <c r="G3" s="197"/>
      <c r="H3" s="197"/>
      <c r="I3" s="197"/>
      <c r="J3" s="197"/>
      <c r="K3" s="197"/>
    </row>
    <row r="4" spans="1:12" ht="13.5">
      <c r="A4" s="484"/>
      <c r="B4" s="209"/>
      <c r="C4" s="209"/>
      <c r="D4" s="209"/>
      <c r="E4" s="209"/>
      <c r="F4" s="209"/>
      <c r="G4" s="197"/>
      <c r="H4" s="197"/>
      <c r="I4" s="197"/>
      <c r="J4" s="197"/>
      <c r="K4" s="197"/>
    </row>
    <row r="5" spans="1:12" ht="13.5">
      <c r="A5" s="484"/>
      <c r="B5" s="209"/>
      <c r="C5" s="209"/>
      <c r="D5" s="209"/>
      <c r="E5" s="209"/>
      <c r="F5" s="209"/>
      <c r="G5" s="197"/>
      <c r="H5" s="197"/>
      <c r="I5" s="197"/>
      <c r="J5" s="197"/>
      <c r="K5" s="197"/>
    </row>
    <row r="6" spans="1:12" ht="13.5">
      <c r="A6" s="484"/>
      <c r="B6" s="209"/>
      <c r="C6" s="209"/>
      <c r="D6" s="209"/>
      <c r="E6" s="209"/>
      <c r="F6" s="209"/>
      <c r="G6" s="197"/>
      <c r="H6" s="197"/>
      <c r="I6" s="197"/>
      <c r="J6" s="197"/>
      <c r="K6" s="197"/>
    </row>
    <row r="7" spans="1:12">
      <c r="A7" s="483"/>
      <c r="B7" s="582" t="s">
        <v>331</v>
      </c>
      <c r="C7" s="582"/>
      <c r="D7" s="582"/>
      <c r="E7" s="582"/>
      <c r="F7" s="582"/>
      <c r="G7" s="582"/>
      <c r="H7" s="245"/>
      <c r="I7" s="245"/>
      <c r="J7" s="245"/>
      <c r="K7" s="245"/>
    </row>
    <row r="8" spans="1:12">
      <c r="A8" s="483"/>
      <c r="B8" s="582" t="s">
        <v>333</v>
      </c>
      <c r="C8" s="582"/>
      <c r="D8" s="582"/>
      <c r="E8" s="582"/>
      <c r="F8" s="582"/>
      <c r="G8" s="582"/>
      <c r="H8" s="245"/>
      <c r="I8" s="245"/>
      <c r="J8" s="245"/>
      <c r="K8" s="245"/>
      <c r="L8" s="104"/>
    </row>
    <row r="9" spans="1:12">
      <c r="A9" s="483"/>
      <c r="B9" s="196"/>
      <c r="C9" s="196"/>
      <c r="D9" s="196"/>
      <c r="E9" s="196"/>
      <c r="F9" s="196"/>
      <c r="G9" s="196"/>
      <c r="H9" s="245"/>
      <c r="I9" s="245"/>
      <c r="J9" s="245"/>
      <c r="K9" s="245"/>
    </row>
    <row r="10" spans="1:12">
      <c r="A10" s="483"/>
      <c r="B10" s="196"/>
      <c r="C10" s="196"/>
      <c r="D10" s="196"/>
      <c r="E10" s="196"/>
      <c r="F10" s="196"/>
      <c r="G10" s="196"/>
      <c r="H10" s="245"/>
      <c r="I10" s="245"/>
      <c r="J10" s="245"/>
      <c r="K10" s="245"/>
    </row>
    <row r="11" spans="1:12">
      <c r="A11" s="483"/>
      <c r="B11" s="212"/>
      <c r="C11" s="197"/>
      <c r="D11" s="197"/>
      <c r="E11" s="246"/>
      <c r="F11" s="197"/>
      <c r="G11" s="197"/>
      <c r="H11" s="197"/>
      <c r="I11" s="197"/>
      <c r="J11" s="197"/>
      <c r="K11" s="197"/>
    </row>
    <row r="12" spans="1:12" ht="13.5">
      <c r="A12" s="451"/>
      <c r="B12" s="248"/>
      <c r="C12" s="249">
        <v>2018</v>
      </c>
      <c r="D12" s="250">
        <v>2019</v>
      </c>
      <c r="E12" s="250">
        <v>2020</v>
      </c>
      <c r="F12" s="250">
        <v>2021</v>
      </c>
      <c r="G12" s="249" t="s">
        <v>321</v>
      </c>
      <c r="H12" s="247"/>
      <c r="I12" s="247"/>
      <c r="J12" s="247"/>
      <c r="K12" s="247"/>
    </row>
    <row r="13" spans="1:12" ht="15" customHeight="1">
      <c r="A13" s="485" t="s">
        <v>27</v>
      </c>
      <c r="B13" s="206" t="s">
        <v>335</v>
      </c>
      <c r="C13" s="114">
        <v>70000</v>
      </c>
      <c r="D13" s="114">
        <v>0</v>
      </c>
      <c r="E13" s="114">
        <v>0</v>
      </c>
      <c r="F13" s="114">
        <v>0</v>
      </c>
      <c r="G13" s="116">
        <f t="shared" ref="G13:G20" si="0">C13+E13+D13</f>
        <v>70000</v>
      </c>
      <c r="H13" s="197"/>
      <c r="I13" s="197"/>
      <c r="J13" s="197"/>
      <c r="K13" s="197"/>
    </row>
    <row r="14" spans="1:12" ht="15" customHeight="1">
      <c r="A14" s="485" t="s">
        <v>28</v>
      </c>
      <c r="B14" s="206" t="s">
        <v>1290</v>
      </c>
      <c r="C14" s="114">
        <v>340555</v>
      </c>
      <c r="D14" s="114">
        <v>0</v>
      </c>
      <c r="E14" s="114">
        <v>0</v>
      </c>
      <c r="F14" s="114">
        <v>0</v>
      </c>
      <c r="G14" s="116">
        <f t="shared" si="0"/>
        <v>340555</v>
      </c>
      <c r="H14" s="197"/>
      <c r="I14" s="197"/>
      <c r="J14" s="197"/>
      <c r="K14" s="197"/>
    </row>
    <row r="15" spans="1:12" ht="15" customHeight="1">
      <c r="A15" s="485" t="s">
        <v>29</v>
      </c>
      <c r="B15" s="206" t="s">
        <v>1291</v>
      </c>
      <c r="C15" s="114">
        <v>254161</v>
      </c>
      <c r="D15" s="114">
        <v>0</v>
      </c>
      <c r="E15" s="114">
        <v>0</v>
      </c>
      <c r="F15" s="114">
        <v>0</v>
      </c>
      <c r="G15" s="116">
        <f t="shared" si="0"/>
        <v>254161</v>
      </c>
      <c r="H15" s="197"/>
      <c r="I15" s="197"/>
      <c r="J15" s="197"/>
      <c r="K15" s="197"/>
    </row>
    <row r="16" spans="1:12" ht="15" customHeight="1">
      <c r="A16" s="485" t="s">
        <v>30</v>
      </c>
      <c r="B16" s="206" t="s">
        <v>1292</v>
      </c>
      <c r="C16" s="114">
        <v>369414</v>
      </c>
      <c r="D16" s="114">
        <v>0</v>
      </c>
      <c r="E16" s="114">
        <v>0</v>
      </c>
      <c r="F16" s="114">
        <v>0</v>
      </c>
      <c r="G16" s="116">
        <f t="shared" si="0"/>
        <v>369414</v>
      </c>
      <c r="H16" s="197"/>
      <c r="I16" s="197"/>
      <c r="J16" s="197"/>
      <c r="K16" s="197"/>
    </row>
    <row r="17" spans="1:11" ht="15" customHeight="1">
      <c r="A17" s="485" t="s">
        <v>146</v>
      </c>
      <c r="B17" s="206" t="s">
        <v>1293</v>
      </c>
      <c r="C17" s="114">
        <v>3365</v>
      </c>
      <c r="D17" s="114">
        <v>0</v>
      </c>
      <c r="E17" s="114">
        <v>0</v>
      </c>
      <c r="F17" s="114">
        <v>0</v>
      </c>
      <c r="G17" s="116">
        <f t="shared" si="0"/>
        <v>3365</v>
      </c>
      <c r="H17" s="197"/>
      <c r="I17" s="197"/>
      <c r="J17" s="197"/>
      <c r="K17" s="197"/>
    </row>
    <row r="18" spans="1:11" ht="25.5">
      <c r="A18" s="485" t="s">
        <v>169</v>
      </c>
      <c r="B18" s="206" t="s">
        <v>1244</v>
      </c>
      <c r="C18" s="114">
        <v>36443</v>
      </c>
      <c r="D18" s="114">
        <v>0</v>
      </c>
      <c r="E18" s="114">
        <v>0</v>
      </c>
      <c r="F18" s="114">
        <v>0</v>
      </c>
      <c r="G18" s="116">
        <f t="shared" si="0"/>
        <v>36443</v>
      </c>
      <c r="H18" s="197"/>
      <c r="I18" s="197"/>
      <c r="J18" s="197"/>
      <c r="K18" s="197"/>
    </row>
    <row r="19" spans="1:11" ht="15" customHeight="1">
      <c r="A19" s="485" t="s">
        <v>305</v>
      </c>
      <c r="B19" s="206" t="s">
        <v>1267</v>
      </c>
      <c r="C19" s="114">
        <v>9920</v>
      </c>
      <c r="D19" s="114">
        <v>0</v>
      </c>
      <c r="E19" s="114">
        <v>0</v>
      </c>
      <c r="F19" s="114">
        <v>0</v>
      </c>
      <c r="G19" s="116">
        <f t="shared" si="0"/>
        <v>9920</v>
      </c>
      <c r="H19" s="197"/>
      <c r="I19" s="197"/>
      <c r="J19" s="197"/>
      <c r="K19" s="197"/>
    </row>
    <row r="20" spans="1:11" ht="15" customHeight="1">
      <c r="A20" s="485" t="s">
        <v>191</v>
      </c>
      <c r="B20" s="206" t="s">
        <v>1268</v>
      </c>
      <c r="C20" s="114">
        <v>46831</v>
      </c>
      <c r="D20" s="114">
        <v>0</v>
      </c>
      <c r="E20" s="114">
        <v>0</v>
      </c>
      <c r="F20" s="114">
        <v>0</v>
      </c>
      <c r="G20" s="116">
        <f t="shared" si="0"/>
        <v>46831</v>
      </c>
      <c r="H20" s="197"/>
      <c r="I20" s="197"/>
      <c r="J20" s="197"/>
      <c r="K20" s="197"/>
    </row>
    <row r="21" spans="1:11" ht="15" customHeight="1">
      <c r="A21" s="485"/>
      <c r="B21" s="201" t="s">
        <v>74</v>
      </c>
      <c r="C21" s="201">
        <f>SUM(C13:C20)</f>
        <v>1130689</v>
      </c>
      <c r="D21" s="201">
        <f t="shared" ref="D21:F21" si="1">SUM(D13:D20)</f>
        <v>0</v>
      </c>
      <c r="E21" s="201">
        <f t="shared" si="1"/>
        <v>0</v>
      </c>
      <c r="F21" s="201">
        <f t="shared" si="1"/>
        <v>0</v>
      </c>
      <c r="G21" s="201">
        <f>SUM(G13:G20)</f>
        <v>1130689</v>
      </c>
      <c r="H21" s="247"/>
      <c r="I21" s="247"/>
      <c r="J21" s="247"/>
      <c r="K21" s="247"/>
    </row>
    <row r="22" spans="1:11" ht="13.5">
      <c r="A22" s="451"/>
      <c r="B22" s="248"/>
      <c r="C22" s="248"/>
      <c r="D22" s="248"/>
      <c r="E22" s="248"/>
      <c r="F22" s="248"/>
      <c r="G22" s="248"/>
      <c r="H22" s="247"/>
      <c r="I22" s="247"/>
      <c r="J22" s="247"/>
      <c r="K22" s="247"/>
    </row>
    <row r="23" spans="1:11">
      <c r="A23" s="483"/>
      <c r="B23" s="197"/>
      <c r="C23" s="212"/>
      <c r="D23" s="212"/>
      <c r="E23" s="251"/>
      <c r="F23" s="212"/>
      <c r="G23" s="212"/>
      <c r="H23" s="212"/>
      <c r="I23" s="197"/>
      <c r="J23" s="197"/>
      <c r="K23" s="197"/>
    </row>
    <row r="24" spans="1:11">
      <c r="A24" s="483"/>
      <c r="B24" s="580" t="s">
        <v>334</v>
      </c>
      <c r="C24" s="581"/>
      <c r="D24" s="581"/>
      <c r="E24" s="581"/>
      <c r="F24" s="581"/>
      <c r="G24" s="581"/>
      <c r="H24" s="581"/>
      <c r="I24" s="197"/>
      <c r="J24" s="197"/>
      <c r="K24" s="197"/>
    </row>
    <row r="25" spans="1:11">
      <c r="A25" s="483"/>
      <c r="B25" s="581"/>
      <c r="C25" s="581"/>
      <c r="D25" s="581"/>
      <c r="E25" s="581"/>
      <c r="F25" s="581"/>
      <c r="G25" s="581"/>
      <c r="H25" s="581"/>
      <c r="I25" s="197"/>
      <c r="J25" s="197"/>
      <c r="K25" s="197"/>
    </row>
  </sheetData>
  <mergeCells count="4">
    <mergeCell ref="B24:H25"/>
    <mergeCell ref="A2:F2"/>
    <mergeCell ref="B7:G7"/>
    <mergeCell ref="B8:G8"/>
  </mergeCells>
  <pageMargins left="0.7" right="0.7" top="0.75" bottom="0.75" header="0.3" footer="0.3"/>
  <pageSetup paperSize="9" orientation="landscape" r:id="rId1"/>
  <ignoredErrors>
    <ignoredError sqref="C21:F2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sqref="A1:F1"/>
    </sheetView>
  </sheetViews>
  <sheetFormatPr defaultRowHeight="12.75"/>
  <cols>
    <col min="1" max="1" width="26.42578125" style="108" customWidth="1"/>
    <col min="2" max="4" width="9.140625" style="108"/>
    <col min="5" max="5" width="16.42578125" style="108" customWidth="1"/>
    <col min="6" max="16384" width="9.140625" style="108"/>
  </cols>
  <sheetData>
    <row r="1" spans="1:7" ht="13.5">
      <c r="A1" s="523" t="s">
        <v>1320</v>
      </c>
      <c r="B1" s="523"/>
      <c r="C1" s="523"/>
      <c r="D1" s="523"/>
      <c r="E1" s="523"/>
      <c r="F1" s="523"/>
      <c r="G1" s="197"/>
    </row>
    <row r="2" spans="1:7" ht="13.5">
      <c r="A2" s="259"/>
      <c r="B2" s="259"/>
      <c r="C2" s="259"/>
      <c r="D2" s="259"/>
      <c r="E2" s="259"/>
      <c r="F2" s="259"/>
      <c r="G2" s="197"/>
    </row>
    <row r="3" spans="1:7" ht="13.5">
      <c r="A3" s="259"/>
      <c r="B3" s="259"/>
      <c r="C3" s="259"/>
      <c r="D3" s="259"/>
      <c r="E3" s="259"/>
      <c r="F3" s="259"/>
      <c r="G3" s="197"/>
    </row>
    <row r="4" spans="1:7">
      <c r="A4" s="591" t="s">
        <v>331</v>
      </c>
      <c r="B4" s="592"/>
      <c r="C4" s="592"/>
      <c r="D4" s="592"/>
      <c r="E4" s="592"/>
      <c r="F4" s="592"/>
      <c r="G4" s="592"/>
    </row>
    <row r="5" spans="1:7">
      <c r="A5" s="593" t="s">
        <v>347</v>
      </c>
      <c r="B5" s="593"/>
      <c r="C5" s="593"/>
      <c r="D5" s="593"/>
      <c r="E5" s="588"/>
      <c r="F5" s="588"/>
      <c r="G5" s="588"/>
    </row>
    <row r="6" spans="1:7">
      <c r="A6" s="486"/>
      <c r="B6" s="594" t="s">
        <v>1258</v>
      </c>
      <c r="C6" s="594"/>
      <c r="D6" s="594"/>
      <c r="E6" s="487"/>
      <c r="F6" s="212"/>
      <c r="G6" s="197"/>
    </row>
    <row r="7" spans="1:7">
      <c r="A7" s="486"/>
      <c r="B7" s="488"/>
      <c r="C7" s="488"/>
      <c r="D7" s="488"/>
      <c r="E7" s="487"/>
      <c r="F7" s="212"/>
      <c r="G7" s="197"/>
    </row>
    <row r="8" spans="1:7" ht="27.75" customHeight="1">
      <c r="A8" s="585" t="s">
        <v>337</v>
      </c>
      <c r="B8" s="585"/>
      <c r="C8" s="585"/>
      <c r="D8" s="585"/>
      <c r="E8" s="585"/>
      <c r="F8" s="489"/>
      <c r="G8" s="489"/>
    </row>
    <row r="9" spans="1:7">
      <c r="A9" s="589" t="s">
        <v>350</v>
      </c>
      <c r="B9" s="588"/>
      <c r="C9" s="588"/>
      <c r="D9" s="588"/>
      <c r="E9" s="588"/>
      <c r="F9" s="588"/>
      <c r="G9" s="588"/>
    </row>
    <row r="10" spans="1:7" ht="13.5">
      <c r="A10" s="489"/>
      <c r="B10" s="490"/>
      <c r="C10" s="491"/>
      <c r="D10" s="491"/>
      <c r="E10" s="492"/>
      <c r="F10" s="212"/>
      <c r="G10" s="197"/>
    </row>
    <row r="11" spans="1:7">
      <c r="A11" s="586" t="s">
        <v>339</v>
      </c>
      <c r="B11" s="588"/>
      <c r="C11" s="588"/>
      <c r="D11" s="588"/>
      <c r="E11" s="588"/>
      <c r="F11" s="588"/>
      <c r="G11" s="588"/>
    </row>
    <row r="12" spans="1:7">
      <c r="A12" s="589" t="s">
        <v>350</v>
      </c>
      <c r="B12" s="588"/>
      <c r="C12" s="588"/>
      <c r="D12" s="588"/>
      <c r="E12" s="588"/>
      <c r="F12" s="588"/>
      <c r="G12" s="588"/>
    </row>
    <row r="13" spans="1:7">
      <c r="A13" s="486"/>
      <c r="B13" s="488"/>
      <c r="C13" s="488"/>
      <c r="D13" s="488"/>
      <c r="E13" s="487"/>
      <c r="F13" s="212"/>
      <c r="G13" s="197"/>
    </row>
    <row r="14" spans="1:7">
      <c r="A14" s="586" t="s">
        <v>340</v>
      </c>
      <c r="B14" s="587"/>
      <c r="C14" s="587"/>
      <c r="D14" s="587"/>
      <c r="E14" s="587"/>
      <c r="F14" s="587"/>
      <c r="G14" s="587"/>
    </row>
    <row r="15" spans="1:7">
      <c r="A15" s="486"/>
      <c r="B15" s="493"/>
      <c r="C15" s="493"/>
      <c r="D15" s="493"/>
      <c r="E15" s="251"/>
      <c r="F15" s="212"/>
      <c r="G15" s="197"/>
    </row>
    <row r="16" spans="1:7">
      <c r="A16" s="494" t="s">
        <v>141</v>
      </c>
      <c r="B16" s="493"/>
      <c r="C16" s="493"/>
      <c r="D16" s="493"/>
      <c r="E16" s="251">
        <v>18825</v>
      </c>
      <c r="F16" s="212"/>
      <c r="G16" s="197"/>
    </row>
    <row r="17" spans="1:7" ht="18" customHeight="1">
      <c r="A17" s="486" t="s">
        <v>341</v>
      </c>
      <c r="B17" s="493"/>
      <c r="C17" s="493"/>
      <c r="D17" s="493"/>
      <c r="E17" s="251"/>
      <c r="F17" s="212"/>
      <c r="G17" s="197"/>
    </row>
    <row r="18" spans="1:7">
      <c r="A18" s="486" t="s">
        <v>342</v>
      </c>
      <c r="B18" s="493"/>
      <c r="C18" s="493"/>
      <c r="D18" s="493"/>
      <c r="E18" s="251">
        <v>335</v>
      </c>
      <c r="F18" s="212"/>
      <c r="G18" s="197"/>
    </row>
    <row r="19" spans="1:7" ht="13.5">
      <c r="A19" s="494" t="s">
        <v>338</v>
      </c>
      <c r="B19" s="495"/>
      <c r="C19" s="495"/>
      <c r="D19" s="495"/>
      <c r="E19" s="496">
        <v>18607</v>
      </c>
      <c r="F19" s="492"/>
      <c r="G19" s="247"/>
    </row>
    <row r="20" spans="1:7">
      <c r="A20" s="486"/>
      <c r="B20" s="491"/>
      <c r="C20" s="491"/>
      <c r="D20" s="491"/>
      <c r="E20" s="212"/>
      <c r="F20" s="212"/>
      <c r="G20" s="197"/>
    </row>
    <row r="21" spans="1:7" ht="30" customHeight="1">
      <c r="A21" s="585" t="s">
        <v>343</v>
      </c>
      <c r="B21" s="585"/>
      <c r="C21" s="585"/>
      <c r="D21" s="585"/>
      <c r="E21" s="497">
        <f>(E17+E18)*0.4</f>
        <v>134</v>
      </c>
      <c r="F21" s="212"/>
      <c r="G21" s="197"/>
    </row>
    <row r="22" spans="1:7">
      <c r="A22" s="486"/>
      <c r="B22" s="491"/>
      <c r="C22" s="491"/>
      <c r="D22" s="491"/>
      <c r="E22" s="212"/>
      <c r="F22" s="212"/>
      <c r="G22" s="197"/>
    </row>
    <row r="23" spans="1:7">
      <c r="A23" s="590" t="s">
        <v>344</v>
      </c>
      <c r="B23" s="588"/>
      <c r="C23" s="588"/>
      <c r="D23" s="588"/>
      <c r="E23" s="588"/>
      <c r="F23" s="588"/>
      <c r="G23" s="588"/>
    </row>
    <row r="24" spans="1:7">
      <c r="A24" s="589" t="s">
        <v>350</v>
      </c>
      <c r="B24" s="588"/>
      <c r="C24" s="588"/>
      <c r="D24" s="588"/>
      <c r="E24" s="588"/>
      <c r="F24" s="588"/>
      <c r="G24" s="588"/>
    </row>
    <row r="25" spans="1:7">
      <c r="A25" s="486"/>
      <c r="B25" s="491"/>
      <c r="C25" s="491"/>
      <c r="D25" s="491"/>
      <c r="E25" s="212"/>
      <c r="F25" s="212"/>
      <c r="G25" s="197"/>
    </row>
    <row r="26" spans="1:7">
      <c r="A26" s="586" t="s">
        <v>345</v>
      </c>
      <c r="B26" s="587"/>
      <c r="C26" s="587"/>
      <c r="D26" s="587"/>
      <c r="E26" s="587"/>
      <c r="F26" s="587"/>
      <c r="G26" s="587"/>
    </row>
    <row r="27" spans="1:7">
      <c r="A27" s="589" t="s">
        <v>350</v>
      </c>
      <c r="B27" s="588"/>
      <c r="C27" s="588"/>
      <c r="D27" s="588"/>
      <c r="E27" s="588"/>
      <c r="F27" s="588"/>
      <c r="G27" s="588"/>
    </row>
    <row r="28" spans="1:7">
      <c r="A28" s="486"/>
      <c r="B28" s="491"/>
      <c r="C28" s="491"/>
      <c r="D28" s="491"/>
      <c r="E28" s="212"/>
      <c r="F28" s="212"/>
      <c r="G28" s="197"/>
    </row>
    <row r="29" spans="1:7">
      <c r="A29" s="583" t="s">
        <v>346</v>
      </c>
      <c r="B29" s="584"/>
      <c r="C29" s="584"/>
      <c r="D29" s="498"/>
      <c r="E29" s="497">
        <f>E21</f>
        <v>134</v>
      </c>
      <c r="F29" s="497"/>
      <c r="G29" s="245"/>
    </row>
    <row r="30" spans="1:7">
      <c r="A30" s="486"/>
      <c r="B30" s="491"/>
      <c r="C30" s="491"/>
      <c r="D30" s="491"/>
      <c r="E30" s="212"/>
      <c r="F30" s="212"/>
      <c r="G30" s="197"/>
    </row>
  </sheetData>
  <mergeCells count="15">
    <mergeCell ref="A29:C29"/>
    <mergeCell ref="A1:F1"/>
    <mergeCell ref="A8:E8"/>
    <mergeCell ref="A26:G26"/>
    <mergeCell ref="A11:G11"/>
    <mergeCell ref="A12:G12"/>
    <mergeCell ref="A14:G14"/>
    <mergeCell ref="A21:D21"/>
    <mergeCell ref="A23:G23"/>
    <mergeCell ref="A4:G4"/>
    <mergeCell ref="A27:G27"/>
    <mergeCell ref="A5:G5"/>
    <mergeCell ref="B6:D6"/>
    <mergeCell ref="A9:G9"/>
    <mergeCell ref="A24:G2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K446"/>
  <sheetViews>
    <sheetView workbookViewId="0">
      <pane ySplit="7" topLeftCell="A8" activePane="bottomLeft" state="frozen"/>
      <selection pane="bottomLeft" activeCell="K29" sqref="K29"/>
    </sheetView>
  </sheetViews>
  <sheetFormatPr defaultRowHeight="12.75"/>
  <cols>
    <col min="1" max="1" width="12.5703125" style="31" customWidth="1"/>
    <col min="2" max="2" width="9.5703125" style="31" customWidth="1"/>
    <col min="3" max="3" width="10.7109375" style="31" customWidth="1"/>
    <col min="4" max="4" width="7" style="31" customWidth="1"/>
    <col min="5" max="5" width="4.7109375" style="31" bestFit="1" customWidth="1"/>
    <col min="6" max="6" width="16.42578125" style="31" bestFit="1" customWidth="1"/>
    <col min="7" max="7" width="15.28515625" style="31" customWidth="1"/>
    <col min="8" max="8" width="10" style="31" customWidth="1"/>
    <col min="9" max="9" width="9.140625" style="31"/>
    <col min="10" max="10" width="10.5703125" style="31" customWidth="1"/>
    <col min="11" max="11" width="14" style="35" customWidth="1"/>
    <col min="12" max="12" width="9.140625" style="31" customWidth="1"/>
    <col min="13" max="16384" width="9.140625" style="31"/>
  </cols>
  <sheetData>
    <row r="2" spans="1:11" ht="13.5">
      <c r="A2" s="518" t="s">
        <v>1321</v>
      </c>
      <c r="B2" s="518"/>
      <c r="C2" s="518"/>
      <c r="D2" s="518"/>
      <c r="E2" s="518"/>
      <c r="F2" s="518"/>
    </row>
    <row r="3" spans="1:11" ht="13.5">
      <c r="A3" s="257"/>
      <c r="B3" s="257"/>
      <c r="C3" s="257"/>
      <c r="D3" s="257"/>
      <c r="E3" s="257"/>
      <c r="F3" s="257"/>
    </row>
    <row r="4" spans="1:11" ht="13.5">
      <c r="A4" s="598"/>
      <c r="B4" s="598"/>
      <c r="C4" s="598"/>
      <c r="D4" s="598"/>
      <c r="E4" s="598"/>
      <c r="F4" s="598"/>
      <c r="G4" s="598"/>
      <c r="H4" s="598"/>
      <c r="I4" s="598"/>
      <c r="J4" s="598"/>
      <c r="K4" s="598"/>
    </row>
    <row r="5" spans="1:11" ht="13.5">
      <c r="A5" s="597" t="s">
        <v>1142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</row>
    <row r="7" spans="1:11" ht="25.5">
      <c r="A7" s="499" t="s">
        <v>621</v>
      </c>
      <c r="B7" s="499" t="s">
        <v>622</v>
      </c>
      <c r="C7" s="499" t="s">
        <v>623</v>
      </c>
      <c r="D7" s="499" t="s">
        <v>624</v>
      </c>
      <c r="E7" s="499" t="s">
        <v>625</v>
      </c>
      <c r="F7" s="499" t="s">
        <v>80</v>
      </c>
      <c r="G7" s="499" t="s">
        <v>626</v>
      </c>
      <c r="H7" s="499" t="s">
        <v>627</v>
      </c>
      <c r="I7" s="499" t="s">
        <v>628</v>
      </c>
      <c r="J7" s="499" t="s">
        <v>629</v>
      </c>
      <c r="K7" s="500" t="s">
        <v>630</v>
      </c>
    </row>
    <row r="8" spans="1:11">
      <c r="A8" s="599" t="s">
        <v>1271</v>
      </c>
      <c r="B8" s="599"/>
      <c r="C8" s="599"/>
      <c r="D8" s="599"/>
      <c r="E8" s="599"/>
      <c r="F8" s="599"/>
      <c r="G8" s="599"/>
      <c r="H8" s="599"/>
      <c r="I8" s="599"/>
      <c r="J8" s="599"/>
      <c r="K8" s="599"/>
    </row>
    <row r="9" spans="1:11">
      <c r="A9" s="501">
        <v>8</v>
      </c>
      <c r="B9" s="501" t="s">
        <v>631</v>
      </c>
      <c r="C9" s="501" t="s">
        <v>668</v>
      </c>
      <c r="D9" s="501">
        <v>21123</v>
      </c>
      <c r="E9" s="501">
        <v>1</v>
      </c>
      <c r="F9" s="501" t="s">
        <v>641</v>
      </c>
      <c r="G9" s="501" t="s">
        <v>669</v>
      </c>
      <c r="H9" s="501">
        <v>13144</v>
      </c>
      <c r="I9" s="501">
        <v>100</v>
      </c>
      <c r="J9" s="501">
        <v>13144</v>
      </c>
      <c r="K9" s="502">
        <v>125726000</v>
      </c>
    </row>
    <row r="10" spans="1:11">
      <c r="A10" s="501">
        <v>10</v>
      </c>
      <c r="B10" s="501" t="s">
        <v>631</v>
      </c>
      <c r="C10" s="501" t="s">
        <v>688</v>
      </c>
      <c r="D10" s="501">
        <v>21124</v>
      </c>
      <c r="E10" s="501">
        <v>1</v>
      </c>
      <c r="F10" s="501" t="s">
        <v>639</v>
      </c>
      <c r="G10" s="501" t="s">
        <v>675</v>
      </c>
      <c r="H10" s="501">
        <v>97</v>
      </c>
      <c r="I10" s="501">
        <v>100</v>
      </c>
      <c r="J10" s="501">
        <v>97</v>
      </c>
      <c r="K10" s="502">
        <v>388000</v>
      </c>
    </row>
    <row r="11" spans="1:11">
      <c r="A11" s="501">
        <v>14</v>
      </c>
      <c r="B11" s="501" t="s">
        <v>631</v>
      </c>
      <c r="C11" s="501" t="s">
        <v>687</v>
      </c>
      <c r="D11" s="501">
        <v>21124</v>
      </c>
      <c r="E11" s="501">
        <v>1</v>
      </c>
      <c r="F11" s="501" t="s">
        <v>645</v>
      </c>
      <c r="G11" s="501" t="s">
        <v>675</v>
      </c>
      <c r="H11" s="501">
        <v>97</v>
      </c>
      <c r="I11" s="501">
        <v>100</v>
      </c>
      <c r="J11" s="501">
        <v>97</v>
      </c>
      <c r="K11" s="502">
        <v>388000</v>
      </c>
    </row>
    <row r="12" spans="1:11">
      <c r="A12" s="501">
        <v>15</v>
      </c>
      <c r="B12" s="501" t="s">
        <v>631</v>
      </c>
      <c r="C12" s="501" t="s">
        <v>686</v>
      </c>
      <c r="D12" s="501">
        <v>21124</v>
      </c>
      <c r="E12" s="501">
        <v>1</v>
      </c>
      <c r="F12" s="501" t="s">
        <v>636</v>
      </c>
      <c r="G12" s="501" t="s">
        <v>675</v>
      </c>
      <c r="H12" s="501">
        <v>97</v>
      </c>
      <c r="I12" s="501">
        <v>100</v>
      </c>
      <c r="J12" s="501">
        <v>97</v>
      </c>
      <c r="K12" s="502">
        <v>388000</v>
      </c>
    </row>
    <row r="13" spans="1:11">
      <c r="A13" s="501">
        <v>16</v>
      </c>
      <c r="B13" s="501" t="s">
        <v>631</v>
      </c>
      <c r="C13" s="501" t="s">
        <v>684</v>
      </c>
      <c r="D13" s="501">
        <v>21124</v>
      </c>
      <c r="E13" s="501">
        <v>1</v>
      </c>
      <c r="F13" s="501" t="s">
        <v>685</v>
      </c>
      <c r="G13" s="501" t="s">
        <v>675</v>
      </c>
      <c r="H13" s="501">
        <v>98</v>
      </c>
      <c r="I13" s="501">
        <v>100</v>
      </c>
      <c r="J13" s="501">
        <v>98</v>
      </c>
      <c r="K13" s="502">
        <v>392000</v>
      </c>
    </row>
    <row r="14" spans="1:11">
      <c r="A14" s="501">
        <v>17</v>
      </c>
      <c r="B14" s="501" t="s">
        <v>631</v>
      </c>
      <c r="C14" s="501" t="s">
        <v>683</v>
      </c>
      <c r="D14" s="501">
        <v>21124</v>
      </c>
      <c r="E14" s="501">
        <v>1</v>
      </c>
      <c r="F14" s="501" t="s">
        <v>645</v>
      </c>
      <c r="G14" s="501" t="s">
        <v>675</v>
      </c>
      <c r="H14" s="501">
        <v>97</v>
      </c>
      <c r="I14" s="501">
        <v>100</v>
      </c>
      <c r="J14" s="501">
        <v>97</v>
      </c>
      <c r="K14" s="502">
        <v>388000</v>
      </c>
    </row>
    <row r="15" spans="1:11">
      <c r="A15" s="501">
        <v>18</v>
      </c>
      <c r="B15" s="501" t="s">
        <v>631</v>
      </c>
      <c r="C15" s="501" t="s">
        <v>674</v>
      </c>
      <c r="D15" s="501">
        <v>21124</v>
      </c>
      <c r="E15" s="501">
        <v>1</v>
      </c>
      <c r="F15" s="501" t="s">
        <v>641</v>
      </c>
      <c r="G15" s="501" t="s">
        <v>675</v>
      </c>
      <c r="H15" s="501">
        <v>129</v>
      </c>
      <c r="I15" s="501">
        <v>100</v>
      </c>
      <c r="J15" s="501">
        <v>129</v>
      </c>
      <c r="K15" s="502">
        <v>516000</v>
      </c>
    </row>
    <row r="16" spans="1:11">
      <c r="A16" s="501">
        <v>19</v>
      </c>
      <c r="B16" s="501" t="s">
        <v>631</v>
      </c>
      <c r="C16" s="501" t="s">
        <v>676</v>
      </c>
      <c r="D16" s="501">
        <v>21124</v>
      </c>
      <c r="E16" s="501">
        <v>1</v>
      </c>
      <c r="F16" s="501" t="s">
        <v>645</v>
      </c>
      <c r="G16" s="501" t="s">
        <v>675</v>
      </c>
      <c r="H16" s="501">
        <v>98</v>
      </c>
      <c r="I16" s="501">
        <v>100</v>
      </c>
      <c r="J16" s="501">
        <v>98</v>
      </c>
      <c r="K16" s="502">
        <v>392000</v>
      </c>
    </row>
    <row r="17" spans="1:11">
      <c r="A17" s="501">
        <v>20</v>
      </c>
      <c r="B17" s="501" t="s">
        <v>631</v>
      </c>
      <c r="C17" s="501" t="s">
        <v>677</v>
      </c>
      <c r="D17" s="501">
        <v>21124</v>
      </c>
      <c r="E17" s="501">
        <v>1</v>
      </c>
      <c r="F17" s="501" t="s">
        <v>645</v>
      </c>
      <c r="G17" s="501" t="s">
        <v>675</v>
      </c>
      <c r="H17" s="501">
        <v>97</v>
      </c>
      <c r="I17" s="501">
        <v>100</v>
      </c>
      <c r="J17" s="501">
        <v>97</v>
      </c>
      <c r="K17" s="502">
        <v>388000</v>
      </c>
    </row>
    <row r="18" spans="1:11">
      <c r="A18" s="501">
        <v>21</v>
      </c>
      <c r="B18" s="501" t="s">
        <v>631</v>
      </c>
      <c r="C18" s="501" t="s">
        <v>678</v>
      </c>
      <c r="D18" s="501">
        <v>21124</v>
      </c>
      <c r="E18" s="501">
        <v>1</v>
      </c>
      <c r="F18" s="501"/>
      <c r="G18" s="501" t="s">
        <v>675</v>
      </c>
      <c r="H18" s="501">
        <v>97</v>
      </c>
      <c r="I18" s="501">
        <v>100</v>
      </c>
      <c r="J18" s="501">
        <v>97</v>
      </c>
      <c r="K18" s="502">
        <v>388000</v>
      </c>
    </row>
    <row r="19" spans="1:11">
      <c r="A19" s="501">
        <v>22</v>
      </c>
      <c r="B19" s="501" t="s">
        <v>631</v>
      </c>
      <c r="C19" s="501" t="s">
        <v>679</v>
      </c>
      <c r="D19" s="501">
        <v>21124</v>
      </c>
      <c r="E19" s="501">
        <v>1</v>
      </c>
      <c r="F19" s="501" t="s">
        <v>641</v>
      </c>
      <c r="G19" s="501" t="s">
        <v>675</v>
      </c>
      <c r="H19" s="501">
        <v>98</v>
      </c>
      <c r="I19" s="501">
        <v>100</v>
      </c>
      <c r="J19" s="501">
        <v>98</v>
      </c>
      <c r="K19" s="502">
        <v>392000</v>
      </c>
    </row>
    <row r="20" spans="1:11">
      <c r="A20" s="501">
        <v>23</v>
      </c>
      <c r="B20" s="501" t="s">
        <v>631</v>
      </c>
      <c r="C20" s="501" t="s">
        <v>680</v>
      </c>
      <c r="D20" s="501">
        <v>21124</v>
      </c>
      <c r="E20" s="501">
        <v>1</v>
      </c>
      <c r="F20" s="501" t="s">
        <v>645</v>
      </c>
      <c r="G20" s="501" t="s">
        <v>675</v>
      </c>
      <c r="H20" s="501">
        <v>97</v>
      </c>
      <c r="I20" s="501">
        <v>100</v>
      </c>
      <c r="J20" s="501">
        <v>97</v>
      </c>
      <c r="K20" s="502">
        <v>388000</v>
      </c>
    </row>
    <row r="21" spans="1:11">
      <c r="A21" s="501">
        <v>24</v>
      </c>
      <c r="B21" s="501" t="s">
        <v>631</v>
      </c>
      <c r="C21" s="501" t="s">
        <v>681</v>
      </c>
      <c r="D21" s="501">
        <v>21124</v>
      </c>
      <c r="E21" s="501">
        <v>1</v>
      </c>
      <c r="F21" s="501" t="s">
        <v>639</v>
      </c>
      <c r="G21" s="501" t="s">
        <v>675</v>
      </c>
      <c r="H21" s="501">
        <v>102</v>
      </c>
      <c r="I21" s="501">
        <v>100</v>
      </c>
      <c r="J21" s="501">
        <v>102</v>
      </c>
      <c r="K21" s="502">
        <v>408000</v>
      </c>
    </row>
    <row r="22" spans="1:11">
      <c r="A22" s="501">
        <v>25</v>
      </c>
      <c r="B22" s="501" t="s">
        <v>631</v>
      </c>
      <c r="C22" s="501" t="s">
        <v>682</v>
      </c>
      <c r="D22" s="501">
        <v>21124</v>
      </c>
      <c r="E22" s="501">
        <v>1</v>
      </c>
      <c r="F22" s="501" t="s">
        <v>645</v>
      </c>
      <c r="G22" s="501" t="s">
        <v>675</v>
      </c>
      <c r="H22" s="501">
        <v>102</v>
      </c>
      <c r="I22" s="501">
        <v>100</v>
      </c>
      <c r="J22" s="501">
        <v>102</v>
      </c>
      <c r="K22" s="502">
        <v>408000</v>
      </c>
    </row>
    <row r="23" spans="1:11">
      <c r="A23" s="501">
        <v>26</v>
      </c>
      <c r="B23" s="501" t="s">
        <v>631</v>
      </c>
      <c r="C23" s="501" t="s">
        <v>935</v>
      </c>
      <c r="D23" s="501">
        <v>21124</v>
      </c>
      <c r="E23" s="501">
        <v>1</v>
      </c>
      <c r="F23" s="501" t="s">
        <v>639</v>
      </c>
      <c r="G23" s="501" t="s">
        <v>675</v>
      </c>
      <c r="H23" s="501">
        <v>212</v>
      </c>
      <c r="I23" s="501">
        <v>100</v>
      </c>
      <c r="J23" s="501">
        <v>212</v>
      </c>
      <c r="K23" s="502">
        <v>848000</v>
      </c>
    </row>
    <row r="24" spans="1:11">
      <c r="A24" s="501">
        <v>27</v>
      </c>
      <c r="B24" s="501" t="s">
        <v>631</v>
      </c>
      <c r="C24" s="501" t="s">
        <v>936</v>
      </c>
      <c r="D24" s="501">
        <v>21124</v>
      </c>
      <c r="E24" s="501">
        <v>1</v>
      </c>
      <c r="F24" s="501" t="s">
        <v>639</v>
      </c>
      <c r="G24" s="501" t="s">
        <v>675</v>
      </c>
      <c r="H24" s="501">
        <v>50</v>
      </c>
      <c r="I24" s="501">
        <v>100</v>
      </c>
      <c r="J24" s="501">
        <v>50</v>
      </c>
      <c r="K24" s="502">
        <v>200000</v>
      </c>
    </row>
    <row r="25" spans="1:11">
      <c r="A25" s="501">
        <v>28</v>
      </c>
      <c r="B25" s="501" t="s">
        <v>631</v>
      </c>
      <c r="C25" s="501" t="s">
        <v>937</v>
      </c>
      <c r="D25" s="501">
        <v>21124</v>
      </c>
      <c r="E25" s="501">
        <v>1</v>
      </c>
      <c r="F25" s="501" t="s">
        <v>639</v>
      </c>
      <c r="G25" s="501" t="s">
        <v>675</v>
      </c>
      <c r="H25" s="501">
        <v>50</v>
      </c>
      <c r="I25" s="501">
        <v>100</v>
      </c>
      <c r="J25" s="501">
        <v>50</v>
      </c>
      <c r="K25" s="502">
        <v>200000</v>
      </c>
    </row>
    <row r="26" spans="1:11">
      <c r="A26" s="501">
        <v>29</v>
      </c>
      <c r="B26" s="501" t="s">
        <v>631</v>
      </c>
      <c r="C26" s="501" t="s">
        <v>926</v>
      </c>
      <c r="D26" s="501">
        <v>21124</v>
      </c>
      <c r="E26" s="501">
        <v>1</v>
      </c>
      <c r="F26" s="501" t="s">
        <v>645</v>
      </c>
      <c r="G26" s="501" t="s">
        <v>675</v>
      </c>
      <c r="H26" s="501">
        <v>85</v>
      </c>
      <c r="I26" s="501">
        <v>100</v>
      </c>
      <c r="J26" s="501">
        <v>85</v>
      </c>
      <c r="K26" s="502">
        <v>340000</v>
      </c>
    </row>
    <row r="27" spans="1:11">
      <c r="A27" s="501">
        <v>30</v>
      </c>
      <c r="B27" s="501" t="s">
        <v>631</v>
      </c>
      <c r="C27" s="501" t="s">
        <v>927</v>
      </c>
      <c r="D27" s="501">
        <v>21124</v>
      </c>
      <c r="E27" s="501">
        <v>1</v>
      </c>
      <c r="F27" s="501" t="s">
        <v>645</v>
      </c>
      <c r="G27" s="501" t="s">
        <v>675</v>
      </c>
      <c r="H27" s="501">
        <v>97</v>
      </c>
      <c r="I27" s="501">
        <v>100</v>
      </c>
      <c r="J27" s="501">
        <v>97</v>
      </c>
      <c r="K27" s="502">
        <v>388000</v>
      </c>
    </row>
    <row r="28" spans="1:11">
      <c r="A28" s="501">
        <v>31</v>
      </c>
      <c r="B28" s="501" t="s">
        <v>631</v>
      </c>
      <c r="C28" s="501" t="s">
        <v>672</v>
      </c>
      <c r="D28" s="501">
        <v>21124</v>
      </c>
      <c r="E28" s="501">
        <v>1</v>
      </c>
      <c r="F28" s="501" t="s">
        <v>645</v>
      </c>
      <c r="G28" s="501" t="s">
        <v>671</v>
      </c>
      <c r="H28" s="501">
        <v>97</v>
      </c>
      <c r="I28" s="501">
        <v>100</v>
      </c>
      <c r="J28" s="501">
        <v>97</v>
      </c>
      <c r="K28" s="502">
        <v>388000</v>
      </c>
    </row>
    <row r="29" spans="1:11">
      <c r="A29" s="501">
        <v>32</v>
      </c>
      <c r="B29" s="501" t="s">
        <v>631</v>
      </c>
      <c r="C29" s="501" t="s">
        <v>901</v>
      </c>
      <c r="D29" s="501">
        <v>21124</v>
      </c>
      <c r="E29" s="501">
        <v>1</v>
      </c>
      <c r="F29" s="501" t="s">
        <v>645</v>
      </c>
      <c r="G29" s="501" t="s">
        <v>898</v>
      </c>
      <c r="H29" s="501">
        <v>98</v>
      </c>
      <c r="I29" s="501">
        <v>100</v>
      </c>
      <c r="J29" s="501">
        <v>98</v>
      </c>
      <c r="K29" s="502">
        <v>392000</v>
      </c>
    </row>
    <row r="30" spans="1:11">
      <c r="A30" s="501">
        <v>33</v>
      </c>
      <c r="B30" s="501" t="s">
        <v>631</v>
      </c>
      <c r="C30" s="501" t="s">
        <v>902</v>
      </c>
      <c r="D30" s="501">
        <v>21124</v>
      </c>
      <c r="E30" s="501">
        <v>1</v>
      </c>
      <c r="F30" s="501" t="s">
        <v>641</v>
      </c>
      <c r="G30" s="501" t="s">
        <v>898</v>
      </c>
      <c r="H30" s="501">
        <v>127</v>
      </c>
      <c r="I30" s="501">
        <v>100</v>
      </c>
      <c r="J30" s="501">
        <v>127</v>
      </c>
      <c r="K30" s="502">
        <v>508000</v>
      </c>
    </row>
    <row r="31" spans="1:11">
      <c r="A31" s="501">
        <v>34</v>
      </c>
      <c r="B31" s="501" t="s">
        <v>631</v>
      </c>
      <c r="C31" s="501" t="s">
        <v>903</v>
      </c>
      <c r="D31" s="501">
        <v>21124</v>
      </c>
      <c r="E31" s="501">
        <v>1</v>
      </c>
      <c r="F31" s="501" t="s">
        <v>645</v>
      </c>
      <c r="G31" s="501" t="s">
        <v>898</v>
      </c>
      <c r="H31" s="501">
        <v>94</v>
      </c>
      <c r="I31" s="501">
        <v>100</v>
      </c>
      <c r="J31" s="501">
        <v>94</v>
      </c>
      <c r="K31" s="502">
        <v>376000</v>
      </c>
    </row>
    <row r="32" spans="1:11">
      <c r="A32" s="501">
        <v>35</v>
      </c>
      <c r="B32" s="501" t="s">
        <v>631</v>
      </c>
      <c r="C32" s="501" t="s">
        <v>904</v>
      </c>
      <c r="D32" s="501">
        <v>21124</v>
      </c>
      <c r="E32" s="501">
        <v>1</v>
      </c>
      <c r="F32" s="501" t="s">
        <v>645</v>
      </c>
      <c r="G32" s="501" t="s">
        <v>898</v>
      </c>
      <c r="H32" s="501">
        <v>100</v>
      </c>
      <c r="I32" s="501">
        <v>100</v>
      </c>
      <c r="J32" s="501">
        <v>100</v>
      </c>
      <c r="K32" s="502">
        <v>400000</v>
      </c>
    </row>
    <row r="33" spans="1:11">
      <c r="A33" s="501">
        <v>36</v>
      </c>
      <c r="B33" s="501" t="s">
        <v>631</v>
      </c>
      <c r="C33" s="501" t="s">
        <v>905</v>
      </c>
      <c r="D33" s="501">
        <v>21124</v>
      </c>
      <c r="E33" s="501">
        <v>1</v>
      </c>
      <c r="F33" s="501" t="s">
        <v>645</v>
      </c>
      <c r="G33" s="501" t="s">
        <v>898</v>
      </c>
      <c r="H33" s="501">
        <v>98</v>
      </c>
      <c r="I33" s="501">
        <v>100</v>
      </c>
      <c r="J33" s="501">
        <v>98</v>
      </c>
      <c r="K33" s="502">
        <v>392000</v>
      </c>
    </row>
    <row r="34" spans="1:11">
      <c r="A34" s="501">
        <v>37</v>
      </c>
      <c r="B34" s="501" t="s">
        <v>631</v>
      </c>
      <c r="C34" s="501" t="s">
        <v>910</v>
      </c>
      <c r="D34" s="501">
        <v>21124</v>
      </c>
      <c r="E34" s="501">
        <v>1</v>
      </c>
      <c r="F34" s="501" t="s">
        <v>641</v>
      </c>
      <c r="G34" s="501" t="s">
        <v>911</v>
      </c>
      <c r="H34" s="501">
        <v>643</v>
      </c>
      <c r="I34" s="501">
        <v>100</v>
      </c>
      <c r="J34" s="501">
        <v>643</v>
      </c>
      <c r="K34" s="502">
        <v>2572000</v>
      </c>
    </row>
    <row r="35" spans="1:11">
      <c r="A35" s="501">
        <v>38</v>
      </c>
      <c r="B35" s="501" t="s">
        <v>631</v>
      </c>
      <c r="C35" s="501" t="s">
        <v>912</v>
      </c>
      <c r="D35" s="501">
        <v>21124</v>
      </c>
      <c r="E35" s="501">
        <v>1</v>
      </c>
      <c r="F35" s="501" t="s">
        <v>685</v>
      </c>
      <c r="G35" s="501" t="s">
        <v>911</v>
      </c>
      <c r="H35" s="501">
        <v>129</v>
      </c>
      <c r="I35" s="501">
        <v>100</v>
      </c>
      <c r="J35" s="501">
        <v>129</v>
      </c>
      <c r="K35" s="502">
        <v>516000</v>
      </c>
    </row>
    <row r="36" spans="1:11">
      <c r="A36" s="501">
        <v>39</v>
      </c>
      <c r="B36" s="501" t="s">
        <v>631</v>
      </c>
      <c r="C36" s="501" t="s">
        <v>913</v>
      </c>
      <c r="D36" s="501">
        <v>21124</v>
      </c>
      <c r="E36" s="501">
        <v>1</v>
      </c>
      <c r="F36" s="501" t="s">
        <v>641</v>
      </c>
      <c r="G36" s="501" t="s">
        <v>911</v>
      </c>
      <c r="H36" s="501">
        <v>125</v>
      </c>
      <c r="I36" s="501">
        <v>100</v>
      </c>
      <c r="J36" s="501">
        <v>125</v>
      </c>
      <c r="K36" s="502">
        <v>500000</v>
      </c>
    </row>
    <row r="37" spans="1:11">
      <c r="A37" s="501">
        <v>40</v>
      </c>
      <c r="B37" s="501" t="s">
        <v>631</v>
      </c>
      <c r="C37" s="501" t="s">
        <v>914</v>
      </c>
      <c r="D37" s="501">
        <v>21124</v>
      </c>
      <c r="E37" s="501">
        <v>1</v>
      </c>
      <c r="F37" s="501" t="s">
        <v>641</v>
      </c>
      <c r="G37" s="501" t="s">
        <v>911</v>
      </c>
      <c r="H37" s="501">
        <v>133</v>
      </c>
      <c r="I37" s="501">
        <v>100</v>
      </c>
      <c r="J37" s="501">
        <v>133</v>
      </c>
      <c r="K37" s="502">
        <v>532000</v>
      </c>
    </row>
    <row r="38" spans="1:11">
      <c r="A38" s="501">
        <v>41</v>
      </c>
      <c r="B38" s="501" t="s">
        <v>631</v>
      </c>
      <c r="C38" s="501" t="s">
        <v>915</v>
      </c>
      <c r="D38" s="501">
        <v>21124</v>
      </c>
      <c r="E38" s="501">
        <v>1</v>
      </c>
      <c r="F38" s="501" t="s">
        <v>641</v>
      </c>
      <c r="G38" s="501" t="s">
        <v>911</v>
      </c>
      <c r="H38" s="501">
        <v>129</v>
      </c>
      <c r="I38" s="501">
        <v>100</v>
      </c>
      <c r="J38" s="501">
        <v>129</v>
      </c>
      <c r="K38" s="502">
        <v>516000</v>
      </c>
    </row>
    <row r="39" spans="1:11">
      <c r="A39" s="501">
        <v>42</v>
      </c>
      <c r="B39" s="501" t="s">
        <v>631</v>
      </c>
      <c r="C39" s="501" t="s">
        <v>916</v>
      </c>
      <c r="D39" s="501">
        <v>21124</v>
      </c>
      <c r="E39" s="501">
        <v>1</v>
      </c>
      <c r="F39" s="501" t="s">
        <v>641</v>
      </c>
      <c r="G39" s="501" t="s">
        <v>911</v>
      </c>
      <c r="H39" s="501">
        <v>134</v>
      </c>
      <c r="I39" s="501">
        <v>100</v>
      </c>
      <c r="J39" s="501">
        <v>134</v>
      </c>
      <c r="K39" s="502">
        <v>536000</v>
      </c>
    </row>
    <row r="40" spans="1:11">
      <c r="A40" s="501">
        <v>43</v>
      </c>
      <c r="B40" s="501" t="s">
        <v>631</v>
      </c>
      <c r="C40" s="501" t="s">
        <v>917</v>
      </c>
      <c r="D40" s="501">
        <v>21124</v>
      </c>
      <c r="E40" s="501">
        <v>1</v>
      </c>
      <c r="F40" s="501" t="s">
        <v>641</v>
      </c>
      <c r="G40" s="501" t="s">
        <v>911</v>
      </c>
      <c r="H40" s="501">
        <v>130</v>
      </c>
      <c r="I40" s="501">
        <v>100</v>
      </c>
      <c r="J40" s="501">
        <v>130</v>
      </c>
      <c r="K40" s="502">
        <v>520000</v>
      </c>
    </row>
    <row r="41" spans="1:11">
      <c r="A41" s="501">
        <v>44</v>
      </c>
      <c r="B41" s="501" t="s">
        <v>631</v>
      </c>
      <c r="C41" s="501" t="s">
        <v>918</v>
      </c>
      <c r="D41" s="501">
        <v>21124</v>
      </c>
      <c r="E41" s="501">
        <v>1</v>
      </c>
      <c r="F41" s="501" t="s">
        <v>641</v>
      </c>
      <c r="G41" s="501" t="s">
        <v>911</v>
      </c>
      <c r="H41" s="501">
        <v>134</v>
      </c>
      <c r="I41" s="501">
        <v>100</v>
      </c>
      <c r="J41" s="501">
        <v>134</v>
      </c>
      <c r="K41" s="502">
        <v>536000</v>
      </c>
    </row>
    <row r="42" spans="1:11">
      <c r="A42" s="501">
        <v>45</v>
      </c>
      <c r="B42" s="501" t="s">
        <v>631</v>
      </c>
      <c r="C42" s="501" t="s">
        <v>919</v>
      </c>
      <c r="D42" s="501">
        <v>21124</v>
      </c>
      <c r="E42" s="501">
        <v>1</v>
      </c>
      <c r="F42" s="501" t="s">
        <v>641</v>
      </c>
      <c r="G42" s="501" t="s">
        <v>911</v>
      </c>
      <c r="H42" s="501">
        <v>126</v>
      </c>
      <c r="I42" s="501">
        <v>100</v>
      </c>
      <c r="J42" s="501">
        <v>126</v>
      </c>
      <c r="K42" s="502">
        <v>504000</v>
      </c>
    </row>
    <row r="43" spans="1:11">
      <c r="A43" s="501">
        <v>46</v>
      </c>
      <c r="B43" s="501" t="s">
        <v>631</v>
      </c>
      <c r="C43" s="501" t="s">
        <v>921</v>
      </c>
      <c r="D43" s="501">
        <v>21124</v>
      </c>
      <c r="E43" s="501">
        <v>1</v>
      </c>
      <c r="F43" s="501" t="s">
        <v>641</v>
      </c>
      <c r="G43" s="501" t="s">
        <v>922</v>
      </c>
      <c r="H43" s="501">
        <v>148</v>
      </c>
      <c r="I43" s="501">
        <v>100</v>
      </c>
      <c r="J43" s="501">
        <v>148</v>
      </c>
      <c r="K43" s="502">
        <v>518000</v>
      </c>
    </row>
    <row r="44" spans="1:11">
      <c r="A44" s="501">
        <v>47</v>
      </c>
      <c r="B44" s="501" t="s">
        <v>631</v>
      </c>
      <c r="C44" s="501" t="s">
        <v>923</v>
      </c>
      <c r="D44" s="501">
        <v>21124</v>
      </c>
      <c r="E44" s="501">
        <v>1</v>
      </c>
      <c r="F44" s="501" t="s">
        <v>641</v>
      </c>
      <c r="G44" s="501" t="s">
        <v>922</v>
      </c>
      <c r="H44" s="501">
        <v>157</v>
      </c>
      <c r="I44" s="501">
        <v>100</v>
      </c>
      <c r="J44" s="501">
        <v>157</v>
      </c>
      <c r="K44" s="502">
        <v>550000</v>
      </c>
    </row>
    <row r="45" spans="1:11">
      <c r="A45" s="501">
        <v>48</v>
      </c>
      <c r="B45" s="501" t="s">
        <v>631</v>
      </c>
      <c r="C45" s="501" t="s">
        <v>924</v>
      </c>
      <c r="D45" s="501">
        <v>21124</v>
      </c>
      <c r="E45" s="501">
        <v>1</v>
      </c>
      <c r="F45" s="501" t="s">
        <v>641</v>
      </c>
      <c r="G45" s="501" t="s">
        <v>922</v>
      </c>
      <c r="H45" s="501">
        <v>117</v>
      </c>
      <c r="I45" s="501">
        <v>100</v>
      </c>
      <c r="J45" s="501">
        <v>117</v>
      </c>
      <c r="K45" s="502">
        <v>410000</v>
      </c>
    </row>
    <row r="46" spans="1:11">
      <c r="A46" s="501">
        <v>49</v>
      </c>
      <c r="B46" s="501" t="s">
        <v>631</v>
      </c>
      <c r="C46" s="501" t="s">
        <v>642</v>
      </c>
      <c r="D46" s="501">
        <v>21124</v>
      </c>
      <c r="E46" s="501">
        <v>1</v>
      </c>
      <c r="F46" s="501" t="s">
        <v>641</v>
      </c>
      <c r="G46" s="501" t="s">
        <v>637</v>
      </c>
      <c r="H46" s="501">
        <v>65</v>
      </c>
      <c r="I46" s="501">
        <v>100</v>
      </c>
      <c r="J46" s="501">
        <v>65</v>
      </c>
      <c r="K46" s="502">
        <v>325000</v>
      </c>
    </row>
    <row r="47" spans="1:11">
      <c r="A47" s="501">
        <v>50</v>
      </c>
      <c r="B47" s="501" t="s">
        <v>631</v>
      </c>
      <c r="C47" s="501" t="s">
        <v>820</v>
      </c>
      <c r="D47" s="501">
        <v>21124</v>
      </c>
      <c r="E47" s="501">
        <v>1</v>
      </c>
      <c r="F47" s="501" t="s">
        <v>641</v>
      </c>
      <c r="G47" s="501" t="s">
        <v>821</v>
      </c>
      <c r="H47" s="501">
        <v>127</v>
      </c>
      <c r="I47" s="501">
        <v>100</v>
      </c>
      <c r="J47" s="501">
        <v>127</v>
      </c>
      <c r="K47" s="502">
        <v>381000</v>
      </c>
    </row>
    <row r="48" spans="1:11">
      <c r="A48" s="501">
        <v>51</v>
      </c>
      <c r="B48" s="501" t="s">
        <v>631</v>
      </c>
      <c r="C48" s="501" t="s">
        <v>929</v>
      </c>
      <c r="D48" s="501">
        <v>21124</v>
      </c>
      <c r="E48" s="501">
        <v>1</v>
      </c>
      <c r="F48" s="501" t="s">
        <v>641</v>
      </c>
      <c r="G48" s="501"/>
      <c r="H48" s="501">
        <v>128</v>
      </c>
      <c r="I48" s="501">
        <v>100</v>
      </c>
      <c r="J48" s="501">
        <v>128</v>
      </c>
      <c r="K48" s="502">
        <v>512000</v>
      </c>
    </row>
    <row r="49" spans="1:11">
      <c r="A49" s="501">
        <v>52</v>
      </c>
      <c r="B49" s="501" t="s">
        <v>631</v>
      </c>
      <c r="C49" s="501" t="s">
        <v>930</v>
      </c>
      <c r="D49" s="501">
        <v>21124</v>
      </c>
      <c r="E49" s="501">
        <v>1</v>
      </c>
      <c r="F49" s="501" t="s">
        <v>641</v>
      </c>
      <c r="G49" s="501"/>
      <c r="H49" s="501">
        <v>132</v>
      </c>
      <c r="I49" s="501">
        <v>100</v>
      </c>
      <c r="J49" s="501">
        <v>132</v>
      </c>
      <c r="K49" s="502">
        <v>528000</v>
      </c>
    </row>
    <row r="50" spans="1:11">
      <c r="A50" s="501">
        <v>53</v>
      </c>
      <c r="B50" s="501" t="s">
        <v>631</v>
      </c>
      <c r="C50" s="501" t="s">
        <v>931</v>
      </c>
      <c r="D50" s="501">
        <v>21124</v>
      </c>
      <c r="E50" s="501">
        <v>1</v>
      </c>
      <c r="F50" s="501" t="s">
        <v>641</v>
      </c>
      <c r="G50" s="501"/>
      <c r="H50" s="501">
        <v>218</v>
      </c>
      <c r="I50" s="501">
        <v>100</v>
      </c>
      <c r="J50" s="501">
        <v>218</v>
      </c>
      <c r="K50" s="502">
        <v>981000</v>
      </c>
    </row>
    <row r="51" spans="1:11">
      <c r="A51" s="501">
        <v>54</v>
      </c>
      <c r="B51" s="501" t="s">
        <v>631</v>
      </c>
      <c r="C51" s="501" t="s">
        <v>900</v>
      </c>
      <c r="D51" s="501">
        <v>21124</v>
      </c>
      <c r="E51" s="501">
        <v>1</v>
      </c>
      <c r="F51" s="501" t="s">
        <v>645</v>
      </c>
      <c r="G51" s="501" t="s">
        <v>898</v>
      </c>
      <c r="H51" s="501">
        <v>100</v>
      </c>
      <c r="I51" s="501">
        <v>100</v>
      </c>
      <c r="J51" s="501">
        <v>100</v>
      </c>
      <c r="K51" s="502">
        <v>400000</v>
      </c>
    </row>
    <row r="52" spans="1:11">
      <c r="A52" s="501">
        <v>56</v>
      </c>
      <c r="B52" s="501" t="s">
        <v>631</v>
      </c>
      <c r="C52" s="501" t="s">
        <v>855</v>
      </c>
      <c r="D52" s="501">
        <v>21124</v>
      </c>
      <c r="E52" s="501">
        <v>1</v>
      </c>
      <c r="F52" s="501" t="s">
        <v>645</v>
      </c>
      <c r="G52" s="501" t="s">
        <v>852</v>
      </c>
      <c r="H52" s="501">
        <v>187</v>
      </c>
      <c r="I52" s="501">
        <v>100</v>
      </c>
      <c r="J52" s="501">
        <v>187</v>
      </c>
      <c r="K52" s="502">
        <v>842000</v>
      </c>
    </row>
    <row r="53" spans="1:11">
      <c r="A53" s="501">
        <v>57</v>
      </c>
      <c r="B53" s="501" t="s">
        <v>631</v>
      </c>
      <c r="C53" s="501" t="s">
        <v>856</v>
      </c>
      <c r="D53" s="501">
        <v>21124</v>
      </c>
      <c r="E53" s="501">
        <v>1</v>
      </c>
      <c r="F53" s="501" t="s">
        <v>641</v>
      </c>
      <c r="G53" s="501" t="s">
        <v>852</v>
      </c>
      <c r="H53" s="501">
        <v>207</v>
      </c>
      <c r="I53" s="501">
        <v>100</v>
      </c>
      <c r="J53" s="501">
        <v>207</v>
      </c>
      <c r="K53" s="502">
        <v>932000</v>
      </c>
    </row>
    <row r="54" spans="1:11">
      <c r="A54" s="501">
        <v>58</v>
      </c>
      <c r="B54" s="501" t="s">
        <v>631</v>
      </c>
      <c r="C54" s="501" t="s">
        <v>858</v>
      </c>
      <c r="D54" s="501">
        <v>21124</v>
      </c>
      <c r="E54" s="501">
        <v>1</v>
      </c>
      <c r="F54" s="501" t="s">
        <v>641</v>
      </c>
      <c r="G54" s="501" t="s">
        <v>859</v>
      </c>
      <c r="H54" s="501">
        <v>133</v>
      </c>
      <c r="I54" s="501">
        <v>100</v>
      </c>
      <c r="J54" s="501">
        <v>133</v>
      </c>
      <c r="K54" s="502">
        <v>599000</v>
      </c>
    </row>
    <row r="55" spans="1:11">
      <c r="A55" s="501">
        <v>59</v>
      </c>
      <c r="B55" s="501" t="s">
        <v>631</v>
      </c>
      <c r="C55" s="501" t="s">
        <v>861</v>
      </c>
      <c r="D55" s="501">
        <v>21124</v>
      </c>
      <c r="E55" s="501">
        <v>1</v>
      </c>
      <c r="F55" s="501" t="s">
        <v>641</v>
      </c>
      <c r="G55" s="501" t="s">
        <v>862</v>
      </c>
      <c r="H55" s="501">
        <v>113</v>
      </c>
      <c r="I55" s="501">
        <v>100</v>
      </c>
      <c r="J55" s="501">
        <v>113</v>
      </c>
      <c r="K55" s="502">
        <v>396000</v>
      </c>
    </row>
    <row r="56" spans="1:11">
      <c r="A56" s="501">
        <v>60</v>
      </c>
      <c r="B56" s="501" t="s">
        <v>631</v>
      </c>
      <c r="C56" s="501" t="s">
        <v>863</v>
      </c>
      <c r="D56" s="501">
        <v>21124</v>
      </c>
      <c r="E56" s="501">
        <v>1</v>
      </c>
      <c r="F56" s="501" t="s">
        <v>641</v>
      </c>
      <c r="G56" s="501" t="s">
        <v>862</v>
      </c>
      <c r="H56" s="501">
        <v>113</v>
      </c>
      <c r="I56" s="501">
        <v>100</v>
      </c>
      <c r="J56" s="501">
        <v>113</v>
      </c>
      <c r="K56" s="502">
        <v>396000</v>
      </c>
    </row>
    <row r="57" spans="1:11">
      <c r="A57" s="501">
        <v>61</v>
      </c>
      <c r="B57" s="501" t="s">
        <v>631</v>
      </c>
      <c r="C57" s="501" t="s">
        <v>864</v>
      </c>
      <c r="D57" s="501">
        <v>21124</v>
      </c>
      <c r="E57" s="501">
        <v>1</v>
      </c>
      <c r="F57" s="501" t="s">
        <v>645</v>
      </c>
      <c r="G57" s="501" t="s">
        <v>862</v>
      </c>
      <c r="H57" s="501">
        <v>192</v>
      </c>
      <c r="I57" s="501">
        <v>100</v>
      </c>
      <c r="J57" s="501">
        <v>192</v>
      </c>
      <c r="K57" s="502">
        <v>672000</v>
      </c>
    </row>
    <row r="58" spans="1:11">
      <c r="A58" s="501">
        <v>63</v>
      </c>
      <c r="B58" s="501" t="s">
        <v>631</v>
      </c>
      <c r="C58" s="501" t="s">
        <v>865</v>
      </c>
      <c r="D58" s="501">
        <v>21124</v>
      </c>
      <c r="E58" s="501">
        <v>1</v>
      </c>
      <c r="F58" s="501" t="s">
        <v>685</v>
      </c>
      <c r="G58" s="501" t="s">
        <v>862</v>
      </c>
      <c r="H58" s="501">
        <v>97</v>
      </c>
      <c r="I58" s="501">
        <v>100</v>
      </c>
      <c r="J58" s="501">
        <v>97</v>
      </c>
      <c r="K58" s="502">
        <v>340000</v>
      </c>
    </row>
    <row r="59" spans="1:11">
      <c r="A59" s="501">
        <v>65</v>
      </c>
      <c r="B59" s="501" t="s">
        <v>631</v>
      </c>
      <c r="C59" s="501" t="s">
        <v>866</v>
      </c>
      <c r="D59" s="501">
        <v>21124</v>
      </c>
      <c r="E59" s="501">
        <v>1</v>
      </c>
      <c r="F59" s="501" t="s">
        <v>685</v>
      </c>
      <c r="G59" s="501" t="s">
        <v>862</v>
      </c>
      <c r="H59" s="501">
        <v>96</v>
      </c>
      <c r="I59" s="501">
        <v>100</v>
      </c>
      <c r="J59" s="501">
        <v>96</v>
      </c>
      <c r="K59" s="502">
        <v>336000</v>
      </c>
    </row>
    <row r="60" spans="1:11">
      <c r="A60" s="501">
        <v>66</v>
      </c>
      <c r="B60" s="501" t="s">
        <v>631</v>
      </c>
      <c r="C60" s="501" t="s">
        <v>867</v>
      </c>
      <c r="D60" s="501">
        <v>21124</v>
      </c>
      <c r="E60" s="501">
        <v>1</v>
      </c>
      <c r="F60" s="501" t="s">
        <v>645</v>
      </c>
      <c r="G60" s="501" t="s">
        <v>862</v>
      </c>
      <c r="H60" s="501">
        <v>96</v>
      </c>
      <c r="I60" s="501">
        <v>100</v>
      </c>
      <c r="J60" s="501">
        <v>96</v>
      </c>
      <c r="K60" s="502">
        <v>336000</v>
      </c>
    </row>
    <row r="61" spans="1:11">
      <c r="A61" s="501">
        <v>67</v>
      </c>
      <c r="B61" s="501" t="s">
        <v>631</v>
      </c>
      <c r="C61" s="501" t="s">
        <v>638</v>
      </c>
      <c r="D61" s="501">
        <v>21124</v>
      </c>
      <c r="E61" s="501">
        <v>1</v>
      </c>
      <c r="F61" s="501" t="s">
        <v>639</v>
      </c>
      <c r="G61" s="501" t="s">
        <v>637</v>
      </c>
      <c r="H61" s="501">
        <v>64</v>
      </c>
      <c r="I61" s="501">
        <v>100</v>
      </c>
      <c r="J61" s="501">
        <v>64</v>
      </c>
      <c r="K61" s="502">
        <v>320000</v>
      </c>
    </row>
    <row r="62" spans="1:11">
      <c r="A62" s="501">
        <v>68</v>
      </c>
      <c r="B62" s="501" t="s">
        <v>631</v>
      </c>
      <c r="C62" s="501" t="s">
        <v>868</v>
      </c>
      <c r="D62" s="501">
        <v>21124</v>
      </c>
      <c r="E62" s="501">
        <v>1</v>
      </c>
      <c r="F62" s="501" t="s">
        <v>641</v>
      </c>
      <c r="G62" s="501" t="s">
        <v>862</v>
      </c>
      <c r="H62" s="501">
        <v>130</v>
      </c>
      <c r="I62" s="501">
        <v>100</v>
      </c>
      <c r="J62" s="501">
        <v>130</v>
      </c>
      <c r="K62" s="502">
        <v>455000</v>
      </c>
    </row>
    <row r="63" spans="1:11">
      <c r="A63" s="501">
        <v>69</v>
      </c>
      <c r="B63" s="501" t="s">
        <v>631</v>
      </c>
      <c r="C63" s="501" t="s">
        <v>869</v>
      </c>
      <c r="D63" s="501">
        <v>21124</v>
      </c>
      <c r="E63" s="501">
        <v>1</v>
      </c>
      <c r="F63" s="501" t="s">
        <v>641</v>
      </c>
      <c r="G63" s="501" t="s">
        <v>862</v>
      </c>
      <c r="H63" s="501">
        <v>135</v>
      </c>
      <c r="I63" s="501">
        <v>100</v>
      </c>
      <c r="J63" s="501">
        <v>135</v>
      </c>
      <c r="K63" s="502">
        <v>473000</v>
      </c>
    </row>
    <row r="64" spans="1:11">
      <c r="A64" s="501">
        <v>70</v>
      </c>
      <c r="B64" s="501" t="s">
        <v>631</v>
      </c>
      <c r="C64" s="501" t="s">
        <v>870</v>
      </c>
      <c r="D64" s="501">
        <v>21124</v>
      </c>
      <c r="E64" s="501">
        <v>1</v>
      </c>
      <c r="F64" s="501" t="s">
        <v>645</v>
      </c>
      <c r="G64" s="501" t="s">
        <v>862</v>
      </c>
      <c r="H64" s="501">
        <v>97</v>
      </c>
      <c r="I64" s="501">
        <v>100</v>
      </c>
      <c r="J64" s="501">
        <v>97</v>
      </c>
      <c r="K64" s="502">
        <v>340000</v>
      </c>
    </row>
    <row r="65" spans="1:11">
      <c r="A65" s="501">
        <v>71</v>
      </c>
      <c r="B65" s="501" t="s">
        <v>631</v>
      </c>
      <c r="C65" s="501" t="s">
        <v>871</v>
      </c>
      <c r="D65" s="501">
        <v>21124</v>
      </c>
      <c r="E65" s="501">
        <v>1</v>
      </c>
      <c r="F65" s="501" t="s">
        <v>685</v>
      </c>
      <c r="G65" s="501" t="s">
        <v>862</v>
      </c>
      <c r="H65" s="501">
        <v>98</v>
      </c>
      <c r="I65" s="501">
        <v>100</v>
      </c>
      <c r="J65" s="501">
        <v>98</v>
      </c>
      <c r="K65" s="502">
        <v>343000</v>
      </c>
    </row>
    <row r="66" spans="1:11">
      <c r="A66" s="501">
        <v>72</v>
      </c>
      <c r="B66" s="501" t="s">
        <v>631</v>
      </c>
      <c r="C66" s="501" t="s">
        <v>872</v>
      </c>
      <c r="D66" s="501">
        <v>21124</v>
      </c>
      <c r="E66" s="501">
        <v>1</v>
      </c>
      <c r="F66" s="501" t="s">
        <v>685</v>
      </c>
      <c r="G66" s="501" t="s">
        <v>862</v>
      </c>
      <c r="H66" s="501">
        <v>84</v>
      </c>
      <c r="I66" s="501">
        <v>100</v>
      </c>
      <c r="J66" s="501">
        <v>84</v>
      </c>
      <c r="K66" s="502">
        <v>294000</v>
      </c>
    </row>
    <row r="67" spans="1:11">
      <c r="A67" s="501">
        <v>73</v>
      </c>
      <c r="B67" s="501" t="s">
        <v>631</v>
      </c>
      <c r="C67" s="501" t="s">
        <v>873</v>
      </c>
      <c r="D67" s="501">
        <v>21124</v>
      </c>
      <c r="E67" s="501">
        <v>1</v>
      </c>
      <c r="F67" s="501" t="s">
        <v>685</v>
      </c>
      <c r="G67" s="501" t="s">
        <v>862</v>
      </c>
      <c r="H67" s="501">
        <v>99</v>
      </c>
      <c r="I67" s="501">
        <v>100</v>
      </c>
      <c r="J67" s="501">
        <v>99</v>
      </c>
      <c r="K67" s="502">
        <v>347000</v>
      </c>
    </row>
    <row r="68" spans="1:11">
      <c r="A68" s="501">
        <v>74</v>
      </c>
      <c r="B68" s="501" t="s">
        <v>631</v>
      </c>
      <c r="C68" s="501" t="s">
        <v>874</v>
      </c>
      <c r="D68" s="501">
        <v>21124</v>
      </c>
      <c r="E68" s="501">
        <v>1</v>
      </c>
      <c r="F68" s="501" t="s">
        <v>645</v>
      </c>
      <c r="G68" s="501" t="s">
        <v>862</v>
      </c>
      <c r="H68" s="501">
        <v>109</v>
      </c>
      <c r="I68" s="501">
        <v>100</v>
      </c>
      <c r="J68" s="501">
        <v>109</v>
      </c>
      <c r="K68" s="502">
        <v>382000</v>
      </c>
    </row>
    <row r="69" spans="1:11">
      <c r="A69" s="501">
        <v>75</v>
      </c>
      <c r="B69" s="501" t="s">
        <v>631</v>
      </c>
      <c r="C69" s="501" t="s">
        <v>884</v>
      </c>
      <c r="D69" s="501">
        <v>21124</v>
      </c>
      <c r="E69" s="501">
        <v>1</v>
      </c>
      <c r="F69" s="501" t="s">
        <v>641</v>
      </c>
      <c r="G69" s="501"/>
      <c r="H69" s="501">
        <v>117</v>
      </c>
      <c r="I69" s="501">
        <v>100</v>
      </c>
      <c r="J69" s="501">
        <v>117</v>
      </c>
      <c r="K69" s="502">
        <v>351000</v>
      </c>
    </row>
    <row r="70" spans="1:11">
      <c r="A70" s="501">
        <v>76</v>
      </c>
      <c r="B70" s="501" t="s">
        <v>631</v>
      </c>
      <c r="C70" s="501" t="s">
        <v>887</v>
      </c>
      <c r="D70" s="501">
        <v>21124</v>
      </c>
      <c r="E70" s="501">
        <v>1</v>
      </c>
      <c r="F70" s="501" t="s">
        <v>641</v>
      </c>
      <c r="G70" s="501"/>
      <c r="H70" s="501">
        <v>103</v>
      </c>
      <c r="I70" s="501">
        <v>100</v>
      </c>
      <c r="J70" s="501">
        <v>103</v>
      </c>
      <c r="K70" s="502">
        <v>309000</v>
      </c>
    </row>
    <row r="71" spans="1:11">
      <c r="A71" s="501">
        <v>77</v>
      </c>
      <c r="B71" s="501" t="s">
        <v>631</v>
      </c>
      <c r="C71" s="501" t="s">
        <v>888</v>
      </c>
      <c r="D71" s="501">
        <v>21124</v>
      </c>
      <c r="E71" s="501">
        <v>1</v>
      </c>
      <c r="F71" s="501" t="s">
        <v>641</v>
      </c>
      <c r="G71" s="501"/>
      <c r="H71" s="501">
        <v>182</v>
      </c>
      <c r="I71" s="501">
        <v>100</v>
      </c>
      <c r="J71" s="501">
        <v>182</v>
      </c>
      <c r="K71" s="502">
        <v>728000</v>
      </c>
    </row>
    <row r="72" spans="1:11">
      <c r="A72" s="501">
        <v>78</v>
      </c>
      <c r="B72" s="501" t="s">
        <v>631</v>
      </c>
      <c r="C72" s="501" t="s">
        <v>640</v>
      </c>
      <c r="D72" s="501">
        <v>21124</v>
      </c>
      <c r="E72" s="501">
        <v>1</v>
      </c>
      <c r="F72" s="501" t="s">
        <v>641</v>
      </c>
      <c r="G72" s="501" t="s">
        <v>637</v>
      </c>
      <c r="H72" s="501">
        <v>62</v>
      </c>
      <c r="I72" s="501">
        <v>100</v>
      </c>
      <c r="J72" s="501">
        <v>62</v>
      </c>
      <c r="K72" s="502">
        <v>310000</v>
      </c>
    </row>
    <row r="73" spans="1:11">
      <c r="A73" s="501">
        <v>79</v>
      </c>
      <c r="B73" s="501" t="s">
        <v>631</v>
      </c>
      <c r="C73" s="501" t="s">
        <v>897</v>
      </c>
      <c r="D73" s="501">
        <v>21124</v>
      </c>
      <c r="E73" s="501">
        <v>1</v>
      </c>
      <c r="F73" s="501" t="s">
        <v>641</v>
      </c>
      <c r="G73" s="501" t="s">
        <v>898</v>
      </c>
      <c r="H73" s="501">
        <v>128</v>
      </c>
      <c r="I73" s="501">
        <v>100</v>
      </c>
      <c r="J73" s="501">
        <v>128</v>
      </c>
      <c r="K73" s="502">
        <v>512000</v>
      </c>
    </row>
    <row r="74" spans="1:11">
      <c r="A74" s="501">
        <v>80</v>
      </c>
      <c r="B74" s="501" t="s">
        <v>631</v>
      </c>
      <c r="C74" s="501" t="s">
        <v>899</v>
      </c>
      <c r="D74" s="501">
        <v>21124</v>
      </c>
      <c r="E74" s="501">
        <v>1</v>
      </c>
      <c r="F74" s="501" t="s">
        <v>645</v>
      </c>
      <c r="G74" s="501" t="s">
        <v>898</v>
      </c>
      <c r="H74" s="501">
        <v>94</v>
      </c>
      <c r="I74" s="501">
        <v>100</v>
      </c>
      <c r="J74" s="501">
        <v>94</v>
      </c>
      <c r="K74" s="502">
        <v>376000</v>
      </c>
    </row>
    <row r="75" spans="1:11">
      <c r="A75" s="501">
        <v>81</v>
      </c>
      <c r="B75" s="501" t="s">
        <v>631</v>
      </c>
      <c r="C75" s="501" t="s">
        <v>854</v>
      </c>
      <c r="D75" s="501">
        <v>21124</v>
      </c>
      <c r="E75" s="501">
        <v>1</v>
      </c>
      <c r="F75" s="501" t="s">
        <v>645</v>
      </c>
      <c r="G75" s="501" t="s">
        <v>852</v>
      </c>
      <c r="H75" s="501">
        <v>198</v>
      </c>
      <c r="I75" s="501">
        <v>100</v>
      </c>
      <c r="J75" s="501">
        <v>198</v>
      </c>
      <c r="K75" s="502">
        <v>891000</v>
      </c>
    </row>
    <row r="76" spans="1:11">
      <c r="A76" s="501">
        <v>82</v>
      </c>
      <c r="B76" s="501" t="s">
        <v>631</v>
      </c>
      <c r="C76" s="501" t="s">
        <v>815</v>
      </c>
      <c r="D76" s="501">
        <v>21124</v>
      </c>
      <c r="E76" s="501">
        <v>1</v>
      </c>
      <c r="F76" s="501" t="s">
        <v>645</v>
      </c>
      <c r="G76" s="501" t="s">
        <v>808</v>
      </c>
      <c r="H76" s="501">
        <v>84</v>
      </c>
      <c r="I76" s="501">
        <v>100</v>
      </c>
      <c r="J76" s="501">
        <v>84</v>
      </c>
      <c r="K76" s="502">
        <v>294000</v>
      </c>
    </row>
    <row r="77" spans="1:11">
      <c r="A77" s="501">
        <v>83</v>
      </c>
      <c r="B77" s="501" t="s">
        <v>631</v>
      </c>
      <c r="C77" s="501" t="s">
        <v>816</v>
      </c>
      <c r="D77" s="501">
        <v>21124</v>
      </c>
      <c r="E77" s="501">
        <v>1</v>
      </c>
      <c r="F77" s="501" t="s">
        <v>645</v>
      </c>
      <c r="G77" s="501" t="s">
        <v>808</v>
      </c>
      <c r="H77" s="501">
        <v>94</v>
      </c>
      <c r="I77" s="501">
        <v>100</v>
      </c>
      <c r="J77" s="501">
        <v>94</v>
      </c>
      <c r="K77" s="502">
        <v>329000</v>
      </c>
    </row>
    <row r="78" spans="1:11">
      <c r="A78" s="501">
        <v>84</v>
      </c>
      <c r="B78" s="501" t="s">
        <v>631</v>
      </c>
      <c r="C78" s="501" t="s">
        <v>817</v>
      </c>
      <c r="D78" s="501">
        <v>21124</v>
      </c>
      <c r="E78" s="501">
        <v>1</v>
      </c>
      <c r="F78" s="501" t="s">
        <v>641</v>
      </c>
      <c r="G78" s="501" t="s">
        <v>808</v>
      </c>
      <c r="H78" s="501">
        <v>113</v>
      </c>
      <c r="I78" s="501">
        <v>100</v>
      </c>
      <c r="J78" s="501">
        <v>113</v>
      </c>
      <c r="K78" s="502">
        <v>396000</v>
      </c>
    </row>
    <row r="79" spans="1:11">
      <c r="A79" s="501">
        <v>85</v>
      </c>
      <c r="B79" s="501" t="s">
        <v>631</v>
      </c>
      <c r="C79" s="501" t="s">
        <v>818</v>
      </c>
      <c r="D79" s="501">
        <v>21124</v>
      </c>
      <c r="E79" s="501">
        <v>1</v>
      </c>
      <c r="F79" s="501" t="s">
        <v>641</v>
      </c>
      <c r="G79" s="501" t="s">
        <v>808</v>
      </c>
      <c r="H79" s="501">
        <v>128</v>
      </c>
      <c r="I79" s="501">
        <v>100</v>
      </c>
      <c r="J79" s="501">
        <v>128</v>
      </c>
      <c r="K79" s="502">
        <v>448000</v>
      </c>
    </row>
    <row r="80" spans="1:11">
      <c r="A80" s="501">
        <v>86</v>
      </c>
      <c r="B80" s="501" t="s">
        <v>631</v>
      </c>
      <c r="C80" s="501" t="s">
        <v>822</v>
      </c>
      <c r="D80" s="501">
        <v>21124</v>
      </c>
      <c r="E80" s="501">
        <v>1</v>
      </c>
      <c r="F80" s="501" t="s">
        <v>639</v>
      </c>
      <c r="G80" s="501" t="s">
        <v>821</v>
      </c>
      <c r="H80" s="501">
        <v>88</v>
      </c>
      <c r="I80" s="501">
        <v>100</v>
      </c>
      <c r="J80" s="501">
        <v>88</v>
      </c>
      <c r="K80" s="502">
        <v>308000</v>
      </c>
    </row>
    <row r="81" spans="1:11">
      <c r="A81" s="501">
        <v>87</v>
      </c>
      <c r="B81" s="501" t="s">
        <v>631</v>
      </c>
      <c r="C81" s="501" t="s">
        <v>823</v>
      </c>
      <c r="D81" s="501">
        <v>21124</v>
      </c>
      <c r="E81" s="501">
        <v>1</v>
      </c>
      <c r="F81" s="501" t="s">
        <v>645</v>
      </c>
      <c r="G81" s="501" t="s">
        <v>821</v>
      </c>
      <c r="H81" s="501">
        <v>84</v>
      </c>
      <c r="I81" s="501">
        <v>100</v>
      </c>
      <c r="J81" s="501">
        <v>84</v>
      </c>
      <c r="K81" s="502">
        <v>294000</v>
      </c>
    </row>
    <row r="82" spans="1:11">
      <c r="A82" s="501">
        <v>88</v>
      </c>
      <c r="B82" s="501" t="s">
        <v>631</v>
      </c>
      <c r="C82" s="501" t="s">
        <v>824</v>
      </c>
      <c r="D82" s="501">
        <v>21124</v>
      </c>
      <c r="E82" s="501">
        <v>1</v>
      </c>
      <c r="F82" s="501" t="s">
        <v>639</v>
      </c>
      <c r="G82" s="501" t="s">
        <v>821</v>
      </c>
      <c r="H82" s="501">
        <v>87</v>
      </c>
      <c r="I82" s="501">
        <v>100</v>
      </c>
      <c r="J82" s="501">
        <v>87</v>
      </c>
      <c r="K82" s="502">
        <v>305000</v>
      </c>
    </row>
    <row r="83" spans="1:11">
      <c r="A83" s="501">
        <v>89</v>
      </c>
      <c r="B83" s="501" t="s">
        <v>631</v>
      </c>
      <c r="C83" s="501" t="s">
        <v>825</v>
      </c>
      <c r="D83" s="501">
        <v>21124</v>
      </c>
      <c r="E83" s="501">
        <v>1</v>
      </c>
      <c r="F83" s="501" t="s">
        <v>645</v>
      </c>
      <c r="G83" s="501" t="s">
        <v>821</v>
      </c>
      <c r="H83" s="501">
        <v>87</v>
      </c>
      <c r="I83" s="501">
        <v>100</v>
      </c>
      <c r="J83" s="501">
        <v>87</v>
      </c>
      <c r="K83" s="502">
        <v>305000</v>
      </c>
    </row>
    <row r="84" spans="1:11">
      <c r="A84" s="501">
        <v>90</v>
      </c>
      <c r="B84" s="501" t="s">
        <v>631</v>
      </c>
      <c r="C84" s="501" t="s">
        <v>826</v>
      </c>
      <c r="D84" s="501">
        <v>21124</v>
      </c>
      <c r="E84" s="501">
        <v>1</v>
      </c>
      <c r="F84" s="501" t="s">
        <v>645</v>
      </c>
      <c r="G84" s="501" t="s">
        <v>821</v>
      </c>
      <c r="H84" s="501">
        <v>87</v>
      </c>
      <c r="I84" s="501">
        <v>100</v>
      </c>
      <c r="J84" s="501">
        <v>87</v>
      </c>
      <c r="K84" s="502">
        <v>305000</v>
      </c>
    </row>
    <row r="85" spans="1:11">
      <c r="A85" s="501">
        <v>91</v>
      </c>
      <c r="B85" s="501" t="s">
        <v>631</v>
      </c>
      <c r="C85" s="501" t="s">
        <v>827</v>
      </c>
      <c r="D85" s="501">
        <v>21124</v>
      </c>
      <c r="E85" s="501">
        <v>1</v>
      </c>
      <c r="F85" s="501" t="s">
        <v>645</v>
      </c>
      <c r="G85" s="501" t="s">
        <v>821</v>
      </c>
      <c r="H85" s="501">
        <v>85</v>
      </c>
      <c r="I85" s="501">
        <v>100</v>
      </c>
      <c r="J85" s="501">
        <v>85</v>
      </c>
      <c r="K85" s="502">
        <v>298000</v>
      </c>
    </row>
    <row r="86" spans="1:11">
      <c r="A86" s="501">
        <v>92</v>
      </c>
      <c r="B86" s="501" t="s">
        <v>631</v>
      </c>
      <c r="C86" s="501" t="s">
        <v>828</v>
      </c>
      <c r="D86" s="501">
        <v>21124</v>
      </c>
      <c r="E86" s="501">
        <v>1</v>
      </c>
      <c r="F86" s="501" t="s">
        <v>645</v>
      </c>
      <c r="G86" s="501" t="s">
        <v>821</v>
      </c>
      <c r="H86" s="501">
        <v>86</v>
      </c>
      <c r="I86" s="501">
        <v>100</v>
      </c>
      <c r="J86" s="501">
        <v>86</v>
      </c>
      <c r="K86" s="502">
        <v>301000</v>
      </c>
    </row>
    <row r="87" spans="1:11">
      <c r="A87" s="501">
        <v>93</v>
      </c>
      <c r="B87" s="501" t="s">
        <v>631</v>
      </c>
      <c r="C87" s="501" t="s">
        <v>829</v>
      </c>
      <c r="D87" s="501">
        <v>21124</v>
      </c>
      <c r="E87" s="501">
        <v>1</v>
      </c>
      <c r="F87" s="501" t="s">
        <v>685</v>
      </c>
      <c r="G87" s="501" t="s">
        <v>821</v>
      </c>
      <c r="H87" s="501">
        <v>88</v>
      </c>
      <c r="I87" s="501">
        <v>100</v>
      </c>
      <c r="J87" s="501">
        <v>88</v>
      </c>
      <c r="K87" s="502">
        <v>308000</v>
      </c>
    </row>
    <row r="88" spans="1:11">
      <c r="A88" s="501">
        <v>94</v>
      </c>
      <c r="B88" s="501" t="s">
        <v>631</v>
      </c>
      <c r="C88" s="501" t="s">
        <v>830</v>
      </c>
      <c r="D88" s="501">
        <v>21124</v>
      </c>
      <c r="E88" s="501">
        <v>1</v>
      </c>
      <c r="F88" s="501" t="s">
        <v>645</v>
      </c>
      <c r="G88" s="501" t="s">
        <v>821</v>
      </c>
      <c r="H88" s="501">
        <v>86</v>
      </c>
      <c r="I88" s="501">
        <v>100</v>
      </c>
      <c r="J88" s="501">
        <v>86</v>
      </c>
      <c r="K88" s="502">
        <v>301000</v>
      </c>
    </row>
    <row r="89" spans="1:11">
      <c r="A89" s="501">
        <v>95</v>
      </c>
      <c r="B89" s="501" t="s">
        <v>631</v>
      </c>
      <c r="C89" s="501" t="s">
        <v>831</v>
      </c>
      <c r="D89" s="501">
        <v>21124</v>
      </c>
      <c r="E89" s="501">
        <v>1</v>
      </c>
      <c r="F89" s="501" t="s">
        <v>645</v>
      </c>
      <c r="G89" s="501" t="s">
        <v>821</v>
      </c>
      <c r="H89" s="501">
        <v>83</v>
      </c>
      <c r="I89" s="501">
        <v>100</v>
      </c>
      <c r="J89" s="501">
        <v>83</v>
      </c>
      <c r="K89" s="502">
        <v>291000</v>
      </c>
    </row>
    <row r="90" spans="1:11">
      <c r="A90" s="501">
        <v>96</v>
      </c>
      <c r="B90" s="501" t="s">
        <v>631</v>
      </c>
      <c r="C90" s="501" t="s">
        <v>832</v>
      </c>
      <c r="D90" s="501">
        <v>21124</v>
      </c>
      <c r="E90" s="501">
        <v>1</v>
      </c>
      <c r="F90" s="501" t="s">
        <v>645</v>
      </c>
      <c r="G90" s="501" t="s">
        <v>821</v>
      </c>
      <c r="H90" s="501">
        <v>87</v>
      </c>
      <c r="I90" s="501">
        <v>100</v>
      </c>
      <c r="J90" s="501">
        <v>87</v>
      </c>
      <c r="K90" s="502">
        <v>305000</v>
      </c>
    </row>
    <row r="91" spans="1:11">
      <c r="A91" s="501">
        <v>97</v>
      </c>
      <c r="B91" s="501" t="s">
        <v>631</v>
      </c>
      <c r="C91" s="501" t="s">
        <v>833</v>
      </c>
      <c r="D91" s="501">
        <v>21124</v>
      </c>
      <c r="E91" s="501">
        <v>1</v>
      </c>
      <c r="F91" s="501" t="s">
        <v>639</v>
      </c>
      <c r="G91" s="501" t="s">
        <v>821</v>
      </c>
      <c r="H91" s="501">
        <v>96</v>
      </c>
      <c r="I91" s="501">
        <v>100</v>
      </c>
      <c r="J91" s="501">
        <v>96</v>
      </c>
      <c r="K91" s="502">
        <v>336000</v>
      </c>
    </row>
    <row r="92" spans="1:11">
      <c r="A92" s="501">
        <v>98</v>
      </c>
      <c r="B92" s="501" t="s">
        <v>631</v>
      </c>
      <c r="C92" s="501" t="s">
        <v>835</v>
      </c>
      <c r="D92" s="501">
        <v>21124</v>
      </c>
      <c r="E92" s="501">
        <v>1</v>
      </c>
      <c r="F92" s="501" t="s">
        <v>645</v>
      </c>
      <c r="G92" s="501" t="s">
        <v>798</v>
      </c>
      <c r="H92" s="501">
        <v>86</v>
      </c>
      <c r="I92" s="501">
        <v>100</v>
      </c>
      <c r="J92" s="501">
        <v>86</v>
      </c>
      <c r="K92" s="502">
        <v>301000</v>
      </c>
    </row>
    <row r="93" spans="1:11">
      <c r="A93" s="501">
        <v>99</v>
      </c>
      <c r="B93" s="501" t="s">
        <v>631</v>
      </c>
      <c r="C93" s="501" t="s">
        <v>635</v>
      </c>
      <c r="D93" s="501">
        <v>21124</v>
      </c>
      <c r="E93" s="501">
        <v>1</v>
      </c>
      <c r="F93" s="501" t="s">
        <v>636</v>
      </c>
      <c r="G93" s="501" t="s">
        <v>637</v>
      </c>
      <c r="H93" s="501">
        <v>65</v>
      </c>
      <c r="I93" s="501">
        <v>100</v>
      </c>
      <c r="J93" s="501">
        <v>65</v>
      </c>
      <c r="K93" s="502">
        <v>325000</v>
      </c>
    </row>
    <row r="94" spans="1:11">
      <c r="A94" s="501">
        <v>100</v>
      </c>
      <c r="B94" s="501" t="s">
        <v>631</v>
      </c>
      <c r="C94" s="501" t="s">
        <v>850</v>
      </c>
      <c r="D94" s="501">
        <v>21124</v>
      </c>
      <c r="E94" s="501">
        <v>1</v>
      </c>
      <c r="F94" s="501" t="s">
        <v>645</v>
      </c>
      <c r="G94" s="501"/>
      <c r="H94" s="501">
        <v>1068</v>
      </c>
      <c r="I94" s="501">
        <v>100</v>
      </c>
      <c r="J94" s="501">
        <v>1068</v>
      </c>
      <c r="K94" s="502">
        <v>5340000</v>
      </c>
    </row>
    <row r="95" spans="1:11">
      <c r="A95" s="501">
        <v>101</v>
      </c>
      <c r="B95" s="501" t="s">
        <v>631</v>
      </c>
      <c r="C95" s="501" t="s">
        <v>851</v>
      </c>
      <c r="D95" s="501">
        <v>21124</v>
      </c>
      <c r="E95" s="501">
        <v>1</v>
      </c>
      <c r="F95" s="501" t="s">
        <v>645</v>
      </c>
      <c r="G95" s="501" t="s">
        <v>852</v>
      </c>
      <c r="H95" s="501">
        <v>192</v>
      </c>
      <c r="I95" s="501">
        <v>100</v>
      </c>
      <c r="J95" s="501">
        <v>192</v>
      </c>
      <c r="K95" s="502">
        <v>960000</v>
      </c>
    </row>
    <row r="96" spans="1:11">
      <c r="A96" s="501">
        <v>102</v>
      </c>
      <c r="B96" s="501" t="s">
        <v>631</v>
      </c>
      <c r="C96" s="501" t="s">
        <v>853</v>
      </c>
      <c r="D96" s="501">
        <v>21124</v>
      </c>
      <c r="E96" s="501">
        <v>1</v>
      </c>
      <c r="F96" s="501" t="s">
        <v>685</v>
      </c>
      <c r="G96" s="501" t="s">
        <v>852</v>
      </c>
      <c r="H96" s="501">
        <v>197</v>
      </c>
      <c r="I96" s="501">
        <v>100</v>
      </c>
      <c r="J96" s="501">
        <v>197</v>
      </c>
      <c r="K96" s="502">
        <v>887000</v>
      </c>
    </row>
    <row r="97" spans="1:11">
      <c r="A97" s="501">
        <v>103</v>
      </c>
      <c r="B97" s="501" t="s">
        <v>631</v>
      </c>
      <c r="C97" s="501" t="s">
        <v>707</v>
      </c>
      <c r="D97" s="501">
        <v>21124</v>
      </c>
      <c r="E97" s="501">
        <v>1</v>
      </c>
      <c r="F97" s="501" t="s">
        <v>641</v>
      </c>
      <c r="G97" s="501"/>
      <c r="H97" s="501">
        <v>96</v>
      </c>
      <c r="I97" s="501">
        <v>100</v>
      </c>
      <c r="J97" s="501">
        <v>96</v>
      </c>
      <c r="K97" s="502">
        <v>384000</v>
      </c>
    </row>
    <row r="98" spans="1:11">
      <c r="A98" s="501">
        <v>104</v>
      </c>
      <c r="B98" s="501" t="s">
        <v>631</v>
      </c>
      <c r="C98" s="501" t="s">
        <v>708</v>
      </c>
      <c r="D98" s="501">
        <v>21124</v>
      </c>
      <c r="E98" s="501">
        <v>1</v>
      </c>
      <c r="F98" s="501" t="s">
        <v>647</v>
      </c>
      <c r="G98" s="501"/>
      <c r="H98" s="501">
        <v>95</v>
      </c>
      <c r="I98" s="501">
        <v>100</v>
      </c>
      <c r="J98" s="501">
        <v>95</v>
      </c>
      <c r="K98" s="502">
        <v>380000</v>
      </c>
    </row>
    <row r="99" spans="1:11">
      <c r="A99" s="501">
        <v>105</v>
      </c>
      <c r="B99" s="501" t="s">
        <v>631</v>
      </c>
      <c r="C99" s="501" t="s">
        <v>814</v>
      </c>
      <c r="D99" s="501">
        <v>21124</v>
      </c>
      <c r="E99" s="501">
        <v>1</v>
      </c>
      <c r="F99" s="501" t="s">
        <v>685</v>
      </c>
      <c r="G99" s="501" t="s">
        <v>808</v>
      </c>
      <c r="H99" s="501">
        <v>89</v>
      </c>
      <c r="I99" s="501">
        <v>100</v>
      </c>
      <c r="J99" s="501">
        <v>89</v>
      </c>
      <c r="K99" s="502">
        <v>312000</v>
      </c>
    </row>
    <row r="100" spans="1:11">
      <c r="A100" s="501">
        <v>108</v>
      </c>
      <c r="B100" s="501" t="s">
        <v>631</v>
      </c>
      <c r="C100" s="501" t="s">
        <v>670</v>
      </c>
      <c r="D100" s="501">
        <v>21124</v>
      </c>
      <c r="E100" s="501">
        <v>1</v>
      </c>
      <c r="F100" s="501" t="s">
        <v>641</v>
      </c>
      <c r="G100" s="501" t="s">
        <v>671</v>
      </c>
      <c r="H100" s="501">
        <v>128</v>
      </c>
      <c r="I100" s="501">
        <v>100</v>
      </c>
      <c r="J100" s="501">
        <v>128</v>
      </c>
      <c r="K100" s="502">
        <v>512000</v>
      </c>
    </row>
    <row r="101" spans="1:11">
      <c r="A101" s="501">
        <v>109</v>
      </c>
      <c r="B101" s="501" t="s">
        <v>631</v>
      </c>
      <c r="C101" s="501" t="s">
        <v>644</v>
      </c>
      <c r="D101" s="501">
        <v>21124</v>
      </c>
      <c r="E101" s="501">
        <v>1</v>
      </c>
      <c r="F101" s="501" t="s">
        <v>645</v>
      </c>
      <c r="G101" s="501" t="s">
        <v>637</v>
      </c>
      <c r="H101" s="501">
        <v>96</v>
      </c>
      <c r="I101" s="501">
        <v>100</v>
      </c>
      <c r="J101" s="501">
        <v>96</v>
      </c>
      <c r="K101" s="502">
        <v>480000</v>
      </c>
    </row>
    <row r="102" spans="1:11">
      <c r="A102" s="501">
        <v>111</v>
      </c>
      <c r="B102" s="501" t="s">
        <v>631</v>
      </c>
      <c r="C102" s="501" t="s">
        <v>646</v>
      </c>
      <c r="D102" s="501">
        <v>21124</v>
      </c>
      <c r="E102" s="501">
        <v>1</v>
      </c>
      <c r="F102" s="501" t="s">
        <v>647</v>
      </c>
      <c r="G102" s="501" t="s">
        <v>637</v>
      </c>
      <c r="H102" s="501">
        <v>97</v>
      </c>
      <c r="I102" s="501">
        <v>100</v>
      </c>
      <c r="J102" s="501">
        <v>97</v>
      </c>
      <c r="K102" s="502">
        <v>485000</v>
      </c>
    </row>
    <row r="103" spans="1:11">
      <c r="A103" s="501">
        <v>113</v>
      </c>
      <c r="B103" s="501" t="s">
        <v>631</v>
      </c>
      <c r="C103" s="501" t="s">
        <v>648</v>
      </c>
      <c r="D103" s="501">
        <v>21124</v>
      </c>
      <c r="E103" s="501">
        <v>1</v>
      </c>
      <c r="F103" s="501" t="s">
        <v>641</v>
      </c>
      <c r="G103" s="501" t="s">
        <v>637</v>
      </c>
      <c r="H103" s="501">
        <v>98</v>
      </c>
      <c r="I103" s="501">
        <v>100</v>
      </c>
      <c r="J103" s="501">
        <v>98</v>
      </c>
      <c r="K103" s="502">
        <v>490000</v>
      </c>
    </row>
    <row r="104" spans="1:11">
      <c r="A104" s="501">
        <v>114</v>
      </c>
      <c r="B104" s="501" t="s">
        <v>631</v>
      </c>
      <c r="C104" s="501" t="s">
        <v>649</v>
      </c>
      <c r="D104" s="501">
        <v>21124</v>
      </c>
      <c r="E104" s="501">
        <v>1</v>
      </c>
      <c r="F104" s="501" t="s">
        <v>641</v>
      </c>
      <c r="G104" s="501" t="s">
        <v>637</v>
      </c>
      <c r="H104" s="501">
        <v>93</v>
      </c>
      <c r="I104" s="501">
        <v>100</v>
      </c>
      <c r="J104" s="501">
        <v>93</v>
      </c>
      <c r="K104" s="502">
        <v>465000</v>
      </c>
    </row>
    <row r="105" spans="1:11">
      <c r="A105" s="501">
        <v>115</v>
      </c>
      <c r="B105" s="501" t="s">
        <v>631</v>
      </c>
      <c r="C105" s="501" t="s">
        <v>650</v>
      </c>
      <c r="D105" s="501">
        <v>21124</v>
      </c>
      <c r="E105" s="501">
        <v>1</v>
      </c>
      <c r="F105" s="501" t="s">
        <v>641</v>
      </c>
      <c r="G105" s="501" t="s">
        <v>637</v>
      </c>
      <c r="H105" s="501">
        <v>95</v>
      </c>
      <c r="I105" s="501">
        <v>100</v>
      </c>
      <c r="J105" s="501">
        <v>95</v>
      </c>
      <c r="K105" s="502">
        <v>475000</v>
      </c>
    </row>
    <row r="106" spans="1:11">
      <c r="A106" s="501">
        <v>116</v>
      </c>
      <c r="B106" s="501" t="s">
        <v>631</v>
      </c>
      <c r="C106" s="501" t="s">
        <v>643</v>
      </c>
      <c r="D106" s="501">
        <v>21124</v>
      </c>
      <c r="E106" s="501">
        <v>1</v>
      </c>
      <c r="F106" s="501" t="s">
        <v>641</v>
      </c>
      <c r="G106" s="501" t="s">
        <v>637</v>
      </c>
      <c r="H106" s="501">
        <v>287</v>
      </c>
      <c r="I106" s="501">
        <v>100</v>
      </c>
      <c r="J106" s="501">
        <v>287</v>
      </c>
      <c r="K106" s="502">
        <v>1435000</v>
      </c>
    </row>
    <row r="107" spans="1:11">
      <c r="A107" s="501">
        <v>118</v>
      </c>
      <c r="B107" s="501" t="s">
        <v>631</v>
      </c>
      <c r="C107" s="501" t="s">
        <v>908</v>
      </c>
      <c r="D107" s="501">
        <v>21124</v>
      </c>
      <c r="E107" s="501">
        <v>1</v>
      </c>
      <c r="F107" s="501" t="s">
        <v>645</v>
      </c>
      <c r="G107" s="501"/>
      <c r="H107" s="501">
        <v>476</v>
      </c>
      <c r="I107" s="501">
        <v>100</v>
      </c>
      <c r="J107" s="501">
        <v>476</v>
      </c>
      <c r="K107" s="502">
        <v>1333000</v>
      </c>
    </row>
    <row r="108" spans="1:11">
      <c r="A108" s="501">
        <v>119</v>
      </c>
      <c r="B108" s="501" t="s">
        <v>631</v>
      </c>
      <c r="C108" s="501" t="s">
        <v>894</v>
      </c>
      <c r="D108" s="501">
        <v>21124</v>
      </c>
      <c r="E108" s="501">
        <v>1</v>
      </c>
      <c r="F108" s="501" t="s">
        <v>647</v>
      </c>
      <c r="G108" s="501"/>
      <c r="H108" s="501">
        <v>201</v>
      </c>
      <c r="I108" s="501">
        <v>100</v>
      </c>
      <c r="J108" s="501">
        <v>201</v>
      </c>
      <c r="K108" s="502">
        <v>804000</v>
      </c>
    </row>
    <row r="109" spans="1:11">
      <c r="A109" s="501">
        <v>120</v>
      </c>
      <c r="B109" s="501" t="s">
        <v>631</v>
      </c>
      <c r="C109" s="501" t="s">
        <v>665</v>
      </c>
      <c r="D109" s="501">
        <v>21124</v>
      </c>
      <c r="E109" s="501">
        <v>1</v>
      </c>
      <c r="F109" s="501" t="s">
        <v>641</v>
      </c>
      <c r="G109" s="501"/>
      <c r="H109" s="501">
        <v>100</v>
      </c>
      <c r="I109" s="501">
        <v>100</v>
      </c>
      <c r="J109" s="501">
        <v>100</v>
      </c>
      <c r="K109" s="502">
        <v>350000</v>
      </c>
    </row>
    <row r="110" spans="1:11">
      <c r="A110" s="501">
        <v>121</v>
      </c>
      <c r="B110" s="501" t="s">
        <v>631</v>
      </c>
      <c r="C110" s="501" t="s">
        <v>837</v>
      </c>
      <c r="D110" s="501">
        <v>21124</v>
      </c>
      <c r="E110" s="501">
        <v>1</v>
      </c>
      <c r="F110" s="501" t="s">
        <v>641</v>
      </c>
      <c r="G110" s="501" t="s">
        <v>798</v>
      </c>
      <c r="H110" s="501">
        <v>92</v>
      </c>
      <c r="I110" s="501">
        <v>100</v>
      </c>
      <c r="J110" s="501">
        <v>92</v>
      </c>
      <c r="K110" s="502">
        <v>230000</v>
      </c>
    </row>
    <row r="111" spans="1:11">
      <c r="A111" s="501">
        <v>122</v>
      </c>
      <c r="B111" s="501" t="s">
        <v>631</v>
      </c>
      <c r="C111" s="501" t="s">
        <v>660</v>
      </c>
      <c r="D111" s="501">
        <v>21124</v>
      </c>
      <c r="E111" s="501">
        <v>1</v>
      </c>
      <c r="F111" s="501" t="s">
        <v>639</v>
      </c>
      <c r="G111" s="501"/>
      <c r="H111" s="501">
        <v>112</v>
      </c>
      <c r="I111" s="501">
        <v>100</v>
      </c>
      <c r="J111" s="501">
        <v>112</v>
      </c>
      <c r="K111" s="502">
        <v>392000</v>
      </c>
    </row>
    <row r="112" spans="1:11">
      <c r="A112" s="501">
        <v>123</v>
      </c>
      <c r="B112" s="501" t="s">
        <v>631</v>
      </c>
      <c r="C112" s="501" t="s">
        <v>659</v>
      </c>
      <c r="D112" s="501">
        <v>21124</v>
      </c>
      <c r="E112" s="501">
        <v>1</v>
      </c>
      <c r="F112" s="501" t="s">
        <v>639</v>
      </c>
      <c r="G112" s="501"/>
      <c r="H112" s="501">
        <v>97</v>
      </c>
      <c r="I112" s="501">
        <v>100</v>
      </c>
      <c r="J112" s="501">
        <v>97</v>
      </c>
      <c r="K112" s="502">
        <v>340000</v>
      </c>
    </row>
    <row r="113" spans="1:11">
      <c r="A113" s="501">
        <v>124</v>
      </c>
      <c r="B113" s="501" t="s">
        <v>631</v>
      </c>
      <c r="C113" s="501" t="s">
        <v>813</v>
      </c>
      <c r="D113" s="501">
        <v>21124</v>
      </c>
      <c r="E113" s="501">
        <v>1</v>
      </c>
      <c r="F113" s="501" t="s">
        <v>641</v>
      </c>
      <c r="G113" s="501" t="s">
        <v>808</v>
      </c>
      <c r="H113" s="501">
        <v>192</v>
      </c>
      <c r="I113" s="501">
        <v>100</v>
      </c>
      <c r="J113" s="501">
        <v>192</v>
      </c>
      <c r="K113" s="502">
        <v>672000</v>
      </c>
    </row>
    <row r="114" spans="1:11">
      <c r="A114" s="501">
        <v>125</v>
      </c>
      <c r="B114" s="501" t="s">
        <v>631</v>
      </c>
      <c r="C114" s="501" t="s">
        <v>812</v>
      </c>
      <c r="D114" s="501">
        <v>21124</v>
      </c>
      <c r="E114" s="501">
        <v>1</v>
      </c>
      <c r="F114" s="501" t="s">
        <v>639</v>
      </c>
      <c r="G114" s="501" t="s">
        <v>808</v>
      </c>
      <c r="H114" s="501">
        <v>200</v>
      </c>
      <c r="I114" s="501">
        <v>100</v>
      </c>
      <c r="J114" s="501">
        <v>200</v>
      </c>
      <c r="K114" s="502">
        <v>700000</v>
      </c>
    </row>
    <row r="115" spans="1:11">
      <c r="A115" s="501">
        <v>126</v>
      </c>
      <c r="B115" s="501" t="s">
        <v>631</v>
      </c>
      <c r="C115" s="501" t="s">
        <v>811</v>
      </c>
      <c r="D115" s="501">
        <v>21124</v>
      </c>
      <c r="E115" s="501">
        <v>1</v>
      </c>
      <c r="F115" s="501" t="s">
        <v>685</v>
      </c>
      <c r="G115" s="501" t="s">
        <v>808</v>
      </c>
      <c r="H115" s="501">
        <v>89</v>
      </c>
      <c r="I115" s="501">
        <v>100</v>
      </c>
      <c r="J115" s="501">
        <v>89</v>
      </c>
      <c r="K115" s="502">
        <v>312000</v>
      </c>
    </row>
    <row r="116" spans="1:11">
      <c r="A116" s="501">
        <v>127</v>
      </c>
      <c r="B116" s="501" t="s">
        <v>631</v>
      </c>
      <c r="C116" s="501" t="s">
        <v>810</v>
      </c>
      <c r="D116" s="501">
        <v>21124</v>
      </c>
      <c r="E116" s="501">
        <v>1</v>
      </c>
      <c r="F116" s="501" t="s">
        <v>639</v>
      </c>
      <c r="G116" s="501" t="s">
        <v>808</v>
      </c>
      <c r="H116" s="501">
        <v>89</v>
      </c>
      <c r="I116" s="501">
        <v>100</v>
      </c>
      <c r="J116" s="501">
        <v>89</v>
      </c>
      <c r="K116" s="502">
        <v>312000</v>
      </c>
    </row>
    <row r="117" spans="1:11">
      <c r="A117" s="501">
        <v>128</v>
      </c>
      <c r="B117" s="501" t="s">
        <v>631</v>
      </c>
      <c r="C117" s="501" t="s">
        <v>809</v>
      </c>
      <c r="D117" s="501">
        <v>21124</v>
      </c>
      <c r="E117" s="501">
        <v>1</v>
      </c>
      <c r="F117" s="501" t="s">
        <v>641</v>
      </c>
      <c r="G117" s="501" t="s">
        <v>808</v>
      </c>
      <c r="H117" s="501">
        <v>91</v>
      </c>
      <c r="I117" s="501">
        <v>100</v>
      </c>
      <c r="J117" s="501">
        <v>91</v>
      </c>
      <c r="K117" s="502">
        <v>319000</v>
      </c>
    </row>
    <row r="118" spans="1:11">
      <c r="A118" s="501">
        <v>129</v>
      </c>
      <c r="B118" s="501" t="s">
        <v>631</v>
      </c>
      <c r="C118" s="501" t="s">
        <v>807</v>
      </c>
      <c r="D118" s="501">
        <v>21124</v>
      </c>
      <c r="E118" s="501">
        <v>1</v>
      </c>
      <c r="F118" s="501" t="s">
        <v>641</v>
      </c>
      <c r="G118" s="501" t="s">
        <v>808</v>
      </c>
      <c r="H118" s="501">
        <v>237</v>
      </c>
      <c r="I118" s="501">
        <v>100</v>
      </c>
      <c r="J118" s="501">
        <v>237</v>
      </c>
      <c r="K118" s="502">
        <v>830000</v>
      </c>
    </row>
    <row r="119" spans="1:11">
      <c r="A119" s="501">
        <v>130</v>
      </c>
      <c r="B119" s="501" t="s">
        <v>631</v>
      </c>
      <c r="C119" s="501" t="s">
        <v>802</v>
      </c>
      <c r="D119" s="501">
        <v>21124</v>
      </c>
      <c r="E119" s="501">
        <v>1</v>
      </c>
      <c r="F119" s="501" t="s">
        <v>647</v>
      </c>
      <c r="G119" s="501" t="s">
        <v>798</v>
      </c>
      <c r="H119" s="501">
        <v>120</v>
      </c>
      <c r="I119" s="501">
        <v>100</v>
      </c>
      <c r="J119" s="501">
        <v>120</v>
      </c>
      <c r="K119" s="502">
        <v>336000</v>
      </c>
    </row>
    <row r="120" spans="1:11">
      <c r="A120" s="501">
        <v>131</v>
      </c>
      <c r="B120" s="501" t="s">
        <v>631</v>
      </c>
      <c r="C120" s="501" t="s">
        <v>801</v>
      </c>
      <c r="D120" s="501">
        <v>21124</v>
      </c>
      <c r="E120" s="501">
        <v>1</v>
      </c>
      <c r="F120" s="501" t="s">
        <v>641</v>
      </c>
      <c r="G120" s="501" t="s">
        <v>798</v>
      </c>
      <c r="H120" s="501">
        <v>120</v>
      </c>
      <c r="I120" s="501">
        <v>100</v>
      </c>
      <c r="J120" s="501">
        <v>120</v>
      </c>
      <c r="K120" s="502">
        <v>336000</v>
      </c>
    </row>
    <row r="121" spans="1:11">
      <c r="A121" s="501">
        <v>132</v>
      </c>
      <c r="B121" s="501" t="s">
        <v>631</v>
      </c>
      <c r="C121" s="501" t="s">
        <v>800</v>
      </c>
      <c r="D121" s="501">
        <v>21124</v>
      </c>
      <c r="E121" s="501">
        <v>1</v>
      </c>
      <c r="F121" s="501" t="s">
        <v>641</v>
      </c>
      <c r="G121" s="501" t="s">
        <v>798</v>
      </c>
      <c r="H121" s="501">
        <v>128</v>
      </c>
      <c r="I121" s="501">
        <v>100</v>
      </c>
      <c r="J121" s="501">
        <v>128</v>
      </c>
      <c r="K121" s="502">
        <v>358000</v>
      </c>
    </row>
    <row r="122" spans="1:11">
      <c r="A122" s="501">
        <v>133</v>
      </c>
      <c r="B122" s="501" t="s">
        <v>631</v>
      </c>
      <c r="C122" s="501" t="s">
        <v>799</v>
      </c>
      <c r="D122" s="501">
        <v>21124</v>
      </c>
      <c r="E122" s="501">
        <v>1</v>
      </c>
      <c r="F122" s="501" t="s">
        <v>641</v>
      </c>
      <c r="G122" s="501" t="s">
        <v>798</v>
      </c>
      <c r="H122" s="501">
        <v>130</v>
      </c>
      <c r="I122" s="501">
        <v>100</v>
      </c>
      <c r="J122" s="501">
        <v>130</v>
      </c>
      <c r="K122" s="502">
        <v>364000</v>
      </c>
    </row>
    <row r="123" spans="1:11">
      <c r="A123" s="501">
        <v>134</v>
      </c>
      <c r="B123" s="501" t="s">
        <v>631</v>
      </c>
      <c r="C123" s="501" t="s">
        <v>797</v>
      </c>
      <c r="D123" s="501">
        <v>21124</v>
      </c>
      <c r="E123" s="501">
        <v>1</v>
      </c>
      <c r="F123" s="501" t="s">
        <v>645</v>
      </c>
      <c r="G123" s="501" t="s">
        <v>798</v>
      </c>
      <c r="H123" s="501">
        <v>122</v>
      </c>
      <c r="I123" s="501">
        <v>100</v>
      </c>
      <c r="J123" s="501">
        <v>122</v>
      </c>
      <c r="K123" s="502">
        <v>342000</v>
      </c>
    </row>
    <row r="124" spans="1:11">
      <c r="A124" s="501">
        <v>135</v>
      </c>
      <c r="B124" s="501" t="s">
        <v>631</v>
      </c>
      <c r="C124" s="501" t="s">
        <v>794</v>
      </c>
      <c r="D124" s="501">
        <v>21124</v>
      </c>
      <c r="E124" s="501">
        <v>1</v>
      </c>
      <c r="F124" s="501" t="s">
        <v>645</v>
      </c>
      <c r="G124" s="501"/>
      <c r="H124" s="501">
        <v>89</v>
      </c>
      <c r="I124" s="501">
        <v>100</v>
      </c>
      <c r="J124" s="501">
        <v>89</v>
      </c>
      <c r="K124" s="502">
        <v>249000</v>
      </c>
    </row>
    <row r="125" spans="1:11">
      <c r="A125" s="501">
        <v>136</v>
      </c>
      <c r="B125" s="501" t="s">
        <v>631</v>
      </c>
      <c r="C125" s="501" t="s">
        <v>793</v>
      </c>
      <c r="D125" s="501">
        <v>21124</v>
      </c>
      <c r="E125" s="501">
        <v>1</v>
      </c>
      <c r="F125" s="501" t="s">
        <v>645</v>
      </c>
      <c r="G125" s="501"/>
      <c r="H125" s="501">
        <v>104</v>
      </c>
      <c r="I125" s="501">
        <v>100</v>
      </c>
      <c r="J125" s="501">
        <v>104</v>
      </c>
      <c r="K125" s="502">
        <v>291000</v>
      </c>
    </row>
    <row r="126" spans="1:11">
      <c r="A126" s="501">
        <v>137</v>
      </c>
      <c r="B126" s="501" t="s">
        <v>631</v>
      </c>
      <c r="C126" s="501" t="s">
        <v>792</v>
      </c>
      <c r="D126" s="501">
        <v>21124</v>
      </c>
      <c r="E126" s="501">
        <v>1</v>
      </c>
      <c r="F126" s="501" t="s">
        <v>645</v>
      </c>
      <c r="G126" s="501"/>
      <c r="H126" s="501">
        <v>91</v>
      </c>
      <c r="I126" s="501">
        <v>100</v>
      </c>
      <c r="J126" s="501">
        <v>91</v>
      </c>
      <c r="K126" s="502">
        <v>255000</v>
      </c>
    </row>
    <row r="127" spans="1:11">
      <c r="A127" s="501">
        <v>138</v>
      </c>
      <c r="B127" s="501" t="s">
        <v>631</v>
      </c>
      <c r="C127" s="501" t="s">
        <v>791</v>
      </c>
      <c r="D127" s="501">
        <v>21124</v>
      </c>
      <c r="E127" s="501">
        <v>1</v>
      </c>
      <c r="F127" s="501" t="s">
        <v>639</v>
      </c>
      <c r="G127" s="501"/>
      <c r="H127" s="501">
        <v>120</v>
      </c>
      <c r="I127" s="501">
        <v>100</v>
      </c>
      <c r="J127" s="501">
        <v>120</v>
      </c>
      <c r="K127" s="502">
        <v>336000</v>
      </c>
    </row>
    <row r="128" spans="1:11">
      <c r="A128" s="501">
        <v>139</v>
      </c>
      <c r="B128" s="501" t="s">
        <v>631</v>
      </c>
      <c r="C128" s="501" t="s">
        <v>790</v>
      </c>
      <c r="D128" s="501">
        <v>21124</v>
      </c>
      <c r="E128" s="501">
        <v>1</v>
      </c>
      <c r="F128" s="501" t="s">
        <v>639</v>
      </c>
      <c r="G128" s="501"/>
      <c r="H128" s="501">
        <v>120</v>
      </c>
      <c r="I128" s="501">
        <v>100</v>
      </c>
      <c r="J128" s="501">
        <v>120</v>
      </c>
      <c r="K128" s="502">
        <v>336000</v>
      </c>
    </row>
    <row r="129" spans="1:11">
      <c r="A129" s="501">
        <v>140</v>
      </c>
      <c r="B129" s="501" t="s">
        <v>631</v>
      </c>
      <c r="C129" s="501" t="s">
        <v>789</v>
      </c>
      <c r="D129" s="501">
        <v>21124</v>
      </c>
      <c r="E129" s="501">
        <v>1</v>
      </c>
      <c r="F129" s="501" t="s">
        <v>639</v>
      </c>
      <c r="G129" s="501"/>
      <c r="H129" s="501">
        <v>118</v>
      </c>
      <c r="I129" s="501">
        <v>100</v>
      </c>
      <c r="J129" s="501">
        <v>118</v>
      </c>
      <c r="K129" s="502">
        <v>330000</v>
      </c>
    </row>
    <row r="130" spans="1:11">
      <c r="A130" s="501">
        <v>141</v>
      </c>
      <c r="B130" s="501" t="s">
        <v>631</v>
      </c>
      <c r="C130" s="501" t="s">
        <v>788</v>
      </c>
      <c r="D130" s="501">
        <v>21124</v>
      </c>
      <c r="E130" s="501">
        <v>1</v>
      </c>
      <c r="F130" s="501" t="s">
        <v>641</v>
      </c>
      <c r="G130" s="501"/>
      <c r="H130" s="501">
        <v>128</v>
      </c>
      <c r="I130" s="501">
        <v>100</v>
      </c>
      <c r="J130" s="501">
        <v>128</v>
      </c>
      <c r="K130" s="502">
        <v>358000</v>
      </c>
    </row>
    <row r="131" spans="1:11">
      <c r="A131" s="501">
        <v>142</v>
      </c>
      <c r="B131" s="501" t="s">
        <v>631</v>
      </c>
      <c r="C131" s="501" t="s">
        <v>787</v>
      </c>
      <c r="D131" s="501">
        <v>21124</v>
      </c>
      <c r="E131" s="501">
        <v>1</v>
      </c>
      <c r="F131" s="501" t="s">
        <v>645</v>
      </c>
      <c r="G131" s="501"/>
      <c r="H131" s="501">
        <v>98</v>
      </c>
      <c r="I131" s="501">
        <v>100</v>
      </c>
      <c r="J131" s="501">
        <v>98</v>
      </c>
      <c r="K131" s="502">
        <v>274000</v>
      </c>
    </row>
    <row r="132" spans="1:11">
      <c r="A132" s="501">
        <v>143</v>
      </c>
      <c r="B132" s="501" t="s">
        <v>631</v>
      </c>
      <c r="C132" s="501" t="s">
        <v>786</v>
      </c>
      <c r="D132" s="501">
        <v>21124</v>
      </c>
      <c r="E132" s="501">
        <v>1</v>
      </c>
      <c r="F132" s="501" t="s">
        <v>645</v>
      </c>
      <c r="G132" s="501"/>
      <c r="H132" s="501">
        <v>89</v>
      </c>
      <c r="I132" s="501">
        <v>100</v>
      </c>
      <c r="J132" s="501">
        <v>89</v>
      </c>
      <c r="K132" s="502">
        <v>249000</v>
      </c>
    </row>
    <row r="133" spans="1:11">
      <c r="A133" s="501">
        <v>144</v>
      </c>
      <c r="B133" s="501" t="s">
        <v>631</v>
      </c>
      <c r="C133" s="501" t="s">
        <v>785</v>
      </c>
      <c r="D133" s="501">
        <v>21124</v>
      </c>
      <c r="E133" s="501">
        <v>1</v>
      </c>
      <c r="F133" s="501" t="s">
        <v>639</v>
      </c>
      <c r="G133" s="501"/>
      <c r="H133" s="501">
        <v>91</v>
      </c>
      <c r="I133" s="501">
        <v>100</v>
      </c>
      <c r="J133" s="501">
        <v>91</v>
      </c>
      <c r="K133" s="502">
        <v>255000</v>
      </c>
    </row>
    <row r="134" spans="1:11">
      <c r="A134" s="501">
        <v>145</v>
      </c>
      <c r="B134" s="501" t="s">
        <v>631</v>
      </c>
      <c r="C134" s="501" t="s">
        <v>784</v>
      </c>
      <c r="D134" s="501">
        <v>21124</v>
      </c>
      <c r="E134" s="501">
        <v>1</v>
      </c>
      <c r="F134" s="501" t="s">
        <v>645</v>
      </c>
      <c r="G134" s="501"/>
      <c r="H134" s="501">
        <v>89</v>
      </c>
      <c r="I134" s="501">
        <v>100</v>
      </c>
      <c r="J134" s="501">
        <v>89</v>
      </c>
      <c r="K134" s="502">
        <v>249000</v>
      </c>
    </row>
    <row r="135" spans="1:11">
      <c r="A135" s="501">
        <v>146</v>
      </c>
      <c r="B135" s="501" t="s">
        <v>631</v>
      </c>
      <c r="C135" s="501" t="s">
        <v>783</v>
      </c>
      <c r="D135" s="501">
        <v>21124</v>
      </c>
      <c r="E135" s="501">
        <v>1</v>
      </c>
      <c r="F135" s="501" t="s">
        <v>645</v>
      </c>
      <c r="G135" s="501"/>
      <c r="H135" s="501">
        <v>91</v>
      </c>
      <c r="I135" s="501">
        <v>100</v>
      </c>
      <c r="J135" s="501">
        <v>91</v>
      </c>
      <c r="K135" s="502">
        <v>255000</v>
      </c>
    </row>
    <row r="136" spans="1:11">
      <c r="A136" s="501">
        <v>147</v>
      </c>
      <c r="B136" s="501" t="s">
        <v>631</v>
      </c>
      <c r="C136" s="501" t="s">
        <v>782</v>
      </c>
      <c r="D136" s="501">
        <v>21124</v>
      </c>
      <c r="E136" s="501">
        <v>1</v>
      </c>
      <c r="F136" s="501" t="s">
        <v>685</v>
      </c>
      <c r="G136" s="501"/>
      <c r="H136" s="501">
        <v>97</v>
      </c>
      <c r="I136" s="501">
        <v>100</v>
      </c>
      <c r="J136" s="501">
        <v>97</v>
      </c>
      <c r="K136" s="502">
        <v>272000</v>
      </c>
    </row>
    <row r="137" spans="1:11">
      <c r="A137" s="501">
        <v>148</v>
      </c>
      <c r="B137" s="501" t="s">
        <v>631</v>
      </c>
      <c r="C137" s="501" t="s">
        <v>781</v>
      </c>
      <c r="D137" s="501">
        <v>21124</v>
      </c>
      <c r="E137" s="501">
        <v>1</v>
      </c>
      <c r="F137" s="501" t="s">
        <v>645</v>
      </c>
      <c r="G137" s="501"/>
      <c r="H137" s="501">
        <v>178</v>
      </c>
      <c r="I137" s="501">
        <v>100</v>
      </c>
      <c r="J137" s="501">
        <v>178</v>
      </c>
      <c r="K137" s="502">
        <v>498000</v>
      </c>
    </row>
    <row r="138" spans="1:11">
      <c r="A138" s="501">
        <v>149</v>
      </c>
      <c r="B138" s="501" t="s">
        <v>631</v>
      </c>
      <c r="C138" s="501" t="s">
        <v>771</v>
      </c>
      <c r="D138" s="501">
        <v>21124</v>
      </c>
      <c r="E138" s="501">
        <v>1</v>
      </c>
      <c r="F138" s="501" t="s">
        <v>639</v>
      </c>
      <c r="G138" s="501" t="s">
        <v>770</v>
      </c>
      <c r="H138" s="501">
        <v>90</v>
      </c>
      <c r="I138" s="501">
        <v>100</v>
      </c>
      <c r="J138" s="501">
        <v>90</v>
      </c>
      <c r="K138" s="502">
        <v>270000</v>
      </c>
    </row>
    <row r="139" spans="1:11">
      <c r="A139" s="501">
        <v>150</v>
      </c>
      <c r="B139" s="501" t="s">
        <v>631</v>
      </c>
      <c r="C139" s="501" t="s">
        <v>772</v>
      </c>
      <c r="D139" s="501">
        <v>21124</v>
      </c>
      <c r="E139" s="501">
        <v>1</v>
      </c>
      <c r="F139" s="501" t="s">
        <v>641</v>
      </c>
      <c r="G139" s="501" t="s">
        <v>770</v>
      </c>
      <c r="H139" s="501">
        <v>98</v>
      </c>
      <c r="I139" s="501">
        <v>100</v>
      </c>
      <c r="J139" s="501">
        <v>98</v>
      </c>
      <c r="K139" s="502">
        <v>294000</v>
      </c>
    </row>
    <row r="140" spans="1:11">
      <c r="A140" s="501">
        <v>151</v>
      </c>
      <c r="B140" s="501" t="s">
        <v>631</v>
      </c>
      <c r="C140" s="501" t="s">
        <v>773</v>
      </c>
      <c r="D140" s="501">
        <v>21124</v>
      </c>
      <c r="E140" s="501">
        <v>1</v>
      </c>
      <c r="F140" s="501" t="s">
        <v>645</v>
      </c>
      <c r="G140" s="501"/>
      <c r="H140" s="501">
        <v>96</v>
      </c>
      <c r="I140" s="501">
        <v>100</v>
      </c>
      <c r="J140" s="501">
        <v>96</v>
      </c>
      <c r="K140" s="502">
        <v>288000</v>
      </c>
    </row>
    <row r="141" spans="1:11">
      <c r="A141" s="501">
        <v>152</v>
      </c>
      <c r="B141" s="501" t="s">
        <v>631</v>
      </c>
      <c r="C141" s="501" t="s">
        <v>774</v>
      </c>
      <c r="D141" s="501">
        <v>21124</v>
      </c>
      <c r="E141" s="501">
        <v>1</v>
      </c>
      <c r="F141" s="501" t="s">
        <v>645</v>
      </c>
      <c r="G141" s="501"/>
      <c r="H141" s="501">
        <v>88</v>
      </c>
      <c r="I141" s="501">
        <v>100</v>
      </c>
      <c r="J141" s="501">
        <v>88</v>
      </c>
      <c r="K141" s="502">
        <v>264000</v>
      </c>
    </row>
    <row r="142" spans="1:11">
      <c r="A142" s="501">
        <v>154</v>
      </c>
      <c r="B142" s="501" t="s">
        <v>631</v>
      </c>
      <c r="C142" s="501" t="s">
        <v>775</v>
      </c>
      <c r="D142" s="501">
        <v>21124</v>
      </c>
      <c r="E142" s="501">
        <v>1</v>
      </c>
      <c r="F142" s="501" t="s">
        <v>641</v>
      </c>
      <c r="G142" s="501"/>
      <c r="H142" s="501">
        <v>91</v>
      </c>
      <c r="I142" s="501">
        <v>100</v>
      </c>
      <c r="J142" s="501">
        <v>91</v>
      </c>
      <c r="K142" s="502">
        <v>273000</v>
      </c>
    </row>
    <row r="143" spans="1:11">
      <c r="A143" s="501">
        <v>155</v>
      </c>
      <c r="B143" s="501" t="s">
        <v>631</v>
      </c>
      <c r="C143" s="501" t="s">
        <v>656</v>
      </c>
      <c r="D143" s="501">
        <v>21124</v>
      </c>
      <c r="E143" s="501">
        <v>1</v>
      </c>
      <c r="F143" s="501" t="s">
        <v>645</v>
      </c>
      <c r="G143" s="501"/>
      <c r="H143" s="501">
        <v>98</v>
      </c>
      <c r="I143" s="501">
        <v>100</v>
      </c>
      <c r="J143" s="501">
        <v>98</v>
      </c>
      <c r="K143" s="502">
        <v>343000</v>
      </c>
    </row>
    <row r="144" spans="1:11">
      <c r="A144" s="501">
        <v>156</v>
      </c>
      <c r="B144" s="501" t="s">
        <v>631</v>
      </c>
      <c r="C144" s="501" t="s">
        <v>769</v>
      </c>
      <c r="D144" s="501">
        <v>21124</v>
      </c>
      <c r="E144" s="501">
        <v>1</v>
      </c>
      <c r="F144" s="501" t="s">
        <v>645</v>
      </c>
      <c r="G144" s="501" t="s">
        <v>770</v>
      </c>
      <c r="H144" s="501">
        <v>96</v>
      </c>
      <c r="I144" s="501">
        <v>100</v>
      </c>
      <c r="J144" s="501">
        <v>96</v>
      </c>
      <c r="K144" s="502">
        <v>336000</v>
      </c>
    </row>
    <row r="145" spans="1:11">
      <c r="A145" s="501">
        <v>157</v>
      </c>
      <c r="B145" s="501" t="s">
        <v>631</v>
      </c>
      <c r="C145" s="501" t="s">
        <v>765</v>
      </c>
      <c r="D145" s="501">
        <v>21124</v>
      </c>
      <c r="E145" s="501">
        <v>1</v>
      </c>
      <c r="F145" s="501" t="s">
        <v>645</v>
      </c>
      <c r="G145" s="501"/>
      <c r="H145" s="501">
        <v>90</v>
      </c>
      <c r="I145" s="501">
        <v>100</v>
      </c>
      <c r="J145" s="501">
        <v>90</v>
      </c>
      <c r="K145" s="502">
        <v>252000</v>
      </c>
    </row>
    <row r="146" spans="1:11">
      <c r="A146" s="501">
        <v>158</v>
      </c>
      <c r="B146" s="501" t="s">
        <v>631</v>
      </c>
      <c r="C146" s="501" t="s">
        <v>766</v>
      </c>
      <c r="D146" s="501">
        <v>21124</v>
      </c>
      <c r="E146" s="501">
        <v>1</v>
      </c>
      <c r="F146" s="501" t="s">
        <v>645</v>
      </c>
      <c r="G146" s="501"/>
      <c r="H146" s="501">
        <v>90</v>
      </c>
      <c r="I146" s="501">
        <v>100</v>
      </c>
      <c r="J146" s="501">
        <v>90</v>
      </c>
      <c r="K146" s="502">
        <v>252000</v>
      </c>
    </row>
    <row r="147" spans="1:11">
      <c r="A147" s="501">
        <v>159</v>
      </c>
      <c r="B147" s="501" t="s">
        <v>631</v>
      </c>
      <c r="C147" s="501" t="s">
        <v>767</v>
      </c>
      <c r="D147" s="501">
        <v>21124</v>
      </c>
      <c r="E147" s="501">
        <v>1</v>
      </c>
      <c r="F147" s="501" t="s">
        <v>641</v>
      </c>
      <c r="G147" s="501"/>
      <c r="H147" s="501">
        <v>96</v>
      </c>
      <c r="I147" s="501">
        <v>100</v>
      </c>
      <c r="J147" s="501">
        <v>96</v>
      </c>
      <c r="K147" s="502">
        <v>269000</v>
      </c>
    </row>
    <row r="148" spans="1:11">
      <c r="A148" s="501">
        <v>160</v>
      </c>
      <c r="B148" s="501" t="s">
        <v>631</v>
      </c>
      <c r="C148" s="501" t="s">
        <v>751</v>
      </c>
      <c r="D148" s="501">
        <v>21124</v>
      </c>
      <c r="E148" s="501">
        <v>1</v>
      </c>
      <c r="F148" s="501" t="s">
        <v>645</v>
      </c>
      <c r="G148" s="501" t="s">
        <v>752</v>
      </c>
      <c r="H148" s="501">
        <v>119</v>
      </c>
      <c r="I148" s="501">
        <v>100</v>
      </c>
      <c r="J148" s="501">
        <v>119</v>
      </c>
      <c r="K148" s="502">
        <v>333000</v>
      </c>
    </row>
    <row r="149" spans="1:11">
      <c r="A149" s="501">
        <v>161</v>
      </c>
      <c r="B149" s="501" t="s">
        <v>631</v>
      </c>
      <c r="C149" s="501" t="s">
        <v>753</v>
      </c>
      <c r="D149" s="501">
        <v>21124</v>
      </c>
      <c r="E149" s="501">
        <v>1</v>
      </c>
      <c r="F149" s="501" t="s">
        <v>641</v>
      </c>
      <c r="G149" s="501" t="s">
        <v>752</v>
      </c>
      <c r="H149" s="501">
        <v>120</v>
      </c>
      <c r="I149" s="501">
        <v>100</v>
      </c>
      <c r="J149" s="501">
        <v>120</v>
      </c>
      <c r="K149" s="502">
        <v>336000</v>
      </c>
    </row>
    <row r="150" spans="1:11">
      <c r="A150" s="501">
        <v>162</v>
      </c>
      <c r="B150" s="501" t="s">
        <v>631</v>
      </c>
      <c r="C150" s="501" t="s">
        <v>754</v>
      </c>
      <c r="D150" s="501">
        <v>21124</v>
      </c>
      <c r="E150" s="501">
        <v>1</v>
      </c>
      <c r="F150" s="501" t="s">
        <v>641</v>
      </c>
      <c r="G150" s="501" t="s">
        <v>752</v>
      </c>
      <c r="H150" s="501">
        <v>122</v>
      </c>
      <c r="I150" s="501">
        <v>100</v>
      </c>
      <c r="J150" s="501">
        <v>122</v>
      </c>
      <c r="K150" s="502">
        <v>342000</v>
      </c>
    </row>
    <row r="151" spans="1:11">
      <c r="A151" s="501">
        <v>163</v>
      </c>
      <c r="B151" s="501" t="s">
        <v>631</v>
      </c>
      <c r="C151" s="501" t="s">
        <v>755</v>
      </c>
      <c r="D151" s="501">
        <v>21124</v>
      </c>
      <c r="E151" s="501">
        <v>1</v>
      </c>
      <c r="F151" s="501" t="s">
        <v>641</v>
      </c>
      <c r="G151" s="501" t="s">
        <v>752</v>
      </c>
      <c r="H151" s="501">
        <v>118</v>
      </c>
      <c r="I151" s="501">
        <v>100</v>
      </c>
      <c r="J151" s="501">
        <v>118</v>
      </c>
      <c r="K151" s="502">
        <v>330000</v>
      </c>
    </row>
    <row r="152" spans="1:11">
      <c r="A152" s="501">
        <v>164</v>
      </c>
      <c r="B152" s="501" t="s">
        <v>631</v>
      </c>
      <c r="C152" s="501" t="s">
        <v>756</v>
      </c>
      <c r="D152" s="501">
        <v>21124</v>
      </c>
      <c r="E152" s="501">
        <v>1</v>
      </c>
      <c r="F152" s="501" t="s">
        <v>641</v>
      </c>
      <c r="G152" s="501" t="s">
        <v>752</v>
      </c>
      <c r="H152" s="501">
        <v>127</v>
      </c>
      <c r="I152" s="501">
        <v>100</v>
      </c>
      <c r="J152" s="501">
        <v>127</v>
      </c>
      <c r="K152" s="502">
        <v>356000</v>
      </c>
    </row>
    <row r="153" spans="1:11">
      <c r="A153" s="501">
        <v>165</v>
      </c>
      <c r="B153" s="501" t="s">
        <v>631</v>
      </c>
      <c r="C153" s="501" t="s">
        <v>758</v>
      </c>
      <c r="D153" s="501">
        <v>21124</v>
      </c>
      <c r="E153" s="501">
        <v>1</v>
      </c>
      <c r="F153" s="501" t="s">
        <v>641</v>
      </c>
      <c r="G153" s="501" t="s">
        <v>752</v>
      </c>
      <c r="H153" s="501">
        <v>126</v>
      </c>
      <c r="I153" s="501">
        <v>100</v>
      </c>
      <c r="J153" s="501">
        <v>126</v>
      </c>
      <c r="K153" s="502">
        <v>353000</v>
      </c>
    </row>
    <row r="154" spans="1:11">
      <c r="A154" s="501">
        <v>166</v>
      </c>
      <c r="B154" s="501" t="s">
        <v>631</v>
      </c>
      <c r="C154" s="501" t="s">
        <v>759</v>
      </c>
      <c r="D154" s="501">
        <v>21124</v>
      </c>
      <c r="E154" s="501">
        <v>1</v>
      </c>
      <c r="F154" s="501" t="s">
        <v>641</v>
      </c>
      <c r="G154" s="501" t="s">
        <v>752</v>
      </c>
      <c r="H154" s="501">
        <v>118</v>
      </c>
      <c r="I154" s="501">
        <v>100</v>
      </c>
      <c r="J154" s="501">
        <v>118</v>
      </c>
      <c r="K154" s="502">
        <v>330000</v>
      </c>
    </row>
    <row r="155" spans="1:11">
      <c r="A155" s="501">
        <v>167</v>
      </c>
      <c r="B155" s="501" t="s">
        <v>631</v>
      </c>
      <c r="C155" s="501" t="s">
        <v>760</v>
      </c>
      <c r="D155" s="501">
        <v>21124</v>
      </c>
      <c r="E155" s="501">
        <v>1</v>
      </c>
      <c r="F155" s="501" t="s">
        <v>641</v>
      </c>
      <c r="G155" s="501" t="s">
        <v>752</v>
      </c>
      <c r="H155" s="501">
        <v>120</v>
      </c>
      <c r="I155" s="501">
        <v>100</v>
      </c>
      <c r="J155" s="501">
        <v>120</v>
      </c>
      <c r="K155" s="502">
        <v>336000</v>
      </c>
    </row>
    <row r="156" spans="1:11">
      <c r="A156" s="501">
        <v>168</v>
      </c>
      <c r="B156" s="501" t="s">
        <v>631</v>
      </c>
      <c r="C156" s="501" t="s">
        <v>761</v>
      </c>
      <c r="D156" s="501">
        <v>21124</v>
      </c>
      <c r="E156" s="501">
        <v>1</v>
      </c>
      <c r="F156" s="501" t="s">
        <v>641</v>
      </c>
      <c r="G156" s="501" t="s">
        <v>752</v>
      </c>
      <c r="H156" s="501">
        <v>118</v>
      </c>
      <c r="I156" s="501">
        <v>100</v>
      </c>
      <c r="J156" s="501">
        <v>118</v>
      </c>
      <c r="K156" s="502">
        <v>330000</v>
      </c>
    </row>
    <row r="157" spans="1:11">
      <c r="A157" s="501">
        <v>169</v>
      </c>
      <c r="B157" s="501" t="s">
        <v>631</v>
      </c>
      <c r="C157" s="501" t="s">
        <v>762</v>
      </c>
      <c r="D157" s="501">
        <v>21124</v>
      </c>
      <c r="E157" s="501">
        <v>1</v>
      </c>
      <c r="F157" s="501" t="s">
        <v>645</v>
      </c>
      <c r="G157" s="501" t="s">
        <v>752</v>
      </c>
      <c r="H157" s="501">
        <v>120</v>
      </c>
      <c r="I157" s="501">
        <v>100</v>
      </c>
      <c r="J157" s="501">
        <v>120</v>
      </c>
      <c r="K157" s="502">
        <v>336000</v>
      </c>
    </row>
    <row r="158" spans="1:11">
      <c r="A158" s="501">
        <v>170</v>
      </c>
      <c r="B158" s="501" t="s">
        <v>631</v>
      </c>
      <c r="C158" s="501" t="s">
        <v>748</v>
      </c>
      <c r="D158" s="501">
        <v>21124</v>
      </c>
      <c r="E158" s="501">
        <v>1</v>
      </c>
      <c r="F158" s="501" t="s">
        <v>641</v>
      </c>
      <c r="G158" s="501"/>
      <c r="H158" s="501">
        <v>130</v>
      </c>
      <c r="I158" s="501">
        <v>100</v>
      </c>
      <c r="J158" s="501">
        <v>130</v>
      </c>
      <c r="K158" s="502">
        <v>325000</v>
      </c>
    </row>
    <row r="159" spans="1:11">
      <c r="A159" s="501">
        <v>171</v>
      </c>
      <c r="B159" s="501" t="s">
        <v>631</v>
      </c>
      <c r="C159" s="501" t="s">
        <v>653</v>
      </c>
      <c r="D159" s="501">
        <v>21124</v>
      </c>
      <c r="E159" s="501">
        <v>1</v>
      </c>
      <c r="F159" s="501" t="s">
        <v>647</v>
      </c>
      <c r="G159" s="501"/>
      <c r="H159" s="501">
        <v>208</v>
      </c>
      <c r="I159" s="501">
        <v>100</v>
      </c>
      <c r="J159" s="501">
        <v>208</v>
      </c>
      <c r="K159" s="502">
        <v>936000</v>
      </c>
    </row>
    <row r="160" spans="1:11">
      <c r="A160" s="501">
        <v>172</v>
      </c>
      <c r="B160" s="501" t="s">
        <v>631</v>
      </c>
      <c r="C160" s="501" t="s">
        <v>654</v>
      </c>
      <c r="D160" s="501">
        <v>21124</v>
      </c>
      <c r="E160" s="501">
        <v>1</v>
      </c>
      <c r="F160" s="501" t="s">
        <v>645</v>
      </c>
      <c r="G160" s="501"/>
      <c r="H160" s="501">
        <v>210</v>
      </c>
      <c r="I160" s="501">
        <v>100</v>
      </c>
      <c r="J160" s="501">
        <v>210</v>
      </c>
      <c r="K160" s="502">
        <v>945000</v>
      </c>
    </row>
    <row r="161" spans="1:11">
      <c r="A161" s="501">
        <v>173</v>
      </c>
      <c r="B161" s="501" t="s">
        <v>631</v>
      </c>
      <c r="C161" s="501" t="s">
        <v>655</v>
      </c>
      <c r="D161" s="501">
        <v>21124</v>
      </c>
      <c r="E161" s="501">
        <v>1</v>
      </c>
      <c r="F161" s="501" t="s">
        <v>641</v>
      </c>
      <c r="G161" s="501"/>
      <c r="H161" s="501">
        <v>212</v>
      </c>
      <c r="I161" s="501">
        <v>100</v>
      </c>
      <c r="J161" s="501">
        <v>212</v>
      </c>
      <c r="K161" s="502">
        <v>954000</v>
      </c>
    </row>
    <row r="162" spans="1:11">
      <c r="A162" s="501">
        <v>174</v>
      </c>
      <c r="B162" s="501" t="s">
        <v>631</v>
      </c>
      <c r="C162" s="501" t="s">
        <v>715</v>
      </c>
      <c r="D162" s="501">
        <v>21143</v>
      </c>
      <c r="E162" s="501">
        <v>1</v>
      </c>
      <c r="F162" s="501" t="s">
        <v>645</v>
      </c>
      <c r="G162" s="501"/>
      <c r="H162" s="501">
        <v>119</v>
      </c>
      <c r="I162" s="501">
        <v>100</v>
      </c>
      <c r="J162" s="501">
        <v>119</v>
      </c>
      <c r="K162" s="502">
        <v>417000</v>
      </c>
    </row>
    <row r="163" spans="1:11">
      <c r="A163" s="501">
        <v>175</v>
      </c>
      <c r="B163" s="501" t="s">
        <v>631</v>
      </c>
      <c r="C163" s="501" t="s">
        <v>735</v>
      </c>
      <c r="D163" s="501">
        <v>21124</v>
      </c>
      <c r="E163" s="501">
        <v>1</v>
      </c>
      <c r="F163" s="501" t="s">
        <v>641</v>
      </c>
      <c r="G163" s="501"/>
      <c r="H163" s="501">
        <v>20</v>
      </c>
      <c r="I163" s="501">
        <v>100</v>
      </c>
      <c r="J163" s="501">
        <v>20</v>
      </c>
      <c r="K163" s="502">
        <v>70000</v>
      </c>
    </row>
    <row r="164" spans="1:11">
      <c r="A164" s="501">
        <v>176</v>
      </c>
      <c r="B164" s="501" t="s">
        <v>631</v>
      </c>
      <c r="C164" s="501" t="s">
        <v>701</v>
      </c>
      <c r="D164" s="501">
        <v>21124</v>
      </c>
      <c r="E164" s="501">
        <v>1</v>
      </c>
      <c r="F164" s="501" t="s">
        <v>645</v>
      </c>
      <c r="G164" s="501"/>
      <c r="H164" s="501">
        <v>131</v>
      </c>
      <c r="I164" s="501">
        <v>100</v>
      </c>
      <c r="J164" s="501">
        <v>131</v>
      </c>
      <c r="K164" s="502">
        <v>459000</v>
      </c>
    </row>
    <row r="165" spans="1:11">
      <c r="A165" s="501">
        <v>177</v>
      </c>
      <c r="B165" s="501" t="s">
        <v>631</v>
      </c>
      <c r="C165" s="501" t="s">
        <v>702</v>
      </c>
      <c r="D165" s="501">
        <v>21124</v>
      </c>
      <c r="E165" s="501">
        <v>1</v>
      </c>
      <c r="F165" s="501" t="s">
        <v>645</v>
      </c>
      <c r="G165" s="501"/>
      <c r="H165" s="501">
        <v>94</v>
      </c>
      <c r="I165" s="501">
        <v>100</v>
      </c>
      <c r="J165" s="501">
        <v>94</v>
      </c>
      <c r="K165" s="502">
        <v>329000</v>
      </c>
    </row>
    <row r="166" spans="1:11">
      <c r="A166" s="501">
        <v>178</v>
      </c>
      <c r="B166" s="501" t="s">
        <v>631</v>
      </c>
      <c r="C166" s="501" t="s">
        <v>703</v>
      </c>
      <c r="D166" s="501">
        <v>21124</v>
      </c>
      <c r="E166" s="501">
        <v>1</v>
      </c>
      <c r="F166" s="501" t="s">
        <v>645</v>
      </c>
      <c r="G166" s="501"/>
      <c r="H166" s="501">
        <v>75</v>
      </c>
      <c r="I166" s="501">
        <v>100</v>
      </c>
      <c r="J166" s="501">
        <v>75</v>
      </c>
      <c r="K166" s="502">
        <v>263000</v>
      </c>
    </row>
    <row r="167" spans="1:11">
      <c r="A167" s="501">
        <v>179</v>
      </c>
      <c r="B167" s="501" t="s">
        <v>631</v>
      </c>
      <c r="C167" s="501" t="s">
        <v>697</v>
      </c>
      <c r="D167" s="501">
        <v>21124</v>
      </c>
      <c r="E167" s="501">
        <v>1</v>
      </c>
      <c r="F167" s="501" t="s">
        <v>641</v>
      </c>
      <c r="G167" s="501"/>
      <c r="H167" s="501">
        <v>252</v>
      </c>
      <c r="I167" s="501">
        <v>100</v>
      </c>
      <c r="J167" s="501">
        <v>252</v>
      </c>
      <c r="K167" s="502">
        <v>504000</v>
      </c>
    </row>
    <row r="168" spans="1:11">
      <c r="A168" s="501">
        <v>180</v>
      </c>
      <c r="B168" s="501" t="s">
        <v>631</v>
      </c>
      <c r="C168" s="501" t="s">
        <v>700</v>
      </c>
      <c r="D168" s="501">
        <v>21124</v>
      </c>
      <c r="E168" s="501">
        <v>1</v>
      </c>
      <c r="F168" s="501" t="s">
        <v>641</v>
      </c>
      <c r="G168" s="501"/>
      <c r="H168" s="501">
        <v>246</v>
      </c>
      <c r="I168" s="501">
        <v>100</v>
      </c>
      <c r="J168" s="501">
        <v>246</v>
      </c>
      <c r="K168" s="502">
        <v>861000</v>
      </c>
    </row>
    <row r="169" spans="1:11">
      <c r="A169" s="501">
        <v>181</v>
      </c>
      <c r="B169" s="501" t="s">
        <v>631</v>
      </c>
      <c r="C169" s="501" t="s">
        <v>691</v>
      </c>
      <c r="D169" s="501">
        <v>21124</v>
      </c>
      <c r="E169" s="501">
        <v>1</v>
      </c>
      <c r="F169" s="501" t="s">
        <v>641</v>
      </c>
      <c r="G169" s="501"/>
      <c r="H169" s="501">
        <v>132</v>
      </c>
      <c r="I169" s="501">
        <v>100</v>
      </c>
      <c r="J169" s="501">
        <v>132</v>
      </c>
      <c r="K169" s="502">
        <v>462000</v>
      </c>
    </row>
    <row r="170" spans="1:11">
      <c r="A170" s="501">
        <v>182</v>
      </c>
      <c r="B170" s="501" t="s">
        <v>631</v>
      </c>
      <c r="C170" s="501" t="s">
        <v>932</v>
      </c>
      <c r="D170" s="501">
        <v>21124</v>
      </c>
      <c r="E170" s="501">
        <v>1</v>
      </c>
      <c r="F170" s="501" t="s">
        <v>641</v>
      </c>
      <c r="G170" s="501" t="s">
        <v>933</v>
      </c>
      <c r="H170" s="501">
        <v>128</v>
      </c>
      <c r="I170" s="501">
        <v>100</v>
      </c>
      <c r="J170" s="501">
        <v>128</v>
      </c>
      <c r="K170" s="502">
        <v>512000</v>
      </c>
    </row>
    <row r="171" spans="1:11">
      <c r="A171" s="501">
        <v>183</v>
      </c>
      <c r="B171" s="501" t="s">
        <v>631</v>
      </c>
      <c r="C171" s="501" t="s">
        <v>934</v>
      </c>
      <c r="D171" s="501">
        <v>21124</v>
      </c>
      <c r="E171" s="501">
        <v>1</v>
      </c>
      <c r="F171" s="501" t="s">
        <v>641</v>
      </c>
      <c r="G171" s="501" t="s">
        <v>933</v>
      </c>
      <c r="H171" s="501">
        <v>133</v>
      </c>
      <c r="I171" s="501">
        <v>100</v>
      </c>
      <c r="J171" s="501">
        <v>133</v>
      </c>
      <c r="K171" s="502">
        <v>532000</v>
      </c>
    </row>
    <row r="172" spans="1:11">
      <c r="A172" s="501">
        <v>184</v>
      </c>
      <c r="B172" s="501" t="s">
        <v>631</v>
      </c>
      <c r="C172" s="501" t="s">
        <v>877</v>
      </c>
      <c r="D172" s="501">
        <v>21124</v>
      </c>
      <c r="E172" s="501">
        <v>1</v>
      </c>
      <c r="F172" s="501" t="s">
        <v>645</v>
      </c>
      <c r="G172" s="501"/>
      <c r="H172" s="501">
        <v>11406</v>
      </c>
      <c r="I172" s="501">
        <v>100</v>
      </c>
      <c r="J172" s="501">
        <v>11406</v>
      </c>
      <c r="K172" s="502">
        <v>13687000</v>
      </c>
    </row>
    <row r="173" spans="1:11">
      <c r="A173" s="501">
        <v>185</v>
      </c>
      <c r="B173" s="501" t="s">
        <v>631</v>
      </c>
      <c r="C173" s="501" t="s">
        <v>876</v>
      </c>
      <c r="D173" s="501">
        <v>21124</v>
      </c>
      <c r="E173" s="501">
        <v>1</v>
      </c>
      <c r="F173" s="501" t="s">
        <v>645</v>
      </c>
      <c r="G173" s="501"/>
      <c r="H173" s="501">
        <v>4082</v>
      </c>
      <c r="I173" s="501">
        <v>100</v>
      </c>
      <c r="J173" s="501">
        <v>4082</v>
      </c>
      <c r="K173" s="502">
        <v>6123000</v>
      </c>
    </row>
    <row r="174" spans="1:11">
      <c r="A174" s="501">
        <v>186</v>
      </c>
      <c r="B174" s="501" t="s">
        <v>631</v>
      </c>
      <c r="C174" s="501" t="s">
        <v>1272</v>
      </c>
      <c r="D174" s="501">
        <v>21124</v>
      </c>
      <c r="E174" s="501">
        <v>1</v>
      </c>
      <c r="F174" s="501" t="s">
        <v>645</v>
      </c>
      <c r="G174" s="501"/>
      <c r="H174" s="501">
        <v>13792</v>
      </c>
      <c r="I174" s="501">
        <v>100</v>
      </c>
      <c r="J174" s="501">
        <v>13792</v>
      </c>
      <c r="K174" s="502">
        <v>20688000</v>
      </c>
    </row>
    <row r="175" spans="1:11">
      <c r="A175" s="501">
        <v>187</v>
      </c>
      <c r="B175" s="501" t="s">
        <v>631</v>
      </c>
      <c r="C175" s="501" t="s">
        <v>839</v>
      </c>
      <c r="D175" s="501">
        <v>21124</v>
      </c>
      <c r="E175" s="501">
        <v>1</v>
      </c>
      <c r="F175" s="501" t="s">
        <v>639</v>
      </c>
      <c r="G175" s="501"/>
      <c r="H175" s="501">
        <v>300</v>
      </c>
      <c r="I175" s="501">
        <v>100</v>
      </c>
      <c r="J175" s="501">
        <v>300</v>
      </c>
      <c r="K175" s="502">
        <v>450000</v>
      </c>
    </row>
    <row r="176" spans="1:11">
      <c r="A176" s="501">
        <v>189</v>
      </c>
      <c r="B176" s="501" t="s">
        <v>631</v>
      </c>
      <c r="C176" s="501" t="s">
        <v>778</v>
      </c>
      <c r="D176" s="501">
        <v>21124</v>
      </c>
      <c r="E176" s="501">
        <v>1</v>
      </c>
      <c r="F176" s="501" t="s">
        <v>641</v>
      </c>
      <c r="G176" s="501"/>
      <c r="H176" s="501">
        <v>2083</v>
      </c>
      <c r="I176" s="501">
        <v>100</v>
      </c>
      <c r="J176" s="501">
        <v>2083</v>
      </c>
      <c r="K176" s="502">
        <v>4166000</v>
      </c>
    </row>
    <row r="177" spans="1:11">
      <c r="A177" s="501">
        <v>191</v>
      </c>
      <c r="B177" s="501" t="s">
        <v>631</v>
      </c>
      <c r="C177" s="501" t="s">
        <v>739</v>
      </c>
      <c r="D177" s="501">
        <v>21124</v>
      </c>
      <c r="E177" s="501">
        <v>1</v>
      </c>
      <c r="F177" s="501" t="s">
        <v>645</v>
      </c>
      <c r="G177" s="501"/>
      <c r="H177" s="501">
        <v>798</v>
      </c>
      <c r="I177" s="501">
        <v>100</v>
      </c>
      <c r="J177" s="501">
        <v>798</v>
      </c>
      <c r="K177" s="502">
        <v>1596000</v>
      </c>
    </row>
    <row r="178" spans="1:11">
      <c r="A178" s="501">
        <v>192</v>
      </c>
      <c r="B178" s="501" t="s">
        <v>631</v>
      </c>
      <c r="C178" s="501" t="s">
        <v>939</v>
      </c>
      <c r="D178" s="501">
        <v>21124</v>
      </c>
      <c r="E178" s="501">
        <v>1</v>
      </c>
      <c r="F178" s="501" t="s">
        <v>639</v>
      </c>
      <c r="G178" s="501"/>
      <c r="H178" s="501">
        <v>5317</v>
      </c>
      <c r="I178" s="501">
        <v>100</v>
      </c>
      <c r="J178" s="501">
        <v>5317</v>
      </c>
      <c r="K178" s="502">
        <v>7976000</v>
      </c>
    </row>
    <row r="179" spans="1:11">
      <c r="A179" s="501">
        <v>194</v>
      </c>
      <c r="B179" s="501" t="s">
        <v>631</v>
      </c>
      <c r="C179" s="501" t="s">
        <v>895</v>
      </c>
      <c r="D179" s="501">
        <v>21123</v>
      </c>
      <c r="E179" s="501">
        <v>1</v>
      </c>
      <c r="F179" s="501" t="s">
        <v>641</v>
      </c>
      <c r="G179" s="501" t="s">
        <v>896</v>
      </c>
      <c r="H179" s="501">
        <v>9188</v>
      </c>
      <c r="I179" s="501">
        <v>100</v>
      </c>
      <c r="J179" s="501">
        <v>9188</v>
      </c>
      <c r="K179" s="502">
        <v>77910000</v>
      </c>
    </row>
    <row r="180" spans="1:11">
      <c r="A180" s="501">
        <v>195</v>
      </c>
      <c r="B180" s="501" t="s">
        <v>631</v>
      </c>
      <c r="C180" s="501" t="s">
        <v>878</v>
      </c>
      <c r="D180" s="501">
        <v>21123</v>
      </c>
      <c r="E180" s="501">
        <v>1</v>
      </c>
      <c r="F180" s="501" t="s">
        <v>641</v>
      </c>
      <c r="G180" s="501" t="s">
        <v>879</v>
      </c>
      <c r="H180" s="501">
        <v>16487</v>
      </c>
      <c r="I180" s="501">
        <v>100</v>
      </c>
      <c r="J180" s="501">
        <v>16487</v>
      </c>
      <c r="K180" s="502">
        <v>162843000</v>
      </c>
    </row>
    <row r="181" spans="1:11">
      <c r="A181" s="501">
        <v>197</v>
      </c>
      <c r="B181" s="501" t="s">
        <v>631</v>
      </c>
      <c r="C181" s="501" t="s">
        <v>694</v>
      </c>
      <c r="D181" s="501">
        <v>21124</v>
      </c>
      <c r="E181" s="501">
        <v>1</v>
      </c>
      <c r="F181" s="501" t="s">
        <v>641</v>
      </c>
      <c r="G181" s="501" t="s">
        <v>695</v>
      </c>
      <c r="H181" s="501">
        <v>9528</v>
      </c>
      <c r="I181" s="501">
        <v>100</v>
      </c>
      <c r="J181" s="501">
        <v>9528</v>
      </c>
      <c r="K181" s="502">
        <v>66292000</v>
      </c>
    </row>
    <row r="182" spans="1:11">
      <c r="A182" s="501">
        <v>198</v>
      </c>
      <c r="B182" s="501" t="s">
        <v>631</v>
      </c>
      <c r="C182" s="501" t="s">
        <v>776</v>
      </c>
      <c r="D182" s="501">
        <v>21127</v>
      </c>
      <c r="E182" s="501">
        <v>1</v>
      </c>
      <c r="F182" s="501" t="s">
        <v>641</v>
      </c>
      <c r="G182" s="501"/>
      <c r="H182" s="501">
        <v>10013</v>
      </c>
      <c r="I182" s="501">
        <v>100</v>
      </c>
      <c r="J182" s="501">
        <v>10013</v>
      </c>
      <c r="K182" s="502">
        <v>50592000</v>
      </c>
    </row>
    <row r="183" spans="1:11">
      <c r="A183" s="501">
        <v>200</v>
      </c>
      <c r="B183" s="501" t="s">
        <v>631</v>
      </c>
      <c r="C183" s="501" t="s">
        <v>777</v>
      </c>
      <c r="D183" s="501">
        <v>21127</v>
      </c>
      <c r="E183" s="501">
        <v>1</v>
      </c>
      <c r="F183" s="501" t="s">
        <v>641</v>
      </c>
      <c r="G183" s="501"/>
      <c r="H183" s="501">
        <v>9409</v>
      </c>
      <c r="I183" s="501">
        <v>100</v>
      </c>
      <c r="J183" s="501">
        <v>9409</v>
      </c>
      <c r="K183" s="502">
        <v>50441000</v>
      </c>
    </row>
    <row r="184" spans="1:11">
      <c r="A184" s="501">
        <v>201</v>
      </c>
      <c r="B184" s="501" t="s">
        <v>631</v>
      </c>
      <c r="C184" s="501" t="s">
        <v>692</v>
      </c>
      <c r="D184" s="501">
        <v>21124</v>
      </c>
      <c r="E184" s="501">
        <v>1</v>
      </c>
      <c r="F184" s="501" t="s">
        <v>641</v>
      </c>
      <c r="G184" s="501" t="s">
        <v>693</v>
      </c>
      <c r="H184" s="501">
        <v>4802</v>
      </c>
      <c r="I184" s="501">
        <v>100</v>
      </c>
      <c r="J184" s="501">
        <v>4802</v>
      </c>
      <c r="K184" s="502">
        <v>21132000</v>
      </c>
    </row>
    <row r="185" spans="1:11">
      <c r="A185" s="501">
        <v>202</v>
      </c>
      <c r="B185" s="501" t="s">
        <v>631</v>
      </c>
      <c r="C185" s="501" t="s">
        <v>689</v>
      </c>
      <c r="D185" s="501">
        <v>21124</v>
      </c>
      <c r="E185" s="501">
        <v>1</v>
      </c>
      <c r="F185" s="501" t="s">
        <v>641</v>
      </c>
      <c r="G185" s="501" t="s">
        <v>690</v>
      </c>
      <c r="H185" s="501">
        <v>3275</v>
      </c>
      <c r="I185" s="501">
        <v>100</v>
      </c>
      <c r="J185" s="501">
        <v>3275</v>
      </c>
      <c r="K185" s="502">
        <v>19301000</v>
      </c>
    </row>
    <row r="186" spans="1:11">
      <c r="A186" s="501">
        <v>203</v>
      </c>
      <c r="B186" s="501" t="s">
        <v>631</v>
      </c>
      <c r="C186" s="501" t="s">
        <v>673</v>
      </c>
      <c r="D186" s="501">
        <v>21124</v>
      </c>
      <c r="E186" s="501">
        <v>1</v>
      </c>
      <c r="F186" s="501" t="s">
        <v>641</v>
      </c>
      <c r="G186" s="501" t="s">
        <v>667</v>
      </c>
      <c r="H186" s="501">
        <v>3785</v>
      </c>
      <c r="I186" s="501">
        <v>100</v>
      </c>
      <c r="J186" s="501">
        <v>3785</v>
      </c>
      <c r="K186" s="502">
        <v>39177000</v>
      </c>
    </row>
    <row r="187" spans="1:11">
      <c r="A187" s="501">
        <v>204</v>
      </c>
      <c r="B187" s="501" t="s">
        <v>631</v>
      </c>
      <c r="C187" s="501" t="s">
        <v>909</v>
      </c>
      <c r="D187" s="501">
        <v>21124</v>
      </c>
      <c r="E187" s="501">
        <v>1</v>
      </c>
      <c r="F187" s="501" t="s">
        <v>641</v>
      </c>
      <c r="G187" s="501" t="s">
        <v>890</v>
      </c>
      <c r="H187" s="501">
        <v>1655</v>
      </c>
      <c r="I187" s="501">
        <v>100</v>
      </c>
      <c r="J187" s="501">
        <v>1655</v>
      </c>
      <c r="K187" s="502">
        <v>8615000</v>
      </c>
    </row>
    <row r="188" spans="1:11">
      <c r="A188" s="501">
        <v>205</v>
      </c>
      <c r="B188" s="501" t="s">
        <v>631</v>
      </c>
      <c r="C188" s="501" t="s">
        <v>920</v>
      </c>
      <c r="D188" s="501">
        <v>21124</v>
      </c>
      <c r="E188" s="501">
        <v>1</v>
      </c>
      <c r="F188" s="501" t="s">
        <v>641</v>
      </c>
      <c r="G188" s="501" t="s">
        <v>886</v>
      </c>
      <c r="H188" s="501">
        <v>1602</v>
      </c>
      <c r="I188" s="501">
        <v>100</v>
      </c>
      <c r="J188" s="501">
        <v>1602</v>
      </c>
      <c r="K188" s="502">
        <v>7403000</v>
      </c>
    </row>
    <row r="189" spans="1:11">
      <c r="A189" s="501">
        <v>206</v>
      </c>
      <c r="B189" s="501" t="s">
        <v>631</v>
      </c>
      <c r="C189" s="501" t="s">
        <v>883</v>
      </c>
      <c r="D189" s="501">
        <v>21124</v>
      </c>
      <c r="E189" s="501">
        <v>1</v>
      </c>
      <c r="F189" s="501" t="s">
        <v>641</v>
      </c>
      <c r="G189" s="501" t="s">
        <v>882</v>
      </c>
      <c r="H189" s="501">
        <v>5594</v>
      </c>
      <c r="I189" s="501">
        <v>100</v>
      </c>
      <c r="J189" s="501">
        <v>5594</v>
      </c>
      <c r="K189" s="502">
        <v>39545000</v>
      </c>
    </row>
    <row r="190" spans="1:11">
      <c r="A190" s="501">
        <v>207</v>
      </c>
      <c r="B190" s="501" t="s">
        <v>631</v>
      </c>
      <c r="C190" s="501" t="s">
        <v>885</v>
      </c>
      <c r="D190" s="501">
        <v>21124</v>
      </c>
      <c r="E190" s="501">
        <v>1</v>
      </c>
      <c r="F190" s="501" t="s">
        <v>641</v>
      </c>
      <c r="G190" s="501" t="s">
        <v>886</v>
      </c>
      <c r="H190" s="501">
        <v>3682</v>
      </c>
      <c r="I190" s="501">
        <v>100</v>
      </c>
      <c r="J190" s="501">
        <v>3682</v>
      </c>
      <c r="K190" s="502">
        <v>18607000</v>
      </c>
    </row>
    <row r="191" spans="1:11">
      <c r="A191" s="501">
        <v>208</v>
      </c>
      <c r="B191" s="501" t="s">
        <v>631</v>
      </c>
      <c r="C191" s="501" t="s">
        <v>889</v>
      </c>
      <c r="D191" s="501">
        <v>21124</v>
      </c>
      <c r="E191" s="501">
        <v>1</v>
      </c>
      <c r="F191" s="501" t="s">
        <v>641</v>
      </c>
      <c r="G191" s="501" t="s">
        <v>890</v>
      </c>
      <c r="H191" s="501">
        <v>4128</v>
      </c>
      <c r="I191" s="501">
        <v>100</v>
      </c>
      <c r="J191" s="501">
        <v>4128</v>
      </c>
      <c r="K191" s="502">
        <v>23802000</v>
      </c>
    </row>
    <row r="192" spans="1:11">
      <c r="A192" s="501">
        <v>210</v>
      </c>
      <c r="B192" s="501" t="s">
        <v>631</v>
      </c>
      <c r="C192" s="501" t="s">
        <v>666</v>
      </c>
      <c r="D192" s="501">
        <v>21124</v>
      </c>
      <c r="E192" s="501">
        <v>1</v>
      </c>
      <c r="F192" s="501" t="s">
        <v>641</v>
      </c>
      <c r="G192" s="501" t="s">
        <v>667</v>
      </c>
      <c r="H192" s="501">
        <v>4184</v>
      </c>
      <c r="I192" s="501">
        <v>100</v>
      </c>
      <c r="J192" s="501">
        <v>4184</v>
      </c>
      <c r="K192" s="502">
        <v>44673000</v>
      </c>
    </row>
    <row r="193" spans="1:11">
      <c r="A193" s="501">
        <v>211</v>
      </c>
      <c r="B193" s="501" t="s">
        <v>631</v>
      </c>
      <c r="C193" s="501" t="s">
        <v>906</v>
      </c>
      <c r="D193" s="501">
        <v>21124</v>
      </c>
      <c r="E193" s="501">
        <v>1</v>
      </c>
      <c r="F193" s="501" t="s">
        <v>641</v>
      </c>
      <c r="G193" s="501"/>
      <c r="H193" s="501">
        <v>1974</v>
      </c>
      <c r="I193" s="501">
        <v>100</v>
      </c>
      <c r="J193" s="501">
        <v>1974</v>
      </c>
      <c r="K193" s="502">
        <v>5793000</v>
      </c>
    </row>
    <row r="194" spans="1:11">
      <c r="A194" s="501">
        <v>212</v>
      </c>
      <c r="B194" s="501" t="s">
        <v>631</v>
      </c>
      <c r="C194" s="501" t="s">
        <v>709</v>
      </c>
      <c r="D194" s="501">
        <v>21124</v>
      </c>
      <c r="E194" s="501">
        <v>1</v>
      </c>
      <c r="F194" s="501" t="s">
        <v>641</v>
      </c>
      <c r="G194" s="501" t="s">
        <v>710</v>
      </c>
      <c r="H194" s="501">
        <v>579</v>
      </c>
      <c r="I194" s="501">
        <v>100</v>
      </c>
      <c r="J194" s="501">
        <v>579</v>
      </c>
      <c r="K194" s="502">
        <v>2992000</v>
      </c>
    </row>
    <row r="195" spans="1:11">
      <c r="A195" s="501">
        <v>213</v>
      </c>
      <c r="B195" s="501" t="s">
        <v>631</v>
      </c>
      <c r="C195" s="501" t="s">
        <v>705</v>
      </c>
      <c r="D195" s="501">
        <v>21124</v>
      </c>
      <c r="E195" s="501">
        <v>1</v>
      </c>
      <c r="F195" s="501" t="s">
        <v>641</v>
      </c>
      <c r="G195" s="501" t="s">
        <v>706</v>
      </c>
      <c r="H195" s="501">
        <v>4281</v>
      </c>
      <c r="I195" s="501">
        <v>100</v>
      </c>
      <c r="J195" s="501">
        <v>4281</v>
      </c>
      <c r="K195" s="502">
        <v>40132000</v>
      </c>
    </row>
    <row r="196" spans="1:11">
      <c r="A196" s="501">
        <v>214</v>
      </c>
      <c r="B196" s="501" t="s">
        <v>631</v>
      </c>
      <c r="C196" s="501" t="s">
        <v>729</v>
      </c>
      <c r="D196" s="501">
        <v>21124</v>
      </c>
      <c r="E196" s="501">
        <v>1</v>
      </c>
      <c r="F196" s="501" t="s">
        <v>639</v>
      </c>
      <c r="G196" s="501" t="s">
        <v>730</v>
      </c>
      <c r="H196" s="501">
        <v>4406</v>
      </c>
      <c r="I196" s="501">
        <v>100</v>
      </c>
      <c r="J196" s="501">
        <v>4406</v>
      </c>
      <c r="K196" s="502">
        <v>18854000</v>
      </c>
    </row>
    <row r="197" spans="1:11">
      <c r="A197" s="501">
        <v>215</v>
      </c>
      <c r="B197" s="501" t="s">
        <v>631</v>
      </c>
      <c r="C197" s="501" t="s">
        <v>724</v>
      </c>
      <c r="D197" s="501">
        <v>21124</v>
      </c>
      <c r="E197" s="501">
        <v>1</v>
      </c>
      <c r="F197" s="501" t="s">
        <v>641</v>
      </c>
      <c r="G197" s="501" t="s">
        <v>725</v>
      </c>
      <c r="H197" s="501">
        <v>1023</v>
      </c>
      <c r="I197" s="501">
        <v>100</v>
      </c>
      <c r="J197" s="501">
        <v>1023</v>
      </c>
      <c r="K197" s="502">
        <v>4009000</v>
      </c>
    </row>
    <row r="198" spans="1:11">
      <c r="A198" s="501">
        <v>216</v>
      </c>
      <c r="B198" s="501" t="s">
        <v>631</v>
      </c>
      <c r="C198" s="501" t="s">
        <v>727</v>
      </c>
      <c r="D198" s="501">
        <v>21124</v>
      </c>
      <c r="E198" s="501">
        <v>1</v>
      </c>
      <c r="F198" s="501" t="s">
        <v>641</v>
      </c>
      <c r="G198" s="501" t="s">
        <v>725</v>
      </c>
      <c r="H198" s="501">
        <v>3332</v>
      </c>
      <c r="I198" s="501">
        <v>100</v>
      </c>
      <c r="J198" s="501">
        <v>3332</v>
      </c>
      <c r="K198" s="502">
        <v>14350000</v>
      </c>
    </row>
    <row r="199" spans="1:11">
      <c r="A199" s="501">
        <v>217</v>
      </c>
      <c r="B199" s="501" t="s">
        <v>631</v>
      </c>
      <c r="C199" s="501" t="s">
        <v>720</v>
      </c>
      <c r="D199" s="501">
        <v>21124</v>
      </c>
      <c r="E199" s="501">
        <v>1</v>
      </c>
      <c r="F199" s="501" t="s">
        <v>641</v>
      </c>
      <c r="G199" s="501" t="s">
        <v>721</v>
      </c>
      <c r="H199" s="501">
        <v>10176</v>
      </c>
      <c r="I199" s="501">
        <v>100</v>
      </c>
      <c r="J199" s="501">
        <v>10176</v>
      </c>
      <c r="K199" s="502">
        <v>66384000</v>
      </c>
    </row>
    <row r="200" spans="1:11">
      <c r="A200" s="501">
        <v>218</v>
      </c>
      <c r="B200" s="501" t="s">
        <v>631</v>
      </c>
      <c r="C200" s="501" t="s">
        <v>716</v>
      </c>
      <c r="D200" s="501">
        <v>21124</v>
      </c>
      <c r="E200" s="501">
        <v>1</v>
      </c>
      <c r="F200" s="501" t="s">
        <v>641</v>
      </c>
      <c r="G200" s="501" t="s">
        <v>717</v>
      </c>
      <c r="H200" s="501">
        <v>4141</v>
      </c>
      <c r="I200" s="501">
        <v>100</v>
      </c>
      <c r="J200" s="501">
        <v>4141</v>
      </c>
      <c r="K200" s="502">
        <v>20002000</v>
      </c>
    </row>
    <row r="201" spans="1:11">
      <c r="A201" s="501">
        <v>219</v>
      </c>
      <c r="B201" s="501" t="s">
        <v>631</v>
      </c>
      <c r="C201" s="501" t="s">
        <v>875</v>
      </c>
      <c r="D201" s="501">
        <v>21124</v>
      </c>
      <c r="E201" s="501">
        <v>1</v>
      </c>
      <c r="F201" s="501" t="s">
        <v>641</v>
      </c>
      <c r="G201" s="501" t="s">
        <v>804</v>
      </c>
      <c r="H201" s="501">
        <v>3572</v>
      </c>
      <c r="I201" s="501">
        <v>100</v>
      </c>
      <c r="J201" s="501">
        <v>3572</v>
      </c>
      <c r="K201" s="502">
        <v>33668000</v>
      </c>
    </row>
    <row r="202" spans="1:11">
      <c r="A202" s="501">
        <v>220</v>
      </c>
      <c r="B202" s="501" t="s">
        <v>631</v>
      </c>
      <c r="C202" s="501" t="s">
        <v>661</v>
      </c>
      <c r="D202" s="501">
        <v>21124</v>
      </c>
      <c r="E202" s="501">
        <v>1</v>
      </c>
      <c r="F202" s="501" t="s">
        <v>641</v>
      </c>
      <c r="G202" s="501" t="s">
        <v>662</v>
      </c>
      <c r="H202" s="501">
        <v>3165</v>
      </c>
      <c r="I202" s="501">
        <v>100</v>
      </c>
      <c r="J202" s="501">
        <v>3165</v>
      </c>
      <c r="K202" s="502">
        <v>15510000</v>
      </c>
    </row>
    <row r="203" spans="1:11">
      <c r="A203" s="501">
        <v>221</v>
      </c>
      <c r="B203" s="501" t="s">
        <v>631</v>
      </c>
      <c r="C203" s="501" t="s">
        <v>651</v>
      </c>
      <c r="D203" s="501">
        <v>21124</v>
      </c>
      <c r="E203" s="501">
        <v>1</v>
      </c>
      <c r="F203" s="501" t="s">
        <v>641</v>
      </c>
      <c r="G203" s="501" t="s">
        <v>652</v>
      </c>
      <c r="H203" s="501">
        <v>3135</v>
      </c>
      <c r="I203" s="501">
        <v>100</v>
      </c>
      <c r="J203" s="501">
        <v>3135</v>
      </c>
      <c r="K203" s="502">
        <v>26813000</v>
      </c>
    </row>
    <row r="204" spans="1:11">
      <c r="A204" s="501">
        <v>222</v>
      </c>
      <c r="B204" s="501" t="s">
        <v>631</v>
      </c>
      <c r="C204" s="501" t="s">
        <v>891</v>
      </c>
      <c r="D204" s="501">
        <v>21124</v>
      </c>
      <c r="E204" s="501">
        <v>1</v>
      </c>
      <c r="F204" s="501" t="s">
        <v>639</v>
      </c>
      <c r="G204" s="501" t="s">
        <v>890</v>
      </c>
      <c r="H204" s="501">
        <v>1264</v>
      </c>
      <c r="I204" s="501">
        <v>100</v>
      </c>
      <c r="J204" s="501">
        <v>1264</v>
      </c>
      <c r="K204" s="502">
        <v>8257000</v>
      </c>
    </row>
    <row r="205" spans="1:11">
      <c r="A205" s="501">
        <v>223</v>
      </c>
      <c r="B205" s="501" t="s">
        <v>631</v>
      </c>
      <c r="C205" s="501" t="s">
        <v>843</v>
      </c>
      <c r="D205" s="501">
        <v>21124</v>
      </c>
      <c r="E205" s="501">
        <v>1</v>
      </c>
      <c r="F205" s="501" t="s">
        <v>639</v>
      </c>
      <c r="G205" s="501"/>
      <c r="H205" s="501">
        <v>977</v>
      </c>
      <c r="I205" s="501">
        <v>100</v>
      </c>
      <c r="J205" s="501">
        <v>977</v>
      </c>
      <c r="K205" s="502">
        <v>4887000</v>
      </c>
    </row>
    <row r="206" spans="1:11">
      <c r="A206" s="501">
        <v>224</v>
      </c>
      <c r="B206" s="501" t="s">
        <v>631</v>
      </c>
      <c r="C206" s="501" t="s">
        <v>803</v>
      </c>
      <c r="D206" s="501">
        <v>21124</v>
      </c>
      <c r="E206" s="501">
        <v>1</v>
      </c>
      <c r="F206" s="501" t="s">
        <v>641</v>
      </c>
      <c r="G206" s="501" t="s">
        <v>804</v>
      </c>
      <c r="H206" s="501">
        <v>7590</v>
      </c>
      <c r="I206" s="501">
        <v>100</v>
      </c>
      <c r="J206" s="501">
        <v>7590</v>
      </c>
      <c r="K206" s="502">
        <v>69999000</v>
      </c>
    </row>
    <row r="207" spans="1:11">
      <c r="A207" s="501">
        <v>225</v>
      </c>
      <c r="B207" s="501" t="s">
        <v>631</v>
      </c>
      <c r="C207" s="501" t="s">
        <v>860</v>
      </c>
      <c r="D207" s="501">
        <v>21124</v>
      </c>
      <c r="E207" s="501">
        <v>1</v>
      </c>
      <c r="F207" s="501" t="s">
        <v>641</v>
      </c>
      <c r="G207" s="501" t="s">
        <v>796</v>
      </c>
      <c r="H207" s="501">
        <v>3054</v>
      </c>
      <c r="I207" s="501">
        <v>100</v>
      </c>
      <c r="J207" s="501">
        <v>3054</v>
      </c>
      <c r="K207" s="502">
        <v>14708000</v>
      </c>
    </row>
    <row r="208" spans="1:11">
      <c r="A208" s="501">
        <v>226</v>
      </c>
      <c r="B208" s="501" t="s">
        <v>631</v>
      </c>
      <c r="C208" s="501" t="s">
        <v>834</v>
      </c>
      <c r="D208" s="501">
        <v>21124</v>
      </c>
      <c r="E208" s="501">
        <v>1</v>
      </c>
      <c r="F208" s="501" t="s">
        <v>641</v>
      </c>
      <c r="G208" s="501" t="s">
        <v>796</v>
      </c>
      <c r="H208" s="501">
        <v>3941</v>
      </c>
      <c r="I208" s="501">
        <v>100</v>
      </c>
      <c r="J208" s="501">
        <v>3941</v>
      </c>
      <c r="K208" s="502">
        <v>16364000</v>
      </c>
    </row>
    <row r="209" spans="1:11">
      <c r="A209" s="501">
        <v>227</v>
      </c>
      <c r="B209" s="501" t="s">
        <v>631</v>
      </c>
      <c r="C209" s="501" t="s">
        <v>845</v>
      </c>
      <c r="D209" s="501">
        <v>21124</v>
      </c>
      <c r="E209" s="501">
        <v>1</v>
      </c>
      <c r="F209" s="501" t="s">
        <v>641</v>
      </c>
      <c r="G209" s="501" t="s">
        <v>846</v>
      </c>
      <c r="H209" s="501">
        <v>8675</v>
      </c>
      <c r="I209" s="501">
        <v>100</v>
      </c>
      <c r="J209" s="501">
        <v>8675</v>
      </c>
      <c r="K209" s="502">
        <v>79095000</v>
      </c>
    </row>
    <row r="210" spans="1:11">
      <c r="A210" s="501">
        <v>228</v>
      </c>
      <c r="B210" s="501" t="s">
        <v>631</v>
      </c>
      <c r="C210" s="501" t="s">
        <v>857</v>
      </c>
      <c r="D210" s="501">
        <v>21124</v>
      </c>
      <c r="E210" s="501">
        <v>1</v>
      </c>
      <c r="F210" s="501" t="s">
        <v>641</v>
      </c>
      <c r="G210" s="501" t="s">
        <v>780</v>
      </c>
      <c r="H210" s="501">
        <v>3187</v>
      </c>
      <c r="I210" s="501">
        <v>100</v>
      </c>
      <c r="J210" s="501">
        <v>3187</v>
      </c>
      <c r="K210" s="502">
        <v>15196000</v>
      </c>
    </row>
    <row r="211" spans="1:11">
      <c r="A211" s="501">
        <v>229</v>
      </c>
      <c r="B211" s="501" t="s">
        <v>631</v>
      </c>
      <c r="C211" s="501" t="s">
        <v>819</v>
      </c>
      <c r="D211" s="501">
        <v>21124</v>
      </c>
      <c r="E211" s="501">
        <v>1</v>
      </c>
      <c r="F211" s="501" t="s">
        <v>641</v>
      </c>
      <c r="G211" s="501" t="s">
        <v>780</v>
      </c>
      <c r="H211" s="501">
        <v>6151</v>
      </c>
      <c r="I211" s="501">
        <v>100</v>
      </c>
      <c r="J211" s="501">
        <v>6151</v>
      </c>
      <c r="K211" s="502">
        <v>29988000</v>
      </c>
    </row>
    <row r="212" spans="1:11">
      <c r="A212" s="501">
        <v>230</v>
      </c>
      <c r="B212" s="501" t="s">
        <v>631</v>
      </c>
      <c r="C212" s="501" t="s">
        <v>805</v>
      </c>
      <c r="D212" s="501">
        <v>21124</v>
      </c>
      <c r="E212" s="501">
        <v>1</v>
      </c>
      <c r="F212" s="501" t="s">
        <v>641</v>
      </c>
      <c r="G212" s="501" t="s">
        <v>806</v>
      </c>
      <c r="H212" s="501">
        <v>7369</v>
      </c>
      <c r="I212" s="501">
        <v>100</v>
      </c>
      <c r="J212" s="501">
        <v>7369</v>
      </c>
      <c r="K212" s="502">
        <v>69574000</v>
      </c>
    </row>
    <row r="213" spans="1:11">
      <c r="A213" s="501">
        <v>231</v>
      </c>
      <c r="B213" s="501" t="s">
        <v>631</v>
      </c>
      <c r="C213" s="501" t="s">
        <v>779</v>
      </c>
      <c r="D213" s="501">
        <v>21124</v>
      </c>
      <c r="E213" s="501">
        <v>1</v>
      </c>
      <c r="F213" s="501" t="s">
        <v>641</v>
      </c>
      <c r="G213" s="501" t="s">
        <v>780</v>
      </c>
      <c r="H213" s="501">
        <v>2296</v>
      </c>
      <c r="I213" s="501">
        <v>100</v>
      </c>
      <c r="J213" s="501">
        <v>2296</v>
      </c>
      <c r="K213" s="502">
        <v>9978000</v>
      </c>
    </row>
    <row r="214" spans="1:11">
      <c r="A214" s="501">
        <v>232</v>
      </c>
      <c r="B214" s="501" t="s">
        <v>631</v>
      </c>
      <c r="C214" s="501" t="s">
        <v>795</v>
      </c>
      <c r="D214" s="501">
        <v>21124</v>
      </c>
      <c r="E214" s="501">
        <v>1</v>
      </c>
      <c r="F214" s="501" t="s">
        <v>641</v>
      </c>
      <c r="G214" s="501" t="s">
        <v>796</v>
      </c>
      <c r="H214" s="501">
        <v>1876</v>
      </c>
      <c r="I214" s="501">
        <v>100</v>
      </c>
      <c r="J214" s="501">
        <v>1876</v>
      </c>
      <c r="K214" s="502">
        <v>8370000</v>
      </c>
    </row>
    <row r="215" spans="1:11">
      <c r="A215" s="501">
        <v>233</v>
      </c>
      <c r="B215" s="501" t="s">
        <v>631</v>
      </c>
      <c r="C215" s="501" t="s">
        <v>925</v>
      </c>
      <c r="D215" s="501">
        <v>21124</v>
      </c>
      <c r="E215" s="501">
        <v>1</v>
      </c>
      <c r="F215" s="501" t="s">
        <v>641</v>
      </c>
      <c r="G215" s="501" t="s">
        <v>806</v>
      </c>
      <c r="H215" s="501">
        <v>887</v>
      </c>
      <c r="I215" s="501">
        <v>100</v>
      </c>
      <c r="J215" s="501">
        <v>887</v>
      </c>
      <c r="K215" s="502">
        <v>2268000</v>
      </c>
    </row>
    <row r="216" spans="1:11">
      <c r="A216" s="501">
        <v>234</v>
      </c>
      <c r="B216" s="501" t="s">
        <v>631</v>
      </c>
      <c r="C216" s="501" t="s">
        <v>838</v>
      </c>
      <c r="D216" s="501">
        <v>21124</v>
      </c>
      <c r="E216" s="501">
        <v>1</v>
      </c>
      <c r="F216" s="501" t="s">
        <v>645</v>
      </c>
      <c r="G216" s="501"/>
      <c r="H216" s="501">
        <v>2113</v>
      </c>
      <c r="I216" s="501">
        <v>100</v>
      </c>
      <c r="J216" s="501">
        <v>2113</v>
      </c>
      <c r="K216" s="502">
        <v>3270000</v>
      </c>
    </row>
    <row r="217" spans="1:11">
      <c r="A217" s="501">
        <v>235</v>
      </c>
      <c r="B217" s="501" t="s">
        <v>631</v>
      </c>
      <c r="C217" s="501" t="s">
        <v>768</v>
      </c>
      <c r="D217" s="501">
        <v>21124</v>
      </c>
      <c r="E217" s="501">
        <v>1</v>
      </c>
      <c r="F217" s="501" t="s">
        <v>641</v>
      </c>
      <c r="G217" s="501" t="s">
        <v>719</v>
      </c>
      <c r="H217" s="501">
        <v>2499</v>
      </c>
      <c r="I217" s="501">
        <v>100</v>
      </c>
      <c r="J217" s="501">
        <v>2499</v>
      </c>
      <c r="K217" s="502">
        <v>22039000</v>
      </c>
    </row>
    <row r="218" spans="1:11">
      <c r="A218" s="501">
        <v>236</v>
      </c>
      <c r="B218" s="501" t="s">
        <v>631</v>
      </c>
      <c r="C218" s="501" t="s">
        <v>757</v>
      </c>
      <c r="D218" s="501">
        <v>21124</v>
      </c>
      <c r="E218" s="501">
        <v>1</v>
      </c>
      <c r="F218" s="501" t="s">
        <v>641</v>
      </c>
      <c r="G218" s="501" t="s">
        <v>719</v>
      </c>
      <c r="H218" s="501">
        <v>2445</v>
      </c>
      <c r="I218" s="501">
        <v>100</v>
      </c>
      <c r="J218" s="501">
        <v>2445</v>
      </c>
      <c r="K218" s="502">
        <v>9366000</v>
      </c>
    </row>
    <row r="219" spans="1:11">
      <c r="A219" s="501">
        <v>237</v>
      </c>
      <c r="B219" s="501" t="s">
        <v>631</v>
      </c>
      <c r="C219" s="501" t="s">
        <v>763</v>
      </c>
      <c r="D219" s="501">
        <v>21124</v>
      </c>
      <c r="E219" s="501">
        <v>1</v>
      </c>
      <c r="F219" s="501" t="s">
        <v>641</v>
      </c>
      <c r="G219" s="501" t="s">
        <v>764</v>
      </c>
      <c r="H219" s="501">
        <v>5272</v>
      </c>
      <c r="I219" s="501">
        <v>100</v>
      </c>
      <c r="J219" s="501">
        <v>5272</v>
      </c>
      <c r="K219" s="502">
        <v>28562000</v>
      </c>
    </row>
    <row r="220" spans="1:11">
      <c r="A220" s="501">
        <v>238</v>
      </c>
      <c r="B220" s="501" t="s">
        <v>631</v>
      </c>
      <c r="C220" s="501" t="s">
        <v>749</v>
      </c>
      <c r="D220" s="501">
        <v>21124</v>
      </c>
      <c r="E220" s="501">
        <v>1</v>
      </c>
      <c r="F220" s="501" t="s">
        <v>641</v>
      </c>
      <c r="G220" s="501" t="s">
        <v>750</v>
      </c>
      <c r="H220" s="501">
        <v>4726</v>
      </c>
      <c r="I220" s="501">
        <v>100</v>
      </c>
      <c r="J220" s="501">
        <v>4726</v>
      </c>
      <c r="K220" s="502">
        <v>21623000</v>
      </c>
    </row>
    <row r="221" spans="1:11">
      <c r="A221" s="501">
        <v>239</v>
      </c>
      <c r="B221" s="501" t="s">
        <v>631</v>
      </c>
      <c r="C221" s="501" t="s">
        <v>747</v>
      </c>
      <c r="D221" s="501">
        <v>21124</v>
      </c>
      <c r="E221" s="501">
        <v>1</v>
      </c>
      <c r="F221" s="501" t="s">
        <v>641</v>
      </c>
      <c r="G221" s="501" t="s">
        <v>719</v>
      </c>
      <c r="H221" s="501">
        <v>2457</v>
      </c>
      <c r="I221" s="501">
        <v>100</v>
      </c>
      <c r="J221" s="501">
        <v>2457</v>
      </c>
      <c r="K221" s="502">
        <v>8922000</v>
      </c>
    </row>
    <row r="222" spans="1:11">
      <c r="A222" s="501">
        <v>240</v>
      </c>
      <c r="B222" s="501" t="s">
        <v>631</v>
      </c>
      <c r="C222" s="501" t="s">
        <v>736</v>
      </c>
      <c r="D222" s="501">
        <v>21124</v>
      </c>
      <c r="E222" s="501">
        <v>1</v>
      </c>
      <c r="F222" s="501" t="s">
        <v>641</v>
      </c>
      <c r="G222" s="501" t="s">
        <v>725</v>
      </c>
      <c r="H222" s="501">
        <v>5332</v>
      </c>
      <c r="I222" s="501">
        <v>100</v>
      </c>
      <c r="J222" s="501">
        <v>5332</v>
      </c>
      <c r="K222" s="502">
        <v>45695000</v>
      </c>
    </row>
    <row r="223" spans="1:11">
      <c r="A223" s="501">
        <v>241</v>
      </c>
      <c r="B223" s="501" t="s">
        <v>631</v>
      </c>
      <c r="C223" s="501" t="s">
        <v>728</v>
      </c>
      <c r="D223" s="501">
        <v>21124</v>
      </c>
      <c r="E223" s="501">
        <v>1</v>
      </c>
      <c r="F223" s="501" t="s">
        <v>639</v>
      </c>
      <c r="G223" s="501" t="s">
        <v>723</v>
      </c>
      <c r="H223" s="501">
        <v>1552</v>
      </c>
      <c r="I223" s="501">
        <v>100</v>
      </c>
      <c r="J223" s="501">
        <v>1552</v>
      </c>
      <c r="K223" s="502">
        <v>14117000</v>
      </c>
    </row>
    <row r="224" spans="1:11">
      <c r="A224" s="501">
        <v>242</v>
      </c>
      <c r="B224" s="501" t="s">
        <v>631</v>
      </c>
      <c r="C224" s="501" t="s">
        <v>745</v>
      </c>
      <c r="D224" s="501">
        <v>21124</v>
      </c>
      <c r="E224" s="501">
        <v>1</v>
      </c>
      <c r="F224" s="501" t="s">
        <v>641</v>
      </c>
      <c r="G224" s="501" t="s">
        <v>746</v>
      </c>
      <c r="H224" s="501">
        <v>5923</v>
      </c>
      <c r="I224" s="501">
        <v>100</v>
      </c>
      <c r="J224" s="501">
        <v>5923</v>
      </c>
      <c r="K224" s="502">
        <v>23099000</v>
      </c>
    </row>
    <row r="225" spans="1:11">
      <c r="A225" s="501">
        <v>243</v>
      </c>
      <c r="B225" s="501" t="s">
        <v>631</v>
      </c>
      <c r="C225" s="501" t="s">
        <v>731</v>
      </c>
      <c r="D225" s="501">
        <v>21124</v>
      </c>
      <c r="E225" s="501">
        <v>1</v>
      </c>
      <c r="F225" s="501" t="s">
        <v>639</v>
      </c>
      <c r="G225" s="501" t="s">
        <v>723</v>
      </c>
      <c r="H225" s="501">
        <v>1535</v>
      </c>
      <c r="I225" s="501">
        <v>100</v>
      </c>
      <c r="J225" s="501">
        <v>1535</v>
      </c>
      <c r="K225" s="502">
        <v>14263000</v>
      </c>
    </row>
    <row r="226" spans="1:11">
      <c r="A226" s="501">
        <v>244</v>
      </c>
      <c r="B226" s="501" t="s">
        <v>631</v>
      </c>
      <c r="C226" s="501" t="s">
        <v>726</v>
      </c>
      <c r="D226" s="501">
        <v>21124</v>
      </c>
      <c r="E226" s="501">
        <v>1</v>
      </c>
      <c r="F226" s="501" t="s">
        <v>641</v>
      </c>
      <c r="G226" s="501" t="s">
        <v>723</v>
      </c>
      <c r="H226" s="501">
        <v>1005</v>
      </c>
      <c r="I226" s="501">
        <v>100</v>
      </c>
      <c r="J226" s="501">
        <v>1005</v>
      </c>
      <c r="K226" s="502">
        <v>8872000</v>
      </c>
    </row>
    <row r="227" spans="1:11">
      <c r="A227" s="501">
        <v>245</v>
      </c>
      <c r="B227" s="501" t="s">
        <v>631</v>
      </c>
      <c r="C227" s="501" t="s">
        <v>722</v>
      </c>
      <c r="D227" s="501">
        <v>21124</v>
      </c>
      <c r="E227" s="501">
        <v>1</v>
      </c>
      <c r="F227" s="501" t="s">
        <v>641</v>
      </c>
      <c r="G227" s="501" t="s">
        <v>723</v>
      </c>
      <c r="H227" s="501">
        <v>976</v>
      </c>
      <c r="I227" s="501">
        <v>100</v>
      </c>
      <c r="J227" s="501">
        <v>976</v>
      </c>
      <c r="K227" s="502">
        <v>9165000</v>
      </c>
    </row>
    <row r="228" spans="1:11">
      <c r="A228" s="501">
        <v>247</v>
      </c>
      <c r="B228" s="501" t="s">
        <v>631</v>
      </c>
      <c r="C228" s="501" t="s">
        <v>960</v>
      </c>
      <c r="D228" s="501">
        <v>2</v>
      </c>
      <c r="E228" s="501">
        <v>1</v>
      </c>
      <c r="F228" s="501" t="s">
        <v>961</v>
      </c>
      <c r="G228" s="501"/>
      <c r="H228" s="501">
        <v>7041</v>
      </c>
      <c r="I228" s="501">
        <v>100</v>
      </c>
      <c r="J228" s="501">
        <v>7041</v>
      </c>
      <c r="K228" s="502">
        <v>2055000</v>
      </c>
    </row>
    <row r="229" spans="1:11">
      <c r="A229" s="501">
        <v>248</v>
      </c>
      <c r="B229" s="501" t="s">
        <v>631</v>
      </c>
      <c r="C229" s="501" t="s">
        <v>982</v>
      </c>
      <c r="D229" s="501">
        <v>2</v>
      </c>
      <c r="E229" s="501">
        <v>1</v>
      </c>
      <c r="F229" s="501" t="s">
        <v>961</v>
      </c>
      <c r="G229" s="501"/>
      <c r="H229" s="501">
        <v>11667</v>
      </c>
      <c r="I229" s="501">
        <v>100</v>
      </c>
      <c r="J229" s="501">
        <v>11667</v>
      </c>
      <c r="K229" s="502">
        <v>3391000</v>
      </c>
    </row>
    <row r="230" spans="1:11">
      <c r="A230" s="501">
        <v>250</v>
      </c>
      <c r="B230" s="501" t="s">
        <v>631</v>
      </c>
      <c r="C230" s="501" t="s">
        <v>963</v>
      </c>
      <c r="D230" s="501">
        <v>2</v>
      </c>
      <c r="E230" s="501">
        <v>1</v>
      </c>
      <c r="F230" s="501" t="s">
        <v>961</v>
      </c>
      <c r="G230" s="501"/>
      <c r="H230" s="501">
        <v>2584</v>
      </c>
      <c r="I230" s="501">
        <v>100</v>
      </c>
      <c r="J230" s="501">
        <v>2584</v>
      </c>
      <c r="K230" s="502">
        <v>946000</v>
      </c>
    </row>
    <row r="231" spans="1:11">
      <c r="A231" s="501">
        <v>251</v>
      </c>
      <c r="B231" s="501" t="s">
        <v>631</v>
      </c>
      <c r="C231" s="501" t="s">
        <v>969</v>
      </c>
      <c r="D231" s="501">
        <v>2</v>
      </c>
      <c r="E231" s="501">
        <v>1</v>
      </c>
      <c r="F231" s="501" t="s">
        <v>970</v>
      </c>
      <c r="G231" s="501"/>
      <c r="H231" s="501">
        <v>2426</v>
      </c>
      <c r="I231" s="501">
        <v>100</v>
      </c>
      <c r="J231" s="501">
        <v>2426</v>
      </c>
      <c r="K231" s="502">
        <v>765000</v>
      </c>
    </row>
    <row r="232" spans="1:11">
      <c r="A232" s="501">
        <v>263</v>
      </c>
      <c r="B232" s="501" t="s">
        <v>631</v>
      </c>
      <c r="C232" s="501" t="s">
        <v>744</v>
      </c>
      <c r="D232" s="501">
        <v>21124</v>
      </c>
      <c r="E232" s="501">
        <v>1</v>
      </c>
      <c r="F232" s="501" t="s">
        <v>641</v>
      </c>
      <c r="G232" s="501" t="s">
        <v>723</v>
      </c>
      <c r="H232" s="501">
        <v>10225</v>
      </c>
      <c r="I232" s="501">
        <v>100</v>
      </c>
      <c r="J232" s="501">
        <v>10225</v>
      </c>
      <c r="K232" s="502">
        <v>103187000</v>
      </c>
    </row>
    <row r="233" spans="1:11">
      <c r="A233" s="501">
        <v>264</v>
      </c>
      <c r="B233" s="501" t="s">
        <v>631</v>
      </c>
      <c r="C233" s="501" t="s">
        <v>718</v>
      </c>
      <c r="D233" s="501">
        <v>21124</v>
      </c>
      <c r="E233" s="501">
        <v>1</v>
      </c>
      <c r="F233" s="501" t="s">
        <v>641</v>
      </c>
      <c r="G233" s="501" t="s">
        <v>719</v>
      </c>
      <c r="H233" s="501">
        <v>2389</v>
      </c>
      <c r="I233" s="501">
        <v>100</v>
      </c>
      <c r="J233" s="501">
        <v>2389</v>
      </c>
      <c r="K233" s="502">
        <v>8715000</v>
      </c>
    </row>
    <row r="234" spans="1:11">
      <c r="A234" s="501">
        <v>265</v>
      </c>
      <c r="B234" s="501" t="s">
        <v>631</v>
      </c>
      <c r="C234" s="501" t="s">
        <v>740</v>
      </c>
      <c r="D234" s="501">
        <v>21124</v>
      </c>
      <c r="E234" s="501">
        <v>1</v>
      </c>
      <c r="F234" s="501" t="s">
        <v>645</v>
      </c>
      <c r="G234" s="501"/>
      <c r="H234" s="501">
        <v>3690</v>
      </c>
      <c r="I234" s="501">
        <v>100</v>
      </c>
      <c r="J234" s="501">
        <v>3690</v>
      </c>
      <c r="K234" s="502">
        <v>17835000</v>
      </c>
    </row>
    <row r="235" spans="1:11">
      <c r="A235" s="501">
        <v>266</v>
      </c>
      <c r="B235" s="501" t="s">
        <v>631</v>
      </c>
      <c r="C235" s="501" t="s">
        <v>742</v>
      </c>
      <c r="D235" s="501">
        <v>21124</v>
      </c>
      <c r="E235" s="501">
        <v>1</v>
      </c>
      <c r="F235" s="501" t="s">
        <v>645</v>
      </c>
      <c r="G235" s="501"/>
      <c r="H235" s="501">
        <v>117</v>
      </c>
      <c r="I235" s="501">
        <v>100</v>
      </c>
      <c r="J235" s="501">
        <v>117</v>
      </c>
      <c r="K235" s="502">
        <v>854000</v>
      </c>
    </row>
    <row r="236" spans="1:11">
      <c r="A236" s="501">
        <v>267</v>
      </c>
      <c r="B236" s="501" t="s">
        <v>631</v>
      </c>
      <c r="C236" s="501" t="s">
        <v>704</v>
      </c>
      <c r="D236" s="501">
        <v>21124</v>
      </c>
      <c r="E236" s="501">
        <v>1</v>
      </c>
      <c r="F236" s="501" t="s">
        <v>641</v>
      </c>
      <c r="G236" s="501"/>
      <c r="H236" s="501">
        <v>7896</v>
      </c>
      <c r="I236" s="501">
        <v>100</v>
      </c>
      <c r="J236" s="501">
        <v>7896</v>
      </c>
      <c r="K236" s="502">
        <v>88037000</v>
      </c>
    </row>
    <row r="237" spans="1:11">
      <c r="A237" s="501">
        <v>268</v>
      </c>
      <c r="B237" s="501" t="s">
        <v>631</v>
      </c>
      <c r="C237" s="501" t="s">
        <v>732</v>
      </c>
      <c r="D237" s="501">
        <v>21124</v>
      </c>
      <c r="E237" s="501">
        <v>1</v>
      </c>
      <c r="F237" s="501" t="s">
        <v>641</v>
      </c>
      <c r="G237" s="501" t="s">
        <v>664</v>
      </c>
      <c r="H237" s="501">
        <v>1645</v>
      </c>
      <c r="I237" s="501">
        <v>100</v>
      </c>
      <c r="J237" s="501">
        <v>1645</v>
      </c>
      <c r="K237" s="502">
        <v>7536000</v>
      </c>
    </row>
    <row r="238" spans="1:11">
      <c r="A238" s="501">
        <v>269</v>
      </c>
      <c r="B238" s="501" t="s">
        <v>631</v>
      </c>
      <c r="C238" s="501" t="s">
        <v>733</v>
      </c>
      <c r="D238" s="501">
        <v>21124</v>
      </c>
      <c r="E238" s="501">
        <v>1</v>
      </c>
      <c r="F238" s="501" t="s">
        <v>639</v>
      </c>
      <c r="G238" s="501" t="s">
        <v>734</v>
      </c>
      <c r="H238" s="501">
        <v>3318</v>
      </c>
      <c r="I238" s="501">
        <v>100</v>
      </c>
      <c r="J238" s="501">
        <v>3318</v>
      </c>
      <c r="K238" s="502">
        <v>10094000</v>
      </c>
    </row>
    <row r="239" spans="1:11">
      <c r="A239" s="501">
        <v>270</v>
      </c>
      <c r="B239" s="501" t="s">
        <v>631</v>
      </c>
      <c r="C239" s="501" t="s">
        <v>699</v>
      </c>
      <c r="D239" s="501">
        <v>21124</v>
      </c>
      <c r="E239" s="501">
        <v>1</v>
      </c>
      <c r="F239" s="501" t="s">
        <v>641</v>
      </c>
      <c r="G239" s="501"/>
      <c r="H239" s="501">
        <v>3157</v>
      </c>
      <c r="I239" s="501">
        <v>100</v>
      </c>
      <c r="J239" s="501">
        <v>3157</v>
      </c>
      <c r="K239" s="502">
        <v>4943000</v>
      </c>
    </row>
    <row r="240" spans="1:11">
      <c r="A240" s="501">
        <v>271</v>
      </c>
      <c r="B240" s="501" t="s">
        <v>631</v>
      </c>
      <c r="C240" s="501" t="s">
        <v>696</v>
      </c>
      <c r="D240" s="501">
        <v>21124</v>
      </c>
      <c r="E240" s="501">
        <v>1</v>
      </c>
      <c r="F240" s="501" t="s">
        <v>641</v>
      </c>
      <c r="G240" s="501"/>
      <c r="H240" s="501">
        <v>1108</v>
      </c>
      <c r="I240" s="501">
        <v>100</v>
      </c>
      <c r="J240" s="501">
        <v>1108</v>
      </c>
      <c r="K240" s="502">
        <v>1537000</v>
      </c>
    </row>
    <row r="241" spans="1:11">
      <c r="A241" s="501">
        <v>272</v>
      </c>
      <c r="B241" s="501" t="s">
        <v>631</v>
      </c>
      <c r="C241" s="501" t="s">
        <v>712</v>
      </c>
      <c r="D241" s="501">
        <v>21124</v>
      </c>
      <c r="E241" s="501">
        <v>1</v>
      </c>
      <c r="F241" s="501" t="s">
        <v>641</v>
      </c>
      <c r="G241" s="501"/>
      <c r="H241" s="501">
        <v>363</v>
      </c>
      <c r="I241" s="501">
        <v>100</v>
      </c>
      <c r="J241" s="501">
        <v>363</v>
      </c>
      <c r="K241" s="502">
        <v>3399000</v>
      </c>
    </row>
    <row r="242" spans="1:11">
      <c r="A242" s="501">
        <v>273</v>
      </c>
      <c r="B242" s="501" t="s">
        <v>631</v>
      </c>
      <c r="C242" s="501" t="s">
        <v>714</v>
      </c>
      <c r="D242" s="501">
        <v>21124</v>
      </c>
      <c r="E242" s="501">
        <v>1</v>
      </c>
      <c r="F242" s="501" t="s">
        <v>641</v>
      </c>
      <c r="G242" s="501"/>
      <c r="H242" s="501">
        <v>540</v>
      </c>
      <c r="I242" s="501">
        <v>100</v>
      </c>
      <c r="J242" s="501">
        <v>540</v>
      </c>
      <c r="K242" s="502">
        <v>2274000</v>
      </c>
    </row>
    <row r="243" spans="1:11">
      <c r="A243" s="501">
        <v>274</v>
      </c>
      <c r="B243" s="501" t="s">
        <v>631</v>
      </c>
      <c r="C243" s="501" t="s">
        <v>713</v>
      </c>
      <c r="D243" s="501">
        <v>21127</v>
      </c>
      <c r="E243" s="501">
        <v>1</v>
      </c>
      <c r="F243" s="501" t="s">
        <v>641</v>
      </c>
      <c r="G243" s="501"/>
      <c r="H243" s="501">
        <v>167</v>
      </c>
      <c r="I243" s="501">
        <v>100</v>
      </c>
      <c r="J243" s="501">
        <v>167</v>
      </c>
      <c r="K243" s="502">
        <v>820000</v>
      </c>
    </row>
    <row r="244" spans="1:11">
      <c r="A244" s="501">
        <v>275</v>
      </c>
      <c r="B244" s="501" t="s">
        <v>631</v>
      </c>
      <c r="C244" s="501" t="s">
        <v>657</v>
      </c>
      <c r="D244" s="501">
        <v>21124</v>
      </c>
      <c r="E244" s="501">
        <v>1</v>
      </c>
      <c r="F244" s="501" t="s">
        <v>645</v>
      </c>
      <c r="G244" s="501" t="s">
        <v>658</v>
      </c>
      <c r="H244" s="501">
        <v>573</v>
      </c>
      <c r="I244" s="501">
        <v>100</v>
      </c>
      <c r="J244" s="501">
        <v>573</v>
      </c>
      <c r="K244" s="502">
        <v>2097000</v>
      </c>
    </row>
    <row r="245" spans="1:11">
      <c r="A245" s="501">
        <v>276</v>
      </c>
      <c r="B245" s="501" t="s">
        <v>631</v>
      </c>
      <c r="C245" s="501" t="s">
        <v>938</v>
      </c>
      <c r="D245" s="501">
        <v>21124</v>
      </c>
      <c r="E245" s="501">
        <v>1</v>
      </c>
      <c r="F245" s="501" t="s">
        <v>639</v>
      </c>
      <c r="G245" s="501"/>
      <c r="H245" s="501">
        <v>5218</v>
      </c>
      <c r="I245" s="501">
        <v>100</v>
      </c>
      <c r="J245" s="501">
        <v>5218</v>
      </c>
      <c r="K245" s="502">
        <v>10875000</v>
      </c>
    </row>
    <row r="246" spans="1:11">
      <c r="A246" s="501">
        <v>277</v>
      </c>
      <c r="B246" s="501" t="s">
        <v>631</v>
      </c>
      <c r="C246" s="501" t="s">
        <v>940</v>
      </c>
      <c r="D246" s="501">
        <v>21124</v>
      </c>
      <c r="E246" s="501">
        <v>1</v>
      </c>
      <c r="F246" s="501" t="s">
        <v>639</v>
      </c>
      <c r="G246" s="501"/>
      <c r="H246" s="501">
        <v>5027</v>
      </c>
      <c r="I246" s="501">
        <v>100</v>
      </c>
      <c r="J246" s="501">
        <v>5027</v>
      </c>
      <c r="K246" s="502">
        <v>10262000</v>
      </c>
    </row>
    <row r="247" spans="1:11">
      <c r="A247" s="501">
        <v>278</v>
      </c>
      <c r="B247" s="501" t="s">
        <v>631</v>
      </c>
      <c r="C247" s="501" t="s">
        <v>840</v>
      </c>
      <c r="D247" s="501">
        <v>21124</v>
      </c>
      <c r="E247" s="501">
        <v>1</v>
      </c>
      <c r="F247" s="501" t="s">
        <v>645</v>
      </c>
      <c r="G247" s="501"/>
      <c r="H247" s="501">
        <v>6303</v>
      </c>
      <c r="I247" s="501">
        <v>100</v>
      </c>
      <c r="J247" s="501">
        <v>6303</v>
      </c>
      <c r="K247" s="502">
        <v>9906000</v>
      </c>
    </row>
    <row r="248" spans="1:11">
      <c r="A248" s="501">
        <v>279</v>
      </c>
      <c r="B248" s="501" t="s">
        <v>631</v>
      </c>
      <c r="C248" s="501" t="s">
        <v>842</v>
      </c>
      <c r="D248" s="501">
        <v>21124</v>
      </c>
      <c r="E248" s="501">
        <v>1</v>
      </c>
      <c r="F248" s="501" t="s">
        <v>641</v>
      </c>
      <c r="G248" s="501"/>
      <c r="H248" s="501">
        <v>5656</v>
      </c>
      <c r="I248" s="501">
        <v>100</v>
      </c>
      <c r="J248" s="501">
        <v>5656</v>
      </c>
      <c r="K248" s="502">
        <v>32231000</v>
      </c>
    </row>
    <row r="249" spans="1:11">
      <c r="A249" s="501">
        <v>280</v>
      </c>
      <c r="B249" s="501" t="s">
        <v>631</v>
      </c>
      <c r="C249" s="501" t="s">
        <v>844</v>
      </c>
      <c r="D249" s="501">
        <v>21124</v>
      </c>
      <c r="E249" s="501">
        <v>1</v>
      </c>
      <c r="F249" s="501" t="s">
        <v>645</v>
      </c>
      <c r="G249" s="501"/>
      <c r="H249" s="501">
        <v>12330</v>
      </c>
      <c r="I249" s="501">
        <v>100</v>
      </c>
      <c r="J249" s="501">
        <v>12330</v>
      </c>
      <c r="K249" s="502">
        <v>19142000</v>
      </c>
    </row>
    <row r="250" spans="1:11">
      <c r="A250" s="501">
        <v>281</v>
      </c>
      <c r="B250" s="501" t="s">
        <v>631</v>
      </c>
      <c r="C250" s="501" t="s">
        <v>698</v>
      </c>
      <c r="D250" s="501">
        <v>21124</v>
      </c>
      <c r="E250" s="501">
        <v>1</v>
      </c>
      <c r="F250" s="501" t="s">
        <v>641</v>
      </c>
      <c r="G250" s="501"/>
      <c r="H250" s="501">
        <v>748</v>
      </c>
      <c r="I250" s="501">
        <v>100</v>
      </c>
      <c r="J250" s="501">
        <v>748</v>
      </c>
      <c r="K250" s="502">
        <v>1939000</v>
      </c>
    </row>
    <row r="251" spans="1:11">
      <c r="A251" s="501">
        <v>282</v>
      </c>
      <c r="B251" s="501" t="s">
        <v>631</v>
      </c>
      <c r="C251" s="501" t="s">
        <v>663</v>
      </c>
      <c r="D251" s="501">
        <v>21123</v>
      </c>
      <c r="E251" s="501">
        <v>1</v>
      </c>
      <c r="F251" s="501" t="s">
        <v>641</v>
      </c>
      <c r="G251" s="501" t="s">
        <v>664</v>
      </c>
      <c r="H251" s="501">
        <v>23003</v>
      </c>
      <c r="I251" s="501">
        <v>100</v>
      </c>
      <c r="J251" s="501">
        <v>23003</v>
      </c>
      <c r="K251" s="502">
        <v>238843000</v>
      </c>
    </row>
    <row r="252" spans="1:11">
      <c r="A252" s="501">
        <v>283</v>
      </c>
      <c r="B252" s="501" t="s">
        <v>631</v>
      </c>
      <c r="C252" s="501" t="s">
        <v>941</v>
      </c>
      <c r="D252" s="501">
        <v>21124</v>
      </c>
      <c r="E252" s="501">
        <v>1</v>
      </c>
      <c r="F252" s="501" t="s">
        <v>639</v>
      </c>
      <c r="G252" s="501"/>
      <c r="H252" s="501">
        <v>528</v>
      </c>
      <c r="I252" s="501">
        <v>100</v>
      </c>
      <c r="J252" s="501">
        <v>528</v>
      </c>
      <c r="K252" s="502">
        <v>7363000</v>
      </c>
    </row>
    <row r="253" spans="1:11">
      <c r="A253" s="501">
        <v>284</v>
      </c>
      <c r="B253" s="501" t="s">
        <v>631</v>
      </c>
      <c r="C253" s="501" t="s">
        <v>737</v>
      </c>
      <c r="D253" s="501">
        <v>21124</v>
      </c>
      <c r="E253" s="501">
        <v>1</v>
      </c>
      <c r="F253" s="501" t="s">
        <v>645</v>
      </c>
      <c r="G253" s="501" t="s">
        <v>730</v>
      </c>
      <c r="H253" s="501">
        <v>4963</v>
      </c>
      <c r="I253" s="501">
        <v>100</v>
      </c>
      <c r="J253" s="501">
        <v>4963</v>
      </c>
      <c r="K253" s="502">
        <v>36936000</v>
      </c>
    </row>
    <row r="254" spans="1:11">
      <c r="A254" s="501">
        <v>285</v>
      </c>
      <c r="B254" s="501" t="s">
        <v>631</v>
      </c>
      <c r="C254" s="501" t="s">
        <v>738</v>
      </c>
      <c r="D254" s="501">
        <v>21124</v>
      </c>
      <c r="E254" s="501">
        <v>1</v>
      </c>
      <c r="F254" s="501" t="s">
        <v>645</v>
      </c>
      <c r="G254" s="501" t="s">
        <v>730</v>
      </c>
      <c r="H254" s="501">
        <v>1799</v>
      </c>
      <c r="I254" s="501">
        <v>100</v>
      </c>
      <c r="J254" s="501">
        <v>1799</v>
      </c>
      <c r="K254" s="502">
        <v>12509000</v>
      </c>
    </row>
    <row r="255" spans="1:11">
      <c r="A255" s="501">
        <v>286</v>
      </c>
      <c r="B255" s="501" t="s">
        <v>631</v>
      </c>
      <c r="C255" s="501" t="s">
        <v>841</v>
      </c>
      <c r="D255" s="501">
        <v>21124</v>
      </c>
      <c r="E255" s="501">
        <v>1</v>
      </c>
      <c r="F255" s="501" t="s">
        <v>641</v>
      </c>
      <c r="G255" s="501"/>
      <c r="H255" s="501">
        <v>616</v>
      </c>
      <c r="I255" s="501">
        <v>100</v>
      </c>
      <c r="J255" s="501">
        <v>616</v>
      </c>
      <c r="K255" s="502">
        <v>924000</v>
      </c>
    </row>
    <row r="256" spans="1:11">
      <c r="A256" s="501">
        <v>287</v>
      </c>
      <c r="B256" s="501" t="s">
        <v>631</v>
      </c>
      <c r="C256" s="501" t="s">
        <v>1035</v>
      </c>
      <c r="D256" s="501">
        <v>21125</v>
      </c>
      <c r="E256" s="501">
        <v>1</v>
      </c>
      <c r="F256" s="501" t="s">
        <v>639</v>
      </c>
      <c r="G256" s="501"/>
      <c r="H256" s="501">
        <v>35532</v>
      </c>
      <c r="I256" s="501">
        <v>100</v>
      </c>
      <c r="J256" s="501">
        <v>35532</v>
      </c>
      <c r="K256" s="502">
        <v>8520000</v>
      </c>
    </row>
    <row r="257" spans="1:11">
      <c r="A257" s="501">
        <v>288</v>
      </c>
      <c r="B257" s="501" t="s">
        <v>631</v>
      </c>
      <c r="C257" s="501" t="s">
        <v>947</v>
      </c>
      <c r="D257" s="501">
        <v>21125</v>
      </c>
      <c r="E257" s="501">
        <v>1</v>
      </c>
      <c r="F257" s="501" t="s">
        <v>639</v>
      </c>
      <c r="G257" s="501"/>
      <c r="H257" s="501">
        <v>9754</v>
      </c>
      <c r="I257" s="501">
        <v>100</v>
      </c>
      <c r="J257" s="501">
        <v>9754</v>
      </c>
      <c r="K257" s="502">
        <v>1494000</v>
      </c>
    </row>
    <row r="258" spans="1:11">
      <c r="A258" s="501">
        <v>289</v>
      </c>
      <c r="B258" s="501" t="s">
        <v>631</v>
      </c>
      <c r="C258" s="501" t="s">
        <v>989</v>
      </c>
      <c r="D258" s="501">
        <v>21125</v>
      </c>
      <c r="E258" s="501">
        <v>1</v>
      </c>
      <c r="F258" s="501" t="s">
        <v>639</v>
      </c>
      <c r="G258" s="501"/>
      <c r="H258" s="501">
        <v>88383</v>
      </c>
      <c r="I258" s="501">
        <v>100</v>
      </c>
      <c r="J258" s="501">
        <v>88383</v>
      </c>
      <c r="K258" s="502">
        <v>12545000</v>
      </c>
    </row>
    <row r="259" spans="1:11">
      <c r="A259" s="501">
        <v>290</v>
      </c>
      <c r="B259" s="501" t="s">
        <v>631</v>
      </c>
      <c r="C259" s="501" t="s">
        <v>988</v>
      </c>
      <c r="D259" s="501">
        <v>21125</v>
      </c>
      <c r="E259" s="501">
        <v>1</v>
      </c>
      <c r="F259" s="501" t="s">
        <v>639</v>
      </c>
      <c r="G259" s="501"/>
      <c r="H259" s="501">
        <v>6934</v>
      </c>
      <c r="I259" s="501">
        <v>100</v>
      </c>
      <c r="J259" s="501">
        <v>6934</v>
      </c>
      <c r="K259" s="502">
        <v>1183000</v>
      </c>
    </row>
    <row r="260" spans="1:11">
      <c r="A260" s="501">
        <v>291</v>
      </c>
      <c r="B260" s="501" t="s">
        <v>631</v>
      </c>
      <c r="C260" s="501" t="s">
        <v>987</v>
      </c>
      <c r="D260" s="501">
        <v>21125</v>
      </c>
      <c r="E260" s="501">
        <v>1</v>
      </c>
      <c r="F260" s="501" t="s">
        <v>639</v>
      </c>
      <c r="G260" s="501"/>
      <c r="H260" s="501">
        <v>5195</v>
      </c>
      <c r="I260" s="501">
        <v>100</v>
      </c>
      <c r="J260" s="501">
        <v>5195</v>
      </c>
      <c r="K260" s="502">
        <v>659000</v>
      </c>
    </row>
    <row r="261" spans="1:11">
      <c r="A261" s="501">
        <v>292</v>
      </c>
      <c r="B261" s="501" t="s">
        <v>631</v>
      </c>
      <c r="C261" s="501" t="s">
        <v>986</v>
      </c>
      <c r="D261" s="501">
        <v>21125</v>
      </c>
      <c r="E261" s="501">
        <v>1</v>
      </c>
      <c r="F261" s="501" t="s">
        <v>639</v>
      </c>
      <c r="G261" s="501"/>
      <c r="H261" s="501">
        <v>4475</v>
      </c>
      <c r="I261" s="501">
        <v>100</v>
      </c>
      <c r="J261" s="501">
        <v>4475</v>
      </c>
      <c r="K261" s="502">
        <v>987000</v>
      </c>
    </row>
    <row r="262" spans="1:11">
      <c r="A262" s="501">
        <v>293</v>
      </c>
      <c r="B262" s="501" t="s">
        <v>631</v>
      </c>
      <c r="C262" s="501" t="s">
        <v>985</v>
      </c>
      <c r="D262" s="501">
        <v>21125</v>
      </c>
      <c r="E262" s="501">
        <v>1</v>
      </c>
      <c r="F262" s="501" t="s">
        <v>639</v>
      </c>
      <c r="G262" s="501"/>
      <c r="H262" s="501">
        <v>55855</v>
      </c>
      <c r="I262" s="501">
        <v>100</v>
      </c>
      <c r="J262" s="501">
        <v>55855</v>
      </c>
      <c r="K262" s="502">
        <v>8760000</v>
      </c>
    </row>
    <row r="263" spans="1:11">
      <c r="A263" s="501">
        <v>294</v>
      </c>
      <c r="B263" s="501" t="s">
        <v>631</v>
      </c>
      <c r="C263" s="501" t="s">
        <v>983</v>
      </c>
      <c r="D263" s="501">
        <v>21125</v>
      </c>
      <c r="E263" s="501">
        <v>1</v>
      </c>
      <c r="F263" s="501" t="s">
        <v>639</v>
      </c>
      <c r="G263" s="501"/>
      <c r="H263" s="501">
        <v>6951</v>
      </c>
      <c r="I263" s="501">
        <v>100</v>
      </c>
      <c r="J263" s="501">
        <v>6951</v>
      </c>
      <c r="K263" s="502">
        <v>1261000</v>
      </c>
    </row>
    <row r="264" spans="1:11">
      <c r="A264" s="501">
        <v>295</v>
      </c>
      <c r="B264" s="501" t="s">
        <v>631</v>
      </c>
      <c r="C264" s="501" t="s">
        <v>981</v>
      </c>
      <c r="D264" s="501">
        <v>21124</v>
      </c>
      <c r="E264" s="501">
        <v>1</v>
      </c>
      <c r="F264" s="501" t="s">
        <v>639</v>
      </c>
      <c r="G264" s="501"/>
      <c r="H264" s="501">
        <v>5928</v>
      </c>
      <c r="I264" s="501">
        <v>100</v>
      </c>
      <c r="J264" s="501">
        <v>5928</v>
      </c>
      <c r="K264" s="502">
        <v>1157000</v>
      </c>
    </row>
    <row r="265" spans="1:11">
      <c r="A265" s="501">
        <v>296</v>
      </c>
      <c r="B265" s="501" t="s">
        <v>631</v>
      </c>
      <c r="C265" s="501" t="s">
        <v>978</v>
      </c>
      <c r="D265" s="501">
        <v>21125</v>
      </c>
      <c r="E265" s="501">
        <v>1</v>
      </c>
      <c r="F265" s="501" t="s">
        <v>639</v>
      </c>
      <c r="G265" s="501"/>
      <c r="H265" s="501">
        <v>17175</v>
      </c>
      <c r="I265" s="501">
        <v>100</v>
      </c>
      <c r="J265" s="501">
        <v>17175</v>
      </c>
      <c r="K265" s="502">
        <v>2738000</v>
      </c>
    </row>
    <row r="266" spans="1:11">
      <c r="A266" s="501">
        <v>297</v>
      </c>
      <c r="B266" s="501" t="s">
        <v>631</v>
      </c>
      <c r="C266" s="501" t="s">
        <v>980</v>
      </c>
      <c r="D266" s="501">
        <v>21125</v>
      </c>
      <c r="E266" s="501">
        <v>1</v>
      </c>
      <c r="F266" s="501" t="s">
        <v>639</v>
      </c>
      <c r="G266" s="501"/>
      <c r="H266" s="501">
        <v>4968</v>
      </c>
      <c r="I266" s="501">
        <v>100</v>
      </c>
      <c r="J266" s="501">
        <v>4968</v>
      </c>
      <c r="K266" s="502">
        <v>1011000</v>
      </c>
    </row>
    <row r="267" spans="1:11">
      <c r="A267" s="501">
        <v>298</v>
      </c>
      <c r="B267" s="501" t="s">
        <v>631</v>
      </c>
      <c r="C267" s="501" t="s">
        <v>979</v>
      </c>
      <c r="D267" s="501">
        <v>21125</v>
      </c>
      <c r="E267" s="501">
        <v>1</v>
      </c>
      <c r="F267" s="501" t="s">
        <v>639</v>
      </c>
      <c r="G267" s="501"/>
      <c r="H267" s="501">
        <v>567</v>
      </c>
      <c r="I267" s="501">
        <v>100</v>
      </c>
      <c r="J267" s="501">
        <v>567</v>
      </c>
      <c r="K267" s="502">
        <v>121000</v>
      </c>
    </row>
    <row r="268" spans="1:11">
      <c r="A268" s="501">
        <v>299</v>
      </c>
      <c r="B268" s="501" t="s">
        <v>631</v>
      </c>
      <c r="C268" s="501" t="s">
        <v>977</v>
      </c>
      <c r="D268" s="501">
        <v>21125</v>
      </c>
      <c r="E268" s="501">
        <v>1</v>
      </c>
      <c r="F268" s="501" t="s">
        <v>639</v>
      </c>
      <c r="G268" s="501"/>
      <c r="H268" s="501">
        <v>3417</v>
      </c>
      <c r="I268" s="501">
        <v>100</v>
      </c>
      <c r="J268" s="501">
        <v>3417</v>
      </c>
      <c r="K268" s="502">
        <v>700000</v>
      </c>
    </row>
    <row r="269" spans="1:11">
      <c r="A269" s="501">
        <v>300</v>
      </c>
      <c r="B269" s="501" t="s">
        <v>631</v>
      </c>
      <c r="C269" s="501" t="s">
        <v>975</v>
      </c>
      <c r="D269" s="501">
        <v>21125</v>
      </c>
      <c r="E269" s="501">
        <v>1</v>
      </c>
      <c r="F269" s="501" t="s">
        <v>639</v>
      </c>
      <c r="G269" s="501"/>
      <c r="H269" s="501">
        <v>11347</v>
      </c>
      <c r="I269" s="501">
        <v>100</v>
      </c>
      <c r="J269" s="501">
        <v>11347</v>
      </c>
      <c r="K269" s="502">
        <v>1884000</v>
      </c>
    </row>
    <row r="270" spans="1:11">
      <c r="A270" s="501">
        <v>301</v>
      </c>
      <c r="B270" s="501" t="s">
        <v>631</v>
      </c>
      <c r="C270" s="501" t="s">
        <v>946</v>
      </c>
      <c r="D270" s="501">
        <v>21125</v>
      </c>
      <c r="E270" s="501">
        <v>1</v>
      </c>
      <c r="F270" s="501" t="s">
        <v>639</v>
      </c>
      <c r="G270" s="501"/>
      <c r="H270" s="501">
        <v>1303</v>
      </c>
      <c r="I270" s="501">
        <v>100</v>
      </c>
      <c r="J270" s="501">
        <v>1303</v>
      </c>
      <c r="K270" s="502">
        <v>267000</v>
      </c>
    </row>
    <row r="271" spans="1:11">
      <c r="A271" s="501">
        <v>302</v>
      </c>
      <c r="B271" s="501" t="s">
        <v>631</v>
      </c>
      <c r="C271" s="501" t="s">
        <v>984</v>
      </c>
      <c r="D271" s="501">
        <v>21125</v>
      </c>
      <c r="E271" s="501">
        <v>1</v>
      </c>
      <c r="F271" s="501" t="s">
        <v>639</v>
      </c>
      <c r="G271" s="501"/>
      <c r="H271" s="501">
        <v>3579</v>
      </c>
      <c r="I271" s="501">
        <v>100</v>
      </c>
      <c r="J271" s="501">
        <v>3579</v>
      </c>
      <c r="K271" s="502">
        <v>768000</v>
      </c>
    </row>
    <row r="272" spans="1:11">
      <c r="A272" s="501">
        <v>303</v>
      </c>
      <c r="B272" s="501" t="s">
        <v>631</v>
      </c>
      <c r="C272" s="501" t="s">
        <v>976</v>
      </c>
      <c r="D272" s="501">
        <v>21125</v>
      </c>
      <c r="E272" s="501">
        <v>1</v>
      </c>
      <c r="F272" s="501" t="s">
        <v>639</v>
      </c>
      <c r="G272" s="501"/>
      <c r="H272" s="501">
        <v>663</v>
      </c>
      <c r="I272" s="501">
        <v>100</v>
      </c>
      <c r="J272" s="501">
        <v>663</v>
      </c>
      <c r="K272" s="502">
        <v>143000</v>
      </c>
    </row>
    <row r="273" spans="1:11">
      <c r="A273" s="501">
        <v>304</v>
      </c>
      <c r="B273" s="501" t="s">
        <v>631</v>
      </c>
      <c r="C273" s="501" t="s">
        <v>945</v>
      </c>
      <c r="D273" s="501">
        <v>21125</v>
      </c>
      <c r="E273" s="501">
        <v>1</v>
      </c>
      <c r="F273" s="501" t="s">
        <v>639</v>
      </c>
      <c r="G273" s="501"/>
      <c r="H273" s="501">
        <v>1383</v>
      </c>
      <c r="I273" s="501">
        <v>100</v>
      </c>
      <c r="J273" s="501">
        <v>1383</v>
      </c>
      <c r="K273" s="502">
        <v>315462</v>
      </c>
    </row>
    <row r="274" spans="1:11">
      <c r="A274" s="501">
        <v>305</v>
      </c>
      <c r="B274" s="501" t="s">
        <v>631</v>
      </c>
      <c r="C274" s="501" t="s">
        <v>944</v>
      </c>
      <c r="D274" s="501">
        <v>21125</v>
      </c>
      <c r="E274" s="501">
        <v>1</v>
      </c>
      <c r="F274" s="501" t="s">
        <v>639</v>
      </c>
      <c r="G274" s="501"/>
      <c r="H274" s="501">
        <v>6298</v>
      </c>
      <c r="I274" s="501">
        <v>100</v>
      </c>
      <c r="J274" s="501">
        <v>6298</v>
      </c>
      <c r="K274" s="502">
        <v>1187000</v>
      </c>
    </row>
    <row r="275" spans="1:11">
      <c r="A275" s="501">
        <v>306</v>
      </c>
      <c r="B275" s="501" t="s">
        <v>631</v>
      </c>
      <c r="C275" s="501" t="s">
        <v>943</v>
      </c>
      <c r="D275" s="501">
        <v>21125</v>
      </c>
      <c r="E275" s="501">
        <v>1</v>
      </c>
      <c r="F275" s="501" t="s">
        <v>639</v>
      </c>
      <c r="G275" s="501"/>
      <c r="H275" s="501">
        <v>4699</v>
      </c>
      <c r="I275" s="501">
        <v>100</v>
      </c>
      <c r="J275" s="501">
        <v>4699</v>
      </c>
      <c r="K275" s="502">
        <v>951000</v>
      </c>
    </row>
    <row r="276" spans="1:11">
      <c r="A276" s="501">
        <v>307</v>
      </c>
      <c r="B276" s="501" t="s">
        <v>631</v>
      </c>
      <c r="C276" s="501" t="s">
        <v>942</v>
      </c>
      <c r="D276" s="501">
        <v>21125</v>
      </c>
      <c r="E276" s="501">
        <v>1</v>
      </c>
      <c r="F276" s="501" t="s">
        <v>639</v>
      </c>
      <c r="G276" s="501"/>
      <c r="H276" s="501">
        <v>740</v>
      </c>
      <c r="I276" s="501">
        <v>100</v>
      </c>
      <c r="J276" s="501">
        <v>740</v>
      </c>
      <c r="K276" s="502">
        <v>167000</v>
      </c>
    </row>
    <row r="277" spans="1:11">
      <c r="A277" s="501">
        <v>308</v>
      </c>
      <c r="B277" s="501" t="s">
        <v>631</v>
      </c>
      <c r="C277" s="501" t="s">
        <v>974</v>
      </c>
      <c r="D277" s="501">
        <v>21125</v>
      </c>
      <c r="E277" s="501">
        <v>1</v>
      </c>
      <c r="F277" s="501" t="s">
        <v>639</v>
      </c>
      <c r="G277" s="501"/>
      <c r="H277" s="501">
        <v>1934</v>
      </c>
      <c r="I277" s="501">
        <v>100</v>
      </c>
      <c r="J277" s="501">
        <v>1934</v>
      </c>
      <c r="K277" s="502">
        <v>454000</v>
      </c>
    </row>
    <row r="278" spans="1:11">
      <c r="A278" s="501">
        <v>309</v>
      </c>
      <c r="B278" s="501" t="s">
        <v>631</v>
      </c>
      <c r="C278" s="501" t="s">
        <v>973</v>
      </c>
      <c r="D278" s="501">
        <v>21125</v>
      </c>
      <c r="E278" s="501">
        <v>1</v>
      </c>
      <c r="F278" s="501" t="s">
        <v>639</v>
      </c>
      <c r="G278" s="501"/>
      <c r="H278" s="501">
        <v>6157</v>
      </c>
      <c r="I278" s="501">
        <v>100</v>
      </c>
      <c r="J278" s="501">
        <v>6157</v>
      </c>
      <c r="K278" s="502">
        <v>1191000</v>
      </c>
    </row>
    <row r="279" spans="1:11">
      <c r="A279" s="501">
        <v>310</v>
      </c>
      <c r="B279" s="501" t="s">
        <v>631</v>
      </c>
      <c r="C279" s="501" t="s">
        <v>972</v>
      </c>
      <c r="D279" s="501">
        <v>21125</v>
      </c>
      <c r="E279" s="501">
        <v>1</v>
      </c>
      <c r="F279" s="501" t="s">
        <v>639</v>
      </c>
      <c r="G279" s="501"/>
      <c r="H279" s="501">
        <v>42732</v>
      </c>
      <c r="I279" s="501">
        <v>100</v>
      </c>
      <c r="J279" s="501">
        <v>42732</v>
      </c>
      <c r="K279" s="502">
        <v>8193000</v>
      </c>
    </row>
    <row r="280" spans="1:11">
      <c r="A280" s="501">
        <v>311</v>
      </c>
      <c r="B280" s="501" t="s">
        <v>631</v>
      </c>
      <c r="C280" s="501" t="s">
        <v>971</v>
      </c>
      <c r="D280" s="501">
        <v>21125</v>
      </c>
      <c r="E280" s="501">
        <v>1</v>
      </c>
      <c r="F280" s="501" t="s">
        <v>639</v>
      </c>
      <c r="G280" s="501"/>
      <c r="H280" s="501">
        <v>1297</v>
      </c>
      <c r="I280" s="501">
        <v>100</v>
      </c>
      <c r="J280" s="501">
        <v>1297</v>
      </c>
      <c r="K280" s="502">
        <v>308000</v>
      </c>
    </row>
    <row r="281" spans="1:11">
      <c r="A281" s="501">
        <v>312</v>
      </c>
      <c r="B281" s="501" t="s">
        <v>631</v>
      </c>
      <c r="C281" s="501" t="s">
        <v>965</v>
      </c>
      <c r="D281" s="501">
        <v>21125</v>
      </c>
      <c r="E281" s="501">
        <v>1</v>
      </c>
      <c r="F281" s="501" t="s">
        <v>639</v>
      </c>
      <c r="G281" s="501"/>
      <c r="H281" s="501">
        <v>20356</v>
      </c>
      <c r="I281" s="501">
        <v>100</v>
      </c>
      <c r="J281" s="501">
        <v>20356</v>
      </c>
      <c r="K281" s="502">
        <v>5004000</v>
      </c>
    </row>
    <row r="282" spans="1:11">
      <c r="A282" s="501">
        <v>313</v>
      </c>
      <c r="B282" s="501" t="s">
        <v>631</v>
      </c>
      <c r="C282" s="501" t="s">
        <v>968</v>
      </c>
      <c r="D282" s="501">
        <v>21125</v>
      </c>
      <c r="E282" s="501">
        <v>1</v>
      </c>
      <c r="F282" s="501" t="s">
        <v>639</v>
      </c>
      <c r="G282" s="501"/>
      <c r="H282" s="501">
        <v>1533</v>
      </c>
      <c r="I282" s="501">
        <v>100</v>
      </c>
      <c r="J282" s="501">
        <v>1533</v>
      </c>
      <c r="K282" s="502">
        <v>348000</v>
      </c>
    </row>
    <row r="283" spans="1:11">
      <c r="A283" s="501">
        <v>314</v>
      </c>
      <c r="B283" s="501" t="s">
        <v>631</v>
      </c>
      <c r="C283" s="501" t="s">
        <v>954</v>
      </c>
      <c r="D283" s="501">
        <v>21125</v>
      </c>
      <c r="E283" s="501">
        <v>1</v>
      </c>
      <c r="F283" s="501" t="s">
        <v>639</v>
      </c>
      <c r="G283" s="501"/>
      <c r="H283" s="501">
        <v>496</v>
      </c>
      <c r="I283" s="501">
        <v>100</v>
      </c>
      <c r="J283" s="501">
        <v>496</v>
      </c>
      <c r="K283" s="502">
        <v>96000</v>
      </c>
    </row>
    <row r="284" spans="1:11">
      <c r="A284" s="501">
        <v>315</v>
      </c>
      <c r="B284" s="501" t="s">
        <v>631</v>
      </c>
      <c r="C284" s="501" t="s">
        <v>992</v>
      </c>
      <c r="D284" s="501">
        <v>21125</v>
      </c>
      <c r="E284" s="501">
        <v>1</v>
      </c>
      <c r="F284" s="501" t="s">
        <v>639</v>
      </c>
      <c r="G284" s="501"/>
      <c r="H284" s="501">
        <v>7823</v>
      </c>
      <c r="I284" s="501">
        <v>100</v>
      </c>
      <c r="J284" s="501">
        <v>7823</v>
      </c>
      <c r="K284" s="502">
        <v>1410000</v>
      </c>
    </row>
    <row r="285" spans="1:11">
      <c r="A285" s="501">
        <v>317</v>
      </c>
      <c r="B285" s="501" t="s">
        <v>631</v>
      </c>
      <c r="C285" s="501" t="s">
        <v>1007</v>
      </c>
      <c r="D285" s="501">
        <v>21125</v>
      </c>
      <c r="E285" s="501">
        <v>1</v>
      </c>
      <c r="F285" s="501" t="s">
        <v>639</v>
      </c>
      <c r="G285" s="501"/>
      <c r="H285" s="501">
        <v>8254</v>
      </c>
      <c r="I285" s="501">
        <v>100</v>
      </c>
      <c r="J285" s="501">
        <v>8254</v>
      </c>
      <c r="K285" s="502">
        <v>1649000</v>
      </c>
    </row>
    <row r="286" spans="1:11">
      <c r="A286" s="501">
        <v>318</v>
      </c>
      <c r="B286" s="501" t="s">
        <v>631</v>
      </c>
      <c r="C286" s="501" t="s">
        <v>1008</v>
      </c>
      <c r="D286" s="501">
        <v>21125</v>
      </c>
      <c r="E286" s="501">
        <v>1</v>
      </c>
      <c r="F286" s="501" t="s">
        <v>639</v>
      </c>
      <c r="G286" s="501"/>
      <c r="H286" s="501">
        <v>6118</v>
      </c>
      <c r="I286" s="501">
        <v>100</v>
      </c>
      <c r="J286" s="501">
        <v>6118</v>
      </c>
      <c r="K286" s="502">
        <v>1461000</v>
      </c>
    </row>
    <row r="287" spans="1:11">
      <c r="A287" s="501">
        <v>319</v>
      </c>
      <c r="B287" s="501" t="s">
        <v>631</v>
      </c>
      <c r="C287" s="501" t="s">
        <v>1010</v>
      </c>
      <c r="D287" s="501">
        <v>21125</v>
      </c>
      <c r="E287" s="501">
        <v>1</v>
      </c>
      <c r="F287" s="501" t="s">
        <v>639</v>
      </c>
      <c r="G287" s="501"/>
      <c r="H287" s="501">
        <v>14334</v>
      </c>
      <c r="I287" s="501">
        <v>100</v>
      </c>
      <c r="J287" s="501">
        <v>14334</v>
      </c>
      <c r="K287" s="502">
        <v>2632000</v>
      </c>
    </row>
    <row r="288" spans="1:11">
      <c r="A288" s="501">
        <v>320</v>
      </c>
      <c r="B288" s="501" t="s">
        <v>631</v>
      </c>
      <c r="C288" s="501" t="s">
        <v>1011</v>
      </c>
      <c r="D288" s="501">
        <v>21125</v>
      </c>
      <c r="E288" s="501">
        <v>1</v>
      </c>
      <c r="F288" s="501" t="s">
        <v>639</v>
      </c>
      <c r="G288" s="501"/>
      <c r="H288" s="501">
        <v>184</v>
      </c>
      <c r="I288" s="501">
        <v>100</v>
      </c>
      <c r="J288" s="501">
        <v>184</v>
      </c>
      <c r="K288" s="502">
        <v>53000</v>
      </c>
    </row>
    <row r="289" spans="1:11">
      <c r="A289" s="501">
        <v>321</v>
      </c>
      <c r="B289" s="501" t="s">
        <v>631</v>
      </c>
      <c r="C289" s="501" t="s">
        <v>1017</v>
      </c>
      <c r="D289" s="501">
        <v>21125</v>
      </c>
      <c r="E289" s="501">
        <v>1</v>
      </c>
      <c r="F289" s="501" t="s">
        <v>639</v>
      </c>
      <c r="G289" s="501"/>
      <c r="H289" s="501">
        <v>4497</v>
      </c>
      <c r="I289" s="501">
        <v>100</v>
      </c>
      <c r="J289" s="501">
        <v>4497</v>
      </c>
      <c r="K289" s="502">
        <v>946000</v>
      </c>
    </row>
    <row r="290" spans="1:11">
      <c r="A290" s="501">
        <v>322</v>
      </c>
      <c r="B290" s="501" t="s">
        <v>631</v>
      </c>
      <c r="C290" s="501" t="s">
        <v>1019</v>
      </c>
      <c r="D290" s="501">
        <v>21125</v>
      </c>
      <c r="E290" s="501">
        <v>1</v>
      </c>
      <c r="F290" s="501" t="s">
        <v>639</v>
      </c>
      <c r="G290" s="501"/>
      <c r="H290" s="501">
        <v>2259</v>
      </c>
      <c r="I290" s="501">
        <v>100</v>
      </c>
      <c r="J290" s="501">
        <v>2259</v>
      </c>
      <c r="K290" s="502">
        <v>531000</v>
      </c>
    </row>
    <row r="291" spans="1:11">
      <c r="A291" s="501">
        <v>323</v>
      </c>
      <c r="B291" s="501" t="s">
        <v>631</v>
      </c>
      <c r="C291" s="501" t="s">
        <v>1022</v>
      </c>
      <c r="D291" s="501">
        <v>21125</v>
      </c>
      <c r="E291" s="501">
        <v>1</v>
      </c>
      <c r="F291" s="501" t="s">
        <v>639</v>
      </c>
      <c r="G291" s="501"/>
      <c r="H291" s="501">
        <v>406</v>
      </c>
      <c r="I291" s="501">
        <v>100</v>
      </c>
      <c r="J291" s="501">
        <v>406</v>
      </c>
      <c r="K291" s="502">
        <v>97000</v>
      </c>
    </row>
    <row r="292" spans="1:11">
      <c r="A292" s="501">
        <v>324</v>
      </c>
      <c r="B292" s="501" t="s">
        <v>631</v>
      </c>
      <c r="C292" s="501" t="s">
        <v>1026</v>
      </c>
      <c r="D292" s="501">
        <v>21125</v>
      </c>
      <c r="E292" s="501">
        <v>1</v>
      </c>
      <c r="F292" s="501" t="s">
        <v>639</v>
      </c>
      <c r="G292" s="501"/>
      <c r="H292" s="501">
        <v>8196</v>
      </c>
      <c r="I292" s="501">
        <v>100</v>
      </c>
      <c r="J292" s="501">
        <v>8196</v>
      </c>
      <c r="K292" s="502">
        <v>1375000</v>
      </c>
    </row>
    <row r="293" spans="1:11">
      <c r="A293" s="501">
        <v>325</v>
      </c>
      <c r="B293" s="501" t="s">
        <v>631</v>
      </c>
      <c r="C293" s="501" t="s">
        <v>1027</v>
      </c>
      <c r="D293" s="501">
        <v>21125</v>
      </c>
      <c r="E293" s="501">
        <v>1</v>
      </c>
      <c r="F293" s="501" t="s">
        <v>639</v>
      </c>
      <c r="G293" s="501"/>
      <c r="H293" s="501">
        <v>19563</v>
      </c>
      <c r="I293" s="501">
        <v>100</v>
      </c>
      <c r="J293" s="501">
        <v>19563</v>
      </c>
      <c r="K293" s="502">
        <v>3339000</v>
      </c>
    </row>
    <row r="294" spans="1:11">
      <c r="A294" s="501">
        <v>326</v>
      </c>
      <c r="B294" s="501" t="s">
        <v>631</v>
      </c>
      <c r="C294" s="501" t="s">
        <v>1023</v>
      </c>
      <c r="D294" s="501">
        <v>21125</v>
      </c>
      <c r="E294" s="501">
        <v>1</v>
      </c>
      <c r="F294" s="501" t="s">
        <v>639</v>
      </c>
      <c r="G294" s="501"/>
      <c r="H294" s="501">
        <v>12030</v>
      </c>
      <c r="I294" s="501">
        <v>100</v>
      </c>
      <c r="J294" s="501">
        <v>12030</v>
      </c>
      <c r="K294" s="502">
        <v>2290000</v>
      </c>
    </row>
    <row r="295" spans="1:11">
      <c r="A295" s="501">
        <v>327</v>
      </c>
      <c r="B295" s="501" t="s">
        <v>631</v>
      </c>
      <c r="C295" s="501" t="s">
        <v>967</v>
      </c>
      <c r="D295" s="501">
        <v>21115</v>
      </c>
      <c r="E295" s="501">
        <v>1</v>
      </c>
      <c r="F295" s="501" t="s">
        <v>639</v>
      </c>
      <c r="G295" s="501"/>
      <c r="H295" s="501">
        <v>3879</v>
      </c>
      <c r="I295" s="501">
        <v>100</v>
      </c>
      <c r="J295" s="501">
        <v>3879</v>
      </c>
      <c r="K295" s="502">
        <v>874000</v>
      </c>
    </row>
    <row r="296" spans="1:11">
      <c r="A296" s="501">
        <v>328</v>
      </c>
      <c r="B296" s="501" t="s">
        <v>631</v>
      </c>
      <c r="C296" s="501" t="s">
        <v>966</v>
      </c>
      <c r="D296" s="501">
        <v>21125</v>
      </c>
      <c r="E296" s="501">
        <v>1</v>
      </c>
      <c r="F296" s="501" t="s">
        <v>639</v>
      </c>
      <c r="G296" s="501"/>
      <c r="H296" s="501">
        <v>2254</v>
      </c>
      <c r="I296" s="501">
        <v>100</v>
      </c>
      <c r="J296" s="501">
        <v>2254</v>
      </c>
      <c r="K296" s="502">
        <v>498000</v>
      </c>
    </row>
    <row r="297" spans="1:11">
      <c r="A297" s="501">
        <v>329</v>
      </c>
      <c r="B297" s="501" t="s">
        <v>631</v>
      </c>
      <c r="C297" s="501" t="s">
        <v>964</v>
      </c>
      <c r="D297" s="501">
        <v>21125</v>
      </c>
      <c r="E297" s="501">
        <v>1</v>
      </c>
      <c r="F297" s="501" t="s">
        <v>639</v>
      </c>
      <c r="G297" s="501"/>
      <c r="H297" s="501">
        <v>10645</v>
      </c>
      <c r="I297" s="501">
        <v>100</v>
      </c>
      <c r="J297" s="501">
        <v>10645</v>
      </c>
      <c r="K297" s="502">
        <v>1998000</v>
      </c>
    </row>
    <row r="298" spans="1:11">
      <c r="A298" s="501">
        <v>330</v>
      </c>
      <c r="B298" s="501" t="s">
        <v>631</v>
      </c>
      <c r="C298" s="501" t="s">
        <v>1041</v>
      </c>
      <c r="D298" s="501">
        <v>21125</v>
      </c>
      <c r="E298" s="501">
        <v>1</v>
      </c>
      <c r="F298" s="501" t="s">
        <v>647</v>
      </c>
      <c r="G298" s="501"/>
      <c r="H298" s="501">
        <v>3161</v>
      </c>
      <c r="I298" s="501">
        <v>100</v>
      </c>
      <c r="J298" s="501">
        <v>3161</v>
      </c>
      <c r="K298" s="502">
        <v>975000</v>
      </c>
    </row>
    <row r="299" spans="1:11">
      <c r="A299" s="501">
        <v>331</v>
      </c>
      <c r="B299" s="501" t="s">
        <v>631</v>
      </c>
      <c r="C299" s="501" t="s">
        <v>1040</v>
      </c>
      <c r="D299" s="501">
        <v>21125</v>
      </c>
      <c r="E299" s="501">
        <v>1</v>
      </c>
      <c r="F299" s="501" t="s">
        <v>639</v>
      </c>
      <c r="G299" s="501"/>
      <c r="H299" s="501">
        <v>1733</v>
      </c>
      <c r="I299" s="501">
        <v>100</v>
      </c>
      <c r="J299" s="501">
        <v>1733</v>
      </c>
      <c r="K299" s="502">
        <v>597000</v>
      </c>
    </row>
    <row r="300" spans="1:11">
      <c r="A300" s="501">
        <v>332</v>
      </c>
      <c r="B300" s="501" t="s">
        <v>631</v>
      </c>
      <c r="C300" s="501" t="s">
        <v>1039</v>
      </c>
      <c r="D300" s="501">
        <v>21110</v>
      </c>
      <c r="E300" s="501">
        <v>1</v>
      </c>
      <c r="F300" s="501" t="s">
        <v>645</v>
      </c>
      <c r="G300" s="501"/>
      <c r="H300" s="501">
        <v>357</v>
      </c>
      <c r="I300" s="501">
        <v>100</v>
      </c>
      <c r="J300" s="501">
        <v>357</v>
      </c>
      <c r="K300" s="502">
        <v>86000</v>
      </c>
    </row>
    <row r="301" spans="1:11">
      <c r="A301" s="501">
        <v>334</v>
      </c>
      <c r="B301" s="501" t="s">
        <v>631</v>
      </c>
      <c r="C301" s="501" t="s">
        <v>1038</v>
      </c>
      <c r="D301" s="501">
        <v>21125</v>
      </c>
      <c r="E301" s="501">
        <v>1</v>
      </c>
      <c r="F301" s="501" t="s">
        <v>639</v>
      </c>
      <c r="G301" s="501"/>
      <c r="H301" s="501">
        <v>5762</v>
      </c>
      <c r="I301" s="501">
        <v>100</v>
      </c>
      <c r="J301" s="501">
        <v>5762</v>
      </c>
      <c r="K301" s="502">
        <v>1177000</v>
      </c>
    </row>
    <row r="302" spans="1:11">
      <c r="A302" s="501">
        <v>336</v>
      </c>
      <c r="B302" s="501" t="s">
        <v>631</v>
      </c>
      <c r="C302" s="501" t="s">
        <v>1036</v>
      </c>
      <c r="D302" s="501">
        <v>21125</v>
      </c>
      <c r="E302" s="501">
        <v>1</v>
      </c>
      <c r="F302" s="501" t="s">
        <v>639</v>
      </c>
      <c r="G302" s="501"/>
      <c r="H302" s="501">
        <v>1623</v>
      </c>
      <c r="I302" s="501">
        <v>100</v>
      </c>
      <c r="J302" s="501">
        <v>1623</v>
      </c>
      <c r="K302" s="502">
        <v>298000</v>
      </c>
    </row>
    <row r="303" spans="1:11">
      <c r="A303" s="501">
        <v>337</v>
      </c>
      <c r="B303" s="501" t="s">
        <v>631</v>
      </c>
      <c r="C303" s="501" t="s">
        <v>959</v>
      </c>
      <c r="D303" s="501">
        <v>21125</v>
      </c>
      <c r="E303" s="501">
        <v>1</v>
      </c>
      <c r="F303" s="501" t="s">
        <v>639</v>
      </c>
      <c r="G303" s="501"/>
      <c r="H303" s="501">
        <v>8591</v>
      </c>
      <c r="I303" s="501">
        <v>100</v>
      </c>
      <c r="J303" s="501">
        <v>8591</v>
      </c>
      <c r="K303" s="502">
        <v>1767000</v>
      </c>
    </row>
    <row r="304" spans="1:11">
      <c r="A304" s="501">
        <v>338</v>
      </c>
      <c r="B304" s="501" t="s">
        <v>631</v>
      </c>
      <c r="C304" s="501" t="s">
        <v>956</v>
      </c>
      <c r="D304" s="501">
        <v>21125</v>
      </c>
      <c r="E304" s="501">
        <v>1</v>
      </c>
      <c r="F304" s="501" t="s">
        <v>639</v>
      </c>
      <c r="G304" s="501"/>
      <c r="H304" s="501">
        <v>1991</v>
      </c>
      <c r="I304" s="501">
        <v>100</v>
      </c>
      <c r="J304" s="501">
        <v>1991</v>
      </c>
      <c r="K304" s="502">
        <v>447000</v>
      </c>
    </row>
    <row r="305" spans="1:11">
      <c r="A305" s="501">
        <v>339</v>
      </c>
      <c r="B305" s="501" t="s">
        <v>631</v>
      </c>
      <c r="C305" s="501" t="s">
        <v>958</v>
      </c>
      <c r="D305" s="501">
        <v>21125</v>
      </c>
      <c r="E305" s="501">
        <v>1</v>
      </c>
      <c r="F305" s="501" t="s">
        <v>639</v>
      </c>
      <c r="G305" s="501"/>
      <c r="H305" s="501">
        <v>1388</v>
      </c>
      <c r="I305" s="501">
        <v>100</v>
      </c>
      <c r="J305" s="501">
        <v>1388</v>
      </c>
      <c r="K305" s="502">
        <v>327000</v>
      </c>
    </row>
    <row r="306" spans="1:11">
      <c r="A306" s="501">
        <v>340</v>
      </c>
      <c r="B306" s="501" t="s">
        <v>631</v>
      </c>
      <c r="C306" s="501" t="s">
        <v>1029</v>
      </c>
      <c r="D306" s="501">
        <v>21125</v>
      </c>
      <c r="E306" s="501">
        <v>1</v>
      </c>
      <c r="F306" s="501" t="s">
        <v>639</v>
      </c>
      <c r="G306" s="501"/>
      <c r="H306" s="501">
        <v>160</v>
      </c>
      <c r="I306" s="501">
        <v>100</v>
      </c>
      <c r="J306" s="501">
        <v>160</v>
      </c>
      <c r="K306" s="502">
        <v>29000</v>
      </c>
    </row>
    <row r="307" spans="1:11">
      <c r="A307" s="501">
        <v>341</v>
      </c>
      <c r="B307" s="501" t="s">
        <v>631</v>
      </c>
      <c r="C307" s="501" t="s">
        <v>957</v>
      </c>
      <c r="D307" s="501">
        <v>21125</v>
      </c>
      <c r="E307" s="501">
        <v>1</v>
      </c>
      <c r="F307" s="501" t="s">
        <v>639</v>
      </c>
      <c r="G307" s="501"/>
      <c r="H307" s="501">
        <v>4509</v>
      </c>
      <c r="I307" s="501">
        <v>100</v>
      </c>
      <c r="J307" s="501">
        <v>4509</v>
      </c>
      <c r="K307" s="502">
        <v>975000</v>
      </c>
    </row>
    <row r="308" spans="1:11">
      <c r="A308" s="501">
        <v>342</v>
      </c>
      <c r="B308" s="501" t="s">
        <v>631</v>
      </c>
      <c r="C308" s="501" t="s">
        <v>955</v>
      </c>
      <c r="D308" s="501">
        <v>21125</v>
      </c>
      <c r="E308" s="501">
        <v>1</v>
      </c>
      <c r="F308" s="501" t="s">
        <v>639</v>
      </c>
      <c r="G308" s="501"/>
      <c r="H308" s="501">
        <v>10591</v>
      </c>
      <c r="I308" s="501">
        <v>100</v>
      </c>
      <c r="J308" s="501">
        <v>10591</v>
      </c>
      <c r="K308" s="502">
        <v>1730000</v>
      </c>
    </row>
    <row r="309" spans="1:11">
      <c r="A309" s="501">
        <v>343</v>
      </c>
      <c r="B309" s="501" t="s">
        <v>631</v>
      </c>
      <c r="C309" s="501" t="s">
        <v>1034</v>
      </c>
      <c r="D309" s="501">
        <v>21125</v>
      </c>
      <c r="E309" s="501">
        <v>1</v>
      </c>
      <c r="F309" s="501" t="s">
        <v>639</v>
      </c>
      <c r="G309" s="501"/>
      <c r="H309" s="501">
        <v>19291</v>
      </c>
      <c r="I309" s="501">
        <v>100</v>
      </c>
      <c r="J309" s="501">
        <v>19291</v>
      </c>
      <c r="K309" s="502">
        <v>3297000</v>
      </c>
    </row>
    <row r="310" spans="1:11">
      <c r="A310" s="501">
        <v>344</v>
      </c>
      <c r="B310" s="501" t="s">
        <v>631</v>
      </c>
      <c r="C310" s="501" t="s">
        <v>1033</v>
      </c>
      <c r="D310" s="501">
        <v>21125</v>
      </c>
      <c r="E310" s="501">
        <v>1</v>
      </c>
      <c r="F310" s="501" t="s">
        <v>639</v>
      </c>
      <c r="G310" s="501"/>
      <c r="H310" s="501">
        <v>8912</v>
      </c>
      <c r="I310" s="501">
        <v>100</v>
      </c>
      <c r="J310" s="501">
        <v>8912</v>
      </c>
      <c r="K310" s="502">
        <v>1569000</v>
      </c>
    </row>
    <row r="311" spans="1:11">
      <c r="A311" s="501">
        <v>345</v>
      </c>
      <c r="B311" s="501" t="s">
        <v>631</v>
      </c>
      <c r="C311" s="501" t="s">
        <v>1032</v>
      </c>
      <c r="D311" s="501">
        <v>21125</v>
      </c>
      <c r="E311" s="501">
        <v>1</v>
      </c>
      <c r="F311" s="501" t="s">
        <v>639</v>
      </c>
      <c r="G311" s="501"/>
      <c r="H311" s="501">
        <v>6961</v>
      </c>
      <c r="I311" s="501">
        <v>100</v>
      </c>
      <c r="J311" s="501">
        <v>6961</v>
      </c>
      <c r="K311" s="502">
        <v>1172000</v>
      </c>
    </row>
    <row r="312" spans="1:11">
      <c r="A312" s="501">
        <v>346</v>
      </c>
      <c r="B312" s="501" t="s">
        <v>631</v>
      </c>
      <c r="C312" s="501" t="s">
        <v>1031</v>
      </c>
      <c r="D312" s="501">
        <v>21125</v>
      </c>
      <c r="E312" s="501">
        <v>1</v>
      </c>
      <c r="F312" s="501" t="s">
        <v>639</v>
      </c>
      <c r="G312" s="501"/>
      <c r="H312" s="501">
        <v>120</v>
      </c>
      <c r="I312" s="501">
        <v>100</v>
      </c>
      <c r="J312" s="501">
        <v>120</v>
      </c>
      <c r="K312" s="502">
        <v>19000</v>
      </c>
    </row>
    <row r="313" spans="1:11">
      <c r="A313" s="501">
        <v>347</v>
      </c>
      <c r="B313" s="501" t="s">
        <v>631</v>
      </c>
      <c r="C313" s="501" t="s">
        <v>1030</v>
      </c>
      <c r="D313" s="501">
        <v>21125</v>
      </c>
      <c r="E313" s="501">
        <v>1</v>
      </c>
      <c r="F313" s="501" t="s">
        <v>639</v>
      </c>
      <c r="G313" s="501"/>
      <c r="H313" s="501">
        <v>9844</v>
      </c>
      <c r="I313" s="501">
        <v>100</v>
      </c>
      <c r="J313" s="501">
        <v>9844</v>
      </c>
      <c r="K313" s="502">
        <v>1806000</v>
      </c>
    </row>
    <row r="314" spans="1:11">
      <c r="A314" s="501">
        <v>348</v>
      </c>
      <c r="B314" s="501" t="s">
        <v>631</v>
      </c>
      <c r="C314" s="501" t="s">
        <v>1025</v>
      </c>
      <c r="D314" s="501">
        <v>21125</v>
      </c>
      <c r="E314" s="501">
        <v>1</v>
      </c>
      <c r="F314" s="501" t="s">
        <v>639</v>
      </c>
      <c r="G314" s="501"/>
      <c r="H314" s="501">
        <v>3028</v>
      </c>
      <c r="I314" s="501">
        <v>100</v>
      </c>
      <c r="J314" s="501">
        <v>3028</v>
      </c>
      <c r="K314" s="502">
        <v>508000</v>
      </c>
    </row>
    <row r="315" spans="1:11">
      <c r="A315" s="501">
        <v>349</v>
      </c>
      <c r="B315" s="501" t="s">
        <v>631</v>
      </c>
      <c r="C315" s="501" t="s">
        <v>1024</v>
      </c>
      <c r="D315" s="501">
        <v>21125</v>
      </c>
      <c r="E315" s="501">
        <v>1</v>
      </c>
      <c r="F315" s="501" t="s">
        <v>639</v>
      </c>
      <c r="G315" s="501"/>
      <c r="H315" s="501">
        <v>6233</v>
      </c>
      <c r="I315" s="501">
        <v>100</v>
      </c>
      <c r="J315" s="501">
        <v>6233</v>
      </c>
      <c r="K315" s="502">
        <v>1049000</v>
      </c>
    </row>
    <row r="316" spans="1:11">
      <c r="A316" s="501">
        <v>350</v>
      </c>
      <c r="B316" s="501" t="s">
        <v>631</v>
      </c>
      <c r="C316" s="501" t="s">
        <v>1021</v>
      </c>
      <c r="D316" s="501">
        <v>21125</v>
      </c>
      <c r="E316" s="501">
        <v>1</v>
      </c>
      <c r="F316" s="501" t="s">
        <v>639</v>
      </c>
      <c r="G316" s="501"/>
      <c r="H316" s="501">
        <v>192</v>
      </c>
      <c r="I316" s="501">
        <v>100</v>
      </c>
      <c r="J316" s="501">
        <v>192</v>
      </c>
      <c r="K316" s="502">
        <v>49000</v>
      </c>
    </row>
    <row r="317" spans="1:11">
      <c r="A317" s="501">
        <v>351</v>
      </c>
      <c r="B317" s="501" t="s">
        <v>631</v>
      </c>
      <c r="C317" s="501" t="s">
        <v>1020</v>
      </c>
      <c r="D317" s="501">
        <v>21124</v>
      </c>
      <c r="E317" s="501">
        <v>1</v>
      </c>
      <c r="F317" s="501" t="s">
        <v>639</v>
      </c>
      <c r="G317" s="501"/>
      <c r="H317" s="501">
        <v>3602</v>
      </c>
      <c r="I317" s="501">
        <v>100</v>
      </c>
      <c r="J317" s="501">
        <v>3602</v>
      </c>
      <c r="K317" s="502">
        <v>649000</v>
      </c>
    </row>
    <row r="318" spans="1:11">
      <c r="A318" s="501">
        <v>352</v>
      </c>
      <c r="B318" s="501" t="s">
        <v>631</v>
      </c>
      <c r="C318" s="501" t="s">
        <v>952</v>
      </c>
      <c r="D318" s="501">
        <v>21125</v>
      </c>
      <c r="E318" s="501">
        <v>1</v>
      </c>
      <c r="F318" s="501" t="s">
        <v>639</v>
      </c>
      <c r="G318" s="501"/>
      <c r="H318" s="501">
        <v>4819</v>
      </c>
      <c r="I318" s="501">
        <v>100</v>
      </c>
      <c r="J318" s="501">
        <v>4819</v>
      </c>
      <c r="K318" s="502">
        <v>1028000</v>
      </c>
    </row>
    <row r="319" spans="1:11">
      <c r="A319" s="501">
        <v>353</v>
      </c>
      <c r="B319" s="501" t="s">
        <v>631</v>
      </c>
      <c r="C319" s="501" t="s">
        <v>1018</v>
      </c>
      <c r="D319" s="501">
        <v>21125</v>
      </c>
      <c r="E319" s="501">
        <v>1</v>
      </c>
      <c r="F319" s="501" t="s">
        <v>639</v>
      </c>
      <c r="G319" s="501"/>
      <c r="H319" s="501">
        <v>12183</v>
      </c>
      <c r="I319" s="501">
        <v>100</v>
      </c>
      <c r="J319" s="501">
        <v>12183</v>
      </c>
      <c r="K319" s="502">
        <v>2587000</v>
      </c>
    </row>
    <row r="320" spans="1:11">
      <c r="A320" s="501">
        <v>354</v>
      </c>
      <c r="B320" s="501" t="s">
        <v>631</v>
      </c>
      <c r="C320" s="501" t="s">
        <v>836</v>
      </c>
      <c r="D320" s="501">
        <v>21129</v>
      </c>
      <c r="E320" s="501">
        <v>1</v>
      </c>
      <c r="F320" s="501" t="s">
        <v>641</v>
      </c>
      <c r="G320" s="501"/>
      <c r="H320" s="501">
        <v>616</v>
      </c>
      <c r="I320" s="501">
        <v>100</v>
      </c>
      <c r="J320" s="501">
        <v>616</v>
      </c>
      <c r="K320" s="502">
        <v>7183000</v>
      </c>
    </row>
    <row r="321" spans="1:11">
      <c r="A321" s="501">
        <v>356</v>
      </c>
      <c r="B321" s="501" t="s">
        <v>631</v>
      </c>
      <c r="C321" s="501" t="s">
        <v>711</v>
      </c>
      <c r="D321" s="501">
        <v>3</v>
      </c>
      <c r="E321" s="501">
        <v>1</v>
      </c>
      <c r="F321" s="501" t="s">
        <v>633</v>
      </c>
      <c r="G321" s="501"/>
      <c r="H321" s="501">
        <v>9421</v>
      </c>
      <c r="I321" s="501">
        <v>100</v>
      </c>
      <c r="J321" s="501">
        <v>9421</v>
      </c>
      <c r="K321" s="502">
        <v>60240000</v>
      </c>
    </row>
    <row r="322" spans="1:11">
      <c r="A322" s="501">
        <v>357</v>
      </c>
      <c r="B322" s="501" t="s">
        <v>631</v>
      </c>
      <c r="C322" s="501" t="s">
        <v>741</v>
      </c>
      <c r="D322" s="501">
        <v>3</v>
      </c>
      <c r="E322" s="501">
        <v>1</v>
      </c>
      <c r="F322" s="501" t="s">
        <v>645</v>
      </c>
      <c r="G322" s="501"/>
      <c r="H322" s="501">
        <v>5298</v>
      </c>
      <c r="I322" s="501">
        <v>100</v>
      </c>
      <c r="J322" s="501">
        <v>5298</v>
      </c>
      <c r="K322" s="502">
        <v>30241000</v>
      </c>
    </row>
    <row r="323" spans="1:11">
      <c r="A323" s="501">
        <v>358</v>
      </c>
      <c r="B323" s="501" t="s">
        <v>631</v>
      </c>
      <c r="C323" s="501" t="s">
        <v>743</v>
      </c>
      <c r="D323" s="501">
        <v>3</v>
      </c>
      <c r="E323" s="501">
        <v>1</v>
      </c>
      <c r="F323" s="501" t="s">
        <v>633</v>
      </c>
      <c r="G323" s="501"/>
      <c r="H323" s="501">
        <v>2406</v>
      </c>
      <c r="I323" s="501">
        <v>100</v>
      </c>
      <c r="J323" s="501">
        <v>2406</v>
      </c>
      <c r="K323" s="502">
        <v>9850000</v>
      </c>
    </row>
    <row r="324" spans="1:11">
      <c r="A324" s="501">
        <v>359</v>
      </c>
      <c r="B324" s="501" t="s">
        <v>631</v>
      </c>
      <c r="C324" s="501" t="s">
        <v>907</v>
      </c>
      <c r="D324" s="501">
        <v>3</v>
      </c>
      <c r="E324" s="501">
        <v>1</v>
      </c>
      <c r="F324" s="501" t="s">
        <v>641</v>
      </c>
      <c r="G324" s="501"/>
      <c r="H324" s="501">
        <v>5753</v>
      </c>
      <c r="I324" s="501">
        <v>100</v>
      </c>
      <c r="J324" s="501">
        <v>5753</v>
      </c>
      <c r="K324" s="502">
        <v>19627000</v>
      </c>
    </row>
    <row r="325" spans="1:11">
      <c r="A325" s="501">
        <v>360</v>
      </c>
      <c r="B325" s="501" t="s">
        <v>631</v>
      </c>
      <c r="C325" s="501" t="s">
        <v>892</v>
      </c>
      <c r="D325" s="501">
        <v>1</v>
      </c>
      <c r="E325" s="501">
        <v>1</v>
      </c>
      <c r="F325" s="501" t="s">
        <v>641</v>
      </c>
      <c r="G325" s="501" t="s">
        <v>893</v>
      </c>
      <c r="H325" s="501">
        <v>1136</v>
      </c>
      <c r="I325" s="501">
        <v>100</v>
      </c>
      <c r="J325" s="501">
        <v>1136</v>
      </c>
      <c r="K325" s="502">
        <v>5112000</v>
      </c>
    </row>
    <row r="326" spans="1:11">
      <c r="A326" s="501">
        <v>361</v>
      </c>
      <c r="B326" s="501" t="s">
        <v>631</v>
      </c>
      <c r="C326" s="501" t="s">
        <v>928</v>
      </c>
      <c r="D326" s="501">
        <v>1</v>
      </c>
      <c r="E326" s="501">
        <v>1</v>
      </c>
      <c r="F326" s="501" t="s">
        <v>848</v>
      </c>
      <c r="G326" s="501" t="s">
        <v>662</v>
      </c>
      <c r="H326" s="501">
        <v>1406</v>
      </c>
      <c r="I326" s="501">
        <v>100</v>
      </c>
      <c r="J326" s="501">
        <v>1406</v>
      </c>
      <c r="K326" s="502">
        <v>3694000</v>
      </c>
    </row>
    <row r="327" spans="1:11">
      <c r="A327" s="501">
        <v>362</v>
      </c>
      <c r="B327" s="501" t="s">
        <v>631</v>
      </c>
      <c r="C327" s="501" t="s">
        <v>1013</v>
      </c>
      <c r="D327" s="501">
        <v>1</v>
      </c>
      <c r="E327" s="501">
        <v>1</v>
      </c>
      <c r="F327" s="501" t="s">
        <v>1014</v>
      </c>
      <c r="G327" s="501"/>
      <c r="H327" s="501">
        <v>177</v>
      </c>
      <c r="I327" s="501">
        <v>100</v>
      </c>
      <c r="J327" s="501">
        <v>177</v>
      </c>
      <c r="K327" s="502">
        <v>27000</v>
      </c>
    </row>
    <row r="328" spans="1:11">
      <c r="A328" s="501">
        <v>364</v>
      </c>
      <c r="B328" s="501" t="s">
        <v>631</v>
      </c>
      <c r="C328" s="501" t="s">
        <v>953</v>
      </c>
      <c r="D328" s="501">
        <v>21125</v>
      </c>
      <c r="E328" s="501">
        <v>1</v>
      </c>
      <c r="F328" s="501" t="s">
        <v>647</v>
      </c>
      <c r="G328" s="501"/>
      <c r="H328" s="501">
        <v>4780</v>
      </c>
      <c r="I328" s="501">
        <v>48.514600000000002</v>
      </c>
      <c r="J328" s="501">
        <v>2318.9978799999999</v>
      </c>
      <c r="K328" s="502">
        <v>436000</v>
      </c>
    </row>
    <row r="329" spans="1:11">
      <c r="A329" s="501">
        <v>365</v>
      </c>
      <c r="B329" s="501" t="s">
        <v>631</v>
      </c>
      <c r="C329" s="501" t="s">
        <v>1016</v>
      </c>
      <c r="D329" s="501">
        <v>21125</v>
      </c>
      <c r="E329" s="501">
        <v>1</v>
      </c>
      <c r="F329" s="501" t="s">
        <v>639</v>
      </c>
      <c r="G329" s="501"/>
      <c r="H329" s="501">
        <v>638</v>
      </c>
      <c r="I329" s="501">
        <v>100</v>
      </c>
      <c r="J329" s="501">
        <v>638</v>
      </c>
      <c r="K329" s="502">
        <v>174000</v>
      </c>
    </row>
    <row r="330" spans="1:11">
      <c r="A330" s="501">
        <v>368</v>
      </c>
      <c r="B330" s="501" t="s">
        <v>631</v>
      </c>
      <c r="C330" s="501" t="s">
        <v>1015</v>
      </c>
      <c r="D330" s="501">
        <v>21125</v>
      </c>
      <c r="E330" s="501">
        <v>1</v>
      </c>
      <c r="F330" s="501" t="s">
        <v>639</v>
      </c>
      <c r="G330" s="501"/>
      <c r="H330" s="501">
        <v>8918</v>
      </c>
      <c r="I330" s="501">
        <v>100</v>
      </c>
      <c r="J330" s="501">
        <v>8918</v>
      </c>
      <c r="K330" s="502">
        <v>1907000</v>
      </c>
    </row>
    <row r="331" spans="1:11">
      <c r="A331" s="501">
        <v>369</v>
      </c>
      <c r="B331" s="501" t="s">
        <v>631</v>
      </c>
      <c r="C331" s="501" t="s">
        <v>951</v>
      </c>
      <c r="D331" s="501">
        <v>21125</v>
      </c>
      <c r="E331" s="501">
        <v>1</v>
      </c>
      <c r="F331" s="501" t="s">
        <v>639</v>
      </c>
      <c r="G331" s="501"/>
      <c r="H331" s="501">
        <v>3158</v>
      </c>
      <c r="I331" s="501">
        <v>100</v>
      </c>
      <c r="J331" s="501">
        <v>3158</v>
      </c>
      <c r="K331" s="502">
        <v>869000</v>
      </c>
    </row>
    <row r="332" spans="1:11">
      <c r="A332" s="501">
        <v>370</v>
      </c>
      <c r="B332" s="501" t="s">
        <v>631</v>
      </c>
      <c r="C332" s="501" t="s">
        <v>1012</v>
      </c>
      <c r="D332" s="501">
        <v>21125</v>
      </c>
      <c r="E332" s="501">
        <v>1</v>
      </c>
      <c r="F332" s="501" t="s">
        <v>639</v>
      </c>
      <c r="G332" s="501"/>
      <c r="H332" s="501">
        <v>5735</v>
      </c>
      <c r="I332" s="501">
        <v>100</v>
      </c>
      <c r="J332" s="501">
        <v>5735</v>
      </c>
      <c r="K332" s="502">
        <v>1135000</v>
      </c>
    </row>
    <row r="333" spans="1:11">
      <c r="A333" s="501">
        <v>371</v>
      </c>
      <c r="B333" s="501" t="s">
        <v>631</v>
      </c>
      <c r="C333" s="501" t="s">
        <v>1009</v>
      </c>
      <c r="D333" s="501">
        <v>21125</v>
      </c>
      <c r="E333" s="501">
        <v>1</v>
      </c>
      <c r="F333" s="501" t="s">
        <v>639</v>
      </c>
      <c r="G333" s="501"/>
      <c r="H333" s="501">
        <v>9047</v>
      </c>
      <c r="I333" s="501">
        <v>100</v>
      </c>
      <c r="J333" s="501">
        <v>9047</v>
      </c>
      <c r="K333" s="502">
        <v>1854000</v>
      </c>
    </row>
    <row r="334" spans="1:11">
      <c r="A334" s="501">
        <v>372</v>
      </c>
      <c r="B334" s="501" t="s">
        <v>631</v>
      </c>
      <c r="C334" s="501" t="s">
        <v>1006</v>
      </c>
      <c r="D334" s="501">
        <v>21125</v>
      </c>
      <c r="E334" s="501">
        <v>1</v>
      </c>
      <c r="F334" s="501" t="s">
        <v>639</v>
      </c>
      <c r="G334" s="501"/>
      <c r="H334" s="501">
        <v>5965</v>
      </c>
      <c r="I334" s="501">
        <v>100</v>
      </c>
      <c r="J334" s="501">
        <v>5965</v>
      </c>
      <c r="K334" s="502">
        <v>1297000</v>
      </c>
    </row>
    <row r="335" spans="1:11">
      <c r="A335" s="501">
        <v>373</v>
      </c>
      <c r="B335" s="501" t="s">
        <v>631</v>
      </c>
      <c r="C335" s="501" t="s">
        <v>1005</v>
      </c>
      <c r="D335" s="501">
        <v>21125</v>
      </c>
      <c r="E335" s="501">
        <v>1</v>
      </c>
      <c r="F335" s="501" t="s">
        <v>639</v>
      </c>
      <c r="G335" s="501"/>
      <c r="H335" s="501">
        <v>9876</v>
      </c>
      <c r="I335" s="501">
        <v>100</v>
      </c>
      <c r="J335" s="501">
        <v>9876</v>
      </c>
      <c r="K335" s="502">
        <v>2205000</v>
      </c>
    </row>
    <row r="336" spans="1:11">
      <c r="A336" s="501">
        <v>374</v>
      </c>
      <c r="B336" s="501" t="s">
        <v>631</v>
      </c>
      <c r="C336" s="501" t="s">
        <v>1004</v>
      </c>
      <c r="D336" s="501">
        <v>21125</v>
      </c>
      <c r="E336" s="501">
        <v>1</v>
      </c>
      <c r="F336" s="501" t="s">
        <v>639</v>
      </c>
      <c r="G336" s="501"/>
      <c r="H336" s="501">
        <v>16245</v>
      </c>
      <c r="I336" s="501">
        <v>100</v>
      </c>
      <c r="J336" s="501">
        <v>16245</v>
      </c>
      <c r="K336" s="502">
        <v>3271000</v>
      </c>
    </row>
    <row r="337" spans="1:11">
      <c r="A337" s="501">
        <v>375</v>
      </c>
      <c r="B337" s="501" t="s">
        <v>631</v>
      </c>
      <c r="C337" s="501" t="s">
        <v>1003</v>
      </c>
      <c r="D337" s="501">
        <v>21125</v>
      </c>
      <c r="E337" s="501">
        <v>1</v>
      </c>
      <c r="F337" s="501" t="s">
        <v>639</v>
      </c>
      <c r="G337" s="501"/>
      <c r="H337" s="501">
        <v>54169</v>
      </c>
      <c r="I337" s="501">
        <v>100</v>
      </c>
      <c r="J337" s="501">
        <v>54169</v>
      </c>
      <c r="K337" s="502">
        <v>10951000</v>
      </c>
    </row>
    <row r="338" spans="1:11">
      <c r="A338" s="501">
        <v>376</v>
      </c>
      <c r="B338" s="501" t="s">
        <v>631</v>
      </c>
      <c r="C338" s="501" t="s">
        <v>950</v>
      </c>
      <c r="D338" s="501">
        <v>21125</v>
      </c>
      <c r="E338" s="501">
        <v>1</v>
      </c>
      <c r="F338" s="501" t="s">
        <v>639</v>
      </c>
      <c r="G338" s="501"/>
      <c r="H338" s="501">
        <v>402</v>
      </c>
      <c r="I338" s="501">
        <v>100</v>
      </c>
      <c r="J338" s="501">
        <v>402</v>
      </c>
      <c r="K338" s="502">
        <v>126000</v>
      </c>
    </row>
    <row r="339" spans="1:11">
      <c r="A339" s="501">
        <v>377</v>
      </c>
      <c r="B339" s="501" t="s">
        <v>631</v>
      </c>
      <c r="C339" s="501" t="s">
        <v>949</v>
      </c>
      <c r="D339" s="501">
        <v>21125</v>
      </c>
      <c r="E339" s="501">
        <v>1</v>
      </c>
      <c r="F339" s="501" t="s">
        <v>639</v>
      </c>
      <c r="G339" s="501"/>
      <c r="H339" s="501">
        <v>374</v>
      </c>
      <c r="I339" s="501">
        <v>100</v>
      </c>
      <c r="J339" s="501">
        <v>374</v>
      </c>
      <c r="K339" s="502">
        <v>121000</v>
      </c>
    </row>
    <row r="340" spans="1:11">
      <c r="A340" s="501">
        <v>378</v>
      </c>
      <c r="B340" s="501" t="s">
        <v>631</v>
      </c>
      <c r="C340" s="501" t="s">
        <v>1000</v>
      </c>
      <c r="D340" s="501">
        <v>21125</v>
      </c>
      <c r="E340" s="501">
        <v>1</v>
      </c>
      <c r="F340" s="501" t="s">
        <v>639</v>
      </c>
      <c r="G340" s="501"/>
      <c r="H340" s="501">
        <v>1957</v>
      </c>
      <c r="I340" s="501">
        <v>100</v>
      </c>
      <c r="J340" s="501">
        <v>1957</v>
      </c>
      <c r="K340" s="502">
        <v>357000</v>
      </c>
    </row>
    <row r="341" spans="1:11">
      <c r="A341" s="501">
        <v>379</v>
      </c>
      <c r="B341" s="501" t="s">
        <v>631</v>
      </c>
      <c r="C341" s="501" t="s">
        <v>1002</v>
      </c>
      <c r="D341" s="501">
        <v>21125</v>
      </c>
      <c r="E341" s="501">
        <v>1</v>
      </c>
      <c r="F341" s="501" t="s">
        <v>647</v>
      </c>
      <c r="G341" s="501"/>
      <c r="H341" s="501">
        <v>2280</v>
      </c>
      <c r="I341" s="501">
        <v>100</v>
      </c>
      <c r="J341" s="501">
        <v>2280</v>
      </c>
      <c r="K341" s="502">
        <v>445000</v>
      </c>
    </row>
    <row r="342" spans="1:11">
      <c r="A342" s="501">
        <v>380</v>
      </c>
      <c r="B342" s="501" t="s">
        <v>631</v>
      </c>
      <c r="C342" s="501" t="s">
        <v>1001</v>
      </c>
      <c r="D342" s="501">
        <v>21125</v>
      </c>
      <c r="E342" s="501">
        <v>1</v>
      </c>
      <c r="F342" s="501" t="s">
        <v>647</v>
      </c>
      <c r="G342" s="501"/>
      <c r="H342" s="501">
        <v>474</v>
      </c>
      <c r="I342" s="501">
        <v>100</v>
      </c>
      <c r="J342" s="501">
        <v>474</v>
      </c>
      <c r="K342" s="502">
        <v>95000</v>
      </c>
    </row>
    <row r="343" spans="1:11">
      <c r="A343" s="501">
        <v>381</v>
      </c>
      <c r="B343" s="501" t="s">
        <v>631</v>
      </c>
      <c r="C343" s="501" t="s">
        <v>999</v>
      </c>
      <c r="D343" s="501">
        <v>21125</v>
      </c>
      <c r="E343" s="501">
        <v>1</v>
      </c>
      <c r="F343" s="501" t="s">
        <v>639</v>
      </c>
      <c r="G343" s="501"/>
      <c r="H343" s="501">
        <v>6839</v>
      </c>
      <c r="I343" s="501">
        <v>100</v>
      </c>
      <c r="J343" s="501">
        <v>6839</v>
      </c>
      <c r="K343" s="502">
        <v>1323000</v>
      </c>
    </row>
    <row r="344" spans="1:11">
      <c r="A344" s="501">
        <v>382</v>
      </c>
      <c r="B344" s="501" t="s">
        <v>631</v>
      </c>
      <c r="C344" s="501" t="s">
        <v>998</v>
      </c>
      <c r="D344" s="501">
        <v>21125</v>
      </c>
      <c r="E344" s="501">
        <v>1</v>
      </c>
      <c r="F344" s="501" t="s">
        <v>639</v>
      </c>
      <c r="G344" s="501"/>
      <c r="H344" s="501">
        <v>6846</v>
      </c>
      <c r="I344" s="501">
        <v>100</v>
      </c>
      <c r="J344" s="501">
        <v>6846</v>
      </c>
      <c r="K344" s="502">
        <v>1256000</v>
      </c>
    </row>
    <row r="345" spans="1:11">
      <c r="A345" s="501">
        <v>383</v>
      </c>
      <c r="B345" s="501" t="s">
        <v>631</v>
      </c>
      <c r="C345" s="501" t="s">
        <v>997</v>
      </c>
      <c r="D345" s="501">
        <v>21125</v>
      </c>
      <c r="E345" s="501">
        <v>1</v>
      </c>
      <c r="F345" s="501" t="s">
        <v>685</v>
      </c>
      <c r="G345" s="501"/>
      <c r="H345" s="501">
        <v>8198</v>
      </c>
      <c r="I345" s="501">
        <v>100</v>
      </c>
      <c r="J345" s="501">
        <v>8198</v>
      </c>
      <c r="K345" s="502">
        <v>1003000</v>
      </c>
    </row>
    <row r="346" spans="1:11">
      <c r="A346" s="501">
        <v>384</v>
      </c>
      <c r="B346" s="501" t="s">
        <v>631</v>
      </c>
      <c r="C346" s="501" t="s">
        <v>996</v>
      </c>
      <c r="D346" s="501">
        <v>21125</v>
      </c>
      <c r="E346" s="501">
        <v>1</v>
      </c>
      <c r="F346" s="501" t="s">
        <v>639</v>
      </c>
      <c r="G346" s="501"/>
      <c r="H346" s="501">
        <v>30370</v>
      </c>
      <c r="I346" s="501">
        <v>100</v>
      </c>
      <c r="J346" s="501">
        <v>30370</v>
      </c>
      <c r="K346" s="502">
        <v>3864000</v>
      </c>
    </row>
    <row r="347" spans="1:11">
      <c r="A347" s="501">
        <v>385</v>
      </c>
      <c r="B347" s="501" t="s">
        <v>631</v>
      </c>
      <c r="C347" s="501" t="s">
        <v>948</v>
      </c>
      <c r="D347" s="501">
        <v>21125</v>
      </c>
      <c r="E347" s="501">
        <v>1</v>
      </c>
      <c r="F347" s="501" t="s">
        <v>639</v>
      </c>
      <c r="G347" s="501"/>
      <c r="H347" s="501">
        <v>23699</v>
      </c>
      <c r="I347" s="501">
        <v>100</v>
      </c>
      <c r="J347" s="501">
        <v>23699</v>
      </c>
      <c r="K347" s="502">
        <v>5647000</v>
      </c>
    </row>
    <row r="348" spans="1:11">
      <c r="A348" s="501">
        <v>386</v>
      </c>
      <c r="B348" s="501" t="s">
        <v>631</v>
      </c>
      <c r="C348" s="501" t="s">
        <v>995</v>
      </c>
      <c r="D348" s="501">
        <v>21125</v>
      </c>
      <c r="E348" s="501">
        <v>1</v>
      </c>
      <c r="F348" s="501" t="s">
        <v>639</v>
      </c>
      <c r="G348" s="501"/>
      <c r="H348" s="501">
        <v>8761</v>
      </c>
      <c r="I348" s="501">
        <v>100</v>
      </c>
      <c r="J348" s="501">
        <v>8761</v>
      </c>
      <c r="K348" s="502">
        <v>1089000</v>
      </c>
    </row>
    <row r="349" spans="1:11">
      <c r="A349" s="501">
        <v>387</v>
      </c>
      <c r="B349" s="501" t="s">
        <v>631</v>
      </c>
      <c r="C349" s="501" t="s">
        <v>994</v>
      </c>
      <c r="D349" s="501">
        <v>21125</v>
      </c>
      <c r="E349" s="501">
        <v>1</v>
      </c>
      <c r="F349" s="501" t="s">
        <v>639</v>
      </c>
      <c r="G349" s="501"/>
      <c r="H349" s="501">
        <v>52005</v>
      </c>
      <c r="I349" s="501">
        <v>100</v>
      </c>
      <c r="J349" s="501">
        <v>52005</v>
      </c>
      <c r="K349" s="502">
        <v>7866000</v>
      </c>
    </row>
    <row r="350" spans="1:11">
      <c r="A350" s="501">
        <v>388</v>
      </c>
      <c r="B350" s="501" t="s">
        <v>631</v>
      </c>
      <c r="C350" s="501" t="s">
        <v>993</v>
      </c>
      <c r="D350" s="501">
        <v>21125</v>
      </c>
      <c r="E350" s="501">
        <v>1</v>
      </c>
      <c r="F350" s="501" t="s">
        <v>639</v>
      </c>
      <c r="G350" s="501"/>
      <c r="H350" s="501">
        <v>8998</v>
      </c>
      <c r="I350" s="501">
        <v>100</v>
      </c>
      <c r="J350" s="501">
        <v>8998</v>
      </c>
      <c r="K350" s="502">
        <v>1428000</v>
      </c>
    </row>
    <row r="351" spans="1:11">
      <c r="A351" s="501">
        <v>389</v>
      </c>
      <c r="B351" s="501" t="s">
        <v>631</v>
      </c>
      <c r="C351" s="501" t="s">
        <v>990</v>
      </c>
      <c r="D351" s="501">
        <v>21125</v>
      </c>
      <c r="E351" s="501">
        <v>1</v>
      </c>
      <c r="F351" s="501" t="s">
        <v>647</v>
      </c>
      <c r="G351" s="501"/>
      <c r="H351" s="501">
        <v>240</v>
      </c>
      <c r="I351" s="501">
        <v>100</v>
      </c>
      <c r="J351" s="501">
        <v>240</v>
      </c>
      <c r="K351" s="502">
        <v>47000</v>
      </c>
    </row>
    <row r="352" spans="1:11">
      <c r="A352" s="501">
        <v>390</v>
      </c>
      <c r="B352" s="501" t="s">
        <v>631</v>
      </c>
      <c r="C352" s="501" t="s">
        <v>1028</v>
      </c>
      <c r="D352" s="501"/>
      <c r="E352" s="501">
        <v>1</v>
      </c>
      <c r="F352" s="501" t="s">
        <v>639</v>
      </c>
      <c r="G352" s="501"/>
      <c r="H352" s="501">
        <v>34642</v>
      </c>
      <c r="I352" s="501">
        <v>100</v>
      </c>
      <c r="J352" s="501">
        <v>34642</v>
      </c>
      <c r="K352" s="502">
        <v>5608000</v>
      </c>
    </row>
    <row r="353" spans="1:11">
      <c r="A353" s="501">
        <v>391</v>
      </c>
      <c r="B353" s="501" t="s">
        <v>631</v>
      </c>
      <c r="C353" s="501" t="s">
        <v>991</v>
      </c>
      <c r="D353" s="501">
        <v>21125</v>
      </c>
      <c r="E353" s="501">
        <v>1</v>
      </c>
      <c r="F353" s="501" t="s">
        <v>639</v>
      </c>
      <c r="G353" s="501"/>
      <c r="H353" s="501">
        <v>859</v>
      </c>
      <c r="I353" s="501">
        <v>100</v>
      </c>
      <c r="J353" s="501">
        <v>859</v>
      </c>
      <c r="K353" s="502">
        <v>166000</v>
      </c>
    </row>
    <row r="354" spans="1:11">
      <c r="A354" s="501">
        <v>393</v>
      </c>
      <c r="B354" s="501" t="s">
        <v>631</v>
      </c>
      <c r="C354" s="501" t="s">
        <v>1037</v>
      </c>
      <c r="D354" s="501">
        <v>21125</v>
      </c>
      <c r="E354" s="501">
        <v>1</v>
      </c>
      <c r="F354" s="501" t="s">
        <v>639</v>
      </c>
      <c r="G354" s="501"/>
      <c r="H354" s="501">
        <v>19101</v>
      </c>
      <c r="I354" s="501">
        <v>100</v>
      </c>
      <c r="J354" s="501">
        <v>19101</v>
      </c>
      <c r="K354" s="502">
        <v>4546000</v>
      </c>
    </row>
    <row r="355" spans="1:11">
      <c r="A355" s="501">
        <v>434</v>
      </c>
      <c r="B355" s="501" t="s">
        <v>631</v>
      </c>
      <c r="C355" s="501" t="s">
        <v>962</v>
      </c>
      <c r="D355" s="501">
        <v>21125</v>
      </c>
      <c r="E355" s="501">
        <v>1</v>
      </c>
      <c r="F355" s="501" t="s">
        <v>639</v>
      </c>
      <c r="G355" s="501"/>
      <c r="H355" s="501">
        <v>5234</v>
      </c>
      <c r="I355" s="501">
        <v>100</v>
      </c>
      <c r="J355" s="501">
        <v>5234</v>
      </c>
      <c r="K355" s="502">
        <v>900000</v>
      </c>
    </row>
    <row r="356" spans="1:11">
      <c r="A356" s="501">
        <v>436</v>
      </c>
      <c r="B356" s="501" t="s">
        <v>631</v>
      </c>
      <c r="C356" s="501" t="s">
        <v>847</v>
      </c>
      <c r="D356" s="501">
        <v>1</v>
      </c>
      <c r="E356" s="501">
        <v>1</v>
      </c>
      <c r="F356" s="501" t="s">
        <v>848</v>
      </c>
      <c r="G356" s="501" t="s">
        <v>849</v>
      </c>
      <c r="H356" s="501">
        <v>556</v>
      </c>
      <c r="I356" s="501">
        <v>100</v>
      </c>
      <c r="J356" s="501">
        <v>556</v>
      </c>
      <c r="K356" s="502">
        <v>12232000</v>
      </c>
    </row>
    <row r="357" spans="1:11">
      <c r="A357" s="501">
        <v>437</v>
      </c>
      <c r="B357" s="501" t="s">
        <v>631</v>
      </c>
      <c r="C357" s="501" t="s">
        <v>632</v>
      </c>
      <c r="D357" s="501">
        <v>1</v>
      </c>
      <c r="E357" s="501">
        <v>1</v>
      </c>
      <c r="F357" s="501" t="s">
        <v>633</v>
      </c>
      <c r="G357" s="501" t="s">
        <v>634</v>
      </c>
      <c r="H357" s="501">
        <v>2314</v>
      </c>
      <c r="I357" s="501">
        <v>100</v>
      </c>
      <c r="J357" s="501">
        <v>2314</v>
      </c>
      <c r="K357" s="502">
        <v>29724000</v>
      </c>
    </row>
    <row r="358" spans="1:11">
      <c r="A358" s="501">
        <v>477</v>
      </c>
      <c r="B358" s="501" t="s">
        <v>631</v>
      </c>
      <c r="C358" s="501" t="s">
        <v>880</v>
      </c>
      <c r="D358" s="501">
        <v>21530</v>
      </c>
      <c r="E358" s="501">
        <v>1</v>
      </c>
      <c r="F358" s="501" t="s">
        <v>881</v>
      </c>
      <c r="G358" s="501" t="s">
        <v>882</v>
      </c>
      <c r="H358" s="501">
        <v>3100</v>
      </c>
      <c r="I358" s="501">
        <v>100</v>
      </c>
      <c r="J358" s="501">
        <v>3100</v>
      </c>
      <c r="K358" s="502">
        <v>392352000</v>
      </c>
    </row>
    <row r="359" spans="1:11">
      <c r="A359" s="501"/>
      <c r="B359" s="501"/>
      <c r="C359" s="501"/>
      <c r="D359" s="501"/>
      <c r="E359" s="501"/>
      <c r="F359" s="501"/>
      <c r="G359" s="501"/>
      <c r="H359" s="501"/>
      <c r="I359" s="501"/>
      <c r="J359" s="501"/>
      <c r="K359" s="502">
        <f>SUM(K9:K358)</f>
        <v>3047275462</v>
      </c>
    </row>
    <row r="360" spans="1:11" ht="15" customHeight="1">
      <c r="A360" s="503"/>
      <c r="B360" s="503"/>
      <c r="C360" s="503"/>
      <c r="D360" s="503"/>
      <c r="E360" s="503"/>
      <c r="F360" s="503"/>
      <c r="G360" s="503"/>
      <c r="H360" s="503"/>
      <c r="I360" s="503"/>
      <c r="J360" s="503"/>
      <c r="K360" s="504"/>
    </row>
    <row r="361" spans="1:11" ht="15" customHeight="1">
      <c r="A361" s="600" t="s">
        <v>1042</v>
      </c>
      <c r="B361" s="600"/>
      <c r="C361" s="600"/>
      <c r="D361" s="600"/>
      <c r="E361" s="600"/>
      <c r="F361" s="600"/>
      <c r="G361" s="600"/>
      <c r="H361" s="600"/>
      <c r="I361" s="600"/>
      <c r="J361" s="600"/>
      <c r="K361" s="600"/>
    </row>
    <row r="362" spans="1:11" ht="15" customHeight="1">
      <c r="A362" s="505">
        <v>453</v>
      </c>
      <c r="B362" s="505" t="s">
        <v>631</v>
      </c>
      <c r="C362" s="505" t="s">
        <v>1073</v>
      </c>
      <c r="D362" s="505">
        <v>4</v>
      </c>
      <c r="E362" s="505">
        <v>3</v>
      </c>
      <c r="F362" s="505" t="s">
        <v>1074</v>
      </c>
      <c r="G362" s="505"/>
      <c r="H362" s="505">
        <v>46405</v>
      </c>
      <c r="I362" s="505">
        <v>100</v>
      </c>
      <c r="J362" s="505">
        <v>46405</v>
      </c>
      <c r="K362" s="506">
        <v>25529938</v>
      </c>
    </row>
    <row r="363" spans="1:11">
      <c r="A363" s="507">
        <v>464</v>
      </c>
      <c r="B363" s="507" t="s">
        <v>631</v>
      </c>
      <c r="C363" s="507" t="s">
        <v>1063</v>
      </c>
      <c r="D363" s="507">
        <v>12622</v>
      </c>
      <c r="E363" s="507">
        <v>3</v>
      </c>
      <c r="F363" s="507" t="s">
        <v>1064</v>
      </c>
      <c r="G363" s="507" t="s">
        <v>1065</v>
      </c>
      <c r="H363" s="507">
        <v>2436</v>
      </c>
      <c r="I363" s="507">
        <v>100</v>
      </c>
      <c r="J363" s="507">
        <v>2436</v>
      </c>
      <c r="K363" s="508">
        <v>47334000</v>
      </c>
    </row>
    <row r="364" spans="1:11">
      <c r="A364" s="507">
        <v>465</v>
      </c>
      <c r="B364" s="507" t="s">
        <v>631</v>
      </c>
      <c r="C364" s="507" t="s">
        <v>1043</v>
      </c>
      <c r="D364" s="507">
        <v>12201</v>
      </c>
      <c r="E364" s="507">
        <v>3</v>
      </c>
      <c r="F364" s="507" t="s">
        <v>1044</v>
      </c>
      <c r="G364" s="507" t="s">
        <v>1045</v>
      </c>
      <c r="H364" s="507">
        <v>2610</v>
      </c>
      <c r="I364" s="507">
        <v>100</v>
      </c>
      <c r="J364" s="507">
        <v>2610</v>
      </c>
      <c r="K364" s="508">
        <v>47535000</v>
      </c>
    </row>
    <row r="365" spans="1:11">
      <c r="A365" s="507">
        <v>466</v>
      </c>
      <c r="B365" s="507" t="s">
        <v>631</v>
      </c>
      <c r="C365" s="507" t="s">
        <v>1066</v>
      </c>
      <c r="D365" s="507">
        <v>12632</v>
      </c>
      <c r="E365" s="507">
        <v>3</v>
      </c>
      <c r="F365" s="507" t="s">
        <v>1067</v>
      </c>
      <c r="G365" s="507" t="s">
        <v>893</v>
      </c>
      <c r="H365" s="507">
        <v>4613</v>
      </c>
      <c r="I365" s="507">
        <v>100</v>
      </c>
      <c r="J365" s="507">
        <v>4613</v>
      </c>
      <c r="K365" s="508">
        <v>134503000</v>
      </c>
    </row>
    <row r="366" spans="1:11">
      <c r="A366" s="507">
        <v>467</v>
      </c>
      <c r="B366" s="507" t="s">
        <v>631</v>
      </c>
      <c r="C366" s="507" t="s">
        <v>1057</v>
      </c>
      <c r="D366" s="507">
        <v>12611</v>
      </c>
      <c r="E366" s="507">
        <v>3</v>
      </c>
      <c r="F366" s="507" t="s">
        <v>1058</v>
      </c>
      <c r="G366" s="507" t="s">
        <v>1059</v>
      </c>
      <c r="H366" s="507">
        <v>1834</v>
      </c>
      <c r="I366" s="507">
        <v>100</v>
      </c>
      <c r="J366" s="507">
        <v>1834</v>
      </c>
      <c r="K366" s="508">
        <v>25500000</v>
      </c>
    </row>
    <row r="367" spans="1:11">
      <c r="A367" s="507">
        <v>468</v>
      </c>
      <c r="B367" s="507" t="s">
        <v>631</v>
      </c>
      <c r="C367" s="507" t="s">
        <v>1049</v>
      </c>
      <c r="D367" s="507">
        <v>12700</v>
      </c>
      <c r="E367" s="507">
        <v>3</v>
      </c>
      <c r="F367" s="507" t="s">
        <v>1050</v>
      </c>
      <c r="G367" s="507" t="s">
        <v>1051</v>
      </c>
      <c r="H367" s="507">
        <v>1434</v>
      </c>
      <c r="I367" s="507">
        <v>100</v>
      </c>
      <c r="J367" s="507">
        <v>1434</v>
      </c>
      <c r="K367" s="508">
        <v>23560000</v>
      </c>
    </row>
    <row r="368" spans="1:11" ht="25.5">
      <c r="A368" s="507">
        <v>469</v>
      </c>
      <c r="B368" s="507" t="s">
        <v>631</v>
      </c>
      <c r="C368" s="507" t="s">
        <v>1060</v>
      </c>
      <c r="D368" s="507">
        <v>24120</v>
      </c>
      <c r="E368" s="507">
        <v>3</v>
      </c>
      <c r="F368" s="507" t="s">
        <v>1061</v>
      </c>
      <c r="G368" s="507" t="s">
        <v>1062</v>
      </c>
      <c r="H368" s="507">
        <v>2292</v>
      </c>
      <c r="I368" s="507">
        <v>100</v>
      </c>
      <c r="J368" s="507">
        <v>2292</v>
      </c>
      <c r="K368" s="508">
        <v>36270000</v>
      </c>
    </row>
    <row r="369" spans="1:11">
      <c r="A369" s="507">
        <v>470</v>
      </c>
      <c r="B369" s="507" t="s">
        <v>631</v>
      </c>
      <c r="C369" s="507" t="s">
        <v>1055</v>
      </c>
      <c r="D369" s="507">
        <v>24111</v>
      </c>
      <c r="E369" s="507">
        <v>3</v>
      </c>
      <c r="F369" s="507" t="s">
        <v>1056</v>
      </c>
      <c r="G369" s="507" t="s">
        <v>706</v>
      </c>
      <c r="H369" s="507">
        <v>28240</v>
      </c>
      <c r="I369" s="507">
        <v>100</v>
      </c>
      <c r="J369" s="507">
        <v>28240</v>
      </c>
      <c r="K369" s="508">
        <v>108666000</v>
      </c>
    </row>
    <row r="370" spans="1:11">
      <c r="A370" s="507">
        <v>471</v>
      </c>
      <c r="B370" s="507" t="s">
        <v>631</v>
      </c>
      <c r="C370" s="507" t="s">
        <v>1046</v>
      </c>
      <c r="D370" s="507">
        <v>12633</v>
      </c>
      <c r="E370" s="507">
        <v>3</v>
      </c>
      <c r="F370" s="507" t="s">
        <v>1047</v>
      </c>
      <c r="G370" s="507" t="s">
        <v>1048</v>
      </c>
      <c r="H370" s="507">
        <v>13391</v>
      </c>
      <c r="I370" s="507">
        <v>100</v>
      </c>
      <c r="J370" s="507">
        <v>13391</v>
      </c>
      <c r="K370" s="508">
        <v>936292000</v>
      </c>
    </row>
    <row r="371" spans="1:11">
      <c r="A371" s="507">
        <v>472</v>
      </c>
      <c r="B371" s="507" t="s">
        <v>631</v>
      </c>
      <c r="C371" s="507" t="s">
        <v>1052</v>
      </c>
      <c r="D371" s="507">
        <v>12646</v>
      </c>
      <c r="E371" s="507">
        <v>3</v>
      </c>
      <c r="F371" s="507" t="s">
        <v>1053</v>
      </c>
      <c r="G371" s="507" t="s">
        <v>1054</v>
      </c>
      <c r="H371" s="507">
        <v>1478</v>
      </c>
      <c r="I371" s="507">
        <v>100</v>
      </c>
      <c r="J371" s="507">
        <v>1478</v>
      </c>
      <c r="K371" s="508">
        <v>64487000</v>
      </c>
    </row>
    <row r="372" spans="1:11">
      <c r="A372" s="507">
        <v>473</v>
      </c>
      <c r="B372" s="507" t="s">
        <v>631</v>
      </c>
      <c r="C372" s="507" t="s">
        <v>1070</v>
      </c>
      <c r="D372" s="507">
        <v>12645</v>
      </c>
      <c r="E372" s="507">
        <v>3</v>
      </c>
      <c r="F372" s="507" t="s">
        <v>1071</v>
      </c>
      <c r="G372" s="507" t="s">
        <v>1072</v>
      </c>
      <c r="H372" s="507">
        <v>871</v>
      </c>
      <c r="I372" s="507">
        <v>100</v>
      </c>
      <c r="J372" s="507">
        <v>871</v>
      </c>
      <c r="K372" s="508">
        <v>23377000</v>
      </c>
    </row>
    <row r="373" spans="1:11">
      <c r="A373" s="507">
        <v>474</v>
      </c>
      <c r="B373" s="507" t="s">
        <v>631</v>
      </c>
      <c r="C373" s="507" t="s">
        <v>1068</v>
      </c>
      <c r="D373" s="507">
        <v>12316</v>
      </c>
      <c r="E373" s="507">
        <v>3</v>
      </c>
      <c r="F373" s="507" t="s">
        <v>848</v>
      </c>
      <c r="G373" s="507" t="s">
        <v>1069</v>
      </c>
      <c r="H373" s="507">
        <v>1611</v>
      </c>
      <c r="I373" s="507">
        <v>100</v>
      </c>
      <c r="J373" s="507">
        <v>1611</v>
      </c>
      <c r="K373" s="508">
        <v>77603000</v>
      </c>
    </row>
    <row r="374" spans="1:11">
      <c r="A374" s="507"/>
      <c r="B374" s="507"/>
      <c r="C374" s="507"/>
      <c r="D374" s="507"/>
      <c r="E374" s="507"/>
      <c r="F374" s="507"/>
      <c r="G374" s="507"/>
      <c r="H374" s="507"/>
      <c r="I374" s="507"/>
      <c r="J374" s="507"/>
      <c r="K374" s="508">
        <f>SUM(K362:K373)</f>
        <v>1550656938</v>
      </c>
    </row>
    <row r="375" spans="1:11">
      <c r="A375" s="507"/>
      <c r="B375" s="507"/>
      <c r="C375" s="507"/>
      <c r="D375" s="507"/>
      <c r="E375" s="507"/>
      <c r="F375" s="507"/>
      <c r="G375" s="507"/>
      <c r="H375" s="507"/>
      <c r="I375" s="507"/>
      <c r="J375" s="507"/>
      <c r="K375" s="508"/>
    </row>
    <row r="376" spans="1:11">
      <c r="A376" s="595" t="s">
        <v>1075</v>
      </c>
      <c r="B376" s="596"/>
      <c r="C376" s="596"/>
      <c r="D376" s="596"/>
      <c r="E376" s="596"/>
      <c r="F376" s="596"/>
      <c r="G376" s="596"/>
      <c r="H376" s="596"/>
      <c r="I376" s="596"/>
      <c r="J376" s="596"/>
      <c r="K376" s="596"/>
    </row>
    <row r="377" spans="1:11">
      <c r="A377" s="501">
        <v>246</v>
      </c>
      <c r="B377" s="501" t="s">
        <v>631</v>
      </c>
      <c r="C377" s="501" t="s">
        <v>1127</v>
      </c>
      <c r="D377" s="501">
        <v>5</v>
      </c>
      <c r="E377" s="501">
        <v>5</v>
      </c>
      <c r="F377" s="501" t="s">
        <v>1087</v>
      </c>
      <c r="G377" s="501"/>
      <c r="H377" s="501">
        <v>3524</v>
      </c>
      <c r="I377" s="501">
        <v>100</v>
      </c>
      <c r="J377" s="501">
        <v>3524</v>
      </c>
      <c r="K377" s="502">
        <v>705000</v>
      </c>
    </row>
    <row r="378" spans="1:11">
      <c r="A378" s="507">
        <v>252</v>
      </c>
      <c r="B378" s="507" t="s">
        <v>631</v>
      </c>
      <c r="C378" s="507" t="s">
        <v>1128</v>
      </c>
      <c r="D378" s="507">
        <v>5</v>
      </c>
      <c r="E378" s="507">
        <v>5</v>
      </c>
      <c r="F378" s="507" t="s">
        <v>1087</v>
      </c>
      <c r="G378" s="507"/>
      <c r="H378" s="507">
        <v>43688</v>
      </c>
      <c r="I378" s="507">
        <v>100</v>
      </c>
      <c r="J378" s="507">
        <v>43688</v>
      </c>
      <c r="K378" s="508">
        <v>10922000</v>
      </c>
    </row>
    <row r="379" spans="1:11">
      <c r="A379" s="507">
        <v>253</v>
      </c>
      <c r="B379" s="507" t="s">
        <v>631</v>
      </c>
      <c r="C379" s="507" t="s">
        <v>1137</v>
      </c>
      <c r="D379" s="507">
        <v>5</v>
      </c>
      <c r="E379" s="507">
        <v>5</v>
      </c>
      <c r="F379" s="507" t="s">
        <v>1087</v>
      </c>
      <c r="G379" s="507"/>
      <c r="H379" s="507">
        <v>9153</v>
      </c>
      <c r="I379" s="507">
        <v>100</v>
      </c>
      <c r="J379" s="507">
        <v>9153</v>
      </c>
      <c r="K379" s="508">
        <v>3204000</v>
      </c>
    </row>
    <row r="380" spans="1:11">
      <c r="A380" s="507">
        <v>254</v>
      </c>
      <c r="B380" s="507" t="s">
        <v>631</v>
      </c>
      <c r="C380" s="507" t="s">
        <v>1136</v>
      </c>
      <c r="D380" s="507">
        <v>5</v>
      </c>
      <c r="E380" s="507">
        <v>5</v>
      </c>
      <c r="F380" s="507" t="s">
        <v>1087</v>
      </c>
      <c r="G380" s="507"/>
      <c r="H380" s="507">
        <v>11363</v>
      </c>
      <c r="I380" s="507">
        <v>100</v>
      </c>
      <c r="J380" s="507">
        <v>11363</v>
      </c>
      <c r="K380" s="508">
        <v>3977000</v>
      </c>
    </row>
    <row r="381" spans="1:11">
      <c r="A381" s="507">
        <v>255</v>
      </c>
      <c r="B381" s="507" t="s">
        <v>631</v>
      </c>
      <c r="C381" s="507" t="s">
        <v>1141</v>
      </c>
      <c r="D381" s="507">
        <v>5</v>
      </c>
      <c r="E381" s="507">
        <v>5</v>
      </c>
      <c r="F381" s="507" t="s">
        <v>1087</v>
      </c>
      <c r="G381" s="507"/>
      <c r="H381" s="507">
        <v>955</v>
      </c>
      <c r="I381" s="507">
        <v>100</v>
      </c>
      <c r="J381" s="507">
        <v>955</v>
      </c>
      <c r="K381" s="508">
        <v>239000</v>
      </c>
    </row>
    <row r="382" spans="1:11" s="513" customFormat="1">
      <c r="A382" s="507">
        <v>256</v>
      </c>
      <c r="B382" s="507" t="s">
        <v>631</v>
      </c>
      <c r="C382" s="507" t="s">
        <v>1140</v>
      </c>
      <c r="D382" s="507">
        <v>5</v>
      </c>
      <c r="E382" s="507">
        <v>5</v>
      </c>
      <c r="F382" s="507" t="s">
        <v>1087</v>
      </c>
      <c r="G382" s="507"/>
      <c r="H382" s="507">
        <v>30455</v>
      </c>
      <c r="I382" s="507">
        <v>100</v>
      </c>
      <c r="J382" s="507">
        <v>30455</v>
      </c>
      <c r="K382" s="508">
        <v>9050295</v>
      </c>
    </row>
    <row r="383" spans="1:11">
      <c r="A383" s="507">
        <v>257</v>
      </c>
      <c r="B383" s="507" t="s">
        <v>631</v>
      </c>
      <c r="C383" s="507" t="s">
        <v>1135</v>
      </c>
      <c r="D383" s="507">
        <v>5</v>
      </c>
      <c r="E383" s="507">
        <v>5</v>
      </c>
      <c r="F383" s="507" t="s">
        <v>1087</v>
      </c>
      <c r="G383" s="507"/>
      <c r="H383" s="507">
        <v>5551</v>
      </c>
      <c r="I383" s="507">
        <v>100</v>
      </c>
      <c r="J383" s="507">
        <v>5551</v>
      </c>
      <c r="K383" s="508">
        <v>666000</v>
      </c>
    </row>
    <row r="384" spans="1:11">
      <c r="A384" s="507">
        <v>258</v>
      </c>
      <c r="B384" s="507" t="s">
        <v>631</v>
      </c>
      <c r="C384" s="507" t="s">
        <v>1132</v>
      </c>
      <c r="D384" s="507">
        <v>5</v>
      </c>
      <c r="E384" s="507">
        <v>5</v>
      </c>
      <c r="F384" s="507" t="s">
        <v>1087</v>
      </c>
      <c r="G384" s="507"/>
      <c r="H384" s="507">
        <v>5498</v>
      </c>
      <c r="I384" s="507">
        <v>100</v>
      </c>
      <c r="J384" s="507">
        <v>5498</v>
      </c>
      <c r="K384" s="508">
        <v>880000</v>
      </c>
    </row>
    <row r="385" spans="1:11">
      <c r="A385" s="507">
        <v>259</v>
      </c>
      <c r="B385" s="507" t="s">
        <v>631</v>
      </c>
      <c r="C385" s="507" t="s">
        <v>1129</v>
      </c>
      <c r="D385" s="507">
        <v>5</v>
      </c>
      <c r="E385" s="507">
        <v>5</v>
      </c>
      <c r="F385" s="507" t="s">
        <v>1087</v>
      </c>
      <c r="G385" s="507"/>
      <c r="H385" s="507">
        <v>5755</v>
      </c>
      <c r="I385" s="507">
        <v>100</v>
      </c>
      <c r="J385" s="507">
        <v>5755</v>
      </c>
      <c r="K385" s="508">
        <v>806000</v>
      </c>
    </row>
    <row r="386" spans="1:11">
      <c r="A386" s="507">
        <v>260</v>
      </c>
      <c r="B386" s="507" t="s">
        <v>631</v>
      </c>
      <c r="C386" s="507" t="s">
        <v>1125</v>
      </c>
      <c r="D386" s="507">
        <v>5</v>
      </c>
      <c r="E386" s="507">
        <v>5</v>
      </c>
      <c r="F386" s="507" t="s">
        <v>1126</v>
      </c>
      <c r="G386" s="507"/>
      <c r="H386" s="507">
        <v>58379</v>
      </c>
      <c r="I386" s="507">
        <v>100</v>
      </c>
      <c r="J386" s="507">
        <v>58379</v>
      </c>
      <c r="K386" s="508">
        <v>10460786</v>
      </c>
    </row>
    <row r="387" spans="1:11">
      <c r="A387" s="507">
        <v>396</v>
      </c>
      <c r="B387" s="507" t="s">
        <v>631</v>
      </c>
      <c r="C387" s="507" t="s">
        <v>1120</v>
      </c>
      <c r="D387" s="507">
        <v>1</v>
      </c>
      <c r="E387" s="507">
        <v>5</v>
      </c>
      <c r="F387" s="507" t="s">
        <v>848</v>
      </c>
      <c r="G387" s="507"/>
      <c r="H387" s="507">
        <v>1208</v>
      </c>
      <c r="I387" s="507">
        <v>100</v>
      </c>
      <c r="J387" s="507">
        <v>1208</v>
      </c>
      <c r="K387" s="508">
        <v>11341776</v>
      </c>
    </row>
    <row r="388" spans="1:11">
      <c r="A388" s="507">
        <v>401</v>
      </c>
      <c r="B388" s="507" t="s">
        <v>631</v>
      </c>
      <c r="C388" s="507" t="s">
        <v>1123</v>
      </c>
      <c r="D388" s="507">
        <v>1</v>
      </c>
      <c r="E388" s="507">
        <v>5</v>
      </c>
      <c r="F388" s="507" t="s">
        <v>848</v>
      </c>
      <c r="G388" s="507"/>
      <c r="H388" s="507">
        <v>170</v>
      </c>
      <c r="I388" s="507">
        <v>100</v>
      </c>
      <c r="J388" s="507">
        <v>170</v>
      </c>
      <c r="K388" s="508">
        <v>255000</v>
      </c>
    </row>
    <row r="389" spans="1:11">
      <c r="A389" s="507">
        <v>402</v>
      </c>
      <c r="B389" s="507" t="s">
        <v>631</v>
      </c>
      <c r="C389" s="507" t="s">
        <v>1124</v>
      </c>
      <c r="D389" s="507">
        <v>1</v>
      </c>
      <c r="E389" s="507">
        <v>5</v>
      </c>
      <c r="F389" s="507" t="s">
        <v>848</v>
      </c>
      <c r="G389" s="507"/>
      <c r="H389" s="507">
        <v>3283</v>
      </c>
      <c r="I389" s="507">
        <v>100</v>
      </c>
      <c r="J389" s="507">
        <v>3283</v>
      </c>
      <c r="K389" s="508">
        <v>6272000</v>
      </c>
    </row>
    <row r="390" spans="1:11">
      <c r="A390" s="507">
        <v>403</v>
      </c>
      <c r="B390" s="507" t="s">
        <v>631</v>
      </c>
      <c r="C390" s="507" t="s">
        <v>1092</v>
      </c>
      <c r="D390" s="507">
        <v>1</v>
      </c>
      <c r="E390" s="507">
        <v>5</v>
      </c>
      <c r="F390" s="507" t="s">
        <v>848</v>
      </c>
      <c r="G390" s="507"/>
      <c r="H390" s="507">
        <v>1111</v>
      </c>
      <c r="I390" s="507">
        <v>100</v>
      </c>
      <c r="J390" s="507">
        <v>1111</v>
      </c>
      <c r="K390" s="508">
        <v>2958000</v>
      </c>
    </row>
    <row r="391" spans="1:11">
      <c r="A391" s="507">
        <v>404</v>
      </c>
      <c r="B391" s="507" t="s">
        <v>631</v>
      </c>
      <c r="C391" s="507" t="s">
        <v>1093</v>
      </c>
      <c r="D391" s="507">
        <v>1</v>
      </c>
      <c r="E391" s="507">
        <v>5</v>
      </c>
      <c r="F391" s="507" t="s">
        <v>848</v>
      </c>
      <c r="G391" s="507"/>
      <c r="H391" s="507">
        <v>101319</v>
      </c>
      <c r="I391" s="507">
        <v>100</v>
      </c>
      <c r="J391" s="507">
        <v>101319</v>
      </c>
      <c r="K391" s="508">
        <v>160552000</v>
      </c>
    </row>
    <row r="392" spans="1:11" ht="25.5">
      <c r="A392" s="507">
        <v>407</v>
      </c>
      <c r="B392" s="507" t="s">
        <v>631</v>
      </c>
      <c r="C392" s="507" t="s">
        <v>1076</v>
      </c>
      <c r="D392" s="507">
        <v>1</v>
      </c>
      <c r="E392" s="507">
        <v>5</v>
      </c>
      <c r="F392" s="507" t="s">
        <v>1077</v>
      </c>
      <c r="G392" s="507" t="s">
        <v>1078</v>
      </c>
      <c r="H392" s="507">
        <v>1446</v>
      </c>
      <c r="I392" s="507">
        <v>100</v>
      </c>
      <c r="J392" s="507">
        <v>1446</v>
      </c>
      <c r="K392" s="508">
        <v>7519000</v>
      </c>
    </row>
    <row r="393" spans="1:11">
      <c r="A393" s="507">
        <v>408</v>
      </c>
      <c r="B393" s="507" t="s">
        <v>631</v>
      </c>
      <c r="C393" s="507" t="s">
        <v>1119</v>
      </c>
      <c r="D393" s="507">
        <v>1</v>
      </c>
      <c r="E393" s="507">
        <v>5</v>
      </c>
      <c r="F393" s="507" t="s">
        <v>848</v>
      </c>
      <c r="G393" s="507" t="s">
        <v>1083</v>
      </c>
      <c r="H393" s="507">
        <v>1131</v>
      </c>
      <c r="I393" s="507">
        <v>100</v>
      </c>
      <c r="J393" s="507">
        <v>1131</v>
      </c>
      <c r="K393" s="508">
        <v>3619000</v>
      </c>
    </row>
    <row r="394" spans="1:11">
      <c r="A394" s="507">
        <v>409</v>
      </c>
      <c r="B394" s="507" t="s">
        <v>631</v>
      </c>
      <c r="C394" s="507" t="s">
        <v>1108</v>
      </c>
      <c r="D394" s="507">
        <v>1</v>
      </c>
      <c r="E394" s="507">
        <v>5</v>
      </c>
      <c r="F394" s="507" t="s">
        <v>848</v>
      </c>
      <c r="G394" s="507"/>
      <c r="H394" s="507">
        <v>101</v>
      </c>
      <c r="I394" s="507">
        <v>100</v>
      </c>
      <c r="J394" s="507">
        <v>101</v>
      </c>
      <c r="K394" s="508">
        <v>152000</v>
      </c>
    </row>
    <row r="395" spans="1:11">
      <c r="A395" s="507">
        <v>410</v>
      </c>
      <c r="B395" s="507" t="s">
        <v>631</v>
      </c>
      <c r="C395" s="507" t="s">
        <v>1111</v>
      </c>
      <c r="D395" s="507">
        <v>1</v>
      </c>
      <c r="E395" s="507">
        <v>5</v>
      </c>
      <c r="F395" s="507" t="s">
        <v>848</v>
      </c>
      <c r="G395" s="507"/>
      <c r="H395" s="507">
        <v>10000</v>
      </c>
      <c r="I395" s="507">
        <v>100</v>
      </c>
      <c r="J395" s="507">
        <v>10000</v>
      </c>
      <c r="K395" s="508">
        <v>15000000</v>
      </c>
    </row>
    <row r="396" spans="1:11">
      <c r="A396" s="507">
        <v>411</v>
      </c>
      <c r="B396" s="507" t="s">
        <v>631</v>
      </c>
      <c r="C396" s="507" t="s">
        <v>1095</v>
      </c>
      <c r="D396" s="507">
        <v>1</v>
      </c>
      <c r="E396" s="507">
        <v>5</v>
      </c>
      <c r="F396" s="507" t="s">
        <v>848</v>
      </c>
      <c r="G396" s="507" t="s">
        <v>664</v>
      </c>
      <c r="H396" s="507">
        <v>595</v>
      </c>
      <c r="I396" s="507">
        <v>100</v>
      </c>
      <c r="J396" s="507">
        <v>595</v>
      </c>
      <c r="K396" s="508">
        <v>2083000</v>
      </c>
    </row>
    <row r="397" spans="1:11">
      <c r="A397" s="507">
        <v>412</v>
      </c>
      <c r="B397" s="507" t="s">
        <v>631</v>
      </c>
      <c r="C397" s="507" t="s">
        <v>1098</v>
      </c>
      <c r="D397" s="507">
        <v>1</v>
      </c>
      <c r="E397" s="507">
        <v>5</v>
      </c>
      <c r="F397" s="507" t="s">
        <v>848</v>
      </c>
      <c r="G397" s="507" t="s">
        <v>723</v>
      </c>
      <c r="H397" s="507">
        <v>176</v>
      </c>
      <c r="I397" s="507">
        <v>100</v>
      </c>
      <c r="J397" s="507">
        <v>176</v>
      </c>
      <c r="K397" s="508">
        <v>528000</v>
      </c>
    </row>
    <row r="398" spans="1:11">
      <c r="A398" s="507">
        <v>414</v>
      </c>
      <c r="B398" s="507" t="s">
        <v>631</v>
      </c>
      <c r="C398" s="507" t="s">
        <v>1090</v>
      </c>
      <c r="D398" s="507">
        <v>1</v>
      </c>
      <c r="E398" s="507">
        <v>5</v>
      </c>
      <c r="F398" s="507" t="s">
        <v>848</v>
      </c>
      <c r="G398" s="507"/>
      <c r="H398" s="507">
        <v>1062</v>
      </c>
      <c r="I398" s="507">
        <v>100</v>
      </c>
      <c r="J398" s="507">
        <v>1062</v>
      </c>
      <c r="K398" s="508">
        <v>1593000</v>
      </c>
    </row>
    <row r="399" spans="1:11">
      <c r="A399" s="507">
        <v>415</v>
      </c>
      <c r="B399" s="507" t="s">
        <v>631</v>
      </c>
      <c r="C399" s="507" t="s">
        <v>1091</v>
      </c>
      <c r="D399" s="507">
        <v>1</v>
      </c>
      <c r="E399" s="507">
        <v>5</v>
      </c>
      <c r="F399" s="507" t="s">
        <v>848</v>
      </c>
      <c r="G399" s="507"/>
      <c r="H399" s="507">
        <v>1215</v>
      </c>
      <c r="I399" s="507">
        <v>100</v>
      </c>
      <c r="J399" s="507">
        <v>1215</v>
      </c>
      <c r="K399" s="508">
        <v>1823000</v>
      </c>
    </row>
    <row r="400" spans="1:11">
      <c r="A400" s="507">
        <v>416</v>
      </c>
      <c r="B400" s="507" t="s">
        <v>631</v>
      </c>
      <c r="C400" s="507" t="s">
        <v>1088</v>
      </c>
      <c r="D400" s="507">
        <v>1</v>
      </c>
      <c r="E400" s="507">
        <v>5</v>
      </c>
      <c r="F400" s="507" t="s">
        <v>848</v>
      </c>
      <c r="G400" s="507"/>
      <c r="H400" s="507">
        <v>9543</v>
      </c>
      <c r="I400" s="507">
        <v>100</v>
      </c>
      <c r="J400" s="507">
        <v>9543</v>
      </c>
      <c r="K400" s="508">
        <v>14315000</v>
      </c>
    </row>
    <row r="401" spans="1:11">
      <c r="A401" s="507">
        <v>418</v>
      </c>
      <c r="B401" s="507" t="s">
        <v>631</v>
      </c>
      <c r="C401" s="507" t="s">
        <v>1273</v>
      </c>
      <c r="D401" s="507">
        <v>1</v>
      </c>
      <c r="E401" s="507">
        <v>5</v>
      </c>
      <c r="F401" s="507" t="s">
        <v>848</v>
      </c>
      <c r="G401" s="507"/>
      <c r="H401" s="507">
        <v>10000</v>
      </c>
      <c r="I401" s="507">
        <v>100</v>
      </c>
      <c r="J401" s="507">
        <v>10000</v>
      </c>
      <c r="K401" s="508">
        <v>20000000</v>
      </c>
    </row>
    <row r="402" spans="1:11">
      <c r="A402" s="507">
        <v>422</v>
      </c>
      <c r="B402" s="507" t="s">
        <v>631</v>
      </c>
      <c r="C402" s="507" t="s">
        <v>1096</v>
      </c>
      <c r="D402" s="507">
        <v>1</v>
      </c>
      <c r="E402" s="507">
        <v>5</v>
      </c>
      <c r="F402" s="507" t="s">
        <v>848</v>
      </c>
      <c r="G402" s="507"/>
      <c r="H402" s="507">
        <v>1511</v>
      </c>
      <c r="I402" s="507">
        <v>100</v>
      </c>
      <c r="J402" s="507">
        <v>1511</v>
      </c>
      <c r="K402" s="508">
        <v>4533000</v>
      </c>
    </row>
    <row r="403" spans="1:11">
      <c r="A403" s="507">
        <v>423</v>
      </c>
      <c r="B403" s="507" t="s">
        <v>631</v>
      </c>
      <c r="C403" s="507" t="s">
        <v>1102</v>
      </c>
      <c r="D403" s="507">
        <v>1</v>
      </c>
      <c r="E403" s="507">
        <v>5</v>
      </c>
      <c r="F403" s="507" t="s">
        <v>848</v>
      </c>
      <c r="G403" s="507"/>
      <c r="H403" s="507">
        <v>8508</v>
      </c>
      <c r="I403" s="507">
        <v>100</v>
      </c>
      <c r="J403" s="507">
        <v>8508</v>
      </c>
      <c r="K403" s="508">
        <v>21270000</v>
      </c>
    </row>
    <row r="404" spans="1:11" s="513" customFormat="1">
      <c r="A404" s="507">
        <v>424</v>
      </c>
      <c r="B404" s="507" t="s">
        <v>631</v>
      </c>
      <c r="C404" s="507" t="s">
        <v>1109</v>
      </c>
      <c r="D404" s="507">
        <v>1</v>
      </c>
      <c r="E404" s="507">
        <v>5</v>
      </c>
      <c r="F404" s="507" t="s">
        <v>1110</v>
      </c>
      <c r="G404" s="507"/>
      <c r="H404" s="507">
        <v>13573</v>
      </c>
      <c r="I404" s="507">
        <v>100</v>
      </c>
      <c r="J404" s="507">
        <v>13573</v>
      </c>
      <c r="K404" s="508">
        <v>23866985</v>
      </c>
    </row>
    <row r="405" spans="1:11">
      <c r="A405" s="507">
        <v>425</v>
      </c>
      <c r="B405" s="507" t="s">
        <v>631</v>
      </c>
      <c r="C405" s="507" t="s">
        <v>1106</v>
      </c>
      <c r="D405" s="507">
        <v>1</v>
      </c>
      <c r="E405" s="507">
        <v>5</v>
      </c>
      <c r="F405" s="507" t="s">
        <v>848</v>
      </c>
      <c r="G405" s="507"/>
      <c r="H405" s="507">
        <v>1628</v>
      </c>
      <c r="I405" s="507">
        <v>100</v>
      </c>
      <c r="J405" s="507">
        <v>1628</v>
      </c>
      <c r="K405" s="508">
        <v>1628000</v>
      </c>
    </row>
    <row r="406" spans="1:11">
      <c r="A406" s="507">
        <v>426</v>
      </c>
      <c r="B406" s="507" t="s">
        <v>631</v>
      </c>
      <c r="C406" s="507" t="s">
        <v>1105</v>
      </c>
      <c r="D406" s="507">
        <v>1</v>
      </c>
      <c r="E406" s="507">
        <v>5</v>
      </c>
      <c r="F406" s="507" t="s">
        <v>848</v>
      </c>
      <c r="G406" s="507"/>
      <c r="H406" s="507">
        <v>6872</v>
      </c>
      <c r="I406" s="507">
        <v>100</v>
      </c>
      <c r="J406" s="507">
        <v>6872</v>
      </c>
      <c r="K406" s="508">
        <v>6872000</v>
      </c>
    </row>
    <row r="407" spans="1:11">
      <c r="A407" s="507">
        <v>430</v>
      </c>
      <c r="B407" s="507" t="s">
        <v>631</v>
      </c>
      <c r="C407" s="507" t="s">
        <v>1114</v>
      </c>
      <c r="D407" s="507">
        <v>1</v>
      </c>
      <c r="E407" s="507">
        <v>5</v>
      </c>
      <c r="F407" s="507" t="s">
        <v>848</v>
      </c>
      <c r="G407" s="507"/>
      <c r="H407" s="507">
        <v>750</v>
      </c>
      <c r="I407" s="507">
        <v>100</v>
      </c>
      <c r="J407" s="507">
        <v>750</v>
      </c>
      <c r="K407" s="508">
        <v>3375000</v>
      </c>
    </row>
    <row r="408" spans="1:11">
      <c r="A408" s="507">
        <v>431</v>
      </c>
      <c r="B408" s="507" t="s">
        <v>631</v>
      </c>
      <c r="C408" s="507" t="s">
        <v>1079</v>
      </c>
      <c r="D408" s="507">
        <v>1</v>
      </c>
      <c r="E408" s="507">
        <v>5</v>
      </c>
      <c r="F408" s="507" t="s">
        <v>848</v>
      </c>
      <c r="G408" s="507" t="s">
        <v>637</v>
      </c>
      <c r="H408" s="507">
        <v>1445</v>
      </c>
      <c r="I408" s="507">
        <v>100</v>
      </c>
      <c r="J408" s="507">
        <v>1445</v>
      </c>
      <c r="K408" s="508">
        <v>5058000</v>
      </c>
    </row>
    <row r="409" spans="1:11">
      <c r="A409" s="507">
        <v>432</v>
      </c>
      <c r="B409" s="507" t="s">
        <v>631</v>
      </c>
      <c r="C409" s="507" t="s">
        <v>1084</v>
      </c>
      <c r="D409" s="507">
        <v>1</v>
      </c>
      <c r="E409" s="507">
        <v>5</v>
      </c>
      <c r="F409" s="507" t="s">
        <v>848</v>
      </c>
      <c r="G409" s="507"/>
      <c r="H409" s="507">
        <v>1351</v>
      </c>
      <c r="I409" s="507">
        <v>100</v>
      </c>
      <c r="J409" s="507">
        <v>1351</v>
      </c>
      <c r="K409" s="508">
        <v>2972000</v>
      </c>
    </row>
    <row r="410" spans="1:11">
      <c r="A410" s="507">
        <v>433</v>
      </c>
      <c r="B410" s="507" t="s">
        <v>631</v>
      </c>
      <c r="C410" s="507" t="s">
        <v>1085</v>
      </c>
      <c r="D410" s="507">
        <v>1</v>
      </c>
      <c r="E410" s="507">
        <v>5</v>
      </c>
      <c r="F410" s="507" t="s">
        <v>848</v>
      </c>
      <c r="G410" s="507"/>
      <c r="H410" s="507">
        <v>3807</v>
      </c>
      <c r="I410" s="507">
        <v>100</v>
      </c>
      <c r="J410" s="507">
        <v>3807</v>
      </c>
      <c r="K410" s="508">
        <v>9518000</v>
      </c>
    </row>
    <row r="411" spans="1:11">
      <c r="A411" s="507">
        <v>439</v>
      </c>
      <c r="B411" s="507" t="s">
        <v>631</v>
      </c>
      <c r="C411" s="507" t="s">
        <v>1101</v>
      </c>
      <c r="D411" s="507">
        <v>5</v>
      </c>
      <c r="E411" s="507">
        <v>5</v>
      </c>
      <c r="F411" s="507" t="s">
        <v>1087</v>
      </c>
      <c r="G411" s="507"/>
      <c r="H411" s="507">
        <v>11551</v>
      </c>
      <c r="I411" s="507">
        <v>100</v>
      </c>
      <c r="J411" s="507">
        <v>11551</v>
      </c>
      <c r="K411" s="508">
        <v>17327000</v>
      </c>
    </row>
    <row r="412" spans="1:11">
      <c r="A412" s="507">
        <v>440</v>
      </c>
      <c r="B412" s="507" t="s">
        <v>631</v>
      </c>
      <c r="C412" s="507" t="s">
        <v>1100</v>
      </c>
      <c r="D412" s="507">
        <v>5</v>
      </c>
      <c r="E412" s="507">
        <v>5</v>
      </c>
      <c r="F412" s="507" t="s">
        <v>1087</v>
      </c>
      <c r="G412" s="507"/>
      <c r="H412" s="507">
        <v>12715</v>
      </c>
      <c r="I412" s="507">
        <v>100</v>
      </c>
      <c r="J412" s="507">
        <v>12715</v>
      </c>
      <c r="K412" s="508">
        <v>19073000</v>
      </c>
    </row>
    <row r="413" spans="1:11" s="513" customFormat="1">
      <c r="A413" s="507">
        <v>441</v>
      </c>
      <c r="B413" s="507" t="s">
        <v>631</v>
      </c>
      <c r="C413" s="507" t="s">
        <v>1097</v>
      </c>
      <c r="D413" s="507">
        <v>5</v>
      </c>
      <c r="E413" s="507">
        <v>5</v>
      </c>
      <c r="F413" s="507" t="s">
        <v>1087</v>
      </c>
      <c r="G413" s="507"/>
      <c r="H413" s="507">
        <v>10115</v>
      </c>
      <c r="I413" s="507">
        <v>100</v>
      </c>
      <c r="J413" s="507">
        <v>10115</v>
      </c>
      <c r="K413" s="508">
        <v>10535000</v>
      </c>
    </row>
    <row r="414" spans="1:11">
      <c r="A414" s="507">
        <v>443</v>
      </c>
      <c r="B414" s="507" t="s">
        <v>631</v>
      </c>
      <c r="C414" s="507" t="s">
        <v>1094</v>
      </c>
      <c r="D414" s="507">
        <v>5</v>
      </c>
      <c r="E414" s="507">
        <v>5</v>
      </c>
      <c r="F414" s="507" t="s">
        <v>1087</v>
      </c>
      <c r="G414" s="507"/>
      <c r="H414" s="507">
        <v>146451</v>
      </c>
      <c r="I414" s="507">
        <v>100</v>
      </c>
      <c r="J414" s="507">
        <v>146451</v>
      </c>
      <c r="K414" s="508">
        <v>117161000</v>
      </c>
    </row>
    <row r="415" spans="1:11">
      <c r="A415" s="507">
        <v>444</v>
      </c>
      <c r="B415" s="507" t="s">
        <v>631</v>
      </c>
      <c r="C415" s="507" t="s">
        <v>1118</v>
      </c>
      <c r="D415" s="507">
        <v>5</v>
      </c>
      <c r="E415" s="507">
        <v>5</v>
      </c>
      <c r="F415" s="507" t="s">
        <v>1087</v>
      </c>
      <c r="G415" s="507"/>
      <c r="H415" s="507">
        <v>174293</v>
      </c>
      <c r="I415" s="507">
        <v>100</v>
      </c>
      <c r="J415" s="507">
        <v>174293</v>
      </c>
      <c r="K415" s="508">
        <v>139405384</v>
      </c>
    </row>
    <row r="416" spans="1:11">
      <c r="A416" s="507">
        <v>445</v>
      </c>
      <c r="B416" s="507" t="s">
        <v>631</v>
      </c>
      <c r="C416" s="507" t="s">
        <v>1117</v>
      </c>
      <c r="D416" s="507">
        <v>5</v>
      </c>
      <c r="E416" s="507">
        <v>5</v>
      </c>
      <c r="F416" s="507" t="s">
        <v>1087</v>
      </c>
      <c r="G416" s="507"/>
      <c r="H416" s="507">
        <v>11253</v>
      </c>
      <c r="I416" s="507">
        <v>100</v>
      </c>
      <c r="J416" s="507">
        <v>11253</v>
      </c>
      <c r="K416" s="508">
        <v>11253000</v>
      </c>
    </row>
    <row r="417" spans="1:11">
      <c r="A417" s="507">
        <v>446</v>
      </c>
      <c r="B417" s="507" t="s">
        <v>631</v>
      </c>
      <c r="C417" s="507" t="s">
        <v>1116</v>
      </c>
      <c r="D417" s="507">
        <v>5</v>
      </c>
      <c r="E417" s="507">
        <v>5</v>
      </c>
      <c r="F417" s="507" t="s">
        <v>1087</v>
      </c>
      <c r="G417" s="507"/>
      <c r="H417" s="507">
        <v>64593</v>
      </c>
      <c r="I417" s="507">
        <v>100</v>
      </c>
      <c r="J417" s="507">
        <v>64593</v>
      </c>
      <c r="K417" s="508">
        <v>64593000</v>
      </c>
    </row>
    <row r="418" spans="1:11">
      <c r="A418" s="507">
        <v>447</v>
      </c>
      <c r="B418" s="507" t="s">
        <v>631</v>
      </c>
      <c r="C418" s="507" t="s">
        <v>1274</v>
      </c>
      <c r="D418" s="507">
        <v>5</v>
      </c>
      <c r="E418" s="507">
        <v>5</v>
      </c>
      <c r="F418" s="507" t="s">
        <v>1087</v>
      </c>
      <c r="G418" s="507"/>
      <c r="H418" s="507">
        <v>16678</v>
      </c>
      <c r="I418" s="507">
        <v>100</v>
      </c>
      <c r="J418" s="507">
        <v>16678</v>
      </c>
      <c r="K418" s="508">
        <v>25017000</v>
      </c>
    </row>
    <row r="419" spans="1:11">
      <c r="A419" s="507">
        <v>448</v>
      </c>
      <c r="B419" s="507" t="s">
        <v>631</v>
      </c>
      <c r="C419" s="507" t="s">
        <v>1107</v>
      </c>
      <c r="D419" s="507">
        <v>5</v>
      </c>
      <c r="E419" s="507">
        <v>5</v>
      </c>
      <c r="F419" s="507" t="s">
        <v>1087</v>
      </c>
      <c r="G419" s="507"/>
      <c r="H419" s="507">
        <v>13372</v>
      </c>
      <c r="I419" s="507">
        <v>100</v>
      </c>
      <c r="J419" s="507">
        <v>13372</v>
      </c>
      <c r="K419" s="508">
        <v>10698000</v>
      </c>
    </row>
    <row r="420" spans="1:11">
      <c r="A420" s="507">
        <v>449</v>
      </c>
      <c r="B420" s="507" t="s">
        <v>631</v>
      </c>
      <c r="C420" s="507" t="s">
        <v>1115</v>
      </c>
      <c r="D420" s="507">
        <v>1</v>
      </c>
      <c r="E420" s="507">
        <v>5</v>
      </c>
      <c r="F420" s="507" t="s">
        <v>848</v>
      </c>
      <c r="G420" s="507"/>
      <c r="H420" s="507">
        <v>10033</v>
      </c>
      <c r="I420" s="507">
        <v>100</v>
      </c>
      <c r="J420" s="507">
        <v>10033</v>
      </c>
      <c r="K420" s="508">
        <v>13043000</v>
      </c>
    </row>
    <row r="421" spans="1:11">
      <c r="A421" s="507">
        <v>450</v>
      </c>
      <c r="B421" s="507" t="s">
        <v>631</v>
      </c>
      <c r="C421" s="507" t="s">
        <v>1138</v>
      </c>
      <c r="D421" s="507">
        <v>5</v>
      </c>
      <c r="E421" s="507">
        <v>5</v>
      </c>
      <c r="F421" s="507" t="s">
        <v>1134</v>
      </c>
      <c r="G421" s="507"/>
      <c r="H421" s="507">
        <v>42204</v>
      </c>
      <c r="I421" s="507">
        <v>100</v>
      </c>
      <c r="J421" s="507">
        <v>42204</v>
      </c>
      <c r="K421" s="508">
        <v>16322000</v>
      </c>
    </row>
    <row r="422" spans="1:11">
      <c r="A422" s="507">
        <v>451</v>
      </c>
      <c r="B422" s="507" t="s">
        <v>631</v>
      </c>
      <c r="C422" s="507" t="s">
        <v>1139</v>
      </c>
      <c r="D422" s="507">
        <v>5</v>
      </c>
      <c r="E422" s="507">
        <v>5</v>
      </c>
      <c r="F422" s="507" t="s">
        <v>1134</v>
      </c>
      <c r="G422" s="507"/>
      <c r="H422" s="507">
        <v>27534</v>
      </c>
      <c r="I422" s="507">
        <v>100</v>
      </c>
      <c r="J422" s="507">
        <v>27534</v>
      </c>
      <c r="K422" s="508">
        <v>10694300</v>
      </c>
    </row>
    <row r="423" spans="1:11">
      <c r="A423" s="507">
        <v>452</v>
      </c>
      <c r="B423" s="507" t="s">
        <v>631</v>
      </c>
      <c r="C423" s="507" t="s">
        <v>1133</v>
      </c>
      <c r="D423" s="507">
        <v>5</v>
      </c>
      <c r="E423" s="507">
        <v>5</v>
      </c>
      <c r="F423" s="507" t="s">
        <v>1134</v>
      </c>
      <c r="G423" s="507"/>
      <c r="H423" s="507">
        <v>21369</v>
      </c>
      <c r="I423" s="507">
        <v>100</v>
      </c>
      <c r="J423" s="507">
        <v>21369</v>
      </c>
      <c r="K423" s="508">
        <v>5322000</v>
      </c>
    </row>
    <row r="424" spans="1:11">
      <c r="A424" s="507">
        <v>455</v>
      </c>
      <c r="B424" s="507" t="s">
        <v>631</v>
      </c>
      <c r="C424" s="507" t="s">
        <v>1089</v>
      </c>
      <c r="D424" s="507">
        <v>1</v>
      </c>
      <c r="E424" s="507">
        <v>5</v>
      </c>
      <c r="F424" s="507" t="s">
        <v>848</v>
      </c>
      <c r="G424" s="507"/>
      <c r="H424" s="507">
        <v>4165</v>
      </c>
      <c r="I424" s="507">
        <v>100</v>
      </c>
      <c r="J424" s="507">
        <v>4165</v>
      </c>
      <c r="K424" s="508">
        <v>523331049</v>
      </c>
    </row>
    <row r="425" spans="1:11" ht="25.5">
      <c r="A425" s="507">
        <v>456</v>
      </c>
      <c r="B425" s="507" t="s">
        <v>631</v>
      </c>
      <c r="C425" s="507" t="s">
        <v>1082</v>
      </c>
      <c r="D425" s="507">
        <v>1</v>
      </c>
      <c r="E425" s="507">
        <v>5</v>
      </c>
      <c r="F425" s="507" t="s">
        <v>1077</v>
      </c>
      <c r="G425" s="507" t="s">
        <v>1083</v>
      </c>
      <c r="H425" s="507">
        <v>1442</v>
      </c>
      <c r="I425" s="507">
        <v>50</v>
      </c>
      <c r="J425" s="507">
        <v>721</v>
      </c>
      <c r="K425" s="508">
        <v>2884000</v>
      </c>
    </row>
    <row r="426" spans="1:11">
      <c r="A426" s="507">
        <v>457</v>
      </c>
      <c r="B426" s="507" t="s">
        <v>631</v>
      </c>
      <c r="C426" s="507" t="s">
        <v>1121</v>
      </c>
      <c r="D426" s="507">
        <v>11221</v>
      </c>
      <c r="E426" s="507">
        <v>5</v>
      </c>
      <c r="F426" s="507" t="s">
        <v>1122</v>
      </c>
      <c r="G426" s="507"/>
      <c r="H426" s="507">
        <v>2583</v>
      </c>
      <c r="I426" s="507">
        <v>100</v>
      </c>
      <c r="J426" s="507">
        <v>2583</v>
      </c>
      <c r="K426" s="508">
        <v>41272000</v>
      </c>
    </row>
    <row r="427" spans="1:11" ht="25.5">
      <c r="A427" s="507">
        <v>459</v>
      </c>
      <c r="B427" s="507" t="s">
        <v>631</v>
      </c>
      <c r="C427" s="507" t="s">
        <v>1103</v>
      </c>
      <c r="D427" s="507">
        <v>1</v>
      </c>
      <c r="E427" s="507">
        <v>5</v>
      </c>
      <c r="F427" s="507" t="s">
        <v>1077</v>
      </c>
      <c r="G427" s="507" t="s">
        <v>1104</v>
      </c>
      <c r="H427" s="507">
        <v>1395</v>
      </c>
      <c r="I427" s="507">
        <v>50</v>
      </c>
      <c r="J427" s="507">
        <v>697.5</v>
      </c>
      <c r="K427" s="508">
        <v>2581000</v>
      </c>
    </row>
    <row r="428" spans="1:11" s="513" customFormat="1">
      <c r="A428" s="507">
        <v>460</v>
      </c>
      <c r="B428" s="507" t="s">
        <v>631</v>
      </c>
      <c r="C428" s="507" t="s">
        <v>1086</v>
      </c>
      <c r="D428" s="507">
        <v>5</v>
      </c>
      <c r="E428" s="507">
        <v>5</v>
      </c>
      <c r="F428" s="507" t="s">
        <v>1087</v>
      </c>
      <c r="G428" s="507"/>
      <c r="H428" s="507">
        <v>17238</v>
      </c>
      <c r="I428" s="507">
        <v>100</v>
      </c>
      <c r="J428" s="507">
        <v>17238</v>
      </c>
      <c r="K428" s="508">
        <v>13064219</v>
      </c>
    </row>
    <row r="429" spans="1:11">
      <c r="A429" s="507">
        <v>461</v>
      </c>
      <c r="B429" s="507" t="s">
        <v>631</v>
      </c>
      <c r="C429" s="507" t="s">
        <v>1099</v>
      </c>
      <c r="D429" s="507">
        <v>5</v>
      </c>
      <c r="E429" s="507">
        <v>5</v>
      </c>
      <c r="F429" s="507" t="s">
        <v>1087</v>
      </c>
      <c r="G429" s="507"/>
      <c r="H429" s="507">
        <v>14269</v>
      </c>
      <c r="I429" s="507">
        <v>100</v>
      </c>
      <c r="J429" s="507">
        <v>14269</v>
      </c>
      <c r="K429" s="508">
        <v>14269000</v>
      </c>
    </row>
    <row r="430" spans="1:11">
      <c r="A430" s="509">
        <v>462</v>
      </c>
      <c r="B430" s="509" t="s">
        <v>631</v>
      </c>
      <c r="C430" s="509" t="s">
        <v>1130</v>
      </c>
      <c r="D430" s="509">
        <v>11220</v>
      </c>
      <c r="E430" s="509">
        <v>5</v>
      </c>
      <c r="F430" s="509" t="s">
        <v>1131</v>
      </c>
      <c r="G430" s="509"/>
      <c r="H430" s="509">
        <v>4367</v>
      </c>
      <c r="I430" s="509">
        <v>100</v>
      </c>
      <c r="J430" s="509">
        <v>4367</v>
      </c>
      <c r="K430" s="510">
        <v>3529000</v>
      </c>
    </row>
    <row r="431" spans="1:11" ht="25.5">
      <c r="A431" s="511">
        <v>463</v>
      </c>
      <c r="B431" s="511" t="s">
        <v>631</v>
      </c>
      <c r="C431" s="511" t="s">
        <v>1080</v>
      </c>
      <c r="D431" s="511">
        <v>11111</v>
      </c>
      <c r="E431" s="511">
        <v>5</v>
      </c>
      <c r="F431" s="511" t="s">
        <v>1077</v>
      </c>
      <c r="G431" s="511" t="s">
        <v>1081</v>
      </c>
      <c r="H431" s="511">
        <v>1387</v>
      </c>
      <c r="I431" s="511">
        <v>100</v>
      </c>
      <c r="J431" s="511">
        <v>1387</v>
      </c>
      <c r="K431" s="512">
        <v>12891000</v>
      </c>
    </row>
    <row r="432" spans="1:11">
      <c r="A432" s="511">
        <v>476</v>
      </c>
      <c r="B432" s="511" t="s">
        <v>631</v>
      </c>
      <c r="C432" s="511" t="s">
        <v>1112</v>
      </c>
      <c r="D432" s="511">
        <v>1</v>
      </c>
      <c r="E432" s="511">
        <v>5</v>
      </c>
      <c r="F432" s="511" t="s">
        <v>848</v>
      </c>
      <c r="G432" s="511" t="s">
        <v>1113</v>
      </c>
      <c r="H432" s="511">
        <v>3024</v>
      </c>
      <c r="I432" s="511">
        <v>100</v>
      </c>
      <c r="J432" s="511">
        <v>3024</v>
      </c>
      <c r="K432" s="512">
        <v>15725000</v>
      </c>
    </row>
    <row r="433" spans="1:11">
      <c r="A433" s="511"/>
      <c r="B433" s="511" t="s">
        <v>631</v>
      </c>
      <c r="C433" s="511" t="s">
        <v>1275</v>
      </c>
      <c r="D433" s="511"/>
      <c r="E433" s="511"/>
      <c r="F433" s="511" t="s">
        <v>1087</v>
      </c>
      <c r="G433" s="511"/>
      <c r="H433" s="511">
        <v>263</v>
      </c>
      <c r="I433" s="511">
        <v>100</v>
      </c>
      <c r="J433" s="511">
        <v>263</v>
      </c>
      <c r="K433" s="512">
        <v>180000</v>
      </c>
    </row>
    <row r="434" spans="1:11">
      <c r="A434" s="511"/>
      <c r="B434" s="511" t="s">
        <v>631</v>
      </c>
      <c r="C434" s="511" t="s">
        <v>1276</v>
      </c>
      <c r="D434" s="511"/>
      <c r="E434" s="511"/>
      <c r="F434" s="511" t="s">
        <v>1087</v>
      </c>
      <c r="G434" s="511"/>
      <c r="H434" s="511">
        <v>268</v>
      </c>
      <c r="I434" s="511">
        <v>100</v>
      </c>
      <c r="J434" s="511">
        <v>268</v>
      </c>
      <c r="K434" s="512">
        <v>200000</v>
      </c>
    </row>
    <row r="435" spans="1:11">
      <c r="A435" s="511"/>
      <c r="B435" s="511" t="s">
        <v>631</v>
      </c>
      <c r="C435" s="511" t="s">
        <v>1277</v>
      </c>
      <c r="D435" s="511"/>
      <c r="E435" s="511"/>
      <c r="F435" s="511" t="s">
        <v>1087</v>
      </c>
      <c r="G435" s="511"/>
      <c r="H435" s="511">
        <v>1588</v>
      </c>
      <c r="I435" s="511">
        <v>100</v>
      </c>
      <c r="J435" s="511">
        <v>1588</v>
      </c>
      <c r="K435" s="512">
        <v>1270000</v>
      </c>
    </row>
    <row r="436" spans="1:11">
      <c r="A436" s="511"/>
      <c r="B436" s="511" t="s">
        <v>631</v>
      </c>
      <c r="C436" s="511" t="s">
        <v>1278</v>
      </c>
      <c r="D436" s="511"/>
      <c r="E436" s="511"/>
      <c r="F436" s="511" t="s">
        <v>1087</v>
      </c>
      <c r="G436" s="511"/>
      <c r="H436" s="511">
        <v>460</v>
      </c>
      <c r="I436" s="511">
        <v>100</v>
      </c>
      <c r="J436" s="511">
        <v>460</v>
      </c>
      <c r="K436" s="512">
        <v>366000</v>
      </c>
    </row>
    <row r="437" spans="1:11">
      <c r="A437" s="511"/>
      <c r="B437" s="511" t="s">
        <v>631</v>
      </c>
      <c r="C437" s="511" t="s">
        <v>1279</v>
      </c>
      <c r="D437" s="511"/>
      <c r="E437" s="511"/>
      <c r="F437" s="511" t="s">
        <v>1087</v>
      </c>
      <c r="G437" s="511"/>
      <c r="H437" s="511">
        <v>1755</v>
      </c>
      <c r="I437" s="511">
        <v>100</v>
      </c>
      <c r="J437" s="511">
        <v>1755</v>
      </c>
      <c r="K437" s="512">
        <v>1404000</v>
      </c>
    </row>
    <row r="438" spans="1:11">
      <c r="A438" s="511"/>
      <c r="B438" s="511" t="s">
        <v>631</v>
      </c>
      <c r="C438" s="511" t="s">
        <v>1280</v>
      </c>
      <c r="D438" s="511"/>
      <c r="E438" s="511"/>
      <c r="F438" s="511" t="s">
        <v>1087</v>
      </c>
      <c r="G438" s="511"/>
      <c r="H438" s="511">
        <v>170</v>
      </c>
      <c r="I438" s="511">
        <v>100</v>
      </c>
      <c r="J438" s="511">
        <v>170</v>
      </c>
      <c r="K438" s="512">
        <v>125000</v>
      </c>
    </row>
    <row r="439" spans="1:11">
      <c r="A439" s="511"/>
      <c r="B439" s="511" t="s">
        <v>631</v>
      </c>
      <c r="C439" s="511" t="s">
        <v>1281</v>
      </c>
      <c r="D439" s="511"/>
      <c r="E439" s="511"/>
      <c r="F439" s="511" t="s">
        <v>1087</v>
      </c>
      <c r="G439" s="511"/>
      <c r="H439" s="511">
        <v>176</v>
      </c>
      <c r="I439" s="511">
        <v>100</v>
      </c>
      <c r="J439" s="511">
        <v>176</v>
      </c>
      <c r="K439" s="512">
        <v>125000</v>
      </c>
    </row>
    <row r="440" spans="1:11">
      <c r="A440" s="511"/>
      <c r="B440" s="511" t="s">
        <v>631</v>
      </c>
      <c r="C440" s="511" t="s">
        <v>1282</v>
      </c>
      <c r="D440" s="511"/>
      <c r="E440" s="511"/>
      <c r="F440" s="511" t="s">
        <v>1087</v>
      </c>
      <c r="G440" s="511"/>
      <c r="H440" s="511">
        <v>308</v>
      </c>
      <c r="I440" s="511">
        <v>100</v>
      </c>
      <c r="J440" s="511">
        <v>308</v>
      </c>
      <c r="K440" s="512">
        <v>220000</v>
      </c>
    </row>
    <row r="441" spans="1:11">
      <c r="A441" s="511"/>
      <c r="B441" s="511" t="s">
        <v>631</v>
      </c>
      <c r="C441" s="511" t="s">
        <v>1283</v>
      </c>
      <c r="D441" s="511"/>
      <c r="E441" s="511"/>
      <c r="F441" s="511" t="s">
        <v>1087</v>
      </c>
      <c r="G441" s="511"/>
      <c r="H441" s="511">
        <v>310</v>
      </c>
      <c r="I441" s="511">
        <v>100</v>
      </c>
      <c r="J441" s="511">
        <v>310</v>
      </c>
      <c r="K441" s="512">
        <v>220000</v>
      </c>
    </row>
    <row r="442" spans="1:11">
      <c r="A442" s="511"/>
      <c r="B442" s="511" t="s">
        <v>631</v>
      </c>
      <c r="C442" s="511" t="s">
        <v>1284</v>
      </c>
      <c r="D442" s="511"/>
      <c r="E442" s="511"/>
      <c r="F442" s="511" t="s">
        <v>1087</v>
      </c>
      <c r="G442" s="511"/>
      <c r="H442" s="511">
        <v>504</v>
      </c>
      <c r="I442" s="511">
        <v>100</v>
      </c>
      <c r="J442" s="511">
        <v>504</v>
      </c>
      <c r="K442" s="512">
        <v>360000</v>
      </c>
    </row>
    <row r="443" spans="1:11">
      <c r="A443" s="511"/>
      <c r="B443" s="511" t="s">
        <v>631</v>
      </c>
      <c r="C443" s="511" t="s">
        <v>1285</v>
      </c>
      <c r="D443" s="511"/>
      <c r="E443" s="511"/>
      <c r="F443" s="511" t="s">
        <v>1087</v>
      </c>
      <c r="G443" s="511"/>
      <c r="H443" s="511">
        <v>496</v>
      </c>
      <c r="I443" s="511">
        <v>100</v>
      </c>
      <c r="J443" s="511">
        <v>496</v>
      </c>
      <c r="K443" s="512">
        <v>350000</v>
      </c>
    </row>
    <row r="444" spans="1:11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221">
        <f>SUM(K377:K443)</f>
        <v>1462823794</v>
      </c>
    </row>
    <row r="445" spans="1:11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221"/>
    </row>
    <row r="446" spans="1:11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221"/>
    </row>
  </sheetData>
  <sortState ref="A376:K432">
    <sortCondition ref="A376:A432"/>
  </sortState>
  <mergeCells count="6">
    <mergeCell ref="A376:K376"/>
    <mergeCell ref="A2:F2"/>
    <mergeCell ref="A5:K5"/>
    <mergeCell ref="A4:K4"/>
    <mergeCell ref="A8:K8"/>
    <mergeCell ref="A361:K361"/>
  </mergeCells>
  <pageMargins left="0.70866141732283472" right="0.70866141732283472" top="0.59055118110236227" bottom="0.59055118110236227" header="0.31496062992125984" footer="0.31496062992125984"/>
  <pageSetup paperSize="9" scale="72" orientation="portrait" r:id="rId1"/>
  <rowBreaks count="2" manualBreakCount="2">
    <brk id="360" max="16383" man="1"/>
    <brk id="37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2:G20"/>
  <sheetViews>
    <sheetView tabSelected="1" workbookViewId="0">
      <selection activeCell="A2" sqref="A2:D2"/>
    </sheetView>
  </sheetViews>
  <sheetFormatPr defaultRowHeight="12.75"/>
  <cols>
    <col min="1" max="1" width="39.42578125" style="103" customWidth="1"/>
    <col min="2" max="2" width="10.140625" style="103" customWidth="1"/>
    <col min="3" max="3" width="11.42578125" style="103" customWidth="1"/>
    <col min="4" max="4" width="12.7109375" style="103" customWidth="1"/>
    <col min="5" max="5" width="11.5703125" style="103" customWidth="1"/>
    <col min="6" max="6" width="10.42578125" style="103" customWidth="1"/>
    <col min="7" max="7" width="10.85546875" style="103" customWidth="1"/>
    <col min="8" max="16384" width="9.140625" style="103"/>
  </cols>
  <sheetData>
    <row r="2" spans="1:7" ht="13.5">
      <c r="A2" s="601" t="s">
        <v>1322</v>
      </c>
      <c r="B2" s="601"/>
      <c r="C2" s="601"/>
      <c r="D2" s="601"/>
      <c r="E2" s="197"/>
      <c r="F2" s="197"/>
      <c r="G2" s="197"/>
    </row>
    <row r="3" spans="1:7" ht="34.5" customHeight="1">
      <c r="A3" s="553" t="s">
        <v>1297</v>
      </c>
      <c r="B3" s="553"/>
      <c r="C3" s="553"/>
      <c r="D3" s="553"/>
      <c r="E3" s="553"/>
      <c r="F3" s="553"/>
      <c r="G3" s="553"/>
    </row>
    <row r="4" spans="1:7">
      <c r="A4" s="197"/>
      <c r="B4" s="197"/>
      <c r="C4" s="197"/>
      <c r="D4" s="197"/>
      <c r="E4" s="197"/>
      <c r="F4" s="197"/>
      <c r="G4" s="197"/>
    </row>
    <row r="5" spans="1:7" ht="38.25">
      <c r="A5" s="146"/>
      <c r="B5" s="198" t="s">
        <v>1259</v>
      </c>
      <c r="C5" s="199" t="s">
        <v>1260</v>
      </c>
      <c r="D5" s="198" t="s">
        <v>1261</v>
      </c>
      <c r="E5" s="198" t="s">
        <v>329</v>
      </c>
      <c r="F5" s="198" t="s">
        <v>330</v>
      </c>
      <c r="G5" s="198" t="s">
        <v>620</v>
      </c>
    </row>
    <row r="6" spans="1:7">
      <c r="A6" s="200" t="s">
        <v>322</v>
      </c>
      <c r="B6" s="201"/>
      <c r="C6" s="201"/>
      <c r="D6" s="202"/>
      <c r="E6" s="202"/>
      <c r="F6" s="202"/>
      <c r="G6" s="202"/>
    </row>
    <row r="7" spans="1:7">
      <c r="A7" s="146" t="s">
        <v>323</v>
      </c>
      <c r="B7" s="203">
        <v>390669</v>
      </c>
      <c r="C7" s="203">
        <v>442595</v>
      </c>
      <c r="D7" s="153">
        <v>405226</v>
      </c>
      <c r="E7" s="153">
        <v>404000</v>
      </c>
      <c r="F7" s="153">
        <v>404000</v>
      </c>
      <c r="G7" s="204">
        <f t="shared" ref="G7:G15" si="0">D7+E7+F7</f>
        <v>1213226</v>
      </c>
    </row>
    <row r="8" spans="1:7" ht="25.5">
      <c r="A8" s="205" t="s">
        <v>324</v>
      </c>
      <c r="B8" s="206">
        <v>42380</v>
      </c>
      <c r="C8" s="206">
        <v>42101</v>
      </c>
      <c r="D8" s="153">
        <v>40438</v>
      </c>
      <c r="E8" s="153">
        <v>41000</v>
      </c>
      <c r="F8" s="153">
        <v>41000</v>
      </c>
      <c r="G8" s="204">
        <f t="shared" si="0"/>
        <v>122438</v>
      </c>
    </row>
    <row r="9" spans="1:7">
      <c r="A9" s="146" t="s">
        <v>1262</v>
      </c>
      <c r="B9" s="203"/>
      <c r="C9" s="203"/>
      <c r="D9" s="153"/>
      <c r="E9" s="153"/>
      <c r="F9" s="153"/>
      <c r="G9" s="204">
        <f t="shared" si="0"/>
        <v>0</v>
      </c>
    </row>
    <row r="10" spans="1:7" ht="25.5">
      <c r="A10" s="205" t="s">
        <v>1263</v>
      </c>
      <c r="B10" s="206">
        <v>17872</v>
      </c>
      <c r="C10" s="206">
        <v>48967</v>
      </c>
      <c r="D10" s="153">
        <v>80330</v>
      </c>
      <c r="E10" s="153"/>
      <c r="F10" s="153"/>
      <c r="G10" s="204">
        <f t="shared" si="0"/>
        <v>80330</v>
      </c>
    </row>
    <row r="11" spans="1:7">
      <c r="A11" s="146" t="s">
        <v>1264</v>
      </c>
      <c r="B11" s="203">
        <v>1000</v>
      </c>
      <c r="C11" s="203">
        <v>1555</v>
      </c>
      <c r="D11" s="153">
        <v>1000</v>
      </c>
      <c r="E11" s="153">
        <v>1000</v>
      </c>
      <c r="F11" s="153">
        <v>1000</v>
      </c>
      <c r="G11" s="204">
        <f t="shared" si="0"/>
        <v>3000</v>
      </c>
    </row>
    <row r="12" spans="1:7">
      <c r="A12" s="146" t="s">
        <v>1265</v>
      </c>
      <c r="B12" s="203"/>
      <c r="C12" s="203"/>
      <c r="D12" s="153"/>
      <c r="E12" s="153"/>
      <c r="F12" s="153"/>
      <c r="G12" s="204">
        <f t="shared" si="0"/>
        <v>0</v>
      </c>
    </row>
    <row r="13" spans="1:7" ht="38.25">
      <c r="A13" s="205" t="s">
        <v>1266</v>
      </c>
      <c r="B13" s="206">
        <v>2232</v>
      </c>
      <c r="C13" s="206"/>
      <c r="D13" s="153">
        <v>5000</v>
      </c>
      <c r="E13" s="153">
        <v>2000</v>
      </c>
      <c r="F13" s="153">
        <v>2000</v>
      </c>
      <c r="G13" s="204">
        <f t="shared" si="0"/>
        <v>9000</v>
      </c>
    </row>
    <row r="14" spans="1:7">
      <c r="A14" s="200" t="s">
        <v>74</v>
      </c>
      <c r="B14" s="204">
        <f t="shared" ref="B14:C14" si="1">SUM(B7:B13)</f>
        <v>454153</v>
      </c>
      <c r="C14" s="204">
        <f t="shared" si="1"/>
        <v>535218</v>
      </c>
      <c r="D14" s="204">
        <f>SUM(D7:D13)</f>
        <v>531994</v>
      </c>
      <c r="E14" s="204">
        <f>SUM(E7:E13)</f>
        <v>448000</v>
      </c>
      <c r="F14" s="204">
        <f>SUM(F7:F13)</f>
        <v>448000</v>
      </c>
      <c r="G14" s="204">
        <f t="shared" si="0"/>
        <v>1427994</v>
      </c>
    </row>
    <row r="15" spans="1:7">
      <c r="A15" s="200" t="s">
        <v>336</v>
      </c>
      <c r="B15" s="204">
        <f t="shared" ref="B15:C15" si="2">B14/2</f>
        <v>227076.5</v>
      </c>
      <c r="C15" s="204">
        <f t="shared" si="2"/>
        <v>267609</v>
      </c>
      <c r="D15" s="204">
        <f>D14/2</f>
        <v>265997</v>
      </c>
      <c r="E15" s="204">
        <f t="shared" ref="E15:F15" si="3">E14/2</f>
        <v>224000</v>
      </c>
      <c r="F15" s="204">
        <f t="shared" si="3"/>
        <v>224000</v>
      </c>
      <c r="G15" s="204">
        <f t="shared" si="0"/>
        <v>713997</v>
      </c>
    </row>
    <row r="16" spans="1:7">
      <c r="A16" s="200" t="s">
        <v>325</v>
      </c>
      <c r="B16" s="201"/>
      <c r="C16" s="201"/>
      <c r="D16" s="153"/>
      <c r="E16" s="153"/>
      <c r="F16" s="153"/>
      <c r="G16" s="204"/>
    </row>
    <row r="17" spans="1:7">
      <c r="A17" s="146" t="s">
        <v>326</v>
      </c>
      <c r="B17" s="203"/>
      <c r="C17" s="203"/>
      <c r="D17" s="153"/>
      <c r="E17" s="153"/>
      <c r="F17" s="153"/>
      <c r="G17" s="204">
        <f>D17+E17+F17</f>
        <v>0</v>
      </c>
    </row>
    <row r="18" spans="1:7">
      <c r="A18" s="146" t="s">
        <v>327</v>
      </c>
      <c r="B18" s="203"/>
      <c r="C18" s="203"/>
      <c r="D18" s="153"/>
      <c r="E18" s="153"/>
      <c r="F18" s="153"/>
      <c r="G18" s="204">
        <f t="shared" ref="G18:G20" si="4">D18+E18+F18</f>
        <v>0</v>
      </c>
    </row>
    <row r="19" spans="1:7">
      <c r="A19" s="200" t="s">
        <v>74</v>
      </c>
      <c r="B19" s="201"/>
      <c r="C19" s="201"/>
      <c r="D19" s="204">
        <f>SUM(D17:D18)</f>
        <v>0</v>
      </c>
      <c r="E19" s="204">
        <f>SUM(E17:E18)</f>
        <v>0</v>
      </c>
      <c r="F19" s="204">
        <f>SUM(F17:F18)</f>
        <v>0</v>
      </c>
      <c r="G19" s="204">
        <f t="shared" si="4"/>
        <v>0</v>
      </c>
    </row>
    <row r="20" spans="1:7" ht="25.5">
      <c r="A20" s="207" t="s">
        <v>328</v>
      </c>
      <c r="B20" s="208"/>
      <c r="C20" s="208"/>
      <c r="D20" s="204">
        <v>0</v>
      </c>
      <c r="E20" s="204">
        <v>0</v>
      </c>
      <c r="F20" s="204">
        <v>0</v>
      </c>
      <c r="G20" s="204">
        <f t="shared" si="4"/>
        <v>0</v>
      </c>
    </row>
  </sheetData>
  <mergeCells count="2">
    <mergeCell ref="A2:D2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57"/>
  <sheetViews>
    <sheetView zoomScaleSheetLayoutView="85" workbookViewId="0">
      <selection activeCell="A2" sqref="A2:G2"/>
    </sheetView>
  </sheetViews>
  <sheetFormatPr defaultRowHeight="12.75"/>
  <cols>
    <col min="1" max="1" width="14.5703125" style="103" customWidth="1"/>
    <col min="2" max="2" width="44" style="103" customWidth="1"/>
    <col min="3" max="3" width="10.42578125" style="103" customWidth="1"/>
    <col min="4" max="4" width="12.140625" style="103" customWidth="1"/>
    <col min="5" max="5" width="11.28515625" style="103" customWidth="1"/>
    <col min="6" max="6" width="10.85546875" style="103" customWidth="1"/>
    <col min="7" max="7" width="9.140625" style="103" customWidth="1"/>
    <col min="8" max="16384" width="9.140625" style="103"/>
  </cols>
  <sheetData>
    <row r="2" spans="1:7" ht="13.5">
      <c r="A2" s="523" t="s">
        <v>1306</v>
      </c>
      <c r="B2" s="523"/>
      <c r="C2" s="523"/>
      <c r="D2" s="523"/>
      <c r="E2" s="523"/>
      <c r="F2" s="523"/>
      <c r="G2" s="523"/>
    </row>
    <row r="4" spans="1:7">
      <c r="A4" s="522" t="s">
        <v>79</v>
      </c>
      <c r="B4" s="522"/>
      <c r="C4" s="522"/>
      <c r="D4" s="522"/>
      <c r="E4" s="522"/>
    </row>
    <row r="5" spans="1:7">
      <c r="A5" s="522" t="s">
        <v>1156</v>
      </c>
      <c r="B5" s="522"/>
      <c r="C5" s="522"/>
      <c r="D5" s="522"/>
      <c r="E5" s="522"/>
    </row>
    <row r="7" spans="1:7">
      <c r="A7" s="297"/>
      <c r="B7" s="297"/>
      <c r="C7" s="298"/>
      <c r="D7" s="297"/>
      <c r="E7" s="32"/>
    </row>
    <row r="8" spans="1:7" ht="13.5" thickBot="1">
      <c r="A8" s="33"/>
      <c r="B8" s="34"/>
      <c r="C8" s="299"/>
      <c r="D8" s="300"/>
      <c r="E8" s="300"/>
    </row>
    <row r="9" spans="1:7">
      <c r="A9" s="260" t="s">
        <v>80</v>
      </c>
      <c r="B9" s="524" t="s">
        <v>81</v>
      </c>
      <c r="C9" s="525"/>
      <c r="D9" s="525"/>
      <c r="E9" s="526"/>
      <c r="F9" s="261"/>
      <c r="G9" s="301" t="s">
        <v>540</v>
      </c>
    </row>
    <row r="10" spans="1:7" ht="26.25" thickBot="1">
      <c r="A10" s="262" t="s">
        <v>82</v>
      </c>
      <c r="B10" s="527" t="s">
        <v>83</v>
      </c>
      <c r="C10" s="528"/>
      <c r="D10" s="528"/>
      <c r="E10" s="529"/>
      <c r="F10" s="263"/>
      <c r="G10" s="302" t="s">
        <v>540</v>
      </c>
    </row>
    <row r="11" spans="1:7" ht="14.25" thickBot="1">
      <c r="A11" s="264"/>
      <c r="B11" s="264"/>
      <c r="C11" s="264"/>
      <c r="D11" s="303"/>
      <c r="E11" s="303"/>
      <c r="F11" s="303"/>
      <c r="G11" s="303" t="s">
        <v>84</v>
      </c>
    </row>
    <row r="12" spans="1:7" ht="39" thickBot="1">
      <c r="A12" s="265" t="s">
        <v>85</v>
      </c>
      <c r="B12" s="266" t="s">
        <v>86</v>
      </c>
      <c r="C12" s="267" t="s">
        <v>541</v>
      </c>
      <c r="D12" s="268" t="s">
        <v>1153</v>
      </c>
      <c r="E12" s="268" t="s">
        <v>1154</v>
      </c>
      <c r="F12" s="267" t="s">
        <v>1155</v>
      </c>
      <c r="G12" s="267" t="s">
        <v>355</v>
      </c>
    </row>
    <row r="13" spans="1:7" ht="13.5" thickBot="1">
      <c r="A13" s="269" t="s">
        <v>87</v>
      </c>
      <c r="B13" s="270" t="s">
        <v>88</v>
      </c>
      <c r="C13" s="270" t="s">
        <v>89</v>
      </c>
      <c r="D13" s="271" t="s">
        <v>90</v>
      </c>
      <c r="E13" s="270" t="s">
        <v>91</v>
      </c>
      <c r="F13" s="272" t="s">
        <v>449</v>
      </c>
      <c r="G13" s="272" t="s">
        <v>465</v>
      </c>
    </row>
    <row r="14" spans="1:7" ht="13.5" thickBot="1">
      <c r="A14" s="519" t="s">
        <v>92</v>
      </c>
      <c r="B14" s="520"/>
      <c r="C14" s="520"/>
      <c r="D14" s="520"/>
      <c r="E14" s="520"/>
      <c r="F14" s="520"/>
      <c r="G14" s="521"/>
    </row>
    <row r="15" spans="1:7" ht="13.5" thickBot="1">
      <c r="A15" s="273" t="s">
        <v>27</v>
      </c>
      <c r="B15" s="304" t="s">
        <v>93</v>
      </c>
      <c r="C15" s="305">
        <f>SUM(C16:C21)</f>
        <v>145307</v>
      </c>
      <c r="D15" s="306">
        <f>SUM(D16:D21)</f>
        <v>137920</v>
      </c>
      <c r="E15" s="306">
        <f>SUM(E16:E21)</f>
        <v>159108</v>
      </c>
      <c r="F15" s="306">
        <f>SUM(F16:F21)</f>
        <v>160110</v>
      </c>
      <c r="G15" s="307">
        <f t="shared" ref="G15:G22" si="0">F15/E15</f>
        <v>1.0062976091711291</v>
      </c>
    </row>
    <row r="16" spans="1:7" ht="25.5">
      <c r="A16" s="274" t="s">
        <v>94</v>
      </c>
      <c r="B16" s="308" t="s">
        <v>95</v>
      </c>
      <c r="C16" s="309">
        <v>202</v>
      </c>
      <c r="D16" s="310">
        <v>188</v>
      </c>
      <c r="E16" s="310">
        <v>188</v>
      </c>
      <c r="F16" s="310">
        <v>188</v>
      </c>
      <c r="G16" s="311">
        <f>F16/E16</f>
        <v>1</v>
      </c>
    </row>
    <row r="17" spans="1:7" ht="25.5">
      <c r="A17" s="275" t="s">
        <v>96</v>
      </c>
      <c r="B17" s="312" t="s">
        <v>97</v>
      </c>
      <c r="C17" s="313">
        <v>88796</v>
      </c>
      <c r="D17" s="314">
        <v>88605</v>
      </c>
      <c r="E17" s="314">
        <v>97168</v>
      </c>
      <c r="F17" s="314">
        <v>97169</v>
      </c>
      <c r="G17" s="311">
        <f t="shared" si="0"/>
        <v>1.0000102914539766</v>
      </c>
    </row>
    <row r="18" spans="1:7" ht="25.5">
      <c r="A18" s="275" t="s">
        <v>98</v>
      </c>
      <c r="B18" s="312" t="s">
        <v>99</v>
      </c>
      <c r="C18" s="313">
        <v>46086</v>
      </c>
      <c r="D18" s="314">
        <v>43819</v>
      </c>
      <c r="E18" s="314">
        <v>51304</v>
      </c>
      <c r="F18" s="314">
        <v>51304</v>
      </c>
      <c r="G18" s="311">
        <f t="shared" si="0"/>
        <v>1</v>
      </c>
    </row>
    <row r="19" spans="1:7">
      <c r="A19" s="275" t="s">
        <v>100</v>
      </c>
      <c r="B19" s="312" t="s">
        <v>101</v>
      </c>
      <c r="C19" s="313">
        <v>5287</v>
      </c>
      <c r="D19" s="314">
        <v>5308</v>
      </c>
      <c r="E19" s="314">
        <v>5363</v>
      </c>
      <c r="F19" s="314">
        <v>5363</v>
      </c>
      <c r="G19" s="311">
        <f t="shared" si="0"/>
        <v>1</v>
      </c>
    </row>
    <row r="20" spans="1:7" ht="25.5">
      <c r="A20" s="275" t="s">
        <v>102</v>
      </c>
      <c r="B20" s="312" t="s">
        <v>542</v>
      </c>
      <c r="C20" s="313">
        <v>4280</v>
      </c>
      <c r="D20" s="314"/>
      <c r="E20" s="314">
        <v>5085</v>
      </c>
      <c r="F20" s="314">
        <v>5085</v>
      </c>
      <c r="G20" s="311">
        <f t="shared" si="0"/>
        <v>1</v>
      </c>
    </row>
    <row r="21" spans="1:7" ht="13.5" thickBot="1">
      <c r="A21" s="276" t="s">
        <v>103</v>
      </c>
      <c r="B21" s="315" t="s">
        <v>104</v>
      </c>
      <c r="C21" s="316">
        <v>656</v>
      </c>
      <c r="D21" s="317"/>
      <c r="E21" s="317">
        <v>0</v>
      </c>
      <c r="F21" s="317">
        <v>1001</v>
      </c>
      <c r="G21" s="311"/>
    </row>
    <row r="22" spans="1:7" ht="26.25" thickBot="1">
      <c r="A22" s="273" t="s">
        <v>28</v>
      </c>
      <c r="B22" s="318" t="s">
        <v>105</v>
      </c>
      <c r="C22" s="305">
        <f>SUM(C23:C28)</f>
        <v>79348</v>
      </c>
      <c r="D22" s="306">
        <f>SUM(D23:D28)</f>
        <v>13735</v>
      </c>
      <c r="E22" s="306">
        <f>SUM(E23:E28)</f>
        <v>77220</v>
      </c>
      <c r="F22" s="306">
        <f>SUM(F23:F27)</f>
        <v>74368</v>
      </c>
      <c r="G22" s="307">
        <f t="shared" si="0"/>
        <v>0.96306656306656302</v>
      </c>
    </row>
    <row r="23" spans="1:7">
      <c r="A23" s="274" t="s">
        <v>106</v>
      </c>
      <c r="B23" s="308" t="s">
        <v>107</v>
      </c>
      <c r="C23" s="319"/>
      <c r="D23" s="310"/>
      <c r="E23" s="310"/>
      <c r="F23" s="310"/>
      <c r="G23" s="311"/>
    </row>
    <row r="24" spans="1:7" ht="25.5">
      <c r="A24" s="275" t="s">
        <v>108</v>
      </c>
      <c r="B24" s="312" t="s">
        <v>109</v>
      </c>
      <c r="C24" s="320"/>
      <c r="D24" s="314"/>
      <c r="E24" s="314"/>
      <c r="F24" s="314"/>
      <c r="G24" s="321"/>
    </row>
    <row r="25" spans="1:7" ht="25.5">
      <c r="A25" s="275" t="s">
        <v>110</v>
      </c>
      <c r="B25" s="312" t="s">
        <v>111</v>
      </c>
      <c r="C25" s="320"/>
      <c r="D25" s="314"/>
      <c r="E25" s="314"/>
      <c r="F25" s="314"/>
      <c r="G25" s="321"/>
    </row>
    <row r="26" spans="1:7" ht="25.5">
      <c r="A26" s="275" t="s">
        <v>112</v>
      </c>
      <c r="B26" s="312" t="s">
        <v>113</v>
      </c>
      <c r="C26" s="320"/>
      <c r="D26" s="314"/>
      <c r="E26" s="314"/>
      <c r="F26" s="314"/>
      <c r="G26" s="321"/>
    </row>
    <row r="27" spans="1:7">
      <c r="A27" s="275" t="s">
        <v>114</v>
      </c>
      <c r="B27" s="312" t="s">
        <v>115</v>
      </c>
      <c r="C27" s="313">
        <v>79348</v>
      </c>
      <c r="D27" s="314">
        <v>13735</v>
      </c>
      <c r="E27" s="314">
        <v>77220</v>
      </c>
      <c r="F27" s="314">
        <v>74368</v>
      </c>
      <c r="G27" s="321">
        <f>F27/E27</f>
        <v>0.96306656306656302</v>
      </c>
    </row>
    <row r="28" spans="1:7" ht="13.5" thickBot="1">
      <c r="A28" s="276" t="s">
        <v>116</v>
      </c>
      <c r="B28" s="315" t="s">
        <v>117</v>
      </c>
      <c r="C28" s="322"/>
      <c r="D28" s="317"/>
      <c r="E28" s="317"/>
      <c r="F28" s="317">
        <v>2709</v>
      </c>
      <c r="G28" s="323"/>
    </row>
    <row r="29" spans="1:7" ht="26.25" thickBot="1">
      <c r="A29" s="273" t="s">
        <v>29</v>
      </c>
      <c r="B29" s="304" t="s">
        <v>118</v>
      </c>
      <c r="C29" s="305">
        <f>SUM(C30:C35)</f>
        <v>1596</v>
      </c>
      <c r="D29" s="306">
        <f>SUM(D30:D35)</f>
        <v>0</v>
      </c>
      <c r="E29" s="306">
        <f>SUM(E30:E34)</f>
        <v>726217</v>
      </c>
      <c r="F29" s="306">
        <f>SUM(F30:F34)</f>
        <v>728079</v>
      </c>
      <c r="G29" s="307">
        <f>F29/E29</f>
        <v>1.0025639719257466</v>
      </c>
    </row>
    <row r="30" spans="1:7">
      <c r="A30" s="274" t="s">
        <v>119</v>
      </c>
      <c r="B30" s="308" t="s">
        <v>120</v>
      </c>
      <c r="C30" s="319"/>
      <c r="D30" s="310"/>
      <c r="E30" s="310"/>
      <c r="F30" s="310"/>
      <c r="G30" s="311"/>
    </row>
    <row r="31" spans="1:7" ht="25.5">
      <c r="A31" s="275" t="s">
        <v>121</v>
      </c>
      <c r="B31" s="312" t="s">
        <v>122</v>
      </c>
      <c r="C31" s="320"/>
      <c r="D31" s="314"/>
      <c r="E31" s="314"/>
      <c r="F31" s="314"/>
      <c r="G31" s="321"/>
    </row>
    <row r="32" spans="1:7" ht="25.5">
      <c r="A32" s="275" t="s">
        <v>123</v>
      </c>
      <c r="B32" s="312" t="s">
        <v>124</v>
      </c>
      <c r="C32" s="320"/>
      <c r="D32" s="314"/>
      <c r="E32" s="314"/>
      <c r="F32" s="314"/>
      <c r="G32" s="321"/>
    </row>
    <row r="33" spans="1:7" ht="25.5">
      <c r="A33" s="275" t="s">
        <v>125</v>
      </c>
      <c r="B33" s="312" t="s">
        <v>126</v>
      </c>
      <c r="C33" s="320"/>
      <c r="D33" s="314"/>
      <c r="E33" s="314"/>
      <c r="F33" s="314"/>
      <c r="G33" s="321"/>
    </row>
    <row r="34" spans="1:7">
      <c r="A34" s="275" t="s">
        <v>127</v>
      </c>
      <c r="B34" s="312" t="s">
        <v>128</v>
      </c>
      <c r="C34" s="313">
        <v>1596</v>
      </c>
      <c r="D34" s="314"/>
      <c r="E34" s="314">
        <v>726217</v>
      </c>
      <c r="F34" s="314">
        <v>728079</v>
      </c>
      <c r="G34" s="321">
        <f>F34/E34</f>
        <v>1.0025639719257466</v>
      </c>
    </row>
    <row r="35" spans="1:7" ht="13.5" thickBot="1">
      <c r="A35" s="276" t="s">
        <v>129</v>
      </c>
      <c r="B35" s="315" t="s">
        <v>130</v>
      </c>
      <c r="C35" s="316"/>
      <c r="D35" s="317"/>
      <c r="E35" s="317">
        <v>719598</v>
      </c>
      <c r="F35" s="317">
        <v>719598</v>
      </c>
      <c r="G35" s="323"/>
    </row>
    <row r="36" spans="1:7" ht="13.5" thickBot="1">
      <c r="A36" s="273" t="s">
        <v>131</v>
      </c>
      <c r="B36" s="304" t="s">
        <v>132</v>
      </c>
      <c r="C36" s="324">
        <f>C37+C38+C39+C43</f>
        <v>433650</v>
      </c>
      <c r="D36" s="325">
        <f>D37+D38+D39+D43</f>
        <v>352600</v>
      </c>
      <c r="E36" s="325">
        <f>E37+E38+E39+E43</f>
        <v>390669</v>
      </c>
      <c r="F36" s="325">
        <f>F37+F38+F39+F43</f>
        <v>442595</v>
      </c>
      <c r="G36" s="326">
        <f t="shared" ref="G36:G52" si="1">F36/E36</f>
        <v>1.1329155883881239</v>
      </c>
    </row>
    <row r="37" spans="1:7">
      <c r="A37" s="274" t="s">
        <v>133</v>
      </c>
      <c r="B37" s="327" t="s">
        <v>134</v>
      </c>
      <c r="C37" s="328">
        <v>1</v>
      </c>
      <c r="D37" s="329">
        <v>100</v>
      </c>
      <c r="E37" s="329">
        <v>100</v>
      </c>
      <c r="F37" s="329">
        <v>44</v>
      </c>
      <c r="G37" s="330">
        <f>F37/E37</f>
        <v>0.44</v>
      </c>
    </row>
    <row r="38" spans="1:7">
      <c r="A38" s="275" t="s">
        <v>135</v>
      </c>
      <c r="B38" s="312" t="s">
        <v>136</v>
      </c>
      <c r="C38" s="313">
        <v>41363</v>
      </c>
      <c r="D38" s="314">
        <v>42000</v>
      </c>
      <c r="E38" s="314">
        <v>42000</v>
      </c>
      <c r="F38" s="314">
        <v>42036</v>
      </c>
      <c r="G38" s="331">
        <f>F38/E38</f>
        <v>1.0008571428571429</v>
      </c>
    </row>
    <row r="39" spans="1:7">
      <c r="A39" s="274" t="s">
        <v>137</v>
      </c>
      <c r="B39" s="308" t="s">
        <v>1246</v>
      </c>
      <c r="C39" s="332">
        <f>C40+C41+C42</f>
        <v>390836</v>
      </c>
      <c r="D39" s="333">
        <v>309500</v>
      </c>
      <c r="E39" s="333">
        <v>347569</v>
      </c>
      <c r="F39" s="333">
        <v>398960</v>
      </c>
      <c r="G39" s="331">
        <f>F39/E39</f>
        <v>1.147858410847918</v>
      </c>
    </row>
    <row r="40" spans="1:7">
      <c r="A40" s="275" t="s">
        <v>138</v>
      </c>
      <c r="B40" s="334" t="s">
        <v>139</v>
      </c>
      <c r="C40" s="313">
        <v>372126</v>
      </c>
      <c r="D40" s="314">
        <v>290000</v>
      </c>
      <c r="E40" s="314">
        <v>328069</v>
      </c>
      <c r="F40" s="314">
        <v>381748</v>
      </c>
      <c r="G40" s="331">
        <f t="shared" si="1"/>
        <v>1.1636210675193328</v>
      </c>
    </row>
    <row r="41" spans="1:7">
      <c r="A41" s="275" t="s">
        <v>140</v>
      </c>
      <c r="B41" s="312" t="s">
        <v>141</v>
      </c>
      <c r="C41" s="313">
        <v>18710</v>
      </c>
      <c r="D41" s="314">
        <v>19000</v>
      </c>
      <c r="E41" s="314">
        <v>19000</v>
      </c>
      <c r="F41" s="314">
        <v>17212</v>
      </c>
      <c r="G41" s="331">
        <f t="shared" si="1"/>
        <v>0.90589473684210531</v>
      </c>
    </row>
    <row r="42" spans="1:7">
      <c r="A42" s="275" t="s">
        <v>142</v>
      </c>
      <c r="B42" s="312" t="s">
        <v>143</v>
      </c>
      <c r="C42" s="313">
        <v>0</v>
      </c>
      <c r="D42" s="314">
        <v>500</v>
      </c>
      <c r="E42" s="314">
        <v>500</v>
      </c>
      <c r="F42" s="314">
        <v>0</v>
      </c>
      <c r="G42" s="331">
        <f t="shared" si="1"/>
        <v>0</v>
      </c>
    </row>
    <row r="43" spans="1:7" ht="13.5" thickBot="1">
      <c r="A43" s="276" t="s">
        <v>144</v>
      </c>
      <c r="B43" s="315" t="s">
        <v>145</v>
      </c>
      <c r="C43" s="316">
        <v>1450</v>
      </c>
      <c r="D43" s="317">
        <v>1000</v>
      </c>
      <c r="E43" s="317">
        <v>1000</v>
      </c>
      <c r="F43" s="317">
        <v>1555</v>
      </c>
      <c r="G43" s="335">
        <f t="shared" si="1"/>
        <v>1.5549999999999999</v>
      </c>
    </row>
    <row r="44" spans="1:7" ht="13.5" thickBot="1">
      <c r="A44" s="273" t="s">
        <v>146</v>
      </c>
      <c r="B44" s="304" t="s">
        <v>147</v>
      </c>
      <c r="C44" s="336">
        <f>SUM(C45:C55)</f>
        <v>115202</v>
      </c>
      <c r="D44" s="306">
        <f>SUM(D45:D55)</f>
        <v>115057</v>
      </c>
      <c r="E44" s="306">
        <f>SUM(E45:E55)</f>
        <v>118664</v>
      </c>
      <c r="F44" s="337">
        <f>SUM(F45:F55)</f>
        <v>115221</v>
      </c>
      <c r="G44" s="338">
        <f t="shared" si="1"/>
        <v>0.97098530304051778</v>
      </c>
    </row>
    <row r="45" spans="1:7">
      <c r="A45" s="274" t="s">
        <v>148</v>
      </c>
      <c r="B45" s="308" t="s">
        <v>149</v>
      </c>
      <c r="C45" s="309">
        <v>22222</v>
      </c>
      <c r="D45" s="310">
        <v>22530</v>
      </c>
      <c r="E45" s="339">
        <v>22530</v>
      </c>
      <c r="F45" s="310">
        <v>21905</v>
      </c>
      <c r="G45" s="311">
        <f t="shared" si="1"/>
        <v>0.9722592099422992</v>
      </c>
    </row>
    <row r="46" spans="1:7">
      <c r="A46" s="275" t="s">
        <v>150</v>
      </c>
      <c r="B46" s="312" t="s">
        <v>151</v>
      </c>
      <c r="C46" s="313">
        <v>9547</v>
      </c>
      <c r="D46" s="314">
        <v>7073</v>
      </c>
      <c r="E46" s="340">
        <v>9613</v>
      </c>
      <c r="F46" s="314">
        <v>14978</v>
      </c>
      <c r="G46" s="311">
        <f t="shared" si="1"/>
        <v>1.5580984084052845</v>
      </c>
    </row>
    <row r="47" spans="1:7">
      <c r="A47" s="275" t="s">
        <v>152</v>
      </c>
      <c r="B47" s="312" t="s">
        <v>153</v>
      </c>
      <c r="C47" s="313">
        <v>2041</v>
      </c>
      <c r="D47" s="314">
        <v>1852</v>
      </c>
      <c r="E47" s="340">
        <v>2413</v>
      </c>
      <c r="F47" s="314">
        <v>4543</v>
      </c>
      <c r="G47" s="311">
        <f t="shared" si="1"/>
        <v>1.8827186075424782</v>
      </c>
    </row>
    <row r="48" spans="1:7">
      <c r="A48" s="275" t="s">
        <v>154</v>
      </c>
      <c r="B48" s="312" t="s">
        <v>155</v>
      </c>
      <c r="C48" s="313">
        <v>17908</v>
      </c>
      <c r="D48" s="314">
        <v>15191</v>
      </c>
      <c r="E48" s="314">
        <v>15191</v>
      </c>
      <c r="F48" s="314">
        <v>15592</v>
      </c>
      <c r="G48" s="311">
        <f t="shared" si="1"/>
        <v>1.0263972088736752</v>
      </c>
    </row>
    <row r="49" spans="1:7">
      <c r="A49" s="275" t="s">
        <v>156</v>
      </c>
      <c r="B49" s="312" t="s">
        <v>157</v>
      </c>
      <c r="C49" s="313">
        <v>18705</v>
      </c>
      <c r="D49" s="314">
        <v>19165</v>
      </c>
      <c r="E49" s="314">
        <v>19763</v>
      </c>
      <c r="F49" s="314">
        <v>21458</v>
      </c>
      <c r="G49" s="311">
        <f t="shared" si="1"/>
        <v>1.085766331022618</v>
      </c>
    </row>
    <row r="50" spans="1:7">
      <c r="A50" s="275" t="s">
        <v>158</v>
      </c>
      <c r="B50" s="312" t="s">
        <v>159</v>
      </c>
      <c r="C50" s="313">
        <v>43616</v>
      </c>
      <c r="D50" s="314">
        <v>11744</v>
      </c>
      <c r="E50" s="314">
        <v>11652</v>
      </c>
      <c r="F50" s="314">
        <v>24784</v>
      </c>
      <c r="G50" s="311">
        <f t="shared" si="1"/>
        <v>2.1270168211465843</v>
      </c>
    </row>
    <row r="51" spans="1:7">
      <c r="A51" s="275" t="s">
        <v>160</v>
      </c>
      <c r="B51" s="312" t="s">
        <v>161</v>
      </c>
      <c r="C51" s="313">
        <v>389</v>
      </c>
      <c r="D51" s="314">
        <v>37501</v>
      </c>
      <c r="E51" s="314">
        <v>37501</v>
      </c>
      <c r="F51" s="314">
        <v>9672</v>
      </c>
      <c r="G51" s="311">
        <f t="shared" si="1"/>
        <v>0.25791312231673824</v>
      </c>
    </row>
    <row r="52" spans="1:7">
      <c r="A52" s="275" t="s">
        <v>162</v>
      </c>
      <c r="B52" s="312" t="s">
        <v>163</v>
      </c>
      <c r="C52" s="313">
        <v>189</v>
      </c>
      <c r="D52" s="314">
        <v>1</v>
      </c>
      <c r="E52" s="314">
        <v>1</v>
      </c>
      <c r="F52" s="314">
        <v>483</v>
      </c>
      <c r="G52" s="311">
        <f t="shared" si="1"/>
        <v>483</v>
      </c>
    </row>
    <row r="53" spans="1:7">
      <c r="A53" s="275" t="s">
        <v>164</v>
      </c>
      <c r="B53" s="312" t="s">
        <v>165</v>
      </c>
      <c r="C53" s="313">
        <v>0</v>
      </c>
      <c r="D53" s="341"/>
      <c r="E53" s="341"/>
      <c r="F53" s="341">
        <v>0</v>
      </c>
      <c r="G53" s="311"/>
    </row>
    <row r="54" spans="1:7">
      <c r="A54" s="276" t="s">
        <v>543</v>
      </c>
      <c r="B54" s="315" t="s">
        <v>166</v>
      </c>
      <c r="C54" s="316">
        <v>328</v>
      </c>
      <c r="D54" s="342"/>
      <c r="E54" s="342"/>
      <c r="F54" s="342">
        <v>744</v>
      </c>
      <c r="G54" s="311"/>
    </row>
    <row r="55" spans="1:7" ht="13.5" thickBot="1">
      <c r="A55" s="276" t="s">
        <v>167</v>
      </c>
      <c r="B55" s="315" t="s">
        <v>168</v>
      </c>
      <c r="C55" s="316">
        <v>257</v>
      </c>
      <c r="D55" s="342"/>
      <c r="E55" s="342"/>
      <c r="F55" s="342">
        <v>1062</v>
      </c>
      <c r="G55" s="311"/>
    </row>
    <row r="56" spans="1:7" ht="13.5" thickBot="1">
      <c r="A56" s="273" t="s">
        <v>169</v>
      </c>
      <c r="B56" s="304" t="s">
        <v>170</v>
      </c>
      <c r="C56" s="336">
        <f>SUM(C57:C61)</f>
        <v>128587</v>
      </c>
      <c r="D56" s="306">
        <f>SUM(D57:D61)</f>
        <v>17872</v>
      </c>
      <c r="E56" s="306">
        <f>SUM(E57:E61)</f>
        <v>17872</v>
      </c>
      <c r="F56" s="306">
        <f>SUM(F57:F61)</f>
        <v>48967</v>
      </c>
      <c r="G56" s="307">
        <f>F56/E56</f>
        <v>2.7398724261414502</v>
      </c>
    </row>
    <row r="57" spans="1:7">
      <c r="A57" s="274" t="s">
        <v>171</v>
      </c>
      <c r="B57" s="308" t="s">
        <v>172</v>
      </c>
      <c r="C57" s="309"/>
      <c r="D57" s="343"/>
      <c r="E57" s="343"/>
      <c r="F57" s="343"/>
      <c r="G57" s="344"/>
    </row>
    <row r="58" spans="1:7">
      <c r="A58" s="275" t="s">
        <v>173</v>
      </c>
      <c r="B58" s="312" t="s">
        <v>174</v>
      </c>
      <c r="C58" s="313">
        <v>127482</v>
      </c>
      <c r="D58" s="341">
        <v>17872</v>
      </c>
      <c r="E58" s="341">
        <v>17872</v>
      </c>
      <c r="F58" s="341">
        <v>48967</v>
      </c>
      <c r="G58" s="345">
        <f>F58/E58</f>
        <v>2.7398724261414502</v>
      </c>
    </row>
    <row r="59" spans="1:7">
      <c r="A59" s="275" t="s">
        <v>175</v>
      </c>
      <c r="B59" s="312" t="s">
        <v>176</v>
      </c>
      <c r="C59" s="313">
        <v>1105</v>
      </c>
      <c r="D59" s="341"/>
      <c r="E59" s="341"/>
      <c r="F59" s="341">
        <v>0</v>
      </c>
      <c r="G59" s="345">
        <v>0</v>
      </c>
    </row>
    <row r="60" spans="1:7">
      <c r="A60" s="275" t="s">
        <v>177</v>
      </c>
      <c r="B60" s="312" t="s">
        <v>178</v>
      </c>
      <c r="C60" s="313"/>
      <c r="D60" s="341"/>
      <c r="E60" s="341"/>
      <c r="F60" s="341"/>
      <c r="G60" s="345"/>
    </row>
    <row r="61" spans="1:7" ht="13.5" thickBot="1">
      <c r="A61" s="277" t="s">
        <v>179</v>
      </c>
      <c r="B61" s="346" t="s">
        <v>180</v>
      </c>
      <c r="C61" s="347"/>
      <c r="D61" s="348"/>
      <c r="E61" s="348"/>
      <c r="F61" s="348"/>
      <c r="G61" s="349"/>
    </row>
    <row r="62" spans="1:7" ht="14.25" thickTop="1" thickBot="1">
      <c r="A62" s="278" t="s">
        <v>181</v>
      </c>
      <c r="B62" s="350" t="s">
        <v>182</v>
      </c>
      <c r="C62" s="351">
        <f>SUM(C63:C66)</f>
        <v>918</v>
      </c>
      <c r="D62" s="352">
        <f>SUM(D63:D66)</f>
        <v>6136</v>
      </c>
      <c r="E62" s="352">
        <f>SUM(E63:E66)</f>
        <v>7076</v>
      </c>
      <c r="F62" s="352">
        <f>SUM(F63:F66)</f>
        <v>965</v>
      </c>
      <c r="G62" s="353">
        <f>F62/E62</f>
        <v>0.13637648388920293</v>
      </c>
    </row>
    <row r="63" spans="1:7" ht="25.5">
      <c r="A63" s="274" t="s">
        <v>183</v>
      </c>
      <c r="B63" s="308" t="s">
        <v>184</v>
      </c>
      <c r="C63" s="309"/>
      <c r="D63" s="310"/>
      <c r="E63" s="310"/>
      <c r="F63" s="310"/>
      <c r="G63" s="311"/>
    </row>
    <row r="64" spans="1:7" ht="25.5">
      <c r="A64" s="275" t="s">
        <v>185</v>
      </c>
      <c r="B64" s="312" t="s">
        <v>186</v>
      </c>
      <c r="C64" s="313">
        <v>0</v>
      </c>
      <c r="D64" s="314">
        <v>2232</v>
      </c>
      <c r="E64" s="314">
        <v>2232</v>
      </c>
      <c r="F64" s="314"/>
      <c r="G64" s="321">
        <f>F64/E64</f>
        <v>0</v>
      </c>
    </row>
    <row r="65" spans="1:7">
      <c r="A65" s="275" t="s">
        <v>187</v>
      </c>
      <c r="B65" s="312" t="s">
        <v>188</v>
      </c>
      <c r="C65" s="313">
        <v>918</v>
      </c>
      <c r="D65" s="314">
        <v>3904</v>
      </c>
      <c r="E65" s="314">
        <v>4844</v>
      </c>
      <c r="F65" s="314">
        <v>965</v>
      </c>
      <c r="G65" s="321">
        <f>F65/E65</f>
        <v>0.19921552436003304</v>
      </c>
    </row>
    <row r="66" spans="1:7" ht="13.5" thickBot="1">
      <c r="A66" s="276" t="s">
        <v>189</v>
      </c>
      <c r="B66" s="315" t="s">
        <v>190</v>
      </c>
      <c r="C66" s="316"/>
      <c r="D66" s="317"/>
      <c r="E66" s="317"/>
      <c r="F66" s="317"/>
      <c r="G66" s="323"/>
    </row>
    <row r="67" spans="1:7" ht="26.25" thickBot="1">
      <c r="A67" s="273" t="s">
        <v>191</v>
      </c>
      <c r="B67" s="318" t="s">
        <v>192</v>
      </c>
      <c r="C67" s="336">
        <f>SUM(C68:C70)</f>
        <v>0</v>
      </c>
      <c r="D67" s="306">
        <f>SUM(D68:D70)</f>
        <v>0</v>
      </c>
      <c r="E67" s="306">
        <f>SUM(E68:E70)</f>
        <v>20000</v>
      </c>
      <c r="F67" s="306">
        <f>SUM(F68:F70)</f>
        <v>20000</v>
      </c>
      <c r="G67" s="307"/>
    </row>
    <row r="68" spans="1:7" ht="25.5">
      <c r="A68" s="274" t="s">
        <v>193</v>
      </c>
      <c r="B68" s="308" t="s">
        <v>194</v>
      </c>
      <c r="C68" s="309"/>
      <c r="D68" s="341"/>
      <c r="E68" s="341"/>
      <c r="F68" s="341"/>
      <c r="G68" s="345"/>
    </row>
    <row r="69" spans="1:7" ht="25.5">
      <c r="A69" s="275" t="s">
        <v>195</v>
      </c>
      <c r="B69" s="312" t="s">
        <v>196</v>
      </c>
      <c r="C69" s="313"/>
      <c r="D69" s="341"/>
      <c r="E69" s="341">
        <v>20000</v>
      </c>
      <c r="F69" s="341">
        <v>20000</v>
      </c>
      <c r="G69" s="345"/>
    </row>
    <row r="70" spans="1:7">
      <c r="A70" s="275" t="s">
        <v>197</v>
      </c>
      <c r="B70" s="312" t="s">
        <v>198</v>
      </c>
      <c r="C70" s="313"/>
      <c r="D70" s="341"/>
      <c r="E70" s="341"/>
      <c r="F70" s="341"/>
      <c r="G70" s="345"/>
    </row>
    <row r="71" spans="1:7" ht="13.5" thickBot="1">
      <c r="A71" s="276" t="s">
        <v>199</v>
      </c>
      <c r="B71" s="315" t="s">
        <v>200</v>
      </c>
      <c r="C71" s="316"/>
      <c r="D71" s="341"/>
      <c r="E71" s="341"/>
      <c r="F71" s="341"/>
      <c r="G71" s="345"/>
    </row>
    <row r="72" spans="1:7" ht="26.25" thickBot="1">
      <c r="A72" s="273" t="s">
        <v>201</v>
      </c>
      <c r="B72" s="304" t="s">
        <v>202</v>
      </c>
      <c r="C72" s="324">
        <f>C67+C62+C56+C44+C36+C29+C22+C15</f>
        <v>904608</v>
      </c>
      <c r="D72" s="325">
        <f>D67+D62+D56+D44+D36+D29+D22+D15</f>
        <v>643320</v>
      </c>
      <c r="E72" s="325">
        <f>E67+E62+E56+E44+E36+E29+E22+E15</f>
        <v>1516826</v>
      </c>
      <c r="F72" s="325">
        <f>F67+F62+F56+F44+F36+F29+F22+F15</f>
        <v>1590305</v>
      </c>
      <c r="G72" s="354">
        <f>F72/E72</f>
        <v>1.0484426031726777</v>
      </c>
    </row>
    <row r="73" spans="1:7" ht="26.25" thickBot="1">
      <c r="A73" s="355" t="s">
        <v>203</v>
      </c>
      <c r="B73" s="318" t="s">
        <v>204</v>
      </c>
      <c r="C73" s="336">
        <f>SUM(C74:C76)</f>
        <v>0</v>
      </c>
      <c r="D73" s="336">
        <f t="shared" ref="D73:F73" si="2">SUM(D74:D76)</f>
        <v>0</v>
      </c>
      <c r="E73" s="336">
        <f t="shared" si="2"/>
        <v>0</v>
      </c>
      <c r="F73" s="336">
        <f t="shared" si="2"/>
        <v>0</v>
      </c>
      <c r="G73" s="307">
        <v>1</v>
      </c>
    </row>
    <row r="74" spans="1:7">
      <c r="A74" s="274" t="s">
        <v>205</v>
      </c>
      <c r="B74" s="308" t="s">
        <v>206</v>
      </c>
      <c r="C74" s="356"/>
      <c r="D74" s="341"/>
      <c r="E74" s="341"/>
      <c r="F74" s="341"/>
      <c r="G74" s="345"/>
    </row>
    <row r="75" spans="1:7" ht="25.5">
      <c r="A75" s="275" t="s">
        <v>207</v>
      </c>
      <c r="B75" s="312" t="s">
        <v>208</v>
      </c>
      <c r="C75" s="357"/>
      <c r="D75" s="341"/>
      <c r="E75" s="341"/>
      <c r="F75" s="341"/>
      <c r="G75" s="345"/>
    </row>
    <row r="76" spans="1:7" ht="13.5" thickBot="1">
      <c r="A76" s="276" t="s">
        <v>209</v>
      </c>
      <c r="B76" s="358" t="s">
        <v>210</v>
      </c>
      <c r="C76" s="359"/>
      <c r="D76" s="341"/>
      <c r="E76" s="341"/>
      <c r="F76" s="341"/>
      <c r="G76" s="360">
        <v>1</v>
      </c>
    </row>
    <row r="77" spans="1:7" ht="13.5" thickBot="1">
      <c r="A77" s="355" t="s">
        <v>211</v>
      </c>
      <c r="B77" s="318" t="s">
        <v>212</v>
      </c>
      <c r="C77" s="279">
        <f>SUM(C78:C81)</f>
        <v>0</v>
      </c>
      <c r="D77" s="279">
        <f t="shared" ref="D77:F77" si="3">SUM(D78:D81)</f>
        <v>0</v>
      </c>
      <c r="E77" s="279">
        <f t="shared" si="3"/>
        <v>0</v>
      </c>
      <c r="F77" s="279">
        <f t="shared" si="3"/>
        <v>0</v>
      </c>
      <c r="G77" s="361"/>
    </row>
    <row r="78" spans="1:7" ht="25.5">
      <c r="A78" s="274" t="s">
        <v>213</v>
      </c>
      <c r="B78" s="308" t="s">
        <v>214</v>
      </c>
      <c r="C78" s="362"/>
      <c r="D78" s="341"/>
      <c r="E78" s="341"/>
      <c r="F78" s="341"/>
      <c r="G78" s="344"/>
    </row>
    <row r="79" spans="1:7">
      <c r="A79" s="275" t="s">
        <v>215</v>
      </c>
      <c r="B79" s="312" t="s">
        <v>216</v>
      </c>
      <c r="C79" s="357"/>
      <c r="D79" s="341"/>
      <c r="E79" s="341"/>
      <c r="F79" s="341"/>
      <c r="G79" s="345"/>
    </row>
    <row r="80" spans="1:7" ht="25.5">
      <c r="A80" s="275" t="s">
        <v>217</v>
      </c>
      <c r="B80" s="312" t="s">
        <v>218</v>
      </c>
      <c r="C80" s="357"/>
      <c r="D80" s="341"/>
      <c r="E80" s="341"/>
      <c r="F80" s="341"/>
      <c r="G80" s="345"/>
    </row>
    <row r="81" spans="1:7" ht="13.5" thickBot="1">
      <c r="A81" s="276" t="s">
        <v>219</v>
      </c>
      <c r="B81" s="315" t="s">
        <v>220</v>
      </c>
      <c r="C81" s="363"/>
      <c r="D81" s="341"/>
      <c r="E81" s="341"/>
      <c r="F81" s="341"/>
      <c r="G81" s="345"/>
    </row>
    <row r="82" spans="1:7" ht="13.5" thickBot="1">
      <c r="A82" s="355" t="s">
        <v>221</v>
      </c>
      <c r="B82" s="318" t="s">
        <v>222</v>
      </c>
      <c r="C82" s="336">
        <f>SUM(C83:C84)</f>
        <v>99891</v>
      </c>
      <c r="D82" s="306">
        <f>SUM(D83:D84)</f>
        <v>81755</v>
      </c>
      <c r="E82" s="306">
        <f>SUM(E83:E84)</f>
        <v>375304</v>
      </c>
      <c r="F82" s="306">
        <f>SUM(F83:F84)</f>
        <v>375305</v>
      </c>
      <c r="G82" s="307">
        <f>F82/E82</f>
        <v>1.00000266450664</v>
      </c>
    </row>
    <row r="83" spans="1:7">
      <c r="A83" s="274" t="s">
        <v>223</v>
      </c>
      <c r="B83" s="308" t="s">
        <v>224</v>
      </c>
      <c r="C83" s="309">
        <v>98594</v>
      </c>
      <c r="D83" s="341">
        <v>81755</v>
      </c>
      <c r="E83" s="341">
        <v>374219</v>
      </c>
      <c r="F83" s="341">
        <v>374220</v>
      </c>
      <c r="G83" s="345">
        <f>F83/E83</f>
        <v>1.0000026722320352</v>
      </c>
    </row>
    <row r="84" spans="1:7" ht="13.5" thickBot="1">
      <c r="A84" s="276" t="s">
        <v>225</v>
      </c>
      <c r="B84" s="315" t="s">
        <v>226</v>
      </c>
      <c r="C84" s="316">
        <v>1297</v>
      </c>
      <c r="D84" s="341"/>
      <c r="E84" s="341">
        <v>1085</v>
      </c>
      <c r="F84" s="341">
        <v>1085</v>
      </c>
      <c r="G84" s="345">
        <f>F84/E84</f>
        <v>1</v>
      </c>
    </row>
    <row r="85" spans="1:7" ht="13.5" thickBot="1">
      <c r="A85" s="355" t="s">
        <v>227</v>
      </c>
      <c r="B85" s="318" t="s">
        <v>228</v>
      </c>
      <c r="C85" s="336">
        <f>C86</f>
        <v>4194</v>
      </c>
      <c r="D85" s="306">
        <f>D86</f>
        <v>0</v>
      </c>
      <c r="E85" s="306">
        <f>E86</f>
        <v>3367</v>
      </c>
      <c r="F85" s="306">
        <f>F86</f>
        <v>8300</v>
      </c>
      <c r="G85" s="345"/>
    </row>
    <row r="86" spans="1:7">
      <c r="A86" s="274" t="s">
        <v>229</v>
      </c>
      <c r="B86" s="308" t="s">
        <v>230</v>
      </c>
      <c r="C86" s="309">
        <v>4194</v>
      </c>
      <c r="D86" s="341"/>
      <c r="E86" s="341">
        <v>3367</v>
      </c>
      <c r="F86" s="341">
        <v>8300</v>
      </c>
      <c r="G86" s="345"/>
    </row>
    <row r="87" spans="1:7">
      <c r="A87" s="275" t="s">
        <v>231</v>
      </c>
      <c r="B87" s="312" t="s">
        <v>232</v>
      </c>
      <c r="C87" s="313"/>
      <c r="D87" s="341"/>
      <c r="E87" s="341"/>
      <c r="F87" s="341"/>
      <c r="G87" s="345"/>
    </row>
    <row r="88" spans="1:7" ht="13.5" thickBot="1">
      <c r="A88" s="276" t="s">
        <v>233</v>
      </c>
      <c r="B88" s="315" t="s">
        <v>234</v>
      </c>
      <c r="C88" s="363"/>
      <c r="D88" s="341"/>
      <c r="E88" s="341"/>
      <c r="F88" s="341"/>
      <c r="G88" s="345"/>
    </row>
    <row r="89" spans="1:7" ht="13.5" thickBot="1">
      <c r="A89" s="355" t="s">
        <v>235</v>
      </c>
      <c r="B89" s="318" t="s">
        <v>236</v>
      </c>
      <c r="C89" s="364"/>
      <c r="D89" s="306"/>
      <c r="E89" s="306"/>
      <c r="F89" s="306"/>
      <c r="G89" s="307"/>
    </row>
    <row r="90" spans="1:7" ht="25.5">
      <c r="A90" s="365" t="s">
        <v>237</v>
      </c>
      <c r="B90" s="308" t="s">
        <v>238</v>
      </c>
      <c r="C90" s="356"/>
      <c r="D90" s="341"/>
      <c r="E90" s="341"/>
      <c r="F90" s="341"/>
      <c r="G90" s="345"/>
    </row>
    <row r="91" spans="1:7" ht="25.5">
      <c r="A91" s="366" t="s">
        <v>239</v>
      </c>
      <c r="B91" s="312" t="s">
        <v>240</v>
      </c>
      <c r="C91" s="357"/>
      <c r="D91" s="341"/>
      <c r="E91" s="341"/>
      <c r="F91" s="341"/>
      <c r="G91" s="345"/>
    </row>
    <row r="92" spans="1:7">
      <c r="A92" s="366" t="s">
        <v>241</v>
      </c>
      <c r="B92" s="312" t="s">
        <v>242</v>
      </c>
      <c r="C92" s="357"/>
      <c r="D92" s="341"/>
      <c r="E92" s="341"/>
      <c r="F92" s="341"/>
      <c r="G92" s="345"/>
    </row>
    <row r="93" spans="1:7" ht="13.5" thickBot="1">
      <c r="A93" s="367" t="s">
        <v>243</v>
      </c>
      <c r="B93" s="315" t="s">
        <v>244</v>
      </c>
      <c r="C93" s="363"/>
      <c r="D93" s="341"/>
      <c r="E93" s="341"/>
      <c r="F93" s="341"/>
      <c r="G93" s="345"/>
    </row>
    <row r="94" spans="1:7" ht="26.25" thickBot="1">
      <c r="A94" s="355" t="s">
        <v>245</v>
      </c>
      <c r="B94" s="318" t="s">
        <v>246</v>
      </c>
      <c r="C94" s="364"/>
      <c r="D94" s="368"/>
      <c r="E94" s="368"/>
      <c r="F94" s="368"/>
      <c r="G94" s="369"/>
    </row>
    <row r="95" spans="1:7" ht="26.25" thickBot="1">
      <c r="A95" s="355" t="s">
        <v>247</v>
      </c>
      <c r="B95" s="370" t="s">
        <v>248</v>
      </c>
      <c r="C95" s="324">
        <f>C73+C77+C82+C85+C89+C94</f>
        <v>104085</v>
      </c>
      <c r="D95" s="325">
        <f>D73+D77+D82+D85+D89+D94</f>
        <v>81755</v>
      </c>
      <c r="E95" s="325">
        <f>E73+E77+E82+E85+E89+E94</f>
        <v>378671</v>
      </c>
      <c r="F95" s="325">
        <f>F73+F77+F82+F85+F89+F94</f>
        <v>383605</v>
      </c>
      <c r="G95" s="354">
        <f>F95/E95</f>
        <v>1.0130297804690616</v>
      </c>
    </row>
    <row r="96" spans="1:7" ht="13.5" thickBot="1">
      <c r="A96" s="296" t="s">
        <v>249</v>
      </c>
      <c r="B96" s="371" t="s">
        <v>250</v>
      </c>
      <c r="C96" s="372">
        <f>C95+C72</f>
        <v>1008693</v>
      </c>
      <c r="D96" s="325">
        <f>D95+D72</f>
        <v>725075</v>
      </c>
      <c r="E96" s="325">
        <f>E95+E72</f>
        <v>1895497</v>
      </c>
      <c r="F96" s="325">
        <f>F95+F72</f>
        <v>1973910</v>
      </c>
      <c r="G96" s="354">
        <f>F96/E96</f>
        <v>1.0413680422601566</v>
      </c>
    </row>
    <row r="97" spans="1:7" ht="13.5" thickBot="1">
      <c r="A97" s="280"/>
      <c r="B97" s="373"/>
      <c r="C97" s="374"/>
      <c r="D97" s="375"/>
      <c r="E97" s="375"/>
      <c r="F97" s="375"/>
      <c r="G97" s="375"/>
    </row>
    <row r="98" spans="1:7" ht="39" thickBot="1">
      <c r="A98" s="265" t="s">
        <v>85</v>
      </c>
      <c r="B98" s="266" t="s">
        <v>86</v>
      </c>
      <c r="C98" s="267" t="s">
        <v>541</v>
      </c>
      <c r="D98" s="268" t="s">
        <v>1153</v>
      </c>
      <c r="E98" s="268" t="s">
        <v>1154</v>
      </c>
      <c r="F98" s="267" t="s">
        <v>1155</v>
      </c>
      <c r="G98" s="267" t="s">
        <v>355</v>
      </c>
    </row>
    <row r="99" spans="1:7" ht="13.5" thickBot="1">
      <c r="A99" s="269" t="s">
        <v>87</v>
      </c>
      <c r="B99" s="270" t="s">
        <v>88</v>
      </c>
      <c r="C99" s="270" t="s">
        <v>89</v>
      </c>
      <c r="D99" s="271" t="s">
        <v>90</v>
      </c>
      <c r="E99" s="270" t="s">
        <v>91</v>
      </c>
      <c r="F99" s="272" t="s">
        <v>449</v>
      </c>
      <c r="G99" s="272" t="s">
        <v>465</v>
      </c>
    </row>
    <row r="100" spans="1:7" ht="13.5" thickBot="1">
      <c r="A100" s="281"/>
      <c r="B100" s="282"/>
      <c r="C100" s="282"/>
      <c r="D100" s="376"/>
      <c r="E100" s="376"/>
      <c r="F100" s="376"/>
      <c r="G100" s="376"/>
    </row>
    <row r="101" spans="1:7" ht="13.5" thickBot="1">
      <c r="A101" s="519" t="s">
        <v>251</v>
      </c>
      <c r="B101" s="520"/>
      <c r="C101" s="520"/>
      <c r="D101" s="520"/>
      <c r="E101" s="520"/>
      <c r="F101" s="520"/>
      <c r="G101" s="521"/>
    </row>
    <row r="102" spans="1:7" ht="13.5" thickBot="1">
      <c r="A102" s="283" t="s">
        <v>27</v>
      </c>
      <c r="B102" s="284" t="s">
        <v>1295</v>
      </c>
      <c r="C102" s="285">
        <f>SUM(C103:C107)</f>
        <v>568257</v>
      </c>
      <c r="D102" s="377">
        <f>SUM(D103:D107)</f>
        <v>485746</v>
      </c>
      <c r="E102" s="377">
        <f>SUM(E103:E107)</f>
        <v>758868</v>
      </c>
      <c r="F102" s="377">
        <f>SUM(F103:F107)</f>
        <v>684605</v>
      </c>
      <c r="G102" s="378">
        <f t="shared" ref="G102:G108" si="4">F102/E102</f>
        <v>0.90213976607262392</v>
      </c>
    </row>
    <row r="103" spans="1:7">
      <c r="A103" s="286" t="s">
        <v>94</v>
      </c>
      <c r="B103" s="379" t="s">
        <v>252</v>
      </c>
      <c r="C103" s="287">
        <v>238067</v>
      </c>
      <c r="D103" s="380">
        <v>190392</v>
      </c>
      <c r="E103" s="380">
        <v>258854</v>
      </c>
      <c r="F103" s="380">
        <v>242511</v>
      </c>
      <c r="G103" s="381">
        <f t="shared" si="4"/>
        <v>0.93686402373538746</v>
      </c>
    </row>
    <row r="104" spans="1:7" ht="25.5">
      <c r="A104" s="275" t="s">
        <v>96</v>
      </c>
      <c r="B104" s="382" t="s">
        <v>253</v>
      </c>
      <c r="C104" s="288">
        <v>55551</v>
      </c>
      <c r="D104" s="314">
        <v>42926</v>
      </c>
      <c r="E104" s="314">
        <v>54035</v>
      </c>
      <c r="F104" s="314">
        <v>50538</v>
      </c>
      <c r="G104" s="383">
        <f t="shared" si="4"/>
        <v>0.9352826871472194</v>
      </c>
    </row>
    <row r="105" spans="1:7">
      <c r="A105" s="275" t="s">
        <v>98</v>
      </c>
      <c r="B105" s="382" t="s">
        <v>254</v>
      </c>
      <c r="C105" s="288">
        <v>232669</v>
      </c>
      <c r="D105" s="314">
        <v>192875</v>
      </c>
      <c r="E105" s="314">
        <v>383215</v>
      </c>
      <c r="F105" s="314">
        <v>331764</v>
      </c>
      <c r="G105" s="383">
        <f t="shared" si="4"/>
        <v>0.86573855407538847</v>
      </c>
    </row>
    <row r="106" spans="1:7">
      <c r="A106" s="275" t="s">
        <v>100</v>
      </c>
      <c r="B106" s="384" t="s">
        <v>50</v>
      </c>
      <c r="C106" s="289">
        <v>8932</v>
      </c>
      <c r="D106" s="314">
        <v>9331</v>
      </c>
      <c r="E106" s="314">
        <v>10677</v>
      </c>
      <c r="F106" s="314">
        <v>7832</v>
      </c>
      <c r="G106" s="383">
        <f t="shared" si="4"/>
        <v>0.73353938372201932</v>
      </c>
    </row>
    <row r="107" spans="1:7">
      <c r="A107" s="275" t="s">
        <v>255</v>
      </c>
      <c r="B107" s="385" t="s">
        <v>256</v>
      </c>
      <c r="C107" s="290">
        <f>SUM(C108:C117)</f>
        <v>33038</v>
      </c>
      <c r="D107" s="291">
        <f>SUM(D108:D117)</f>
        <v>50222</v>
      </c>
      <c r="E107" s="314">
        <f>SUM(E108:E117)</f>
        <v>52087</v>
      </c>
      <c r="F107" s="314">
        <f>SUM(F108:F117)</f>
        <v>51960</v>
      </c>
      <c r="G107" s="383">
        <f t="shared" si="4"/>
        <v>0.9975617716512758</v>
      </c>
    </row>
    <row r="108" spans="1:7">
      <c r="A108" s="275" t="s">
        <v>103</v>
      </c>
      <c r="B108" s="382" t="s">
        <v>257</v>
      </c>
      <c r="C108" s="288">
        <v>358</v>
      </c>
      <c r="D108" s="314">
        <v>15084</v>
      </c>
      <c r="E108" s="314">
        <v>15102</v>
      </c>
      <c r="F108" s="314">
        <v>15102</v>
      </c>
      <c r="G108" s="383">
        <f t="shared" si="4"/>
        <v>1</v>
      </c>
    </row>
    <row r="109" spans="1:7">
      <c r="A109" s="275" t="s">
        <v>258</v>
      </c>
      <c r="B109" s="386" t="s">
        <v>259</v>
      </c>
      <c r="C109" s="292"/>
      <c r="D109" s="314"/>
      <c r="E109" s="314"/>
      <c r="F109" s="314"/>
      <c r="G109" s="383"/>
    </row>
    <row r="110" spans="1:7" ht="25.5">
      <c r="A110" s="275" t="s">
        <v>260</v>
      </c>
      <c r="B110" s="382" t="s">
        <v>261</v>
      </c>
      <c r="C110" s="387"/>
      <c r="D110" s="314"/>
      <c r="E110" s="314"/>
      <c r="F110" s="314"/>
      <c r="G110" s="383"/>
    </row>
    <row r="111" spans="1:7" ht="25.5">
      <c r="A111" s="275" t="s">
        <v>262</v>
      </c>
      <c r="B111" s="382" t="s">
        <v>263</v>
      </c>
      <c r="C111" s="387"/>
      <c r="D111" s="314"/>
      <c r="E111" s="314"/>
      <c r="F111" s="314"/>
      <c r="G111" s="383"/>
    </row>
    <row r="112" spans="1:7">
      <c r="A112" s="275" t="s">
        <v>264</v>
      </c>
      <c r="B112" s="386" t="s">
        <v>265</v>
      </c>
      <c r="C112" s="388">
        <v>392</v>
      </c>
      <c r="D112" s="314">
        <v>420</v>
      </c>
      <c r="E112" s="314">
        <v>430</v>
      </c>
      <c r="F112" s="314">
        <v>303</v>
      </c>
      <c r="G112" s="383"/>
    </row>
    <row r="113" spans="1:7">
      <c r="A113" s="275" t="s">
        <v>266</v>
      </c>
      <c r="B113" s="386" t="s">
        <v>267</v>
      </c>
      <c r="C113" s="387"/>
      <c r="D113" s="314"/>
      <c r="E113" s="314"/>
      <c r="F113" s="314"/>
      <c r="G113" s="383"/>
    </row>
    <row r="114" spans="1:7" ht="25.5">
      <c r="A114" s="275" t="s">
        <v>268</v>
      </c>
      <c r="B114" s="382" t="s">
        <v>269</v>
      </c>
      <c r="C114" s="387"/>
      <c r="D114" s="314"/>
      <c r="E114" s="314"/>
      <c r="F114" s="314"/>
      <c r="G114" s="383"/>
    </row>
    <row r="115" spans="1:7">
      <c r="A115" s="293" t="s">
        <v>270</v>
      </c>
      <c r="B115" s="389" t="s">
        <v>271</v>
      </c>
      <c r="C115" s="387"/>
      <c r="D115" s="314"/>
      <c r="E115" s="314"/>
      <c r="F115" s="314"/>
      <c r="G115" s="383"/>
    </row>
    <row r="116" spans="1:7">
      <c r="A116" s="275" t="s">
        <v>272</v>
      </c>
      <c r="B116" s="389" t="s">
        <v>273</v>
      </c>
      <c r="C116" s="387"/>
      <c r="D116" s="314"/>
      <c r="E116" s="314"/>
      <c r="F116" s="314"/>
      <c r="G116" s="383"/>
    </row>
    <row r="117" spans="1:7" ht="26.25" thickBot="1">
      <c r="A117" s="294" t="s">
        <v>274</v>
      </c>
      <c r="B117" s="390" t="s">
        <v>275</v>
      </c>
      <c r="C117" s="391">
        <v>32288</v>
      </c>
      <c r="D117" s="392">
        <v>34718</v>
      </c>
      <c r="E117" s="392">
        <v>36555</v>
      </c>
      <c r="F117" s="392">
        <v>36555</v>
      </c>
      <c r="G117" s="393">
        <f>F117/E117</f>
        <v>1</v>
      </c>
    </row>
    <row r="118" spans="1:7" ht="13.5" thickBot="1">
      <c r="A118" s="273" t="s">
        <v>28</v>
      </c>
      <c r="B118" s="295" t="s">
        <v>1296</v>
      </c>
      <c r="C118" s="394">
        <f>C119+C121+C123</f>
        <v>60968</v>
      </c>
      <c r="D118" s="395">
        <f>D119+D121+D123</f>
        <v>238329</v>
      </c>
      <c r="E118" s="395">
        <f>E119+E121+E123</f>
        <v>1128068</v>
      </c>
      <c r="F118" s="395">
        <f>F119+F121+F123</f>
        <v>564419</v>
      </c>
      <c r="G118" s="338">
        <f>F118/E118</f>
        <v>0.50034129148242834</v>
      </c>
    </row>
    <row r="119" spans="1:7">
      <c r="A119" s="274" t="s">
        <v>106</v>
      </c>
      <c r="B119" s="382" t="s">
        <v>54</v>
      </c>
      <c r="C119" s="396">
        <v>58401</v>
      </c>
      <c r="D119" s="380">
        <v>236079</v>
      </c>
      <c r="E119" s="380">
        <v>1082892</v>
      </c>
      <c r="F119" s="380">
        <v>521026</v>
      </c>
      <c r="G119" s="381">
        <f>F119/E119</f>
        <v>0.4811430872146068</v>
      </c>
    </row>
    <row r="120" spans="1:7">
      <c r="A120" s="274" t="s">
        <v>108</v>
      </c>
      <c r="B120" s="389" t="s">
        <v>276</v>
      </c>
      <c r="C120" s="397"/>
      <c r="D120" s="314"/>
      <c r="E120" s="314"/>
      <c r="F120" s="314"/>
      <c r="G120" s="383"/>
    </row>
    <row r="121" spans="1:7">
      <c r="A121" s="274" t="s">
        <v>110</v>
      </c>
      <c r="B121" s="389" t="s">
        <v>55</v>
      </c>
      <c r="C121" s="398">
        <v>457</v>
      </c>
      <c r="D121" s="314"/>
      <c r="E121" s="314">
        <v>22926</v>
      </c>
      <c r="F121" s="314">
        <v>21278</v>
      </c>
      <c r="G121" s="383">
        <f>F121/E121</f>
        <v>0.92811654889644946</v>
      </c>
    </row>
    <row r="122" spans="1:7">
      <c r="A122" s="274" t="s">
        <v>112</v>
      </c>
      <c r="B122" s="389" t="s">
        <v>277</v>
      </c>
      <c r="C122" s="397"/>
      <c r="D122" s="314"/>
      <c r="E122" s="314"/>
      <c r="F122" s="314"/>
      <c r="G122" s="383"/>
    </row>
    <row r="123" spans="1:7">
      <c r="A123" s="274" t="s">
        <v>114</v>
      </c>
      <c r="B123" s="315" t="s">
        <v>278</v>
      </c>
      <c r="C123" s="399">
        <f>SUM(C124:C131)</f>
        <v>2110</v>
      </c>
      <c r="D123" s="314">
        <f>SUM(D124:D131)</f>
        <v>2250</v>
      </c>
      <c r="E123" s="314">
        <f>SUM(E124:E131)</f>
        <v>22250</v>
      </c>
      <c r="F123" s="314">
        <f>SUM(F124:F131)</f>
        <v>22115</v>
      </c>
      <c r="G123" s="383">
        <f>F123/E123</f>
        <v>0.99393258426966291</v>
      </c>
    </row>
    <row r="124" spans="1:7" ht="25.5">
      <c r="A124" s="274" t="s">
        <v>116</v>
      </c>
      <c r="B124" s="312" t="s">
        <v>279</v>
      </c>
      <c r="C124" s="363"/>
      <c r="D124" s="314"/>
      <c r="E124" s="314"/>
      <c r="F124" s="314"/>
      <c r="G124" s="383"/>
    </row>
    <row r="125" spans="1:7" ht="25.5">
      <c r="A125" s="274" t="s">
        <v>280</v>
      </c>
      <c r="B125" s="400" t="s">
        <v>281</v>
      </c>
      <c r="C125" s="363"/>
      <c r="D125" s="314"/>
      <c r="E125" s="314"/>
      <c r="F125" s="314"/>
      <c r="G125" s="383"/>
    </row>
    <row r="126" spans="1:7" ht="25.5">
      <c r="A126" s="274" t="s">
        <v>282</v>
      </c>
      <c r="B126" s="382" t="s">
        <v>263</v>
      </c>
      <c r="C126" s="363"/>
      <c r="D126" s="314"/>
      <c r="E126" s="314"/>
      <c r="F126" s="314"/>
      <c r="G126" s="383"/>
    </row>
    <row r="127" spans="1:7">
      <c r="A127" s="274" t="s">
        <v>283</v>
      </c>
      <c r="B127" s="382" t="s">
        <v>284</v>
      </c>
      <c r="C127" s="363"/>
      <c r="D127" s="314"/>
      <c r="E127" s="314"/>
      <c r="F127" s="314"/>
      <c r="G127" s="383"/>
    </row>
    <row r="128" spans="1:7" ht="25.5">
      <c r="A128" s="274" t="s">
        <v>285</v>
      </c>
      <c r="B128" s="382" t="s">
        <v>286</v>
      </c>
      <c r="C128" s="363"/>
      <c r="D128" s="314"/>
      <c r="E128" s="314"/>
      <c r="F128" s="314"/>
      <c r="G128" s="383"/>
    </row>
    <row r="129" spans="1:7" ht="25.5">
      <c r="A129" s="274" t="s">
        <v>287</v>
      </c>
      <c r="B129" s="382" t="s">
        <v>269</v>
      </c>
      <c r="C129" s="363"/>
      <c r="D129" s="314"/>
      <c r="E129" s="314">
        <v>20000</v>
      </c>
      <c r="F129" s="314">
        <v>20000</v>
      </c>
      <c r="G129" s="383"/>
    </row>
    <row r="130" spans="1:7">
      <c r="A130" s="274" t="s">
        <v>288</v>
      </c>
      <c r="B130" s="382" t="s">
        <v>289</v>
      </c>
      <c r="C130" s="401">
        <v>1860</v>
      </c>
      <c r="D130" s="314">
        <v>2000</v>
      </c>
      <c r="E130" s="314">
        <v>2000</v>
      </c>
      <c r="F130" s="314">
        <v>1865</v>
      </c>
      <c r="G130" s="383"/>
    </row>
    <row r="131" spans="1:7" ht="26.25" thickBot="1">
      <c r="A131" s="293" t="s">
        <v>290</v>
      </c>
      <c r="B131" s="382" t="s">
        <v>291</v>
      </c>
      <c r="C131" s="401">
        <v>250</v>
      </c>
      <c r="D131" s="392">
        <v>250</v>
      </c>
      <c r="E131" s="392">
        <v>250</v>
      </c>
      <c r="F131" s="392">
        <v>250</v>
      </c>
      <c r="G131" s="393">
        <f>F131/E131</f>
        <v>1</v>
      </c>
    </row>
    <row r="132" spans="1:7" ht="13.5" thickBot="1">
      <c r="A132" s="273" t="s">
        <v>29</v>
      </c>
      <c r="B132" s="402" t="s">
        <v>292</v>
      </c>
      <c r="C132" s="395">
        <f>C133</f>
        <v>0</v>
      </c>
      <c r="D132" s="395">
        <f>D133</f>
        <v>1000</v>
      </c>
      <c r="E132" s="395">
        <f>E133</f>
        <v>1000</v>
      </c>
      <c r="F132" s="395">
        <f>F133</f>
        <v>0</v>
      </c>
      <c r="G132" s="403"/>
    </row>
    <row r="133" spans="1:7">
      <c r="A133" s="274" t="s">
        <v>119</v>
      </c>
      <c r="B133" s="400" t="s">
        <v>293</v>
      </c>
      <c r="C133" s="404"/>
      <c r="D133" s="405">
        <v>1000</v>
      </c>
      <c r="E133" s="405">
        <v>1000</v>
      </c>
      <c r="F133" s="405"/>
      <c r="G133" s="406"/>
    </row>
    <row r="134" spans="1:7" ht="13.5" thickBot="1">
      <c r="A134" s="276" t="s">
        <v>121</v>
      </c>
      <c r="B134" s="389" t="s">
        <v>294</v>
      </c>
      <c r="C134" s="407"/>
      <c r="D134" s="408"/>
      <c r="E134" s="408"/>
      <c r="F134" s="408"/>
      <c r="G134" s="409"/>
    </row>
    <row r="135" spans="1:7" ht="13.5" thickBot="1">
      <c r="A135" s="273" t="s">
        <v>30</v>
      </c>
      <c r="B135" s="402" t="s">
        <v>295</v>
      </c>
      <c r="C135" s="394">
        <f>C102+C118+C132</f>
        <v>629225</v>
      </c>
      <c r="D135" s="395">
        <f>D102+D118+D132</f>
        <v>725075</v>
      </c>
      <c r="E135" s="395">
        <f>E102+E118+E132</f>
        <v>1887936</v>
      </c>
      <c r="F135" s="395">
        <f>F102+F118+F132</f>
        <v>1249024</v>
      </c>
      <c r="G135" s="403">
        <f>F135/E135</f>
        <v>0.66158174853384866</v>
      </c>
    </row>
    <row r="136" spans="1:7" ht="26.25" thickBot="1">
      <c r="A136" s="273" t="s">
        <v>146</v>
      </c>
      <c r="B136" s="402" t="s">
        <v>296</v>
      </c>
      <c r="C136" s="410">
        <f>SUM(C137:C139)</f>
        <v>0</v>
      </c>
      <c r="D136" s="410">
        <f t="shared" ref="D136:G136" si="5">SUM(D137:D139)</f>
        <v>0</v>
      </c>
      <c r="E136" s="410">
        <f t="shared" si="5"/>
        <v>0</v>
      </c>
      <c r="F136" s="410">
        <f t="shared" si="5"/>
        <v>0</v>
      </c>
      <c r="G136" s="410">
        <f t="shared" si="5"/>
        <v>0</v>
      </c>
    </row>
    <row r="137" spans="1:7">
      <c r="A137" s="274" t="s">
        <v>148</v>
      </c>
      <c r="B137" s="400" t="s">
        <v>297</v>
      </c>
      <c r="C137" s="411"/>
      <c r="D137" s="310"/>
      <c r="E137" s="412"/>
      <c r="F137" s="412"/>
      <c r="G137" s="321"/>
    </row>
    <row r="138" spans="1:7" ht="25.5">
      <c r="A138" s="274" t="s">
        <v>150</v>
      </c>
      <c r="B138" s="400" t="s">
        <v>298</v>
      </c>
      <c r="C138" s="411"/>
      <c r="D138" s="314"/>
      <c r="E138" s="412"/>
      <c r="F138" s="412"/>
      <c r="G138" s="321"/>
    </row>
    <row r="139" spans="1:7" ht="13.5" thickBot="1">
      <c r="A139" s="293" t="s">
        <v>152</v>
      </c>
      <c r="B139" s="413" t="s">
        <v>299</v>
      </c>
      <c r="C139" s="414"/>
      <c r="D139" s="317"/>
      <c r="E139" s="412"/>
      <c r="F139" s="412"/>
      <c r="G139" s="321"/>
    </row>
    <row r="140" spans="1:7" ht="13.5" thickBot="1">
      <c r="A140" s="273" t="s">
        <v>169</v>
      </c>
      <c r="B140" s="402" t="s">
        <v>300</v>
      </c>
      <c r="C140" s="410">
        <f>SUM(C141:C144)</f>
        <v>0</v>
      </c>
      <c r="D140" s="415"/>
      <c r="E140" s="395"/>
      <c r="F140" s="395"/>
      <c r="G140" s="403"/>
    </row>
    <row r="141" spans="1:7">
      <c r="A141" s="274" t="s">
        <v>171</v>
      </c>
      <c r="B141" s="400" t="s">
        <v>301</v>
      </c>
      <c r="C141" s="396"/>
      <c r="D141" s="380"/>
      <c r="E141" s="380"/>
      <c r="F141" s="380"/>
      <c r="G141" s="381"/>
    </row>
    <row r="142" spans="1:7">
      <c r="A142" s="274" t="s">
        <v>173</v>
      </c>
      <c r="B142" s="400" t="s">
        <v>302</v>
      </c>
      <c r="C142" s="396"/>
      <c r="D142" s="314"/>
      <c r="E142" s="314"/>
      <c r="F142" s="314"/>
      <c r="G142" s="383"/>
    </row>
    <row r="143" spans="1:7">
      <c r="A143" s="274" t="s">
        <v>175</v>
      </c>
      <c r="B143" s="400" t="s">
        <v>303</v>
      </c>
      <c r="C143" s="396"/>
      <c r="D143" s="314"/>
      <c r="E143" s="314"/>
      <c r="F143" s="314"/>
      <c r="G143" s="383"/>
    </row>
    <row r="144" spans="1:7" ht="13.5" thickBot="1">
      <c r="A144" s="293" t="s">
        <v>177</v>
      </c>
      <c r="B144" s="413" t="s">
        <v>304</v>
      </c>
      <c r="C144" s="416"/>
      <c r="D144" s="392"/>
      <c r="E144" s="392"/>
      <c r="F144" s="392"/>
      <c r="G144" s="393"/>
    </row>
    <row r="145" spans="1:10" ht="13.5" thickBot="1">
      <c r="A145" s="273" t="s">
        <v>305</v>
      </c>
      <c r="B145" s="402" t="s">
        <v>306</v>
      </c>
      <c r="C145" s="417">
        <f>C148+C147</f>
        <v>4163</v>
      </c>
      <c r="D145" s="418">
        <f>D148+D147</f>
        <v>0</v>
      </c>
      <c r="E145" s="418">
        <f>E148+E147</f>
        <v>7561</v>
      </c>
      <c r="F145" s="418">
        <f>F148+F147</f>
        <v>7561</v>
      </c>
      <c r="G145" s="419">
        <f>F145/E145</f>
        <v>1</v>
      </c>
    </row>
    <row r="146" spans="1:10">
      <c r="A146" s="274" t="s">
        <v>183</v>
      </c>
      <c r="B146" s="400" t="s">
        <v>307</v>
      </c>
      <c r="C146" s="396"/>
      <c r="D146" s="380"/>
      <c r="E146" s="380"/>
      <c r="F146" s="380"/>
      <c r="G146" s="381"/>
    </row>
    <row r="147" spans="1:10">
      <c r="A147" s="274" t="s">
        <v>185</v>
      </c>
      <c r="B147" s="400" t="s">
        <v>308</v>
      </c>
      <c r="C147" s="396">
        <v>4163</v>
      </c>
      <c r="D147" s="314"/>
      <c r="E147" s="314">
        <v>7561</v>
      </c>
      <c r="F147" s="314">
        <v>7561</v>
      </c>
      <c r="G147" s="383">
        <f>F147/E147</f>
        <v>1</v>
      </c>
    </row>
    <row r="148" spans="1:10" ht="25.5">
      <c r="A148" s="274" t="s">
        <v>187</v>
      </c>
      <c r="B148" s="400" t="s">
        <v>544</v>
      </c>
      <c r="C148" s="396"/>
      <c r="D148" s="314"/>
      <c r="E148" s="314"/>
      <c r="F148" s="314"/>
      <c r="G148" s="383"/>
    </row>
    <row r="149" spans="1:10">
      <c r="A149" s="274" t="s">
        <v>189</v>
      </c>
      <c r="B149" s="400" t="s">
        <v>309</v>
      </c>
      <c r="C149" s="396"/>
      <c r="D149" s="314"/>
      <c r="E149" s="314"/>
      <c r="F149" s="314"/>
      <c r="G149" s="383"/>
    </row>
    <row r="150" spans="1:10" ht="13.5" thickBot="1">
      <c r="A150" s="293" t="s">
        <v>311</v>
      </c>
      <c r="B150" s="413" t="s">
        <v>310</v>
      </c>
      <c r="C150" s="416"/>
      <c r="D150" s="392"/>
      <c r="E150" s="392"/>
      <c r="F150" s="392"/>
      <c r="G150" s="393"/>
    </row>
    <row r="151" spans="1:10" ht="13.5" thickBot="1">
      <c r="A151" s="273" t="s">
        <v>191</v>
      </c>
      <c r="B151" s="402" t="s">
        <v>312</v>
      </c>
      <c r="C151" s="410"/>
      <c r="D151" s="420"/>
      <c r="E151" s="420"/>
      <c r="F151" s="420"/>
      <c r="G151" s="421"/>
    </row>
    <row r="152" spans="1:10">
      <c r="A152" s="274" t="s">
        <v>193</v>
      </c>
      <c r="B152" s="400" t="s">
        <v>313</v>
      </c>
      <c r="C152" s="396"/>
      <c r="D152" s="380"/>
      <c r="E152" s="380"/>
      <c r="F152" s="380"/>
      <c r="G152" s="381"/>
    </row>
    <row r="153" spans="1:10">
      <c r="A153" s="274" t="s">
        <v>195</v>
      </c>
      <c r="B153" s="400" t="s">
        <v>314</v>
      </c>
      <c r="C153" s="396"/>
      <c r="D153" s="314"/>
      <c r="E153" s="314"/>
      <c r="F153" s="314"/>
      <c r="G153" s="383"/>
    </row>
    <row r="154" spans="1:10">
      <c r="A154" s="274" t="s">
        <v>197</v>
      </c>
      <c r="B154" s="400" t="s">
        <v>315</v>
      </c>
      <c r="C154" s="396"/>
      <c r="D154" s="314"/>
      <c r="E154" s="314"/>
      <c r="F154" s="314"/>
      <c r="G154" s="383"/>
    </row>
    <row r="155" spans="1:10" ht="13.5" thickBot="1">
      <c r="A155" s="274" t="s">
        <v>199</v>
      </c>
      <c r="B155" s="400" t="s">
        <v>316</v>
      </c>
      <c r="C155" s="422"/>
      <c r="D155" s="392"/>
      <c r="E155" s="392"/>
      <c r="F155" s="392"/>
      <c r="G155" s="393"/>
    </row>
    <row r="156" spans="1:10" ht="26.25" thickBot="1">
      <c r="A156" s="273" t="s">
        <v>201</v>
      </c>
      <c r="B156" s="402" t="s">
        <v>545</v>
      </c>
      <c r="C156" s="423">
        <f>C136+C140+C145+C151</f>
        <v>4163</v>
      </c>
      <c r="D156" s="424">
        <f>D136+D140+D145+D151</f>
        <v>0</v>
      </c>
      <c r="E156" s="424">
        <f>E136+E140+E145+E151</f>
        <v>7561</v>
      </c>
      <c r="F156" s="424">
        <f>F136+F140+F145+F151</f>
        <v>7561</v>
      </c>
      <c r="G156" s="425">
        <f>F156/E156</f>
        <v>1</v>
      </c>
    </row>
    <row r="157" spans="1:10" ht="13.5" thickBot="1">
      <c r="A157" s="296" t="s">
        <v>348</v>
      </c>
      <c r="B157" s="426" t="s">
        <v>546</v>
      </c>
      <c r="C157" s="423">
        <f>C156+C135</f>
        <v>633388</v>
      </c>
      <c r="D157" s="424">
        <f>D156+D135</f>
        <v>725075</v>
      </c>
      <c r="E157" s="424">
        <f>E156+E135</f>
        <v>1895497</v>
      </c>
      <c r="F157" s="424">
        <f>F156+F135</f>
        <v>1256585</v>
      </c>
      <c r="G157" s="425">
        <f>F157/E157</f>
        <v>0.66293167438407974</v>
      </c>
      <c r="I157" s="427">
        <f>F96-F157</f>
        <v>717325</v>
      </c>
      <c r="J157" s="427">
        <f>C96-C157</f>
        <v>375305</v>
      </c>
    </row>
  </sheetData>
  <mergeCells count="7">
    <mergeCell ref="A14:G14"/>
    <mergeCell ref="A101:G101"/>
    <mergeCell ref="A4:E4"/>
    <mergeCell ref="A5:E5"/>
    <mergeCell ref="A2:G2"/>
    <mergeCell ref="B9:E9"/>
    <mergeCell ref="B10:E10"/>
  </mergeCells>
  <pageMargins left="0.70866141732283472" right="0.70866141732283472" top="0.54" bottom="0.49" header="0.31496062992125984" footer="0.31496062992125984"/>
  <pageSetup paperSize="9" scale="77" orientation="portrait" verticalDpi="200" r:id="rId1"/>
  <rowBreaks count="2" manualBreakCount="2">
    <brk id="61" max="6" man="1"/>
    <brk id="9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Q7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2" sqref="A2:G2"/>
    </sheetView>
  </sheetViews>
  <sheetFormatPr defaultRowHeight="12.75"/>
  <cols>
    <col min="1" max="1" width="7.85546875" style="104" bestFit="1" customWidth="1"/>
    <col min="2" max="2" width="48.28515625" style="103" bestFit="1" customWidth="1"/>
    <col min="3" max="3" width="10.42578125" style="103" bestFit="1" customWidth="1"/>
    <col min="4" max="4" width="10.140625" style="103" customWidth="1"/>
    <col min="5" max="5" width="9.140625" style="103"/>
    <col min="6" max="6" width="8.85546875" style="103" customWidth="1"/>
    <col min="7" max="7" width="9.28515625" style="103" customWidth="1"/>
    <col min="8" max="8" width="10.28515625" style="103" customWidth="1"/>
    <col min="9" max="10" width="9.140625" style="103"/>
    <col min="11" max="11" width="11.5703125" style="103" customWidth="1"/>
    <col min="12" max="12" width="12.85546875" style="103" customWidth="1"/>
    <col min="13" max="13" width="12" style="103" customWidth="1"/>
    <col min="14" max="14" width="10.28515625" style="103" customWidth="1"/>
    <col min="15" max="15" width="10.7109375" style="103" customWidth="1"/>
    <col min="16" max="16384" width="9.140625" style="103"/>
  </cols>
  <sheetData>
    <row r="2" spans="1:17" ht="13.5">
      <c r="A2" s="523" t="s">
        <v>1307</v>
      </c>
      <c r="B2" s="523"/>
      <c r="C2" s="523"/>
      <c r="D2" s="523"/>
      <c r="E2" s="523"/>
      <c r="F2" s="523"/>
      <c r="G2" s="523"/>
    </row>
    <row r="4" spans="1:17">
      <c r="A4" s="522" t="s">
        <v>616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</row>
    <row r="5" spans="1:17">
      <c r="A5" s="522" t="s">
        <v>1156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</row>
    <row r="7" spans="1:17">
      <c r="A7" s="535" t="s">
        <v>547</v>
      </c>
      <c r="B7" s="537" t="s">
        <v>80</v>
      </c>
      <c r="C7" s="538" t="s">
        <v>548</v>
      </c>
      <c r="D7" s="538" t="s">
        <v>549</v>
      </c>
      <c r="E7" s="538" t="s">
        <v>354</v>
      </c>
      <c r="F7" s="530" t="s">
        <v>550</v>
      </c>
      <c r="G7" s="532" t="s">
        <v>551</v>
      </c>
      <c r="H7" s="533"/>
      <c r="I7" s="533"/>
      <c r="J7" s="533"/>
      <c r="K7" s="533"/>
      <c r="L7" s="533"/>
      <c r="M7" s="533"/>
      <c r="N7" s="533"/>
      <c r="O7" s="533"/>
      <c r="P7" s="534"/>
    </row>
    <row r="8" spans="1:17" ht="63.75">
      <c r="A8" s="536"/>
      <c r="B8" s="537"/>
      <c r="C8" s="538"/>
      <c r="D8" s="538"/>
      <c r="E8" s="538"/>
      <c r="F8" s="531"/>
      <c r="G8" s="199" t="s">
        <v>1299</v>
      </c>
      <c r="H8" s="199" t="s">
        <v>1300</v>
      </c>
      <c r="I8" s="199" t="s">
        <v>1301</v>
      </c>
      <c r="J8" s="199" t="s">
        <v>552</v>
      </c>
      <c r="K8" s="199" t="s">
        <v>553</v>
      </c>
      <c r="L8" s="199" t="s">
        <v>1302</v>
      </c>
      <c r="M8" s="199" t="s">
        <v>1303</v>
      </c>
      <c r="N8" s="199" t="s">
        <v>554</v>
      </c>
      <c r="O8" s="199" t="s">
        <v>555</v>
      </c>
      <c r="P8" s="199" t="s">
        <v>556</v>
      </c>
    </row>
    <row r="9" spans="1:17" ht="25.5">
      <c r="A9" s="428">
        <v>11130</v>
      </c>
      <c r="B9" s="437" t="s">
        <v>557</v>
      </c>
      <c r="C9" s="204">
        <v>44070</v>
      </c>
      <c r="D9" s="204">
        <v>115353</v>
      </c>
      <c r="E9" s="204">
        <v>80385</v>
      </c>
      <c r="F9" s="438">
        <f t="shared" ref="F9:F47" si="0">E9/D9*100</f>
        <v>69.686093989753189</v>
      </c>
      <c r="G9" s="203">
        <v>20448</v>
      </c>
      <c r="H9" s="203">
        <v>4760</v>
      </c>
      <c r="I9" s="203">
        <v>31740</v>
      </c>
      <c r="J9" s="203">
        <v>0</v>
      </c>
      <c r="K9" s="203">
        <v>3426</v>
      </c>
      <c r="L9" s="203"/>
      <c r="M9" s="203"/>
      <c r="N9" s="203">
        <v>10</v>
      </c>
      <c r="O9" s="203">
        <v>20000</v>
      </c>
      <c r="P9" s="439">
        <v>13</v>
      </c>
    </row>
    <row r="10" spans="1:17" ht="18" customHeight="1">
      <c r="A10" s="428">
        <v>51050</v>
      </c>
      <c r="B10" s="440" t="s">
        <v>558</v>
      </c>
      <c r="C10" s="204">
        <v>2134</v>
      </c>
      <c r="D10" s="204">
        <v>3023</v>
      </c>
      <c r="E10" s="204">
        <v>1616</v>
      </c>
      <c r="F10" s="438">
        <f t="shared" si="0"/>
        <v>53.456830962619918</v>
      </c>
      <c r="G10" s="203"/>
      <c r="H10" s="203"/>
      <c r="I10" s="203">
        <v>1616</v>
      </c>
      <c r="J10" s="203"/>
      <c r="K10" s="201"/>
      <c r="L10" s="203"/>
      <c r="M10" s="203"/>
      <c r="N10" s="203"/>
      <c r="O10" s="203"/>
      <c r="P10" s="439"/>
    </row>
    <row r="11" spans="1:17" ht="18" customHeight="1">
      <c r="A11" s="428">
        <v>45120</v>
      </c>
      <c r="B11" s="440" t="s">
        <v>591</v>
      </c>
      <c r="C11" s="204">
        <v>3904</v>
      </c>
      <c r="D11" s="204">
        <v>523143</v>
      </c>
      <c r="E11" s="204">
        <v>319713</v>
      </c>
      <c r="F11" s="438">
        <f t="shared" si="0"/>
        <v>61.113882819802612</v>
      </c>
      <c r="G11" s="203"/>
      <c r="H11" s="203"/>
      <c r="I11" s="203">
        <v>77867</v>
      </c>
      <c r="J11" s="203"/>
      <c r="K11" s="203">
        <v>241846</v>
      </c>
      <c r="L11" s="203"/>
      <c r="M11" s="203"/>
      <c r="N11" s="203"/>
      <c r="O11" s="203"/>
      <c r="P11" s="439"/>
    </row>
    <row r="12" spans="1:17" ht="18" customHeight="1">
      <c r="A12" s="428">
        <v>52080</v>
      </c>
      <c r="B12" s="437" t="s">
        <v>559</v>
      </c>
      <c r="C12" s="204">
        <v>11747</v>
      </c>
      <c r="D12" s="204">
        <v>40859</v>
      </c>
      <c r="E12" s="204">
        <v>15464</v>
      </c>
      <c r="F12" s="438">
        <f t="shared" si="0"/>
        <v>37.847230720281942</v>
      </c>
      <c r="G12" s="203"/>
      <c r="H12" s="203"/>
      <c r="I12" s="203">
        <v>2097</v>
      </c>
      <c r="J12" s="203"/>
      <c r="K12" s="203">
        <v>13367</v>
      </c>
      <c r="L12" s="203"/>
      <c r="M12" s="203"/>
      <c r="N12" s="203"/>
      <c r="O12" s="203"/>
      <c r="P12" s="439"/>
    </row>
    <row r="13" spans="1:17" ht="25.5">
      <c r="A13" s="428">
        <v>63080</v>
      </c>
      <c r="B13" s="437" t="s">
        <v>560</v>
      </c>
      <c r="C13" s="204">
        <v>1830</v>
      </c>
      <c r="D13" s="204">
        <v>2369</v>
      </c>
      <c r="E13" s="204">
        <v>292</v>
      </c>
      <c r="F13" s="438">
        <f t="shared" si="0"/>
        <v>12.325875897002955</v>
      </c>
      <c r="G13" s="203"/>
      <c r="H13" s="203"/>
      <c r="I13" s="203">
        <v>292</v>
      </c>
      <c r="J13" s="203"/>
      <c r="K13" s="203"/>
      <c r="L13" s="203"/>
      <c r="M13" s="203"/>
      <c r="N13" s="203"/>
      <c r="O13" s="203"/>
      <c r="P13" s="439"/>
    </row>
    <row r="14" spans="1:17" ht="18" customHeight="1">
      <c r="A14" s="428">
        <v>45160</v>
      </c>
      <c r="B14" s="207" t="s">
        <v>561</v>
      </c>
      <c r="C14" s="204">
        <v>7000</v>
      </c>
      <c r="D14" s="204">
        <v>4639</v>
      </c>
      <c r="E14" s="204">
        <v>504</v>
      </c>
      <c r="F14" s="438">
        <f t="shared" si="0"/>
        <v>10.864410433283036</v>
      </c>
      <c r="G14" s="203"/>
      <c r="H14" s="203"/>
      <c r="I14" s="203">
        <v>504</v>
      </c>
      <c r="J14" s="203"/>
      <c r="K14" s="203"/>
      <c r="L14" s="203"/>
      <c r="M14" s="203"/>
      <c r="N14" s="203"/>
      <c r="O14" s="203"/>
      <c r="P14" s="441"/>
    </row>
    <row r="15" spans="1:17" ht="18" customHeight="1">
      <c r="A15" s="428">
        <v>45161</v>
      </c>
      <c r="B15" s="207" t="s">
        <v>562</v>
      </c>
      <c r="C15" s="204"/>
      <c r="D15" s="204">
        <v>2320</v>
      </c>
      <c r="E15" s="204">
        <v>0</v>
      </c>
      <c r="F15" s="438">
        <f t="shared" si="0"/>
        <v>0</v>
      </c>
      <c r="G15" s="203"/>
      <c r="H15" s="203"/>
      <c r="I15" s="203"/>
      <c r="J15" s="203"/>
      <c r="K15" s="203"/>
      <c r="L15" s="203"/>
      <c r="M15" s="203"/>
      <c r="N15" s="203"/>
      <c r="O15" s="203"/>
      <c r="P15" s="441"/>
      <c r="Q15" s="103" t="s">
        <v>1148</v>
      </c>
    </row>
    <row r="16" spans="1:17" ht="18" customHeight="1">
      <c r="A16" s="428">
        <v>96015</v>
      </c>
      <c r="B16" s="207" t="s">
        <v>563</v>
      </c>
      <c r="C16" s="204">
        <v>40546</v>
      </c>
      <c r="D16" s="204">
        <v>42258</v>
      </c>
      <c r="E16" s="204">
        <v>43779</v>
      </c>
      <c r="F16" s="438">
        <f t="shared" si="0"/>
        <v>103.59931847224195</v>
      </c>
      <c r="G16" s="203"/>
      <c r="H16" s="203"/>
      <c r="I16" s="203">
        <v>43779</v>
      </c>
      <c r="J16" s="203"/>
      <c r="K16" s="203"/>
      <c r="L16" s="203"/>
      <c r="M16" s="203"/>
      <c r="N16" s="203"/>
      <c r="O16" s="203"/>
      <c r="P16" s="441"/>
    </row>
    <row r="17" spans="1:17" ht="25.5">
      <c r="A17" s="428">
        <v>13350</v>
      </c>
      <c r="B17" s="207" t="s">
        <v>564</v>
      </c>
      <c r="C17" s="204">
        <v>23736</v>
      </c>
      <c r="D17" s="204">
        <v>23789</v>
      </c>
      <c r="E17" s="204">
        <v>24626</v>
      </c>
      <c r="F17" s="438">
        <f t="shared" si="0"/>
        <v>103.51843288915046</v>
      </c>
      <c r="G17" s="203"/>
      <c r="H17" s="203"/>
      <c r="I17" s="203">
        <v>4626</v>
      </c>
      <c r="J17" s="203"/>
      <c r="K17" s="203">
        <v>20000</v>
      </c>
      <c r="L17" s="203"/>
      <c r="M17" s="203"/>
      <c r="N17" s="203"/>
      <c r="O17" s="203"/>
      <c r="P17" s="441"/>
      <c r="Q17" s="103" t="s">
        <v>1148</v>
      </c>
    </row>
    <row r="18" spans="1:17" ht="18" customHeight="1">
      <c r="A18" s="428">
        <v>51030</v>
      </c>
      <c r="B18" s="207" t="s">
        <v>565</v>
      </c>
      <c r="C18" s="204">
        <v>1520</v>
      </c>
      <c r="D18" s="204">
        <v>1521</v>
      </c>
      <c r="E18" s="204">
        <v>1034</v>
      </c>
      <c r="F18" s="438">
        <f t="shared" si="0"/>
        <v>67.981591058514141</v>
      </c>
      <c r="G18" s="203"/>
      <c r="H18" s="203"/>
      <c r="I18" s="203">
        <v>1034</v>
      </c>
      <c r="J18" s="203"/>
      <c r="K18" s="203"/>
      <c r="L18" s="203"/>
      <c r="M18" s="203"/>
      <c r="N18" s="203"/>
      <c r="O18" s="203"/>
      <c r="P18" s="441"/>
    </row>
    <row r="19" spans="1:17" ht="18" customHeight="1">
      <c r="A19" s="428">
        <v>66010</v>
      </c>
      <c r="B19" s="207" t="s">
        <v>566</v>
      </c>
      <c r="C19" s="204">
        <v>8461</v>
      </c>
      <c r="D19" s="204">
        <v>8451</v>
      </c>
      <c r="E19" s="204">
        <v>8396</v>
      </c>
      <c r="F19" s="438">
        <f t="shared" si="0"/>
        <v>99.349189445036089</v>
      </c>
      <c r="G19" s="203"/>
      <c r="H19" s="203"/>
      <c r="I19" s="203">
        <v>8396</v>
      </c>
      <c r="J19" s="203"/>
      <c r="K19" s="203"/>
      <c r="L19" s="203"/>
      <c r="M19" s="203"/>
      <c r="N19" s="203"/>
      <c r="O19" s="203"/>
      <c r="P19" s="442"/>
    </row>
    <row r="20" spans="1:17" ht="18" customHeight="1">
      <c r="A20" s="428">
        <v>16080</v>
      </c>
      <c r="B20" s="207" t="s">
        <v>567</v>
      </c>
      <c r="C20" s="204">
        <v>432</v>
      </c>
      <c r="D20" s="204">
        <v>432</v>
      </c>
      <c r="E20" s="204">
        <v>188</v>
      </c>
      <c r="F20" s="438">
        <f t="shared" si="0"/>
        <v>43.518518518518519</v>
      </c>
      <c r="G20" s="203">
        <v>24</v>
      </c>
      <c r="H20" s="203"/>
      <c r="I20" s="203">
        <v>164</v>
      </c>
      <c r="J20" s="203"/>
      <c r="K20" s="203"/>
      <c r="L20" s="203"/>
      <c r="M20" s="203"/>
      <c r="N20" s="203"/>
      <c r="O20" s="203"/>
      <c r="P20" s="441"/>
      <c r="Q20" s="103" t="s">
        <v>1148</v>
      </c>
    </row>
    <row r="21" spans="1:17" ht="18" customHeight="1">
      <c r="A21" s="428">
        <v>64010</v>
      </c>
      <c r="B21" s="207" t="s">
        <v>568</v>
      </c>
      <c r="C21" s="204">
        <v>13970</v>
      </c>
      <c r="D21" s="204">
        <v>14745</v>
      </c>
      <c r="E21" s="204">
        <v>12452</v>
      </c>
      <c r="F21" s="438">
        <f t="shared" si="0"/>
        <v>84.448965751102065</v>
      </c>
      <c r="G21" s="203"/>
      <c r="H21" s="203"/>
      <c r="I21" s="203">
        <v>12452</v>
      </c>
      <c r="J21" s="203"/>
      <c r="K21" s="203"/>
      <c r="L21" s="203"/>
      <c r="M21" s="203"/>
      <c r="N21" s="203"/>
      <c r="O21" s="203"/>
      <c r="P21" s="441"/>
    </row>
    <row r="22" spans="1:17" ht="18" customHeight="1">
      <c r="A22" s="428">
        <v>22010</v>
      </c>
      <c r="B22" s="443" t="s">
        <v>570</v>
      </c>
      <c r="C22" s="204">
        <v>387</v>
      </c>
      <c r="D22" s="204">
        <v>387</v>
      </c>
      <c r="E22" s="204">
        <v>0</v>
      </c>
      <c r="F22" s="438">
        <f t="shared" si="0"/>
        <v>0</v>
      </c>
      <c r="G22" s="203"/>
      <c r="H22" s="203"/>
      <c r="I22" s="203"/>
      <c r="J22" s="203"/>
      <c r="K22" s="203"/>
      <c r="L22" s="203"/>
      <c r="M22" s="203"/>
      <c r="N22" s="203"/>
      <c r="O22" s="203"/>
      <c r="P22" s="441"/>
    </row>
    <row r="23" spans="1:17" ht="18" customHeight="1">
      <c r="A23" s="428">
        <v>72111</v>
      </c>
      <c r="B23" s="207" t="s">
        <v>571</v>
      </c>
      <c r="C23" s="204">
        <v>1554</v>
      </c>
      <c r="D23" s="204">
        <v>1556</v>
      </c>
      <c r="E23" s="204">
        <v>426</v>
      </c>
      <c r="F23" s="438">
        <f t="shared" si="0"/>
        <v>27.377892030848329</v>
      </c>
      <c r="G23" s="203"/>
      <c r="H23" s="203"/>
      <c r="I23" s="203">
        <v>176</v>
      </c>
      <c r="J23" s="203"/>
      <c r="K23" s="203">
        <v>250</v>
      </c>
      <c r="L23" s="203"/>
      <c r="M23" s="203"/>
      <c r="N23" s="203"/>
      <c r="O23" s="203"/>
      <c r="P23" s="441"/>
    </row>
    <row r="24" spans="1:17" ht="18" customHeight="1">
      <c r="A24" s="428">
        <v>72112</v>
      </c>
      <c r="B24" s="207" t="s">
        <v>572</v>
      </c>
      <c r="C24" s="204">
        <v>2560</v>
      </c>
      <c r="D24" s="204">
        <v>2560</v>
      </c>
      <c r="E24" s="204">
        <v>2570</v>
      </c>
      <c r="F24" s="438">
        <f t="shared" si="0"/>
        <v>100.390625</v>
      </c>
      <c r="G24" s="203"/>
      <c r="H24" s="203"/>
      <c r="I24" s="203">
        <v>2570</v>
      </c>
      <c r="J24" s="203"/>
      <c r="K24" s="203"/>
      <c r="L24" s="203"/>
      <c r="M24" s="203"/>
      <c r="N24" s="203"/>
      <c r="O24" s="203"/>
      <c r="P24" s="441"/>
    </row>
    <row r="25" spans="1:17" ht="18" customHeight="1">
      <c r="A25" s="428">
        <v>74031</v>
      </c>
      <c r="B25" s="207" t="s">
        <v>573</v>
      </c>
      <c r="C25" s="204">
        <v>8410</v>
      </c>
      <c r="D25" s="204">
        <v>9092</v>
      </c>
      <c r="E25" s="204">
        <v>8681</v>
      </c>
      <c r="F25" s="438">
        <f t="shared" si="0"/>
        <v>95.479542454905413</v>
      </c>
      <c r="G25" s="203">
        <v>7072</v>
      </c>
      <c r="H25" s="203">
        <v>1602</v>
      </c>
      <c r="I25" s="203">
        <v>7</v>
      </c>
      <c r="J25" s="203"/>
      <c r="K25" s="203"/>
      <c r="L25" s="203"/>
      <c r="M25" s="203"/>
      <c r="N25" s="203"/>
      <c r="O25" s="203"/>
      <c r="P25" s="442">
        <v>3</v>
      </c>
    </row>
    <row r="26" spans="1:17" ht="18" customHeight="1">
      <c r="A26" s="428">
        <v>74032</v>
      </c>
      <c r="B26" s="207" t="s">
        <v>574</v>
      </c>
      <c r="C26" s="204">
        <v>2055</v>
      </c>
      <c r="D26" s="204">
        <v>2111</v>
      </c>
      <c r="E26" s="204">
        <v>2203</v>
      </c>
      <c r="F26" s="438">
        <f t="shared" si="0"/>
        <v>104.35812411179535</v>
      </c>
      <c r="G26" s="203"/>
      <c r="H26" s="203"/>
      <c r="I26" s="203">
        <v>2155</v>
      </c>
      <c r="J26" s="203"/>
      <c r="K26" s="203">
        <v>48</v>
      </c>
      <c r="L26" s="203"/>
      <c r="M26" s="203"/>
      <c r="N26" s="203"/>
      <c r="O26" s="203"/>
      <c r="P26" s="441"/>
    </row>
    <row r="27" spans="1:17" ht="18" customHeight="1">
      <c r="A27" s="428">
        <v>102031</v>
      </c>
      <c r="B27" s="207" t="s">
        <v>575</v>
      </c>
      <c r="C27" s="204">
        <v>189836</v>
      </c>
      <c r="D27" s="204">
        <v>261308</v>
      </c>
      <c r="E27" s="204">
        <v>275150</v>
      </c>
      <c r="F27" s="438">
        <f t="shared" si="0"/>
        <v>105.2971971772774</v>
      </c>
      <c r="G27" s="203"/>
      <c r="H27" s="203"/>
      <c r="I27" s="203">
        <v>36075</v>
      </c>
      <c r="J27" s="203"/>
      <c r="K27" s="203">
        <v>239075</v>
      </c>
      <c r="L27" s="203"/>
      <c r="M27" s="203"/>
      <c r="N27" s="203"/>
      <c r="O27" s="203"/>
      <c r="P27" s="441"/>
      <c r="Q27" s="103" t="s">
        <v>1148</v>
      </c>
    </row>
    <row r="28" spans="1:17" ht="18" customHeight="1">
      <c r="A28" s="428">
        <v>104037</v>
      </c>
      <c r="B28" s="207" t="s">
        <v>349</v>
      </c>
      <c r="C28" s="204">
        <v>990</v>
      </c>
      <c r="D28" s="204">
        <v>990</v>
      </c>
      <c r="E28" s="204">
        <v>440</v>
      </c>
      <c r="F28" s="438">
        <f t="shared" si="0"/>
        <v>44.444444444444443</v>
      </c>
      <c r="G28" s="203"/>
      <c r="H28" s="203"/>
      <c r="I28" s="203">
        <v>440</v>
      </c>
      <c r="J28" s="203"/>
      <c r="K28" s="203"/>
      <c r="L28" s="203"/>
      <c r="M28" s="203"/>
      <c r="N28" s="203"/>
      <c r="O28" s="203"/>
      <c r="P28" s="441"/>
    </row>
    <row r="29" spans="1:17" ht="18" customHeight="1">
      <c r="A29" s="428">
        <v>104051</v>
      </c>
      <c r="B29" s="207" t="s">
        <v>597</v>
      </c>
      <c r="C29" s="204"/>
      <c r="D29" s="204">
        <v>1308</v>
      </c>
      <c r="E29" s="204">
        <v>1284</v>
      </c>
      <c r="F29" s="438">
        <f t="shared" si="0"/>
        <v>98.165137614678898</v>
      </c>
      <c r="G29" s="203"/>
      <c r="H29" s="203"/>
      <c r="I29" s="203"/>
      <c r="J29" s="203">
        <v>1284</v>
      </c>
      <c r="K29" s="203"/>
      <c r="L29" s="203"/>
      <c r="M29" s="203"/>
      <c r="N29" s="203"/>
      <c r="O29" s="203"/>
      <c r="P29" s="441"/>
    </row>
    <row r="30" spans="1:17" ht="18" customHeight="1">
      <c r="A30" s="428">
        <v>107055</v>
      </c>
      <c r="B30" s="207" t="s">
        <v>1163</v>
      </c>
      <c r="C30" s="204"/>
      <c r="D30" s="204"/>
      <c r="E30" s="204">
        <v>8</v>
      </c>
      <c r="F30" s="438">
        <v>0</v>
      </c>
      <c r="G30" s="203"/>
      <c r="H30" s="203"/>
      <c r="I30" s="203">
        <v>8</v>
      </c>
      <c r="J30" s="203"/>
      <c r="K30" s="203"/>
      <c r="L30" s="203"/>
      <c r="M30" s="203"/>
      <c r="N30" s="203"/>
      <c r="O30" s="203"/>
      <c r="P30" s="441"/>
    </row>
    <row r="31" spans="1:17" ht="18" customHeight="1">
      <c r="A31" s="428">
        <v>107060</v>
      </c>
      <c r="B31" s="207" t="s">
        <v>576</v>
      </c>
      <c r="C31" s="204">
        <v>9331</v>
      </c>
      <c r="D31" s="204">
        <v>15337</v>
      </c>
      <c r="E31" s="204">
        <v>7829</v>
      </c>
      <c r="F31" s="438">
        <f t="shared" si="0"/>
        <v>51.046488883093176</v>
      </c>
      <c r="G31" s="203"/>
      <c r="H31" s="203"/>
      <c r="I31" s="203">
        <v>988</v>
      </c>
      <c r="J31" s="203">
        <v>6548</v>
      </c>
      <c r="K31" s="203"/>
      <c r="L31" s="203"/>
      <c r="M31" s="203"/>
      <c r="N31" s="203">
        <v>293</v>
      </c>
      <c r="O31" s="203"/>
      <c r="P31" s="441"/>
      <c r="Q31" s="103" t="s">
        <v>1148</v>
      </c>
    </row>
    <row r="32" spans="1:17" ht="18" customHeight="1">
      <c r="A32" s="428">
        <v>61030</v>
      </c>
      <c r="B32" s="207" t="s">
        <v>577</v>
      </c>
      <c r="C32" s="204">
        <v>2000</v>
      </c>
      <c r="D32" s="204">
        <v>2000</v>
      </c>
      <c r="E32" s="204">
        <v>1865</v>
      </c>
      <c r="F32" s="438">
        <f t="shared" si="0"/>
        <v>93.25</v>
      </c>
      <c r="G32" s="203"/>
      <c r="H32" s="203"/>
      <c r="I32" s="203"/>
      <c r="J32" s="203"/>
      <c r="K32" s="203">
        <v>1865</v>
      </c>
      <c r="L32" s="203"/>
      <c r="M32" s="203"/>
      <c r="N32" s="203"/>
      <c r="O32" s="203"/>
      <c r="P32" s="441"/>
      <c r="Q32" s="103" t="s">
        <v>1148</v>
      </c>
    </row>
    <row r="33" spans="1:17" ht="18" customHeight="1">
      <c r="A33" s="428">
        <v>84031</v>
      </c>
      <c r="B33" s="207" t="s">
        <v>578</v>
      </c>
      <c r="C33" s="204">
        <v>5000</v>
      </c>
      <c r="D33" s="204">
        <v>5820</v>
      </c>
      <c r="E33" s="204">
        <v>5820</v>
      </c>
      <c r="F33" s="438">
        <f t="shared" si="0"/>
        <v>100</v>
      </c>
      <c r="G33" s="203"/>
      <c r="H33" s="203"/>
      <c r="I33" s="203"/>
      <c r="J33" s="203"/>
      <c r="K33" s="203"/>
      <c r="L33" s="203"/>
      <c r="M33" s="203">
        <v>5820</v>
      </c>
      <c r="N33" s="203"/>
      <c r="O33" s="203"/>
      <c r="P33" s="441"/>
      <c r="Q33" s="103" t="s">
        <v>1148</v>
      </c>
    </row>
    <row r="34" spans="1:17" ht="18" customHeight="1">
      <c r="A34" s="428">
        <v>41110</v>
      </c>
      <c r="B34" s="207" t="s">
        <v>579</v>
      </c>
      <c r="C34" s="204">
        <v>95</v>
      </c>
      <c r="D34" s="204">
        <v>525</v>
      </c>
      <c r="E34" s="204">
        <v>13393</v>
      </c>
      <c r="F34" s="438">
        <f t="shared" si="0"/>
        <v>2551.0476190476188</v>
      </c>
      <c r="G34" s="203"/>
      <c r="H34" s="203"/>
      <c r="I34" s="203">
        <v>13393</v>
      </c>
      <c r="J34" s="203"/>
      <c r="K34" s="203"/>
      <c r="L34" s="203"/>
      <c r="M34" s="203"/>
      <c r="N34" s="203"/>
      <c r="O34" s="203"/>
      <c r="P34" s="441"/>
      <c r="Q34" s="103" t="s">
        <v>1148</v>
      </c>
    </row>
    <row r="35" spans="1:17" ht="18" customHeight="1">
      <c r="A35" s="428">
        <v>41233</v>
      </c>
      <c r="B35" s="207" t="s">
        <v>580</v>
      </c>
      <c r="C35" s="204">
        <v>4191</v>
      </c>
      <c r="D35" s="204">
        <v>64114</v>
      </c>
      <c r="E35" s="204">
        <v>53672</v>
      </c>
      <c r="F35" s="438">
        <f t="shared" si="0"/>
        <v>83.713385532021093</v>
      </c>
      <c r="G35" s="203">
        <v>43081</v>
      </c>
      <c r="H35" s="203">
        <v>5046</v>
      </c>
      <c r="I35" s="203">
        <v>3668</v>
      </c>
      <c r="J35" s="203"/>
      <c r="K35" s="203">
        <v>1877</v>
      </c>
      <c r="L35" s="203"/>
      <c r="M35" s="203"/>
      <c r="N35" s="203"/>
      <c r="O35" s="203"/>
      <c r="P35" s="442">
        <v>48</v>
      </c>
    </row>
    <row r="36" spans="1:17" ht="18" customHeight="1">
      <c r="A36" s="428">
        <v>62020</v>
      </c>
      <c r="B36" s="207" t="s">
        <v>581</v>
      </c>
      <c r="C36" s="204"/>
      <c r="D36" s="204">
        <v>4150</v>
      </c>
      <c r="E36" s="204">
        <v>1604</v>
      </c>
      <c r="F36" s="438">
        <f t="shared" si="0"/>
        <v>38.650602409638559</v>
      </c>
      <c r="G36" s="203"/>
      <c r="H36" s="203"/>
      <c r="I36" s="203"/>
      <c r="J36" s="203"/>
      <c r="K36" s="203">
        <v>1604</v>
      </c>
      <c r="L36" s="203"/>
      <c r="M36" s="203"/>
      <c r="N36" s="203"/>
      <c r="O36" s="203"/>
      <c r="P36" s="442"/>
    </row>
    <row r="37" spans="1:17" ht="18" customHeight="1">
      <c r="A37" s="428">
        <v>82091</v>
      </c>
      <c r="B37" s="207" t="s">
        <v>582</v>
      </c>
      <c r="C37" s="204">
        <v>29188</v>
      </c>
      <c r="D37" s="204">
        <v>30149</v>
      </c>
      <c r="E37" s="204">
        <v>30149</v>
      </c>
      <c r="F37" s="438">
        <f t="shared" si="0"/>
        <v>100</v>
      </c>
      <c r="G37" s="203"/>
      <c r="H37" s="203"/>
      <c r="I37" s="203"/>
      <c r="J37" s="203"/>
      <c r="K37" s="203"/>
      <c r="L37" s="203"/>
      <c r="M37" s="203">
        <v>30149</v>
      </c>
      <c r="N37" s="203"/>
      <c r="O37" s="203"/>
      <c r="P37" s="441"/>
    </row>
    <row r="38" spans="1:17" ht="18" customHeight="1">
      <c r="A38" s="428">
        <v>82042</v>
      </c>
      <c r="B38" s="207" t="s">
        <v>583</v>
      </c>
      <c r="C38" s="204">
        <v>531</v>
      </c>
      <c r="D38" s="204">
        <v>586</v>
      </c>
      <c r="E38" s="204">
        <v>586</v>
      </c>
      <c r="F38" s="438">
        <f t="shared" si="0"/>
        <v>100</v>
      </c>
      <c r="G38" s="203"/>
      <c r="H38" s="203"/>
      <c r="I38" s="203"/>
      <c r="J38" s="203"/>
      <c r="K38" s="203"/>
      <c r="L38" s="203"/>
      <c r="M38" s="203">
        <v>586</v>
      </c>
      <c r="N38" s="203"/>
      <c r="O38" s="203"/>
      <c r="P38" s="441"/>
    </row>
    <row r="39" spans="1:17" ht="18" customHeight="1">
      <c r="A39" s="428">
        <v>81030</v>
      </c>
      <c r="B39" s="207" t="s">
        <v>584</v>
      </c>
      <c r="C39" s="204">
        <v>2388</v>
      </c>
      <c r="D39" s="204">
        <v>25036</v>
      </c>
      <c r="E39" s="204">
        <v>5924</v>
      </c>
      <c r="F39" s="438">
        <f t="shared" si="0"/>
        <v>23.661926825371467</v>
      </c>
      <c r="G39" s="203"/>
      <c r="H39" s="203"/>
      <c r="I39" s="203">
        <v>1424</v>
      </c>
      <c r="J39" s="203"/>
      <c r="K39" s="203">
        <v>4500</v>
      </c>
      <c r="L39" s="203"/>
      <c r="M39" s="203"/>
      <c r="N39" s="203"/>
      <c r="O39" s="203"/>
      <c r="P39" s="441"/>
    </row>
    <row r="40" spans="1:17" ht="18" customHeight="1">
      <c r="A40" s="428">
        <v>91140</v>
      </c>
      <c r="B40" s="207" t="s">
        <v>585</v>
      </c>
      <c r="C40" s="204"/>
      <c r="D40" s="204">
        <v>340140</v>
      </c>
      <c r="E40" s="204">
        <v>11460</v>
      </c>
      <c r="F40" s="438">
        <f t="shared" si="0"/>
        <v>3.3692009172693598</v>
      </c>
      <c r="G40" s="203"/>
      <c r="H40" s="203"/>
      <c r="I40" s="203">
        <v>3923</v>
      </c>
      <c r="J40" s="203"/>
      <c r="K40" s="203">
        <v>7537</v>
      </c>
      <c r="L40" s="203"/>
      <c r="M40" s="203"/>
      <c r="N40" s="203"/>
      <c r="O40" s="203"/>
      <c r="P40" s="441"/>
    </row>
    <row r="41" spans="1:17" ht="18" customHeight="1">
      <c r="A41" s="428">
        <v>104031</v>
      </c>
      <c r="B41" s="444" t="s">
        <v>1158</v>
      </c>
      <c r="C41" s="204">
        <v>7000</v>
      </c>
      <c r="D41" s="204">
        <v>7000</v>
      </c>
      <c r="E41" s="204">
        <v>0</v>
      </c>
      <c r="F41" s="438">
        <f t="shared" si="0"/>
        <v>0</v>
      </c>
      <c r="G41" s="203"/>
      <c r="H41" s="203"/>
      <c r="I41" s="203"/>
      <c r="J41" s="203"/>
      <c r="K41" s="203"/>
      <c r="L41" s="203"/>
      <c r="M41" s="203"/>
      <c r="N41" s="203"/>
      <c r="O41" s="203"/>
      <c r="P41" s="441"/>
    </row>
    <row r="42" spans="1:17" ht="18" customHeight="1">
      <c r="A42" s="428">
        <v>98010</v>
      </c>
      <c r="B42" s="207" t="s">
        <v>586</v>
      </c>
      <c r="C42" s="204"/>
      <c r="D42" s="204">
        <v>3919</v>
      </c>
      <c r="E42" s="204">
        <v>4224</v>
      </c>
      <c r="F42" s="438">
        <f t="shared" si="0"/>
        <v>107.78259760142895</v>
      </c>
      <c r="G42" s="203">
        <v>1172</v>
      </c>
      <c r="H42" s="203">
        <v>415</v>
      </c>
      <c r="I42" s="203">
        <v>2637</v>
      </c>
      <c r="J42" s="203"/>
      <c r="K42" s="203"/>
      <c r="L42" s="203"/>
      <c r="M42" s="203"/>
      <c r="N42" s="203"/>
      <c r="O42" s="203"/>
      <c r="P42" s="442"/>
    </row>
    <row r="43" spans="1:17" ht="18" customHeight="1">
      <c r="A43" s="428">
        <v>66020</v>
      </c>
      <c r="B43" s="207" t="s">
        <v>587</v>
      </c>
      <c r="C43" s="204">
        <v>16696</v>
      </c>
      <c r="D43" s="204">
        <v>19607</v>
      </c>
      <c r="E43" s="204">
        <v>24677</v>
      </c>
      <c r="F43" s="438">
        <f t="shared" si="0"/>
        <v>125.85811189881164</v>
      </c>
      <c r="G43" s="203">
        <v>7571</v>
      </c>
      <c r="H43" s="203">
        <v>1547</v>
      </c>
      <c r="I43" s="203">
        <v>7464</v>
      </c>
      <c r="J43" s="203"/>
      <c r="K43" s="203">
        <v>8095</v>
      </c>
      <c r="L43" s="203"/>
      <c r="M43" s="203"/>
      <c r="N43" s="203"/>
      <c r="O43" s="203"/>
      <c r="P43" s="442">
        <v>3</v>
      </c>
    </row>
    <row r="44" spans="1:17" ht="18" customHeight="1">
      <c r="A44" s="428">
        <v>18010</v>
      </c>
      <c r="B44" s="207" t="s">
        <v>588</v>
      </c>
      <c r="C44" s="204"/>
      <c r="D44" s="204">
        <v>7579</v>
      </c>
      <c r="E44" s="204">
        <v>7579</v>
      </c>
      <c r="F44" s="438">
        <f t="shared" si="0"/>
        <v>100</v>
      </c>
      <c r="G44" s="203"/>
      <c r="H44" s="203"/>
      <c r="I44" s="203"/>
      <c r="J44" s="203"/>
      <c r="K44" s="203"/>
      <c r="L44" s="203"/>
      <c r="M44" s="203">
        <v>18</v>
      </c>
      <c r="N44" s="203">
        <v>7561</v>
      </c>
      <c r="O44" s="203"/>
      <c r="P44" s="442"/>
    </row>
    <row r="45" spans="1:17" ht="18" customHeight="1">
      <c r="A45" s="428">
        <v>18020</v>
      </c>
      <c r="B45" s="207" t="s">
        <v>1159</v>
      </c>
      <c r="C45" s="204">
        <v>15084</v>
      </c>
      <c r="D45" s="204">
        <v>15084</v>
      </c>
      <c r="E45" s="204">
        <v>15084</v>
      </c>
      <c r="F45" s="438">
        <f t="shared" si="0"/>
        <v>100</v>
      </c>
      <c r="G45" s="203"/>
      <c r="H45" s="203"/>
      <c r="I45" s="203"/>
      <c r="J45" s="203"/>
      <c r="K45" s="203"/>
      <c r="L45" s="203"/>
      <c r="M45" s="203"/>
      <c r="N45" s="203">
        <v>15084</v>
      </c>
      <c r="O45" s="203"/>
      <c r="P45" s="442"/>
    </row>
    <row r="46" spans="1:17" ht="18" customHeight="1">
      <c r="A46" s="428">
        <v>900090</v>
      </c>
      <c r="B46" s="207" t="s">
        <v>589</v>
      </c>
      <c r="C46" s="201">
        <v>21660</v>
      </c>
      <c r="D46" s="116">
        <v>21660</v>
      </c>
      <c r="E46" s="116">
        <v>17110</v>
      </c>
      <c r="F46" s="438">
        <f>E46/D46*100</f>
        <v>78.993536472760852</v>
      </c>
      <c r="G46" s="203"/>
      <c r="H46" s="203"/>
      <c r="I46" s="203">
        <v>17110</v>
      </c>
      <c r="J46" s="203"/>
      <c r="K46" s="203"/>
      <c r="L46" s="203"/>
      <c r="M46" s="203"/>
      <c r="N46" s="203"/>
      <c r="O46" s="203"/>
      <c r="P46" s="442"/>
      <c r="Q46" s="103" t="s">
        <v>1148</v>
      </c>
    </row>
    <row r="47" spans="1:17" ht="18" customHeight="1">
      <c r="A47" s="445"/>
      <c r="B47" s="429" t="s">
        <v>590</v>
      </c>
      <c r="C47" s="430">
        <f>SUM(C9:C46)</f>
        <v>478306</v>
      </c>
      <c r="D47" s="430">
        <f>SUM(D9:D46)</f>
        <v>1624920</v>
      </c>
      <c r="E47" s="430">
        <f>SUM(E9:E46)</f>
        <v>1000187</v>
      </c>
      <c r="F47" s="431">
        <f t="shared" si="0"/>
        <v>61.552999532284666</v>
      </c>
      <c r="G47" s="430">
        <f>SUM(G9:G46)</f>
        <v>79368</v>
      </c>
      <c r="H47" s="430">
        <f t="shared" ref="H47:O47" si="1">SUM(H9:H46)</f>
        <v>13370</v>
      </c>
      <c r="I47" s="430">
        <f t="shared" si="1"/>
        <v>276605</v>
      </c>
      <c r="J47" s="430">
        <f t="shared" si="1"/>
        <v>7832</v>
      </c>
      <c r="K47" s="430">
        <f t="shared" si="1"/>
        <v>543490</v>
      </c>
      <c r="L47" s="430">
        <f t="shared" si="1"/>
        <v>0</v>
      </c>
      <c r="M47" s="430">
        <f t="shared" si="1"/>
        <v>36573</v>
      </c>
      <c r="N47" s="430">
        <f t="shared" si="1"/>
        <v>22948</v>
      </c>
      <c r="O47" s="430">
        <f t="shared" si="1"/>
        <v>20000</v>
      </c>
      <c r="P47" s="430">
        <f>SUM(P9:P44)</f>
        <v>67</v>
      </c>
    </row>
    <row r="48" spans="1:17" ht="18" customHeight="1">
      <c r="A48" s="428">
        <v>11130</v>
      </c>
      <c r="B48" s="200" t="s">
        <v>592</v>
      </c>
      <c r="C48" s="201">
        <v>48634</v>
      </c>
      <c r="D48" s="201">
        <v>50575</v>
      </c>
      <c r="E48" s="201">
        <v>46663</v>
      </c>
      <c r="F48" s="438">
        <f>E48/D48*100</f>
        <v>92.264953040039543</v>
      </c>
      <c r="G48" s="203">
        <v>29353</v>
      </c>
      <c r="H48" s="203">
        <v>7151</v>
      </c>
      <c r="I48" s="203">
        <v>9802</v>
      </c>
      <c r="J48" s="203"/>
      <c r="K48" s="203">
        <v>357</v>
      </c>
      <c r="L48" s="203"/>
      <c r="M48" s="201"/>
      <c r="N48" s="446"/>
      <c r="O48" s="446"/>
      <c r="P48" s="442">
        <v>9</v>
      </c>
    </row>
    <row r="49" spans="1:17" ht="18" customHeight="1">
      <c r="A49" s="428">
        <v>11220</v>
      </c>
      <c r="B49" s="200" t="s">
        <v>593</v>
      </c>
      <c r="C49" s="201">
        <v>3212</v>
      </c>
      <c r="D49" s="201">
        <v>3347</v>
      </c>
      <c r="E49" s="201">
        <v>3363</v>
      </c>
      <c r="F49" s="438">
        <f t="shared" ref="F49:F70" si="2">E49/D49*100</f>
        <v>100.47804003585301</v>
      </c>
      <c r="G49" s="203">
        <v>2665</v>
      </c>
      <c r="H49" s="203">
        <v>609</v>
      </c>
      <c r="I49" s="203">
        <v>89</v>
      </c>
      <c r="J49" s="203"/>
      <c r="K49" s="203"/>
      <c r="L49" s="203"/>
      <c r="M49" s="201"/>
      <c r="N49" s="446"/>
      <c r="O49" s="446"/>
      <c r="P49" s="442">
        <v>1</v>
      </c>
      <c r="Q49" s="103" t="s">
        <v>73</v>
      </c>
    </row>
    <row r="50" spans="1:17" ht="18" customHeight="1">
      <c r="A50" s="428">
        <v>44310</v>
      </c>
      <c r="B50" s="200" t="s">
        <v>594</v>
      </c>
      <c r="C50" s="201">
        <v>4652</v>
      </c>
      <c r="D50" s="116">
        <v>4758</v>
      </c>
      <c r="E50" s="201">
        <v>4682</v>
      </c>
      <c r="F50" s="438">
        <f t="shared" si="2"/>
        <v>98.402690205968895</v>
      </c>
      <c r="G50" s="203">
        <v>3558</v>
      </c>
      <c r="H50" s="203">
        <v>796</v>
      </c>
      <c r="I50" s="203">
        <v>328</v>
      </c>
      <c r="J50" s="203"/>
      <c r="K50" s="203"/>
      <c r="L50" s="203"/>
      <c r="M50" s="201"/>
      <c r="N50" s="446"/>
      <c r="O50" s="446"/>
      <c r="P50" s="442">
        <v>1</v>
      </c>
    </row>
    <row r="51" spans="1:17" ht="18" customHeight="1">
      <c r="A51" s="428">
        <v>16030</v>
      </c>
      <c r="B51" s="200" t="s">
        <v>596</v>
      </c>
      <c r="C51" s="201">
        <v>3434</v>
      </c>
      <c r="D51" s="116">
        <v>3708</v>
      </c>
      <c r="E51" s="201">
        <v>3782</v>
      </c>
      <c r="F51" s="438">
        <f t="shared" si="2"/>
        <v>101.99568500539374</v>
      </c>
      <c r="G51" s="203">
        <v>2847</v>
      </c>
      <c r="H51" s="203">
        <v>659</v>
      </c>
      <c r="I51" s="203">
        <v>276</v>
      </c>
      <c r="J51" s="203"/>
      <c r="K51" s="203"/>
      <c r="L51" s="203"/>
      <c r="M51" s="201"/>
      <c r="N51" s="446"/>
      <c r="O51" s="446"/>
      <c r="P51" s="442">
        <v>1</v>
      </c>
      <c r="Q51" s="103" t="s">
        <v>73</v>
      </c>
    </row>
    <row r="52" spans="1:17" ht="18" customHeight="1">
      <c r="A52" s="428">
        <v>109010</v>
      </c>
      <c r="B52" s="200" t="s">
        <v>595</v>
      </c>
      <c r="C52" s="201">
        <v>4287</v>
      </c>
      <c r="D52" s="116">
        <v>4295</v>
      </c>
      <c r="E52" s="201">
        <v>3942</v>
      </c>
      <c r="F52" s="438">
        <f t="shared" si="2"/>
        <v>91.781140861466824</v>
      </c>
      <c r="G52" s="203">
        <v>2982</v>
      </c>
      <c r="H52" s="203">
        <v>671</v>
      </c>
      <c r="I52" s="203">
        <v>289</v>
      </c>
      <c r="J52" s="203"/>
      <c r="K52" s="203"/>
      <c r="L52" s="203"/>
      <c r="M52" s="201"/>
      <c r="N52" s="446"/>
      <c r="O52" s="446"/>
      <c r="P52" s="442">
        <v>1</v>
      </c>
      <c r="Q52" s="103" t="s">
        <v>73</v>
      </c>
    </row>
    <row r="53" spans="1:17" ht="18" customHeight="1">
      <c r="A53" s="428">
        <v>31030</v>
      </c>
      <c r="B53" s="200" t="s">
        <v>569</v>
      </c>
      <c r="C53" s="201">
        <v>4530</v>
      </c>
      <c r="D53" s="116">
        <v>4636</v>
      </c>
      <c r="E53" s="201">
        <v>4509</v>
      </c>
      <c r="F53" s="438">
        <f t="shared" si="2"/>
        <v>97.260569456427959</v>
      </c>
      <c r="G53" s="203">
        <v>3551</v>
      </c>
      <c r="H53" s="203">
        <v>787</v>
      </c>
      <c r="I53" s="203">
        <v>171</v>
      </c>
      <c r="J53" s="203"/>
      <c r="K53" s="203"/>
      <c r="L53" s="203"/>
      <c r="M53" s="201"/>
      <c r="N53" s="446"/>
      <c r="O53" s="446"/>
      <c r="P53" s="442">
        <v>1</v>
      </c>
    </row>
    <row r="54" spans="1:17" ht="18" customHeight="1">
      <c r="A54" s="445"/>
      <c r="B54" s="429" t="s">
        <v>598</v>
      </c>
      <c r="C54" s="430">
        <f>SUM(C48:C53)</f>
        <v>68749</v>
      </c>
      <c r="D54" s="430">
        <f>SUM(D48:D53)</f>
        <v>71319</v>
      </c>
      <c r="E54" s="430">
        <f>SUM(E48:E53)</f>
        <v>66941</v>
      </c>
      <c r="F54" s="431">
        <f t="shared" si="2"/>
        <v>93.861383362077419</v>
      </c>
      <c r="G54" s="430">
        <f>SUM(G48:G53)</f>
        <v>44956</v>
      </c>
      <c r="H54" s="430">
        <f t="shared" ref="H54:I54" si="3">SUM(H48:H53)</f>
        <v>10673</v>
      </c>
      <c r="I54" s="430">
        <f t="shared" si="3"/>
        <v>10955</v>
      </c>
      <c r="J54" s="430">
        <f t="shared" ref="J54:P54" si="4">SUM(J48:J53)</f>
        <v>0</v>
      </c>
      <c r="K54" s="430">
        <f t="shared" si="4"/>
        <v>357</v>
      </c>
      <c r="L54" s="430">
        <f t="shared" si="4"/>
        <v>0</v>
      </c>
      <c r="M54" s="430">
        <f t="shared" si="4"/>
        <v>0</v>
      </c>
      <c r="N54" s="430">
        <f t="shared" si="4"/>
        <v>0</v>
      </c>
      <c r="O54" s="430">
        <f t="shared" si="4"/>
        <v>0</v>
      </c>
      <c r="P54" s="430">
        <f t="shared" si="4"/>
        <v>14</v>
      </c>
    </row>
    <row r="55" spans="1:17" ht="18" customHeight="1">
      <c r="A55" s="432" t="s">
        <v>599</v>
      </c>
      <c r="B55" s="447" t="s">
        <v>600</v>
      </c>
      <c r="C55" s="204">
        <v>18779</v>
      </c>
      <c r="D55" s="204">
        <v>19351</v>
      </c>
      <c r="E55" s="204">
        <v>17865</v>
      </c>
      <c r="F55" s="438">
        <f t="shared" si="2"/>
        <v>92.32081029404165</v>
      </c>
      <c r="G55" s="153">
        <v>6052</v>
      </c>
      <c r="H55" s="153">
        <v>1215</v>
      </c>
      <c r="I55" s="153">
        <v>10571</v>
      </c>
      <c r="J55" s="153"/>
      <c r="K55" s="153">
        <v>27</v>
      </c>
      <c r="L55" s="153"/>
      <c r="M55" s="446"/>
      <c r="N55" s="446"/>
      <c r="O55" s="446"/>
      <c r="P55" s="448">
        <v>4</v>
      </c>
    </row>
    <row r="56" spans="1:17" ht="18" customHeight="1">
      <c r="A56" s="432" t="s">
        <v>601</v>
      </c>
      <c r="B56" s="447" t="s">
        <v>602</v>
      </c>
      <c r="C56" s="204">
        <v>1852</v>
      </c>
      <c r="D56" s="204">
        <v>1852</v>
      </c>
      <c r="E56" s="204">
        <v>1910</v>
      </c>
      <c r="F56" s="438">
        <f t="shared" si="2"/>
        <v>103.1317494600432</v>
      </c>
      <c r="G56" s="153">
        <v>603</v>
      </c>
      <c r="H56" s="153">
        <v>123</v>
      </c>
      <c r="I56" s="153">
        <v>1184</v>
      </c>
      <c r="J56" s="153"/>
      <c r="K56" s="153"/>
      <c r="L56" s="153"/>
      <c r="M56" s="446"/>
      <c r="N56" s="446"/>
      <c r="O56" s="446"/>
      <c r="P56" s="448"/>
    </row>
    <row r="57" spans="1:17" ht="18" customHeight="1">
      <c r="A57" s="432" t="s">
        <v>603</v>
      </c>
      <c r="B57" s="447" t="s">
        <v>604</v>
      </c>
      <c r="C57" s="204">
        <v>88927</v>
      </c>
      <c r="D57" s="204">
        <v>91676</v>
      </c>
      <c r="E57" s="204">
        <v>92146</v>
      </c>
      <c r="F57" s="438">
        <f t="shared" si="2"/>
        <v>100.51267507308346</v>
      </c>
      <c r="G57" s="153">
        <v>74768</v>
      </c>
      <c r="H57" s="153">
        <v>17368</v>
      </c>
      <c r="I57" s="153">
        <v>10</v>
      </c>
      <c r="J57" s="153"/>
      <c r="K57" s="153"/>
      <c r="L57" s="153"/>
      <c r="M57" s="446"/>
      <c r="N57" s="446"/>
      <c r="O57" s="446"/>
      <c r="P57" s="448">
        <v>23</v>
      </c>
    </row>
    <row r="58" spans="1:17" ht="25.5">
      <c r="A58" s="432" t="s">
        <v>605</v>
      </c>
      <c r="B58" s="449" t="s">
        <v>606</v>
      </c>
      <c r="C58" s="204">
        <v>3316</v>
      </c>
      <c r="D58" s="204">
        <v>2246</v>
      </c>
      <c r="E58" s="204">
        <v>1667</v>
      </c>
      <c r="F58" s="438">
        <f t="shared" si="2"/>
        <v>74.220837043633125</v>
      </c>
      <c r="G58" s="153">
        <v>1365</v>
      </c>
      <c r="H58" s="153">
        <v>302</v>
      </c>
      <c r="I58" s="153">
        <v>0</v>
      </c>
      <c r="J58" s="153"/>
      <c r="K58" s="153"/>
      <c r="L58" s="153"/>
      <c r="M58" s="446"/>
      <c r="N58" s="446"/>
      <c r="O58" s="446"/>
      <c r="P58" s="448"/>
    </row>
    <row r="59" spans="1:17" ht="18" customHeight="1">
      <c r="A59" s="432" t="s">
        <v>607</v>
      </c>
      <c r="B59" s="447" t="s">
        <v>580</v>
      </c>
      <c r="C59" s="204">
        <v>0</v>
      </c>
      <c r="D59" s="204">
        <v>4254</v>
      </c>
      <c r="E59" s="204">
        <v>3893</v>
      </c>
      <c r="F59" s="438">
        <f t="shared" si="2"/>
        <v>91.513869299482849</v>
      </c>
      <c r="G59" s="153">
        <v>3498</v>
      </c>
      <c r="H59" s="153">
        <v>395</v>
      </c>
      <c r="I59" s="153"/>
      <c r="J59" s="153"/>
      <c r="K59" s="153"/>
      <c r="L59" s="153"/>
      <c r="M59" s="446"/>
      <c r="N59" s="446"/>
      <c r="O59" s="446"/>
      <c r="P59" s="448">
        <v>4</v>
      </c>
    </row>
    <row r="60" spans="1:17" ht="18" customHeight="1">
      <c r="A60" s="432" t="s">
        <v>608</v>
      </c>
      <c r="B60" s="447" t="s">
        <v>609</v>
      </c>
      <c r="C60" s="204">
        <v>16084</v>
      </c>
      <c r="D60" s="204">
        <v>17893</v>
      </c>
      <c r="E60" s="204">
        <v>14658</v>
      </c>
      <c r="F60" s="438">
        <f t="shared" si="2"/>
        <v>81.920304029508756</v>
      </c>
      <c r="G60" s="153">
        <v>5763</v>
      </c>
      <c r="H60" s="153">
        <v>1245</v>
      </c>
      <c r="I60" s="153">
        <v>7512</v>
      </c>
      <c r="J60" s="153"/>
      <c r="K60" s="153">
        <v>138</v>
      </c>
      <c r="L60" s="153"/>
      <c r="M60" s="446"/>
      <c r="N60" s="446"/>
      <c r="O60" s="446"/>
      <c r="P60" s="448">
        <v>3</v>
      </c>
    </row>
    <row r="61" spans="1:17" ht="18" customHeight="1">
      <c r="A61" s="432" t="s">
        <v>1160</v>
      </c>
      <c r="B61" s="447" t="s">
        <v>1158</v>
      </c>
      <c r="C61" s="204">
        <v>0</v>
      </c>
      <c r="D61" s="204">
        <v>5316</v>
      </c>
      <c r="E61" s="204">
        <v>3104</v>
      </c>
      <c r="F61" s="438">
        <f t="shared" si="2"/>
        <v>58.38976674191121</v>
      </c>
      <c r="G61" s="153">
        <v>2093</v>
      </c>
      <c r="H61" s="153">
        <v>460</v>
      </c>
      <c r="I61" s="153">
        <v>496</v>
      </c>
      <c r="J61" s="153"/>
      <c r="K61" s="153">
        <v>55</v>
      </c>
      <c r="L61" s="153"/>
      <c r="M61" s="446"/>
      <c r="N61" s="446"/>
      <c r="O61" s="446"/>
      <c r="P61" s="448">
        <v>2</v>
      </c>
    </row>
    <row r="62" spans="1:17" ht="18" customHeight="1">
      <c r="A62" s="432" t="s">
        <v>1161</v>
      </c>
      <c r="B62" s="447" t="s">
        <v>1162</v>
      </c>
      <c r="C62" s="204">
        <v>0</v>
      </c>
      <c r="D62" s="204">
        <v>776</v>
      </c>
      <c r="E62" s="204">
        <v>438</v>
      </c>
      <c r="F62" s="438">
        <f t="shared" si="2"/>
        <v>56.443298969072167</v>
      </c>
      <c r="G62" s="153">
        <v>120</v>
      </c>
      <c r="H62" s="153">
        <v>26</v>
      </c>
      <c r="I62" s="153">
        <v>292</v>
      </c>
      <c r="J62" s="153"/>
      <c r="K62" s="153"/>
      <c r="L62" s="153"/>
      <c r="M62" s="446"/>
      <c r="N62" s="446"/>
      <c r="O62" s="446"/>
      <c r="P62" s="448"/>
    </row>
    <row r="63" spans="1:17" ht="18" customHeight="1">
      <c r="A63" s="445"/>
      <c r="B63" s="429" t="s">
        <v>1157</v>
      </c>
      <c r="C63" s="430">
        <f>SUM(C55:C62)</f>
        <v>128958</v>
      </c>
      <c r="D63" s="430">
        <f>SUM(D55:D62)</f>
        <v>143364</v>
      </c>
      <c r="E63" s="430">
        <f>SUM(E55:E62)</f>
        <v>135681</v>
      </c>
      <c r="F63" s="431">
        <f t="shared" si="2"/>
        <v>94.640914036996733</v>
      </c>
      <c r="G63" s="430">
        <f>SUM(G55:G62)</f>
        <v>94262</v>
      </c>
      <c r="H63" s="430">
        <f t="shared" ref="H63:O63" si="5">SUM(H55:H62)</f>
        <v>21134</v>
      </c>
      <c r="I63" s="430">
        <f t="shared" si="5"/>
        <v>20065</v>
      </c>
      <c r="J63" s="430">
        <f t="shared" si="5"/>
        <v>0</v>
      </c>
      <c r="K63" s="430">
        <f t="shared" si="5"/>
        <v>220</v>
      </c>
      <c r="L63" s="430">
        <f t="shared" si="5"/>
        <v>0</v>
      </c>
      <c r="M63" s="430">
        <f t="shared" si="5"/>
        <v>0</v>
      </c>
      <c r="N63" s="430">
        <f t="shared" si="5"/>
        <v>0</v>
      </c>
      <c r="O63" s="430">
        <f t="shared" si="5"/>
        <v>0</v>
      </c>
      <c r="P63" s="430">
        <f>SUM(P55:P61)</f>
        <v>36</v>
      </c>
    </row>
    <row r="64" spans="1:17" ht="18" customHeight="1">
      <c r="A64" s="433">
        <v>102031</v>
      </c>
      <c r="B64" s="200" t="s">
        <v>575</v>
      </c>
      <c r="C64" s="201">
        <v>10604</v>
      </c>
      <c r="D64" s="201">
        <v>13962</v>
      </c>
      <c r="E64" s="201">
        <v>13426</v>
      </c>
      <c r="F64" s="438">
        <f t="shared" si="2"/>
        <v>96.161008451511236</v>
      </c>
      <c r="G64" s="203">
        <v>8730</v>
      </c>
      <c r="H64" s="203">
        <v>1952</v>
      </c>
      <c r="I64" s="203">
        <v>2612</v>
      </c>
      <c r="J64" s="203"/>
      <c r="K64" s="203">
        <v>132</v>
      </c>
      <c r="L64" s="203"/>
      <c r="M64" s="446"/>
      <c r="N64" s="446"/>
      <c r="O64" s="446"/>
      <c r="P64" s="442">
        <v>4</v>
      </c>
    </row>
    <row r="65" spans="1:17" ht="18" customHeight="1">
      <c r="A65" s="433">
        <v>104042</v>
      </c>
      <c r="B65" s="200" t="s">
        <v>610</v>
      </c>
      <c r="C65" s="201">
        <v>8564</v>
      </c>
      <c r="D65" s="201">
        <v>10744</v>
      </c>
      <c r="E65" s="201">
        <v>10008</v>
      </c>
      <c r="F65" s="438">
        <f t="shared" si="2"/>
        <v>93.14966492926284</v>
      </c>
      <c r="G65" s="203">
        <v>7172</v>
      </c>
      <c r="H65" s="203">
        <v>1582</v>
      </c>
      <c r="I65" s="203">
        <v>1092</v>
      </c>
      <c r="J65" s="203"/>
      <c r="K65" s="203">
        <v>162</v>
      </c>
      <c r="L65" s="203"/>
      <c r="M65" s="446"/>
      <c r="N65" s="446"/>
      <c r="O65" s="446"/>
      <c r="P65" s="442">
        <v>3</v>
      </c>
    </row>
    <row r="66" spans="1:17" ht="18" customHeight="1">
      <c r="A66" s="433">
        <v>107052</v>
      </c>
      <c r="B66" s="200" t="s">
        <v>611</v>
      </c>
      <c r="C66" s="201">
        <v>7822</v>
      </c>
      <c r="D66" s="201">
        <v>8290</v>
      </c>
      <c r="E66" s="201">
        <v>8094</v>
      </c>
      <c r="F66" s="438">
        <f t="shared" si="2"/>
        <v>97.635705669481297</v>
      </c>
      <c r="G66" s="203">
        <v>6525</v>
      </c>
      <c r="H66" s="203">
        <v>1373</v>
      </c>
      <c r="I66" s="203">
        <v>196</v>
      </c>
      <c r="J66" s="203"/>
      <c r="K66" s="203"/>
      <c r="L66" s="203"/>
      <c r="M66" s="446"/>
      <c r="N66" s="446"/>
      <c r="O66" s="446"/>
      <c r="P66" s="442">
        <v>3</v>
      </c>
    </row>
    <row r="67" spans="1:17" ht="18" customHeight="1">
      <c r="A67" s="433">
        <v>107051</v>
      </c>
      <c r="B67" s="200" t="s">
        <v>612</v>
      </c>
      <c r="C67" s="201">
        <v>18325</v>
      </c>
      <c r="D67" s="201">
        <v>19397</v>
      </c>
      <c r="E67" s="201">
        <v>18856</v>
      </c>
      <c r="F67" s="438">
        <f t="shared" si="2"/>
        <v>97.210908903438678</v>
      </c>
      <c r="G67" s="203"/>
      <c r="H67" s="203"/>
      <c r="I67" s="203">
        <v>18856</v>
      </c>
      <c r="J67" s="203"/>
      <c r="K67" s="203"/>
      <c r="L67" s="203"/>
      <c r="M67" s="446"/>
      <c r="N67" s="446"/>
      <c r="O67" s="446"/>
      <c r="P67" s="442"/>
    </row>
    <row r="68" spans="1:17" ht="18" customHeight="1">
      <c r="A68" s="433">
        <v>107055</v>
      </c>
      <c r="B68" s="200" t="s">
        <v>613</v>
      </c>
      <c r="C68" s="201">
        <v>3747</v>
      </c>
      <c r="D68" s="201">
        <v>3506</v>
      </c>
      <c r="E68" s="201">
        <v>3396</v>
      </c>
      <c r="F68" s="438">
        <f t="shared" si="2"/>
        <v>96.862521391899605</v>
      </c>
      <c r="G68" s="203">
        <v>1496</v>
      </c>
      <c r="H68" s="203">
        <v>455</v>
      </c>
      <c r="I68" s="203">
        <v>1387</v>
      </c>
      <c r="J68" s="203"/>
      <c r="K68" s="203">
        <v>58</v>
      </c>
      <c r="L68" s="203"/>
      <c r="M68" s="446"/>
      <c r="N68" s="446"/>
      <c r="O68" s="446"/>
      <c r="P68" s="442">
        <v>1</v>
      </c>
    </row>
    <row r="69" spans="1:17" ht="18" customHeight="1">
      <c r="A69" s="445"/>
      <c r="B69" s="429" t="s">
        <v>615</v>
      </c>
      <c r="C69" s="434">
        <f>SUM(C64:C68)</f>
        <v>49062</v>
      </c>
      <c r="D69" s="434">
        <f t="shared" ref="D69:P69" si="6">SUM(D64:D68)</f>
        <v>55899</v>
      </c>
      <c r="E69" s="434">
        <f t="shared" si="6"/>
        <v>53780</v>
      </c>
      <c r="F69" s="431">
        <f t="shared" si="2"/>
        <v>96.209234512245303</v>
      </c>
      <c r="G69" s="434">
        <f t="shared" si="6"/>
        <v>23923</v>
      </c>
      <c r="H69" s="434">
        <f t="shared" si="6"/>
        <v>5362</v>
      </c>
      <c r="I69" s="434">
        <f t="shared" si="6"/>
        <v>24143</v>
      </c>
      <c r="J69" s="434">
        <f t="shared" si="6"/>
        <v>0</v>
      </c>
      <c r="K69" s="434">
        <f t="shared" si="6"/>
        <v>352</v>
      </c>
      <c r="L69" s="434">
        <f t="shared" si="6"/>
        <v>0</v>
      </c>
      <c r="M69" s="434">
        <f t="shared" si="6"/>
        <v>0</v>
      </c>
      <c r="N69" s="434">
        <f t="shared" si="6"/>
        <v>0</v>
      </c>
      <c r="O69" s="434">
        <f t="shared" si="6"/>
        <v>0</v>
      </c>
      <c r="P69" s="434">
        <f t="shared" si="6"/>
        <v>11</v>
      </c>
    </row>
    <row r="70" spans="1:17" ht="18" customHeight="1">
      <c r="A70" s="445"/>
      <c r="B70" s="435" t="s">
        <v>614</v>
      </c>
      <c r="C70" s="436">
        <f>C63+C54+C47+C69</f>
        <v>725075</v>
      </c>
      <c r="D70" s="436">
        <f>D63+D54+D47+D69</f>
        <v>1895502</v>
      </c>
      <c r="E70" s="436">
        <f>E63+E54+E47+E69</f>
        <v>1256589</v>
      </c>
      <c r="F70" s="450">
        <f t="shared" si="2"/>
        <v>66.293203594615051</v>
      </c>
      <c r="G70" s="436">
        <f t="shared" ref="G70:P70" si="7">G63+G54+G47+G69</f>
        <v>242509</v>
      </c>
      <c r="H70" s="436">
        <f t="shared" si="7"/>
        <v>50539</v>
      </c>
      <c r="I70" s="436">
        <f t="shared" si="7"/>
        <v>331768</v>
      </c>
      <c r="J70" s="436">
        <f t="shared" si="7"/>
        <v>7832</v>
      </c>
      <c r="K70" s="436">
        <f t="shared" si="7"/>
        <v>544419</v>
      </c>
      <c r="L70" s="436">
        <f t="shared" si="7"/>
        <v>0</v>
      </c>
      <c r="M70" s="436">
        <f t="shared" si="7"/>
        <v>36573</v>
      </c>
      <c r="N70" s="436">
        <f t="shared" si="7"/>
        <v>22948</v>
      </c>
      <c r="O70" s="436">
        <f t="shared" si="7"/>
        <v>20000</v>
      </c>
      <c r="P70" s="436">
        <f t="shared" si="7"/>
        <v>128</v>
      </c>
    </row>
    <row r="71" spans="1:17">
      <c r="E71" s="221">
        <f>E15+E17+E20+E27+E31+E32+E33+E34+L41+E46</f>
        <v>345981</v>
      </c>
      <c r="G71" s="221">
        <f>G20</f>
        <v>24</v>
      </c>
      <c r="I71" s="221">
        <f>I46+I34+I31+I27+I20+I17</f>
        <v>72356</v>
      </c>
      <c r="J71" s="221">
        <f>J31+J9</f>
        <v>6548</v>
      </c>
      <c r="K71" s="221">
        <f>K32+K27+K17+K15</f>
        <v>260940</v>
      </c>
      <c r="M71" s="221">
        <f>M33</f>
        <v>5820</v>
      </c>
      <c r="Q71" s="103" t="s">
        <v>1148</v>
      </c>
    </row>
    <row r="72" spans="1:17">
      <c r="E72" s="221">
        <f>E49+E51+E52</f>
        <v>11087</v>
      </c>
      <c r="G72" s="221">
        <f>G49+G51+G52</f>
        <v>8494</v>
      </c>
      <c r="H72" s="221">
        <f t="shared" ref="H72:I72" si="8">H49+H51+H52</f>
        <v>1939</v>
      </c>
      <c r="I72" s="221">
        <f t="shared" si="8"/>
        <v>654</v>
      </c>
      <c r="Q72" s="103" t="s">
        <v>73</v>
      </c>
    </row>
  </sheetData>
  <autoFilter ref="A7:Q72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0">
    <mergeCell ref="F7:F8"/>
    <mergeCell ref="G7:P7"/>
    <mergeCell ref="A4:P4"/>
    <mergeCell ref="A5:P5"/>
    <mergeCell ref="A2:G2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4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P44"/>
  <sheetViews>
    <sheetView workbookViewId="0">
      <selection activeCell="A3" sqref="A3:E3"/>
    </sheetView>
  </sheetViews>
  <sheetFormatPr defaultRowHeight="12.75"/>
  <cols>
    <col min="1" max="1" width="0.28515625" style="103" customWidth="1"/>
    <col min="2" max="2" width="85.28515625" style="103" customWidth="1"/>
    <col min="3" max="3" width="16.85546875" style="103" customWidth="1"/>
    <col min="4" max="4" width="12.5703125" style="103" customWidth="1"/>
    <col min="5" max="5" width="17" style="103" customWidth="1"/>
    <col min="6" max="6" width="10.85546875" style="103" bestFit="1" customWidth="1"/>
    <col min="7" max="7" width="13.140625" style="103" bestFit="1" customWidth="1"/>
    <col min="8" max="8" width="17.140625" style="103" customWidth="1"/>
    <col min="9" max="9" width="10.85546875" style="103" customWidth="1"/>
    <col min="10" max="16384" width="9.140625" style="103"/>
  </cols>
  <sheetData>
    <row r="3" spans="1:16" ht="13.5">
      <c r="A3" s="523" t="s">
        <v>1308</v>
      </c>
      <c r="B3" s="523"/>
      <c r="C3" s="523"/>
      <c r="D3" s="523"/>
      <c r="E3" s="523"/>
      <c r="F3" s="209"/>
      <c r="G3" s="209"/>
      <c r="H3" s="209"/>
    </row>
    <row r="4" spans="1:16" ht="13.5">
      <c r="A4" s="106"/>
      <c r="B4" s="106"/>
      <c r="C4" s="216"/>
      <c r="D4" s="216"/>
    </row>
    <row r="5" spans="1:16" ht="13.5" thickBot="1">
      <c r="A5" s="539" t="s">
        <v>1164</v>
      </c>
      <c r="B5" s="539"/>
      <c r="C5" s="539"/>
      <c r="D5" s="217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1:16" s="514" customFormat="1" ht="57" customHeight="1">
      <c r="A6" s="515"/>
      <c r="B6" s="515" t="s">
        <v>0</v>
      </c>
      <c r="C6" s="516" t="s">
        <v>1165</v>
      </c>
      <c r="D6" s="219" t="s">
        <v>1166</v>
      </c>
      <c r="E6" s="516" t="s">
        <v>1167</v>
      </c>
      <c r="F6" s="514" t="s">
        <v>354</v>
      </c>
      <c r="G6" s="220" t="s">
        <v>1248</v>
      </c>
      <c r="H6" s="220" t="s">
        <v>1249</v>
      </c>
      <c r="I6" s="220"/>
    </row>
    <row r="7" spans="1:16">
      <c r="A7" s="218" t="s">
        <v>1168</v>
      </c>
      <c r="B7" s="218"/>
      <c r="C7" s="218"/>
      <c r="D7" s="218"/>
      <c r="E7" s="221"/>
      <c r="F7" s="221"/>
      <c r="G7" s="221"/>
    </row>
    <row r="8" spans="1:16">
      <c r="A8" s="222"/>
      <c r="B8" s="223" t="s">
        <v>1</v>
      </c>
      <c r="C8" s="224">
        <f>C9+C10+C15+C19+C16+C17+C20-C18</f>
        <v>-14895887</v>
      </c>
      <c r="D8" s="224">
        <f>E8-C8</f>
        <v>0</v>
      </c>
      <c r="E8" s="224">
        <f>E9+E10+E15+E19+E16+E17+E20-E18</f>
        <v>-14895887</v>
      </c>
      <c r="F8" s="224">
        <f>F9+F10+F15+F19+F16+F17+F20-F18</f>
        <v>-14895887</v>
      </c>
      <c r="G8" s="225">
        <f>F8/E8*100%</f>
        <v>1</v>
      </c>
      <c r="H8" s="221">
        <f>E8-F8</f>
        <v>0</v>
      </c>
    </row>
    <row r="9" spans="1:16">
      <c r="A9" s="226"/>
      <c r="B9" s="227" t="s">
        <v>2</v>
      </c>
      <c r="C9" s="216">
        <v>0</v>
      </c>
      <c r="D9" s="216">
        <f>E9-C9</f>
        <v>0</v>
      </c>
      <c r="E9" s="221">
        <v>0</v>
      </c>
      <c r="F9" s="221">
        <v>0</v>
      </c>
      <c r="G9" s="225"/>
      <c r="H9" s="221">
        <f t="shared" ref="H9:H41" si="0">E9-F9</f>
        <v>0</v>
      </c>
    </row>
    <row r="10" spans="1:16">
      <c r="A10" s="226"/>
      <c r="B10" s="228" t="s">
        <v>3</v>
      </c>
      <c r="C10" s="216">
        <v>0</v>
      </c>
      <c r="D10" s="216">
        <f t="shared" ref="D10:D20" si="1">E10-C10</f>
        <v>0</v>
      </c>
      <c r="E10" s="221">
        <v>0</v>
      </c>
      <c r="F10" s="221">
        <v>0</v>
      </c>
      <c r="G10" s="225"/>
      <c r="H10" s="221">
        <f t="shared" si="0"/>
        <v>0</v>
      </c>
    </row>
    <row r="11" spans="1:16">
      <c r="A11" s="226"/>
      <c r="B11" s="229" t="s">
        <v>4</v>
      </c>
      <c r="C11" s="216">
        <v>0</v>
      </c>
      <c r="D11" s="216">
        <f t="shared" si="1"/>
        <v>0</v>
      </c>
      <c r="E11" s="221">
        <v>0</v>
      </c>
      <c r="F11" s="221">
        <v>0</v>
      </c>
      <c r="G11" s="225"/>
      <c r="H11" s="221">
        <f t="shared" si="0"/>
        <v>0</v>
      </c>
    </row>
    <row r="12" spans="1:16">
      <c r="A12" s="226"/>
      <c r="B12" s="230" t="s">
        <v>5</v>
      </c>
      <c r="C12" s="216">
        <v>0</v>
      </c>
      <c r="D12" s="216">
        <f t="shared" si="1"/>
        <v>0</v>
      </c>
      <c r="E12" s="221">
        <v>0</v>
      </c>
      <c r="F12" s="221">
        <v>0</v>
      </c>
      <c r="G12" s="225"/>
      <c r="H12" s="221">
        <f t="shared" si="0"/>
        <v>0</v>
      </c>
    </row>
    <row r="13" spans="1:16">
      <c r="A13" s="226"/>
      <c r="B13" s="230" t="s">
        <v>6</v>
      </c>
      <c r="C13" s="216">
        <v>0</v>
      </c>
      <c r="D13" s="216">
        <f t="shared" si="1"/>
        <v>0</v>
      </c>
      <c r="E13" s="221">
        <v>0</v>
      </c>
      <c r="F13" s="221">
        <v>0</v>
      </c>
      <c r="G13" s="225"/>
      <c r="H13" s="221">
        <f t="shared" si="0"/>
        <v>0</v>
      </c>
    </row>
    <row r="14" spans="1:16">
      <c r="A14" s="226"/>
      <c r="B14" s="230" t="s">
        <v>7</v>
      </c>
      <c r="C14" s="216">
        <v>0</v>
      </c>
      <c r="D14" s="216">
        <f t="shared" si="1"/>
        <v>0</v>
      </c>
      <c r="E14" s="221">
        <v>0</v>
      </c>
      <c r="F14" s="221">
        <v>0</v>
      </c>
      <c r="G14" s="225"/>
      <c r="H14" s="221">
        <f t="shared" si="0"/>
        <v>0</v>
      </c>
    </row>
    <row r="15" spans="1:16">
      <c r="A15" s="226"/>
      <c r="B15" s="227" t="s">
        <v>8</v>
      </c>
      <c r="C15" s="216">
        <v>0</v>
      </c>
      <c r="D15" s="216">
        <f t="shared" si="1"/>
        <v>0</v>
      </c>
      <c r="E15" s="221">
        <v>0</v>
      </c>
      <c r="F15" s="221">
        <v>0</v>
      </c>
      <c r="G15" s="225"/>
      <c r="H15" s="221">
        <f t="shared" si="0"/>
        <v>0</v>
      </c>
    </row>
    <row r="16" spans="1:16">
      <c r="A16" s="226"/>
      <c r="B16" s="227" t="s">
        <v>9</v>
      </c>
      <c r="C16" s="216">
        <v>0</v>
      </c>
      <c r="D16" s="216">
        <f t="shared" si="1"/>
        <v>0</v>
      </c>
      <c r="E16" s="221">
        <v>0</v>
      </c>
      <c r="F16" s="221">
        <v>0</v>
      </c>
      <c r="G16" s="225"/>
      <c r="H16" s="221">
        <f t="shared" si="0"/>
        <v>0</v>
      </c>
    </row>
    <row r="17" spans="1:8">
      <c r="A17" s="226"/>
      <c r="B17" s="227" t="s">
        <v>10</v>
      </c>
      <c r="C17" s="216">
        <v>0</v>
      </c>
      <c r="D17" s="216">
        <f t="shared" si="1"/>
        <v>0</v>
      </c>
      <c r="E17" s="221">
        <v>0</v>
      </c>
      <c r="F17" s="221">
        <v>0</v>
      </c>
      <c r="G17" s="225"/>
      <c r="H17" s="221">
        <f t="shared" si="0"/>
        <v>0</v>
      </c>
    </row>
    <row r="18" spans="1:8">
      <c r="A18" s="226"/>
      <c r="B18" s="227" t="s">
        <v>1169</v>
      </c>
      <c r="C18" s="216">
        <v>15083974</v>
      </c>
      <c r="D18" s="216">
        <f t="shared" si="1"/>
        <v>0</v>
      </c>
      <c r="E18" s="221">
        <v>15083974</v>
      </c>
      <c r="F18" s="221">
        <v>15083974</v>
      </c>
      <c r="G18" s="225">
        <f t="shared" ref="G18:G41" si="2">F18/E18*100%</f>
        <v>1</v>
      </c>
      <c r="H18" s="221">
        <f t="shared" si="0"/>
        <v>0</v>
      </c>
    </row>
    <row r="19" spans="1:8">
      <c r="A19" s="226"/>
      <c r="B19" s="227" t="s">
        <v>1170</v>
      </c>
      <c r="C19" s="216">
        <v>0</v>
      </c>
      <c r="D19" s="216">
        <f t="shared" si="1"/>
        <v>0</v>
      </c>
      <c r="E19" s="221">
        <v>0</v>
      </c>
      <c r="F19" s="221"/>
      <c r="G19" s="225"/>
      <c r="H19" s="221">
        <f t="shared" si="0"/>
        <v>0</v>
      </c>
    </row>
    <row r="20" spans="1:8">
      <c r="A20" s="226"/>
      <c r="B20" s="227" t="s">
        <v>1286</v>
      </c>
      <c r="C20" s="216">
        <v>188087</v>
      </c>
      <c r="D20" s="216">
        <f t="shared" si="1"/>
        <v>0</v>
      </c>
      <c r="E20" s="221">
        <v>188087</v>
      </c>
      <c r="F20" s="221">
        <v>188087</v>
      </c>
      <c r="G20" s="225">
        <f t="shared" si="2"/>
        <v>1</v>
      </c>
      <c r="H20" s="221">
        <f t="shared" si="0"/>
        <v>0</v>
      </c>
    </row>
    <row r="21" spans="1:8">
      <c r="A21" s="226"/>
      <c r="B21" s="231" t="s">
        <v>11</v>
      </c>
      <c r="C21" s="232">
        <f>C22+C23+C24</f>
        <v>88605010</v>
      </c>
      <c r="D21" s="232">
        <f t="shared" ref="D21:F21" si="3">D22+D23+D24</f>
        <v>6575333</v>
      </c>
      <c r="E21" s="232">
        <f t="shared" si="3"/>
        <v>95180343</v>
      </c>
      <c r="F21" s="232">
        <f t="shared" si="3"/>
        <v>93865527</v>
      </c>
      <c r="G21" s="225">
        <f t="shared" si="2"/>
        <v>0.98618605524462122</v>
      </c>
      <c r="H21" s="221">
        <f t="shared" si="0"/>
        <v>1314816</v>
      </c>
    </row>
    <row r="22" spans="1:8">
      <c r="A22" s="226"/>
      <c r="B22" s="233" t="s">
        <v>1287</v>
      </c>
      <c r="C22" s="216">
        <v>73620967</v>
      </c>
      <c r="D22" s="216">
        <f>E22-C22</f>
        <v>3904473</v>
      </c>
      <c r="E22" s="221">
        <v>77525440</v>
      </c>
      <c r="F22" s="221">
        <v>76455724</v>
      </c>
      <c r="G22" s="225">
        <f t="shared" si="2"/>
        <v>0.9862017422925945</v>
      </c>
      <c r="H22" s="221">
        <f t="shared" si="0"/>
        <v>1069716</v>
      </c>
    </row>
    <row r="23" spans="1:8">
      <c r="A23" s="226"/>
      <c r="B23" s="234" t="s">
        <v>12</v>
      </c>
      <c r="C23" s="216">
        <v>11737567</v>
      </c>
      <c r="D23" s="216">
        <f t="shared" ref="D23:D24" si="4">E23-C23</f>
        <v>871466</v>
      </c>
      <c r="E23" s="221">
        <v>12609033</v>
      </c>
      <c r="F23" s="221">
        <v>12363933</v>
      </c>
      <c r="G23" s="225">
        <f t="shared" si="2"/>
        <v>0.98056155456171779</v>
      </c>
      <c r="H23" s="221">
        <f t="shared" si="0"/>
        <v>245100</v>
      </c>
    </row>
    <row r="24" spans="1:8">
      <c r="A24" s="226"/>
      <c r="B24" s="227" t="s">
        <v>1288</v>
      </c>
      <c r="C24" s="216">
        <v>3246476</v>
      </c>
      <c r="D24" s="216">
        <f t="shared" si="4"/>
        <v>1799394</v>
      </c>
      <c r="E24" s="221">
        <v>5045870</v>
      </c>
      <c r="F24" s="221">
        <v>5045870</v>
      </c>
      <c r="G24" s="225">
        <f t="shared" si="2"/>
        <v>1</v>
      </c>
      <c r="H24" s="221">
        <f t="shared" si="0"/>
        <v>0</v>
      </c>
    </row>
    <row r="25" spans="1:8">
      <c r="A25" s="226"/>
      <c r="B25" s="231" t="s">
        <v>13</v>
      </c>
      <c r="C25" s="232">
        <f>C26+C27+C28+C29+C30+C31+C32</f>
        <v>43819444</v>
      </c>
      <c r="D25" s="232">
        <f>E25-C25</f>
        <v>3308031</v>
      </c>
      <c r="E25" s="232">
        <f t="shared" ref="E25" si="5">E26+E27+E28+E29+E30+E31+E32</f>
        <v>47127475</v>
      </c>
      <c r="F25" s="232">
        <f t="shared" ref="F25" si="6">F26+F27+F28+F29+F30+F31+F32</f>
        <v>46513675</v>
      </c>
      <c r="G25" s="225">
        <f t="shared" si="2"/>
        <v>0.98697575034520735</v>
      </c>
      <c r="H25" s="221">
        <f t="shared" si="0"/>
        <v>613800</v>
      </c>
    </row>
    <row r="26" spans="1:8">
      <c r="A26" s="226"/>
      <c r="B26" s="227" t="s">
        <v>14</v>
      </c>
      <c r="C26" s="216">
        <v>0</v>
      </c>
      <c r="D26" s="216">
        <f>E26-C26</f>
        <v>0</v>
      </c>
      <c r="E26" s="221">
        <v>0</v>
      </c>
      <c r="F26" s="221">
        <v>0</v>
      </c>
      <c r="G26" s="225"/>
      <c r="H26" s="221">
        <f t="shared" si="0"/>
        <v>0</v>
      </c>
    </row>
    <row r="27" spans="1:8">
      <c r="A27" s="226"/>
      <c r="B27" s="227" t="s">
        <v>15</v>
      </c>
      <c r="C27" s="216">
        <v>0</v>
      </c>
      <c r="D27" s="216">
        <f t="shared" ref="D27:D32" si="7">E27-C27</f>
        <v>0</v>
      </c>
      <c r="E27" s="221">
        <v>0</v>
      </c>
      <c r="F27" s="221">
        <v>0</v>
      </c>
      <c r="G27" s="225"/>
      <c r="H27" s="221">
        <f t="shared" si="0"/>
        <v>0</v>
      </c>
    </row>
    <row r="28" spans="1:8">
      <c r="A28" s="226"/>
      <c r="B28" s="227" t="s">
        <v>16</v>
      </c>
      <c r="C28" s="216">
        <v>13739200</v>
      </c>
      <c r="D28" s="216">
        <f t="shared" si="7"/>
        <v>3707240</v>
      </c>
      <c r="E28" s="221">
        <v>17446440</v>
      </c>
      <c r="F28" s="221">
        <v>17077440</v>
      </c>
      <c r="G28" s="225">
        <f t="shared" si="2"/>
        <v>0.97884955326129575</v>
      </c>
      <c r="H28" s="221">
        <f t="shared" si="0"/>
        <v>369000</v>
      </c>
    </row>
    <row r="29" spans="1:8" ht="25.5">
      <c r="A29" s="226"/>
      <c r="B29" s="227" t="s">
        <v>17</v>
      </c>
      <c r="C29" s="216">
        <v>0</v>
      </c>
      <c r="D29" s="216">
        <f t="shared" si="7"/>
        <v>0</v>
      </c>
      <c r="E29" s="221">
        <v>0</v>
      </c>
      <c r="F29" s="221">
        <v>0</v>
      </c>
      <c r="G29" s="225"/>
      <c r="H29" s="221">
        <f t="shared" si="0"/>
        <v>0</v>
      </c>
    </row>
    <row r="30" spans="1:8">
      <c r="A30" s="226"/>
      <c r="B30" s="227" t="s">
        <v>18</v>
      </c>
      <c r="C30" s="216">
        <v>15797760</v>
      </c>
      <c r="D30" s="216">
        <f t="shared" si="7"/>
        <v>0</v>
      </c>
      <c r="E30" s="221">
        <v>15797760</v>
      </c>
      <c r="F30" s="221">
        <v>15552960</v>
      </c>
      <c r="G30" s="225">
        <f t="shared" si="2"/>
        <v>0.98450413223140498</v>
      </c>
      <c r="H30" s="221">
        <f t="shared" si="0"/>
        <v>244800</v>
      </c>
    </row>
    <row r="31" spans="1:8">
      <c r="A31" s="226"/>
      <c r="B31" s="227" t="s">
        <v>19</v>
      </c>
      <c r="C31" s="216">
        <v>13786584</v>
      </c>
      <c r="D31" s="216">
        <f t="shared" si="7"/>
        <v>-153824</v>
      </c>
      <c r="E31" s="221">
        <v>13632760</v>
      </c>
      <c r="F31" s="221">
        <v>13632760</v>
      </c>
      <c r="G31" s="225">
        <f t="shared" si="2"/>
        <v>1</v>
      </c>
      <c r="H31" s="221">
        <f t="shared" si="0"/>
        <v>0</v>
      </c>
    </row>
    <row r="32" spans="1:8">
      <c r="A32" s="226"/>
      <c r="B32" s="227" t="s">
        <v>78</v>
      </c>
      <c r="C32" s="216">
        <v>495900</v>
      </c>
      <c r="D32" s="216">
        <f t="shared" si="7"/>
        <v>-245385</v>
      </c>
      <c r="E32" s="221">
        <v>250515</v>
      </c>
      <c r="F32" s="221">
        <v>250515</v>
      </c>
      <c r="G32" s="225">
        <f t="shared" si="2"/>
        <v>1</v>
      </c>
      <c r="H32" s="221">
        <f t="shared" si="0"/>
        <v>0</v>
      </c>
    </row>
    <row r="33" spans="1:9">
      <c r="A33" s="226"/>
      <c r="B33" s="231" t="s">
        <v>20</v>
      </c>
      <c r="C33" s="232">
        <f>SUM(C34:C35)</f>
        <v>5307840</v>
      </c>
      <c r="D33" s="232">
        <f>E33-C33</f>
        <v>55001</v>
      </c>
      <c r="E33" s="232">
        <f t="shared" ref="E33" si="8">SUM(E34:E35)</f>
        <v>5362841</v>
      </c>
      <c r="F33" s="232">
        <f t="shared" ref="F33" si="9">SUM(F34:F35)</f>
        <v>5362841</v>
      </c>
      <c r="G33" s="225">
        <f t="shared" si="2"/>
        <v>1</v>
      </c>
      <c r="H33" s="221">
        <f t="shared" si="0"/>
        <v>0</v>
      </c>
    </row>
    <row r="34" spans="1:9">
      <c r="A34" s="226"/>
      <c r="B34" s="227" t="s">
        <v>21</v>
      </c>
      <c r="C34" s="216">
        <v>5307840</v>
      </c>
      <c r="D34" s="216">
        <f>E34-C34</f>
        <v>55001</v>
      </c>
      <c r="E34" s="221">
        <v>5362841</v>
      </c>
      <c r="F34" s="221">
        <v>5362841</v>
      </c>
      <c r="G34" s="225">
        <f t="shared" si="2"/>
        <v>1</v>
      </c>
      <c r="H34" s="221">
        <f t="shared" si="0"/>
        <v>0</v>
      </c>
    </row>
    <row r="35" spans="1:9">
      <c r="A35" s="226"/>
      <c r="B35" s="227" t="s">
        <v>22</v>
      </c>
      <c r="C35" s="216">
        <v>0</v>
      </c>
      <c r="D35" s="216">
        <f>E35-C35</f>
        <v>0</v>
      </c>
      <c r="E35" s="221">
        <v>0</v>
      </c>
      <c r="F35" s="221">
        <v>0</v>
      </c>
      <c r="G35" s="225"/>
      <c r="H35" s="221">
        <f t="shared" si="0"/>
        <v>0</v>
      </c>
    </row>
    <row r="36" spans="1:9" ht="12.75" customHeight="1">
      <c r="A36" s="218"/>
      <c r="B36" s="235" t="s">
        <v>23</v>
      </c>
      <c r="C36" s="236">
        <f>C20+C21+C25+C33</f>
        <v>137920381</v>
      </c>
      <c r="D36" s="236">
        <f>E36-C36</f>
        <v>9938365</v>
      </c>
      <c r="E36" s="236">
        <f>E20+E21+E25+E33</f>
        <v>147858746</v>
      </c>
      <c r="F36" s="236">
        <f>F8+F21+F25+F33</f>
        <v>130846156</v>
      </c>
      <c r="G36" s="225"/>
      <c r="H36" s="221">
        <f t="shared" si="0"/>
        <v>17012590</v>
      </c>
    </row>
    <row r="37" spans="1:9" ht="11.25" customHeight="1">
      <c r="A37" s="226"/>
      <c r="B37" s="237"/>
      <c r="C37" s="216"/>
      <c r="D37" s="216"/>
      <c r="E37" s="221"/>
      <c r="F37" s="221"/>
      <c r="G37" s="225"/>
      <c r="H37" s="221">
        <f t="shared" si="0"/>
        <v>0</v>
      </c>
    </row>
    <row r="38" spans="1:9">
      <c r="A38" s="238"/>
      <c r="B38" s="238"/>
      <c r="C38" s="238"/>
      <c r="D38" s="238"/>
      <c r="E38" s="221"/>
      <c r="F38" s="221"/>
      <c r="G38" s="225"/>
      <c r="H38" s="221">
        <f t="shared" si="0"/>
        <v>0</v>
      </c>
    </row>
    <row r="39" spans="1:9" hidden="1">
      <c r="A39" s="239"/>
      <c r="B39" s="240" t="s">
        <v>24</v>
      </c>
      <c r="C39" s="241">
        <f>C38</f>
        <v>0</v>
      </c>
      <c r="D39" s="241"/>
      <c r="E39" s="221"/>
      <c r="F39" s="221"/>
      <c r="G39" s="225"/>
      <c r="H39" s="221">
        <f t="shared" si="0"/>
        <v>0</v>
      </c>
    </row>
    <row r="40" spans="1:9" hidden="1">
      <c r="A40" s="239"/>
      <c r="B40" s="239"/>
      <c r="C40" s="239"/>
      <c r="D40" s="242"/>
      <c r="E40" s="221"/>
      <c r="F40" s="221"/>
      <c r="G40" s="225"/>
      <c r="H40" s="221">
        <f t="shared" si="0"/>
        <v>0</v>
      </c>
    </row>
    <row r="41" spans="1:9">
      <c r="A41" s="243"/>
      <c r="B41" s="243" t="s">
        <v>1171</v>
      </c>
      <c r="C41" s="244">
        <f>C39+C36-C18</f>
        <v>122836407</v>
      </c>
      <c r="D41" s="244">
        <f>E41-C41</f>
        <v>9938365</v>
      </c>
      <c r="E41" s="244">
        <f>E39+E36-E18</f>
        <v>132774772</v>
      </c>
      <c r="F41" s="244">
        <f>F39+F36</f>
        <v>130846156</v>
      </c>
      <c r="G41" s="225">
        <f t="shared" si="2"/>
        <v>0.9854745297547941</v>
      </c>
      <c r="H41" s="221">
        <f t="shared" si="0"/>
        <v>1928616</v>
      </c>
      <c r="I41" s="221">
        <f>C41-E41</f>
        <v>-9938365</v>
      </c>
    </row>
    <row r="43" spans="1:9">
      <c r="E43" s="103">
        <v>140371454</v>
      </c>
      <c r="F43" s="221">
        <f>E40-F41</f>
        <v>-130846156</v>
      </c>
    </row>
    <row r="44" spans="1:9">
      <c r="E44" s="221">
        <f>E41-E43</f>
        <v>-7596682</v>
      </c>
    </row>
  </sheetData>
  <mergeCells count="2">
    <mergeCell ref="A5:C5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A18"/>
  <sheetViews>
    <sheetView zoomScaleSheetLayoutView="130" workbookViewId="0">
      <pane xSplit="1" ySplit="4" topLeftCell="CC5" activePane="bottomRight" state="frozen"/>
      <selection activeCell="C35" sqref="C35"/>
      <selection pane="topRight" activeCell="C35" sqref="C35"/>
      <selection pane="bottomLeft" activeCell="C35" sqref="C35"/>
      <selection pane="bottomRight"/>
    </sheetView>
  </sheetViews>
  <sheetFormatPr defaultRowHeight="12.75"/>
  <cols>
    <col min="1" max="1" width="32.85546875" style="108" bestFit="1" customWidth="1"/>
    <col min="2" max="2" width="9" style="108" bestFit="1" customWidth="1"/>
    <col min="3" max="3" width="9.7109375" style="108" customWidth="1"/>
    <col min="4" max="4" width="7.7109375" style="108" bestFit="1" customWidth="1"/>
    <col min="5" max="5" width="9.85546875" style="108" customWidth="1"/>
    <col min="6" max="6" width="9" style="108" bestFit="1" customWidth="1"/>
    <col min="7" max="7" width="9.85546875" style="108" customWidth="1"/>
    <col min="8" max="8" width="8.28515625" style="108" bestFit="1" customWidth="1"/>
    <col min="9" max="9" width="11.7109375" style="108" customWidth="1"/>
    <col min="10" max="10" width="9" style="108" bestFit="1" customWidth="1"/>
    <col min="11" max="11" width="9.85546875" style="108" customWidth="1"/>
    <col min="12" max="12" width="8.28515625" style="108" bestFit="1" customWidth="1"/>
    <col min="13" max="13" width="11.28515625" style="108" customWidth="1"/>
    <col min="14" max="14" width="8.7109375" style="108" bestFit="1" customWidth="1"/>
    <col min="15" max="15" width="9.42578125" style="108" customWidth="1"/>
    <col min="16" max="16" width="8.28515625" style="108" bestFit="1" customWidth="1"/>
    <col min="17" max="17" width="10.5703125" style="108" customWidth="1"/>
    <col min="18" max="18" width="9" style="108" bestFit="1" customWidth="1"/>
    <col min="19" max="19" width="9.5703125" style="108" customWidth="1"/>
    <col min="20" max="20" width="8.28515625" style="108" bestFit="1" customWidth="1"/>
    <col min="21" max="21" width="11" style="108" customWidth="1"/>
    <col min="22" max="22" width="9" style="108" bestFit="1" customWidth="1"/>
    <col min="23" max="23" width="10.5703125" style="108" customWidth="1"/>
    <col min="24" max="24" width="8.28515625" style="108" bestFit="1" customWidth="1"/>
    <col min="25" max="25" width="10.85546875" style="108" customWidth="1"/>
    <col min="26" max="26" width="9" style="108" bestFit="1" customWidth="1"/>
    <col min="27" max="27" width="10.5703125" style="108" customWidth="1"/>
    <col min="28" max="28" width="8.28515625" style="108" bestFit="1" customWidth="1"/>
    <col min="29" max="29" width="11" style="108" customWidth="1"/>
    <col min="30" max="31" width="9.140625" style="108"/>
    <col min="32" max="32" width="9.140625" style="108" customWidth="1"/>
    <col min="33" max="33" width="9.7109375" style="108" customWidth="1"/>
    <col min="34" max="34" width="9.140625" style="108" customWidth="1"/>
    <col min="35" max="35" width="9.140625" style="108"/>
    <col min="36" max="36" width="7.7109375" style="108" bestFit="1" customWidth="1"/>
    <col min="37" max="37" width="11.28515625" style="108" customWidth="1"/>
    <col min="38" max="40" width="9.140625" style="108"/>
    <col min="41" max="41" width="10.140625" style="108" customWidth="1"/>
    <col min="42" max="43" width="9.140625" style="108"/>
    <col min="44" max="44" width="7.7109375" style="108" bestFit="1" customWidth="1"/>
    <col min="45" max="45" width="9.85546875" style="108" customWidth="1"/>
    <col min="46" max="47" width="9.140625" style="108"/>
    <col min="48" max="48" width="8.85546875" style="108" bestFit="1" customWidth="1"/>
    <col min="49" max="49" width="10.85546875" style="108" customWidth="1"/>
    <col min="50" max="51" width="9.140625" style="108"/>
    <col min="52" max="52" width="7.7109375" style="108" bestFit="1" customWidth="1"/>
    <col min="53" max="53" width="10.28515625" style="108" customWidth="1"/>
    <col min="54" max="55" width="9.140625" style="108"/>
    <col min="56" max="56" width="7.7109375" style="108" bestFit="1" customWidth="1"/>
    <col min="57" max="57" width="10.85546875" style="108" customWidth="1"/>
    <col min="58" max="59" width="9.140625" style="108"/>
    <col min="60" max="60" width="7.7109375" style="108" bestFit="1" customWidth="1"/>
    <col min="61" max="61" width="9.85546875" style="108" customWidth="1"/>
    <col min="62" max="63" width="9.140625" style="108"/>
    <col min="64" max="64" width="7.7109375" style="108" bestFit="1" customWidth="1"/>
    <col min="65" max="65" width="9.85546875" style="108" customWidth="1"/>
    <col min="66" max="67" width="9.140625" style="108"/>
    <col min="68" max="68" width="7.7109375" style="108" bestFit="1" customWidth="1"/>
    <col min="69" max="69" width="10.28515625" style="108" customWidth="1"/>
    <col min="70" max="71" width="9.140625" style="108"/>
    <col min="72" max="72" width="8.85546875" style="108" customWidth="1"/>
    <col min="73" max="73" width="10.85546875" style="108" customWidth="1"/>
    <col min="74" max="76" width="9.140625" style="108"/>
    <col min="77" max="77" width="10.28515625" style="108" customWidth="1"/>
    <col min="78" max="79" width="9.140625" style="108"/>
    <col min="80" max="80" width="7.7109375" style="108" bestFit="1" customWidth="1"/>
    <col min="81" max="81" width="9.85546875" style="108" customWidth="1"/>
    <col min="82" max="83" width="9.140625" style="108"/>
    <col min="84" max="84" width="7.7109375" style="108" bestFit="1" customWidth="1"/>
    <col min="85" max="85" width="10.5703125" style="108" customWidth="1"/>
    <col min="86" max="87" width="9.140625" style="108"/>
    <col min="88" max="88" width="7.7109375" style="108" bestFit="1" customWidth="1"/>
    <col min="89" max="89" width="10.85546875" style="108" customWidth="1"/>
    <col min="90" max="91" width="9.140625" style="108"/>
    <col min="92" max="92" width="7.7109375" style="108" bestFit="1" customWidth="1"/>
    <col min="93" max="93" width="10.28515625" style="108" customWidth="1"/>
    <col min="94" max="95" width="9.140625" style="108"/>
    <col min="96" max="96" width="7.7109375" style="108" bestFit="1" customWidth="1"/>
    <col min="97" max="97" width="10.28515625" style="108" customWidth="1"/>
    <col min="98" max="99" width="9.140625" style="108"/>
    <col min="100" max="100" width="7.7109375" style="108" bestFit="1" customWidth="1"/>
    <col min="101" max="101" width="9.85546875" style="108" customWidth="1"/>
    <col min="102" max="103" width="9.140625" style="108"/>
    <col min="104" max="104" width="10" style="108" customWidth="1"/>
    <col min="105" max="105" width="10.7109375" style="108" customWidth="1"/>
    <col min="106" max="16384" width="9.140625" style="108"/>
  </cols>
  <sheetData>
    <row r="1" spans="1:105" ht="27">
      <c r="A1" s="105" t="s">
        <v>1309</v>
      </c>
      <c r="B1" s="106"/>
      <c r="C1" s="106"/>
      <c r="D1" s="106"/>
      <c r="E1" s="106"/>
      <c r="F1" s="106"/>
      <c r="G1" s="106"/>
      <c r="H1" s="107"/>
    </row>
    <row r="2" spans="1:105" ht="15.75">
      <c r="A2" s="109"/>
      <c r="B2" s="540" t="s">
        <v>1172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 t="s">
        <v>1172</v>
      </c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 t="s">
        <v>1172</v>
      </c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  <c r="AL2" s="540" t="s">
        <v>1172</v>
      </c>
      <c r="AM2" s="540"/>
      <c r="AN2" s="540"/>
      <c r="AO2" s="540"/>
      <c r="AP2" s="540"/>
      <c r="AQ2" s="540"/>
      <c r="AR2" s="540"/>
      <c r="AS2" s="540"/>
      <c r="AT2" s="540"/>
      <c r="AU2" s="540"/>
      <c r="AV2" s="540"/>
      <c r="AW2" s="540"/>
      <c r="AX2" s="540" t="s">
        <v>1173</v>
      </c>
      <c r="AY2" s="540"/>
      <c r="AZ2" s="540"/>
      <c r="BA2" s="540"/>
      <c r="BB2" s="540"/>
      <c r="BC2" s="540"/>
      <c r="BD2" s="540"/>
      <c r="BE2" s="540"/>
      <c r="BF2" s="540"/>
      <c r="BG2" s="540"/>
      <c r="BH2" s="540"/>
      <c r="BI2" s="540"/>
      <c r="BJ2" s="540" t="s">
        <v>1173</v>
      </c>
      <c r="BK2" s="540"/>
      <c r="BL2" s="540"/>
      <c r="BM2" s="540"/>
      <c r="BN2" s="540"/>
      <c r="BO2" s="540"/>
      <c r="BP2" s="540"/>
      <c r="BQ2" s="540"/>
      <c r="BR2" s="540"/>
      <c r="BS2" s="540"/>
      <c r="BT2" s="540"/>
      <c r="BU2" s="540"/>
      <c r="BV2" s="540" t="s">
        <v>1173</v>
      </c>
      <c r="BW2" s="540"/>
      <c r="BX2" s="540"/>
      <c r="BY2" s="540"/>
      <c r="BZ2" s="540"/>
      <c r="CA2" s="540"/>
      <c r="CB2" s="540"/>
      <c r="CC2" s="540"/>
      <c r="CD2" s="540"/>
      <c r="CE2" s="540"/>
      <c r="CF2" s="540"/>
      <c r="CG2" s="540"/>
      <c r="CH2" s="540" t="s">
        <v>1173</v>
      </c>
      <c r="CI2" s="540"/>
      <c r="CJ2" s="540"/>
      <c r="CK2" s="540"/>
      <c r="CL2" s="540"/>
      <c r="CM2" s="540"/>
      <c r="CN2" s="540"/>
      <c r="CO2" s="540"/>
      <c r="CP2" s="540"/>
      <c r="CQ2" s="540"/>
      <c r="CR2" s="540"/>
      <c r="CS2" s="540"/>
      <c r="CT2" s="540" t="s">
        <v>1173</v>
      </c>
      <c r="CU2" s="540"/>
      <c r="CV2" s="540"/>
      <c r="CW2" s="540"/>
      <c r="CX2" s="540"/>
      <c r="CY2" s="540"/>
      <c r="CZ2" s="540"/>
      <c r="DA2" s="540"/>
    </row>
    <row r="3" spans="1:105" ht="24.75" customHeight="1">
      <c r="A3" s="110" t="s">
        <v>36</v>
      </c>
      <c r="B3" s="541" t="s">
        <v>37</v>
      </c>
      <c r="C3" s="541"/>
      <c r="D3" s="541"/>
      <c r="E3" s="541"/>
      <c r="F3" s="541" t="s">
        <v>38</v>
      </c>
      <c r="G3" s="541"/>
      <c r="H3" s="541"/>
      <c r="I3" s="541"/>
      <c r="J3" s="541" t="s">
        <v>39</v>
      </c>
      <c r="K3" s="541"/>
      <c r="L3" s="541"/>
      <c r="M3" s="541"/>
      <c r="N3" s="541" t="s">
        <v>40</v>
      </c>
      <c r="O3" s="541"/>
      <c r="P3" s="541"/>
      <c r="Q3" s="541"/>
      <c r="R3" s="541" t="s">
        <v>41</v>
      </c>
      <c r="S3" s="541"/>
      <c r="T3" s="541"/>
      <c r="U3" s="541"/>
      <c r="V3" s="541" t="s">
        <v>42</v>
      </c>
      <c r="W3" s="541"/>
      <c r="X3" s="541"/>
      <c r="Y3" s="541"/>
      <c r="Z3" s="541" t="s">
        <v>535</v>
      </c>
      <c r="AA3" s="541"/>
      <c r="AB3" s="541"/>
      <c r="AC3" s="541"/>
      <c r="AD3" s="541" t="s">
        <v>43</v>
      </c>
      <c r="AE3" s="541"/>
      <c r="AF3" s="541"/>
      <c r="AG3" s="541"/>
      <c r="AH3" s="541" t="s">
        <v>44</v>
      </c>
      <c r="AI3" s="541"/>
      <c r="AJ3" s="541"/>
      <c r="AK3" s="541"/>
      <c r="AL3" s="541" t="s">
        <v>536</v>
      </c>
      <c r="AM3" s="541"/>
      <c r="AN3" s="541"/>
      <c r="AO3" s="541"/>
      <c r="AP3" s="541" t="s">
        <v>45</v>
      </c>
      <c r="AQ3" s="541"/>
      <c r="AR3" s="541"/>
      <c r="AS3" s="541"/>
      <c r="AT3" s="541" t="s">
        <v>46</v>
      </c>
      <c r="AU3" s="541"/>
      <c r="AV3" s="541"/>
      <c r="AW3" s="541"/>
      <c r="AX3" s="541" t="s">
        <v>47</v>
      </c>
      <c r="AY3" s="541"/>
      <c r="AZ3" s="541"/>
      <c r="BA3" s="541"/>
      <c r="BB3" s="541" t="s">
        <v>48</v>
      </c>
      <c r="BC3" s="541"/>
      <c r="BD3" s="541"/>
      <c r="BE3" s="541"/>
      <c r="BF3" s="541" t="s">
        <v>49</v>
      </c>
      <c r="BG3" s="541"/>
      <c r="BH3" s="541"/>
      <c r="BI3" s="541"/>
      <c r="BJ3" s="541" t="s">
        <v>50</v>
      </c>
      <c r="BK3" s="541"/>
      <c r="BL3" s="541"/>
      <c r="BM3" s="541"/>
      <c r="BN3" s="542" t="s">
        <v>51</v>
      </c>
      <c r="BO3" s="542"/>
      <c r="BP3" s="542"/>
      <c r="BQ3" s="542"/>
      <c r="BR3" s="542" t="s">
        <v>52</v>
      </c>
      <c r="BS3" s="542"/>
      <c r="BT3" s="542"/>
      <c r="BU3" s="542"/>
      <c r="BV3" s="541" t="s">
        <v>53</v>
      </c>
      <c r="BW3" s="541"/>
      <c r="BX3" s="541"/>
      <c r="BY3" s="541"/>
      <c r="BZ3" s="541" t="s">
        <v>54</v>
      </c>
      <c r="CA3" s="541"/>
      <c r="CB3" s="541"/>
      <c r="CC3" s="541"/>
      <c r="CD3" s="541" t="s">
        <v>55</v>
      </c>
      <c r="CE3" s="541"/>
      <c r="CF3" s="541"/>
      <c r="CG3" s="541"/>
      <c r="CH3" s="542" t="s">
        <v>56</v>
      </c>
      <c r="CI3" s="542"/>
      <c r="CJ3" s="542"/>
      <c r="CK3" s="542"/>
      <c r="CL3" s="542" t="s">
        <v>57</v>
      </c>
      <c r="CM3" s="542"/>
      <c r="CN3" s="542"/>
      <c r="CO3" s="542"/>
      <c r="CP3" s="541" t="s">
        <v>58</v>
      </c>
      <c r="CQ3" s="541"/>
      <c r="CR3" s="541"/>
      <c r="CS3" s="541"/>
      <c r="CT3" s="541" t="s">
        <v>59</v>
      </c>
      <c r="CU3" s="541"/>
      <c r="CV3" s="541"/>
      <c r="CW3" s="541"/>
      <c r="CX3" s="541" t="s">
        <v>60</v>
      </c>
      <c r="CY3" s="541"/>
      <c r="CZ3" s="541"/>
      <c r="DA3" s="541"/>
    </row>
    <row r="4" spans="1:105" ht="24">
      <c r="A4" s="111"/>
      <c r="B4" s="112" t="s">
        <v>62</v>
      </c>
      <c r="C4" s="112" t="s">
        <v>537</v>
      </c>
      <c r="D4" s="112" t="s">
        <v>359</v>
      </c>
      <c r="E4" s="112" t="s">
        <v>355</v>
      </c>
      <c r="F4" s="112" t="s">
        <v>62</v>
      </c>
      <c r="G4" s="112" t="s">
        <v>537</v>
      </c>
      <c r="H4" s="112" t="s">
        <v>359</v>
      </c>
      <c r="I4" s="112" t="s">
        <v>355</v>
      </c>
      <c r="J4" s="112" t="s">
        <v>62</v>
      </c>
      <c r="K4" s="112" t="s">
        <v>537</v>
      </c>
      <c r="L4" s="112" t="s">
        <v>359</v>
      </c>
      <c r="M4" s="112" t="s">
        <v>355</v>
      </c>
      <c r="N4" s="112" t="s">
        <v>62</v>
      </c>
      <c r="O4" s="112" t="s">
        <v>537</v>
      </c>
      <c r="P4" s="112" t="s">
        <v>359</v>
      </c>
      <c r="Q4" s="112" t="s">
        <v>355</v>
      </c>
      <c r="R4" s="112" t="s">
        <v>62</v>
      </c>
      <c r="S4" s="112" t="s">
        <v>537</v>
      </c>
      <c r="T4" s="112" t="s">
        <v>359</v>
      </c>
      <c r="U4" s="112" t="s">
        <v>355</v>
      </c>
      <c r="V4" s="112" t="s">
        <v>62</v>
      </c>
      <c r="W4" s="112" t="s">
        <v>537</v>
      </c>
      <c r="X4" s="112" t="s">
        <v>359</v>
      </c>
      <c r="Y4" s="112" t="s">
        <v>355</v>
      </c>
      <c r="Z4" s="112" t="s">
        <v>62</v>
      </c>
      <c r="AA4" s="112" t="s">
        <v>537</v>
      </c>
      <c r="AB4" s="112" t="s">
        <v>359</v>
      </c>
      <c r="AC4" s="112" t="s">
        <v>355</v>
      </c>
      <c r="AD4" s="112" t="s">
        <v>62</v>
      </c>
      <c r="AE4" s="112" t="s">
        <v>537</v>
      </c>
      <c r="AF4" s="112" t="s">
        <v>359</v>
      </c>
      <c r="AG4" s="112" t="s">
        <v>355</v>
      </c>
      <c r="AH4" s="112" t="s">
        <v>62</v>
      </c>
      <c r="AI4" s="112" t="s">
        <v>537</v>
      </c>
      <c r="AJ4" s="112" t="s">
        <v>359</v>
      </c>
      <c r="AK4" s="112" t="s">
        <v>355</v>
      </c>
      <c r="AL4" s="112" t="s">
        <v>62</v>
      </c>
      <c r="AM4" s="112" t="s">
        <v>537</v>
      </c>
      <c r="AN4" s="112" t="s">
        <v>359</v>
      </c>
      <c r="AO4" s="112" t="s">
        <v>355</v>
      </c>
      <c r="AP4" s="112" t="s">
        <v>62</v>
      </c>
      <c r="AQ4" s="112" t="s">
        <v>537</v>
      </c>
      <c r="AR4" s="112" t="s">
        <v>359</v>
      </c>
      <c r="AS4" s="112" t="s">
        <v>355</v>
      </c>
      <c r="AT4" s="112" t="s">
        <v>62</v>
      </c>
      <c r="AU4" s="112" t="s">
        <v>537</v>
      </c>
      <c r="AV4" s="112" t="s">
        <v>359</v>
      </c>
      <c r="AW4" s="112" t="s">
        <v>355</v>
      </c>
      <c r="AX4" s="112" t="s">
        <v>63</v>
      </c>
      <c r="AY4" s="112" t="s">
        <v>537</v>
      </c>
      <c r="AZ4" s="112" t="s">
        <v>359</v>
      </c>
      <c r="BA4" s="112" t="s">
        <v>355</v>
      </c>
      <c r="BB4" s="112" t="s">
        <v>63</v>
      </c>
      <c r="BC4" s="112" t="s">
        <v>537</v>
      </c>
      <c r="BD4" s="112" t="s">
        <v>359</v>
      </c>
      <c r="BE4" s="112" t="s">
        <v>355</v>
      </c>
      <c r="BF4" s="112" t="s">
        <v>63</v>
      </c>
      <c r="BG4" s="112" t="s">
        <v>537</v>
      </c>
      <c r="BH4" s="112" t="s">
        <v>359</v>
      </c>
      <c r="BI4" s="112" t="s">
        <v>355</v>
      </c>
      <c r="BJ4" s="112" t="s">
        <v>63</v>
      </c>
      <c r="BK4" s="112" t="s">
        <v>537</v>
      </c>
      <c r="BL4" s="112" t="s">
        <v>359</v>
      </c>
      <c r="BM4" s="112" t="s">
        <v>355</v>
      </c>
      <c r="BN4" s="112" t="s">
        <v>63</v>
      </c>
      <c r="BO4" s="112" t="s">
        <v>537</v>
      </c>
      <c r="BP4" s="112" t="s">
        <v>359</v>
      </c>
      <c r="BQ4" s="112" t="s">
        <v>355</v>
      </c>
      <c r="BR4" s="112" t="s">
        <v>63</v>
      </c>
      <c r="BS4" s="112" t="s">
        <v>537</v>
      </c>
      <c r="BT4" s="112" t="s">
        <v>359</v>
      </c>
      <c r="BU4" s="112" t="s">
        <v>355</v>
      </c>
      <c r="BV4" s="112" t="s">
        <v>63</v>
      </c>
      <c r="BW4" s="112" t="s">
        <v>537</v>
      </c>
      <c r="BX4" s="112" t="s">
        <v>359</v>
      </c>
      <c r="BY4" s="112" t="s">
        <v>355</v>
      </c>
      <c r="BZ4" s="112" t="s">
        <v>63</v>
      </c>
      <c r="CA4" s="112" t="s">
        <v>537</v>
      </c>
      <c r="CB4" s="112" t="s">
        <v>359</v>
      </c>
      <c r="CC4" s="112" t="s">
        <v>355</v>
      </c>
      <c r="CD4" s="112" t="s">
        <v>63</v>
      </c>
      <c r="CE4" s="112" t="s">
        <v>537</v>
      </c>
      <c r="CF4" s="112" t="s">
        <v>359</v>
      </c>
      <c r="CG4" s="112" t="s">
        <v>355</v>
      </c>
      <c r="CH4" s="112" t="s">
        <v>63</v>
      </c>
      <c r="CI4" s="112" t="s">
        <v>537</v>
      </c>
      <c r="CJ4" s="112" t="s">
        <v>359</v>
      </c>
      <c r="CK4" s="112" t="s">
        <v>355</v>
      </c>
      <c r="CL4" s="112" t="s">
        <v>63</v>
      </c>
      <c r="CM4" s="112" t="s">
        <v>537</v>
      </c>
      <c r="CN4" s="112" t="s">
        <v>359</v>
      </c>
      <c r="CO4" s="112" t="s">
        <v>355</v>
      </c>
      <c r="CP4" s="112" t="s">
        <v>63</v>
      </c>
      <c r="CQ4" s="112" t="s">
        <v>537</v>
      </c>
      <c r="CR4" s="112" t="s">
        <v>359</v>
      </c>
      <c r="CS4" s="112" t="s">
        <v>355</v>
      </c>
      <c r="CT4" s="112" t="s">
        <v>63</v>
      </c>
      <c r="CU4" s="112" t="s">
        <v>537</v>
      </c>
      <c r="CV4" s="112" t="s">
        <v>359</v>
      </c>
      <c r="CW4" s="112" t="s">
        <v>355</v>
      </c>
      <c r="CX4" s="112" t="s">
        <v>63</v>
      </c>
      <c r="CY4" s="112" t="s">
        <v>537</v>
      </c>
      <c r="CZ4" s="112" t="s">
        <v>359</v>
      </c>
      <c r="DA4" s="112" t="s">
        <v>355</v>
      </c>
    </row>
    <row r="5" spans="1:105">
      <c r="A5" s="113" t="s">
        <v>75</v>
      </c>
      <c r="B5" s="114">
        <v>0</v>
      </c>
      <c r="C5" s="114">
        <v>0</v>
      </c>
      <c r="D5" s="114">
        <v>0</v>
      </c>
      <c r="E5" s="115">
        <v>0</v>
      </c>
      <c r="F5" s="114"/>
      <c r="G5" s="114"/>
      <c r="H5" s="114"/>
      <c r="I5" s="115"/>
      <c r="J5" s="114">
        <v>800</v>
      </c>
      <c r="K5" s="114">
        <v>800</v>
      </c>
      <c r="L5" s="114">
        <v>603</v>
      </c>
      <c r="M5" s="115">
        <f t="shared" ref="M5:M11" si="0">ROUND(L5/K5*100,2)</f>
        <v>75.38</v>
      </c>
      <c r="N5" s="114"/>
      <c r="O5" s="114"/>
      <c r="P5" s="114"/>
      <c r="Q5" s="115"/>
      <c r="R5" s="114"/>
      <c r="S5" s="114"/>
      <c r="T5" s="114"/>
      <c r="U5" s="115"/>
      <c r="V5" s="114"/>
      <c r="W5" s="114"/>
      <c r="X5" s="114"/>
      <c r="Y5" s="115"/>
      <c r="Z5" s="114"/>
      <c r="AA5" s="114"/>
      <c r="AB5" s="114"/>
      <c r="AC5" s="115"/>
      <c r="AD5" s="116">
        <f t="shared" ref="AD5:AF7" si="1">B5+F5+J5+N5+R5+V5+Z5</f>
        <v>800</v>
      </c>
      <c r="AE5" s="116">
        <f t="shared" si="1"/>
        <v>800</v>
      </c>
      <c r="AF5" s="116">
        <f>D5+H5+L5+P5+T5+X5+AB5</f>
        <v>603</v>
      </c>
      <c r="AG5" s="115">
        <f t="shared" ref="AG5:AG11" si="2">ROUND(AF5/AE5*100,2)</f>
        <v>75.38</v>
      </c>
      <c r="AH5" s="114"/>
      <c r="AI5" s="114">
        <v>858</v>
      </c>
      <c r="AJ5" s="114">
        <v>858</v>
      </c>
      <c r="AK5" s="115">
        <f>ROUND(AJ5/AI5*100,2)</f>
        <v>100</v>
      </c>
      <c r="AL5" s="114">
        <v>67949</v>
      </c>
      <c r="AM5" s="114">
        <v>69661</v>
      </c>
      <c r="AN5" s="114">
        <v>66984</v>
      </c>
      <c r="AO5" s="115">
        <f t="shared" ref="AO5:AO10" si="3">ROUND(AN5/AM5*100,2)</f>
        <v>96.16</v>
      </c>
      <c r="AP5" s="116">
        <f t="shared" ref="AP5:AR7" si="4">AH5+AL5</f>
        <v>67949</v>
      </c>
      <c r="AQ5" s="116">
        <f t="shared" si="4"/>
        <v>70519</v>
      </c>
      <c r="AR5" s="116">
        <f>AJ5+AN5</f>
        <v>67842</v>
      </c>
      <c r="AS5" s="115">
        <f t="shared" ref="AS5:AS11" si="5">ROUND(AR5/AQ5*100,2)</f>
        <v>96.2</v>
      </c>
      <c r="AT5" s="116">
        <f t="shared" ref="AT5:AV11" si="6">AD5+AP5</f>
        <v>68749</v>
      </c>
      <c r="AU5" s="116">
        <f t="shared" si="6"/>
        <v>71319</v>
      </c>
      <c r="AV5" s="116">
        <f>AF5+AR5</f>
        <v>68445</v>
      </c>
      <c r="AW5" s="115">
        <f t="shared" ref="AW5:AW11" si="7">ROUND(AV5/AU5*100,2)</f>
        <v>95.97</v>
      </c>
      <c r="AX5" s="114">
        <v>45252</v>
      </c>
      <c r="AY5" s="114">
        <v>46327</v>
      </c>
      <c r="AZ5" s="114">
        <v>44956</v>
      </c>
      <c r="BA5" s="115">
        <f t="shared" ref="BA5:BA11" si="8">ROUND(AZ5/AY5*100,2)</f>
        <v>97.04</v>
      </c>
      <c r="BB5" s="114">
        <v>10168</v>
      </c>
      <c r="BC5" s="114">
        <v>11268</v>
      </c>
      <c r="BD5" s="114">
        <v>10673</v>
      </c>
      <c r="BE5" s="115">
        <f t="shared" ref="BE5:BE11" si="9">ROUND(BD5/BC5*100,2)</f>
        <v>94.72</v>
      </c>
      <c r="BF5" s="114">
        <v>13129</v>
      </c>
      <c r="BG5" s="114">
        <v>13367</v>
      </c>
      <c r="BH5" s="114">
        <v>10955</v>
      </c>
      <c r="BI5" s="115">
        <f t="shared" ref="BI5:BI11" si="10">ROUND(BH5/BG5*100,2)</f>
        <v>81.96</v>
      </c>
      <c r="BJ5" s="114"/>
      <c r="BK5" s="114"/>
      <c r="BL5" s="114"/>
      <c r="BM5" s="115"/>
      <c r="BN5" s="114"/>
      <c r="BO5" s="114"/>
      <c r="BP5" s="114"/>
      <c r="BQ5" s="115"/>
      <c r="BR5" s="114"/>
      <c r="BS5" s="114"/>
      <c r="BT5" s="114"/>
      <c r="BU5" s="115"/>
      <c r="BV5" s="114">
        <f t="shared" ref="BV5:BX7" si="11">BN5+BR5</f>
        <v>0</v>
      </c>
      <c r="BW5" s="114">
        <f t="shared" si="11"/>
        <v>0</v>
      </c>
      <c r="BX5" s="114">
        <f t="shared" si="11"/>
        <v>0</v>
      </c>
      <c r="BY5" s="115"/>
      <c r="BZ5" s="114">
        <v>200</v>
      </c>
      <c r="CA5" s="114">
        <v>357</v>
      </c>
      <c r="CB5" s="114">
        <v>357</v>
      </c>
      <c r="CC5" s="115">
        <f t="shared" ref="CC5:CC11" si="12">ROUND(CB5/CA5*100,2)</f>
        <v>100</v>
      </c>
      <c r="CD5" s="114"/>
      <c r="CE5" s="114"/>
      <c r="CF5" s="114"/>
      <c r="CG5" s="115"/>
      <c r="CH5" s="114"/>
      <c r="CI5" s="114"/>
      <c r="CJ5" s="114"/>
      <c r="CK5" s="115"/>
      <c r="CL5" s="114"/>
      <c r="CM5" s="114"/>
      <c r="CN5" s="114"/>
      <c r="CO5" s="115"/>
      <c r="CP5" s="114">
        <f t="shared" ref="CP5:CR7" si="13">CH5+CL5</f>
        <v>0</v>
      </c>
      <c r="CQ5" s="114">
        <f t="shared" si="13"/>
        <v>0</v>
      </c>
      <c r="CR5" s="114">
        <f t="shared" si="13"/>
        <v>0</v>
      </c>
      <c r="CS5" s="115"/>
      <c r="CT5" s="114"/>
      <c r="CU5" s="114"/>
      <c r="CV5" s="114"/>
      <c r="CW5" s="115"/>
      <c r="CX5" s="116">
        <f t="shared" ref="CX5:CZ11" si="14">AX5+BB5+BF5+BJ5+BV5+BZ5+CD5+CP5+CT5</f>
        <v>68749</v>
      </c>
      <c r="CY5" s="116">
        <f t="shared" si="14"/>
        <v>71319</v>
      </c>
      <c r="CZ5" s="116">
        <f t="shared" si="14"/>
        <v>66941</v>
      </c>
      <c r="DA5" s="115">
        <f t="shared" ref="DA5:DA11" si="15">ROUND(CZ5/CY5*100,2)</f>
        <v>93.86</v>
      </c>
    </row>
    <row r="6" spans="1:105">
      <c r="A6" s="113" t="s">
        <v>76</v>
      </c>
      <c r="B6" s="114">
        <v>0</v>
      </c>
      <c r="C6" s="114">
        <v>0</v>
      </c>
      <c r="D6" s="114">
        <v>0</v>
      </c>
      <c r="E6" s="115"/>
      <c r="F6" s="114"/>
      <c r="G6" s="114"/>
      <c r="H6" s="114"/>
      <c r="I6" s="115"/>
      <c r="J6" s="114">
        <v>11271</v>
      </c>
      <c r="K6" s="114">
        <v>11272</v>
      </c>
      <c r="L6" s="114">
        <v>11801</v>
      </c>
      <c r="M6" s="115">
        <f t="shared" si="0"/>
        <v>104.69</v>
      </c>
      <c r="N6" s="114"/>
      <c r="O6" s="114"/>
      <c r="P6" s="114"/>
      <c r="Q6" s="115"/>
      <c r="R6" s="114"/>
      <c r="S6" s="114"/>
      <c r="T6" s="114"/>
      <c r="U6" s="115"/>
      <c r="V6" s="114"/>
      <c r="W6" s="114"/>
      <c r="X6" s="114"/>
      <c r="Y6" s="115"/>
      <c r="Z6" s="114"/>
      <c r="AA6" s="114"/>
      <c r="AB6" s="114"/>
      <c r="AC6" s="115"/>
      <c r="AD6" s="116">
        <f t="shared" si="1"/>
        <v>11271</v>
      </c>
      <c r="AE6" s="116">
        <f t="shared" si="1"/>
        <v>11272</v>
      </c>
      <c r="AF6" s="116">
        <f t="shared" si="1"/>
        <v>11801</v>
      </c>
      <c r="AG6" s="115">
        <f t="shared" si="2"/>
        <v>104.69</v>
      </c>
      <c r="AH6" s="114"/>
      <c r="AI6" s="114">
        <v>140</v>
      </c>
      <c r="AJ6" s="114">
        <v>140</v>
      </c>
      <c r="AK6" s="115">
        <f>ROUND(AJ6/AI6*100,2)</f>
        <v>100</v>
      </c>
      <c r="AL6" s="114">
        <v>37791</v>
      </c>
      <c r="AM6" s="114">
        <v>44486</v>
      </c>
      <c r="AN6" s="114">
        <v>43691</v>
      </c>
      <c r="AO6" s="115">
        <f t="shared" si="3"/>
        <v>98.21</v>
      </c>
      <c r="AP6" s="116">
        <f t="shared" si="4"/>
        <v>37791</v>
      </c>
      <c r="AQ6" s="116">
        <f t="shared" si="4"/>
        <v>44626</v>
      </c>
      <c r="AR6" s="116">
        <f t="shared" si="4"/>
        <v>43831</v>
      </c>
      <c r="AS6" s="115">
        <f t="shared" si="5"/>
        <v>98.22</v>
      </c>
      <c r="AT6" s="116">
        <f t="shared" si="6"/>
        <v>49062</v>
      </c>
      <c r="AU6" s="116">
        <f t="shared" si="6"/>
        <v>55898</v>
      </c>
      <c r="AV6" s="116">
        <f t="shared" si="6"/>
        <v>55632</v>
      </c>
      <c r="AW6" s="115">
        <f t="shared" si="7"/>
        <v>99.52</v>
      </c>
      <c r="AX6" s="114">
        <v>19584</v>
      </c>
      <c r="AY6" s="114">
        <v>24184</v>
      </c>
      <c r="AZ6" s="114">
        <v>23923</v>
      </c>
      <c r="BA6" s="115">
        <f t="shared" si="8"/>
        <v>98.92</v>
      </c>
      <c r="BB6" s="114">
        <v>4342</v>
      </c>
      <c r="BC6" s="114">
        <v>5522</v>
      </c>
      <c r="BD6" s="114">
        <v>5362</v>
      </c>
      <c r="BE6" s="115">
        <f t="shared" si="9"/>
        <v>97.1</v>
      </c>
      <c r="BF6" s="114">
        <v>25137</v>
      </c>
      <c r="BG6" s="114">
        <v>25831</v>
      </c>
      <c r="BH6" s="114">
        <v>24143</v>
      </c>
      <c r="BI6" s="115">
        <f t="shared" si="10"/>
        <v>93.47</v>
      </c>
      <c r="BJ6" s="114"/>
      <c r="BK6" s="114"/>
      <c r="BL6" s="114"/>
      <c r="BM6" s="115"/>
      <c r="BN6" s="114"/>
      <c r="BO6" s="114"/>
      <c r="BP6" s="114"/>
      <c r="BQ6" s="115"/>
      <c r="BR6" s="114"/>
      <c r="BS6" s="114"/>
      <c r="BT6" s="114"/>
      <c r="BU6" s="115"/>
      <c r="BV6" s="114">
        <f t="shared" si="11"/>
        <v>0</v>
      </c>
      <c r="BW6" s="114"/>
      <c r="BX6" s="114"/>
      <c r="BY6" s="115"/>
      <c r="BZ6" s="114">
        <v>0</v>
      </c>
      <c r="CA6" s="114">
        <v>361</v>
      </c>
      <c r="CB6" s="114">
        <v>351</v>
      </c>
      <c r="CC6" s="115">
        <f t="shared" si="12"/>
        <v>97.23</v>
      </c>
      <c r="CD6" s="114"/>
      <c r="CE6" s="114"/>
      <c r="CF6" s="114"/>
      <c r="CG6" s="115"/>
      <c r="CH6" s="114"/>
      <c r="CI6" s="114"/>
      <c r="CJ6" s="114"/>
      <c r="CK6" s="115"/>
      <c r="CL6" s="114"/>
      <c r="CM6" s="114"/>
      <c r="CN6" s="114"/>
      <c r="CO6" s="115"/>
      <c r="CP6" s="114">
        <f t="shared" si="13"/>
        <v>0</v>
      </c>
      <c r="CQ6" s="114">
        <f t="shared" si="13"/>
        <v>0</v>
      </c>
      <c r="CR6" s="114">
        <f t="shared" si="13"/>
        <v>0</v>
      </c>
      <c r="CS6" s="115"/>
      <c r="CT6" s="114"/>
      <c r="CU6" s="114"/>
      <c r="CV6" s="114"/>
      <c r="CW6" s="115"/>
      <c r="CX6" s="116">
        <f t="shared" si="14"/>
        <v>49063</v>
      </c>
      <c r="CY6" s="116">
        <f t="shared" si="14"/>
        <v>55898</v>
      </c>
      <c r="CZ6" s="116">
        <f t="shared" si="14"/>
        <v>53779</v>
      </c>
      <c r="DA6" s="115">
        <f t="shared" si="15"/>
        <v>96.21</v>
      </c>
    </row>
    <row r="7" spans="1:105">
      <c r="A7" s="117" t="s">
        <v>1174</v>
      </c>
      <c r="B7" s="114">
        <v>0</v>
      </c>
      <c r="C7" s="114">
        <v>3984</v>
      </c>
      <c r="D7" s="114">
        <v>3984</v>
      </c>
      <c r="E7" s="115">
        <f t="shared" ref="E7:E8" si="16">ROUND(D7/C7*100,2)</f>
        <v>100</v>
      </c>
      <c r="F7" s="114"/>
      <c r="G7" s="114"/>
      <c r="H7" s="114"/>
      <c r="I7" s="115"/>
      <c r="J7" s="114">
        <v>3420</v>
      </c>
      <c r="K7" s="114">
        <v>3855</v>
      </c>
      <c r="L7" s="114">
        <v>3728</v>
      </c>
      <c r="M7" s="115">
        <f t="shared" si="0"/>
        <v>96.71</v>
      </c>
      <c r="N7" s="114"/>
      <c r="O7" s="114"/>
      <c r="P7" s="114"/>
      <c r="Q7" s="115"/>
      <c r="R7" s="114"/>
      <c r="S7" s="114"/>
      <c r="T7" s="114"/>
      <c r="U7" s="115"/>
      <c r="V7" s="114"/>
      <c r="W7" s="114"/>
      <c r="X7" s="114"/>
      <c r="Y7" s="115"/>
      <c r="Z7" s="114"/>
      <c r="AA7" s="114"/>
      <c r="AB7" s="114"/>
      <c r="AC7" s="115"/>
      <c r="AD7" s="116">
        <f t="shared" si="1"/>
        <v>3420</v>
      </c>
      <c r="AE7" s="116">
        <f t="shared" si="1"/>
        <v>7839</v>
      </c>
      <c r="AF7" s="116">
        <f t="shared" si="1"/>
        <v>7712</v>
      </c>
      <c r="AG7" s="115">
        <f t="shared" si="2"/>
        <v>98.38</v>
      </c>
      <c r="AH7" s="114"/>
      <c r="AI7" s="114">
        <v>910</v>
      </c>
      <c r="AJ7" s="114">
        <v>910</v>
      </c>
      <c r="AK7" s="115">
        <f>ROUND(AJ7/AI7*100,2)</f>
        <v>100</v>
      </c>
      <c r="AL7" s="114">
        <v>125537</v>
      </c>
      <c r="AM7" s="114">
        <v>134614</v>
      </c>
      <c r="AN7" s="114">
        <v>128220</v>
      </c>
      <c r="AO7" s="115">
        <f t="shared" si="3"/>
        <v>95.25</v>
      </c>
      <c r="AP7" s="116">
        <f t="shared" si="4"/>
        <v>125537</v>
      </c>
      <c r="AQ7" s="116">
        <f t="shared" si="4"/>
        <v>135524</v>
      </c>
      <c r="AR7" s="116">
        <f t="shared" si="4"/>
        <v>129130</v>
      </c>
      <c r="AS7" s="115">
        <f t="shared" si="5"/>
        <v>95.28</v>
      </c>
      <c r="AT7" s="116">
        <f t="shared" si="6"/>
        <v>128957</v>
      </c>
      <c r="AU7" s="116">
        <f t="shared" si="6"/>
        <v>143363</v>
      </c>
      <c r="AV7" s="116">
        <f t="shared" si="6"/>
        <v>136842</v>
      </c>
      <c r="AW7" s="115">
        <f t="shared" si="7"/>
        <v>95.45</v>
      </c>
      <c r="AX7" s="114">
        <v>87814</v>
      </c>
      <c r="AY7" s="114">
        <v>96221</v>
      </c>
      <c r="AZ7" s="114">
        <v>94263</v>
      </c>
      <c r="BA7" s="115">
        <f t="shared" si="8"/>
        <v>97.97</v>
      </c>
      <c r="BB7" s="114">
        <v>19269</v>
      </c>
      <c r="BC7" s="114">
        <v>21374</v>
      </c>
      <c r="BD7" s="114">
        <v>21134</v>
      </c>
      <c r="BE7" s="115">
        <f t="shared" si="9"/>
        <v>98.88</v>
      </c>
      <c r="BF7" s="114">
        <v>21874</v>
      </c>
      <c r="BG7" s="114">
        <v>25548</v>
      </c>
      <c r="BH7" s="114">
        <v>20064</v>
      </c>
      <c r="BI7" s="115">
        <f t="shared" si="10"/>
        <v>78.53</v>
      </c>
      <c r="BJ7" s="114"/>
      <c r="BK7" s="114"/>
      <c r="BL7" s="114"/>
      <c r="BM7" s="115"/>
      <c r="BN7" s="114"/>
      <c r="BO7" s="114"/>
      <c r="BP7" s="114"/>
      <c r="BQ7" s="115"/>
      <c r="BR7" s="114"/>
      <c r="BS7" s="114"/>
      <c r="BT7" s="114"/>
      <c r="BU7" s="115"/>
      <c r="BV7" s="114">
        <f t="shared" si="11"/>
        <v>0</v>
      </c>
      <c r="BW7" s="114">
        <f t="shared" si="11"/>
        <v>0</v>
      </c>
      <c r="BX7" s="114">
        <f t="shared" si="11"/>
        <v>0</v>
      </c>
      <c r="BY7" s="115"/>
      <c r="BZ7" s="114">
        <v>0</v>
      </c>
      <c r="CA7" s="114">
        <v>220</v>
      </c>
      <c r="CB7" s="114">
        <v>220</v>
      </c>
      <c r="CC7" s="115">
        <f t="shared" si="12"/>
        <v>100</v>
      </c>
      <c r="CD7" s="114"/>
      <c r="CE7" s="114"/>
      <c r="CF7" s="114"/>
      <c r="CG7" s="115"/>
      <c r="CH7" s="114"/>
      <c r="CI7" s="114"/>
      <c r="CJ7" s="114"/>
      <c r="CK7" s="115"/>
      <c r="CL7" s="114"/>
      <c r="CM7" s="114"/>
      <c r="CN7" s="114"/>
      <c r="CO7" s="115"/>
      <c r="CP7" s="114">
        <f t="shared" si="13"/>
        <v>0</v>
      </c>
      <c r="CQ7" s="114">
        <f t="shared" si="13"/>
        <v>0</v>
      </c>
      <c r="CR7" s="114">
        <f t="shared" si="13"/>
        <v>0</v>
      </c>
      <c r="CS7" s="115"/>
      <c r="CT7" s="114"/>
      <c r="CU7" s="114"/>
      <c r="CV7" s="114"/>
      <c r="CW7" s="115"/>
      <c r="CX7" s="116">
        <f t="shared" si="14"/>
        <v>128957</v>
      </c>
      <c r="CY7" s="116">
        <f t="shared" si="14"/>
        <v>143363</v>
      </c>
      <c r="CZ7" s="116">
        <f t="shared" si="14"/>
        <v>135681</v>
      </c>
      <c r="DA7" s="115">
        <f t="shared" si="15"/>
        <v>94.64</v>
      </c>
    </row>
    <row r="8" spans="1:105">
      <c r="A8" s="118" t="s">
        <v>67</v>
      </c>
      <c r="B8" s="116">
        <f>SUM(B5:B7)</f>
        <v>0</v>
      </c>
      <c r="C8" s="116">
        <f>SUM(C5:C7)</f>
        <v>3984</v>
      </c>
      <c r="D8" s="116">
        <f>SUM(D5:D7)</f>
        <v>3984</v>
      </c>
      <c r="E8" s="115">
        <f t="shared" si="16"/>
        <v>100</v>
      </c>
      <c r="F8" s="116">
        <f>SUM(F5:F7)</f>
        <v>0</v>
      </c>
      <c r="G8" s="116">
        <f>SUM(G5:G7)</f>
        <v>0</v>
      </c>
      <c r="H8" s="116">
        <f>SUM(H5:H7)</f>
        <v>0</v>
      </c>
      <c r="I8" s="119"/>
      <c r="J8" s="116">
        <f>SUM(J5:J7)</f>
        <v>15491</v>
      </c>
      <c r="K8" s="116">
        <f>SUM(K5:K7)</f>
        <v>15927</v>
      </c>
      <c r="L8" s="116">
        <f>SUM(L5:L7)</f>
        <v>16132</v>
      </c>
      <c r="M8" s="119">
        <f t="shared" si="0"/>
        <v>101.29</v>
      </c>
      <c r="N8" s="116">
        <f>SUM(N5:N7)</f>
        <v>0</v>
      </c>
      <c r="O8" s="116">
        <f>SUM(O5:O7)</f>
        <v>0</v>
      </c>
      <c r="P8" s="116">
        <f>SUM(P5:P7)</f>
        <v>0</v>
      </c>
      <c r="Q8" s="119"/>
      <c r="R8" s="116">
        <f>SUM(R5:R7)</f>
        <v>0</v>
      </c>
      <c r="S8" s="116">
        <f>SUM(S5:S7)</f>
        <v>0</v>
      </c>
      <c r="T8" s="116">
        <f>SUM(T5:T7)</f>
        <v>0</v>
      </c>
      <c r="U8" s="119"/>
      <c r="V8" s="116">
        <f>SUM(V5:V7)</f>
        <v>0</v>
      </c>
      <c r="W8" s="116">
        <f>SUM(W5:W7)</f>
        <v>0</v>
      </c>
      <c r="X8" s="116">
        <f>SUM(X5:X7)</f>
        <v>0</v>
      </c>
      <c r="Y8" s="119"/>
      <c r="Z8" s="116">
        <f>SUM(Z5:Z7)</f>
        <v>0</v>
      </c>
      <c r="AA8" s="116">
        <f>SUM(AA5:AA7)</f>
        <v>0</v>
      </c>
      <c r="AB8" s="116">
        <f>SUM(AB5:AB7)</f>
        <v>0</v>
      </c>
      <c r="AC8" s="119"/>
      <c r="AD8" s="116">
        <f>SUM(AD5:AD7)</f>
        <v>15491</v>
      </c>
      <c r="AE8" s="116">
        <f>SUM(AE5:AE7)</f>
        <v>19911</v>
      </c>
      <c r="AF8" s="116">
        <f>SUM(AF5:AF7)</f>
        <v>20116</v>
      </c>
      <c r="AG8" s="119">
        <f t="shared" si="2"/>
        <v>101.03</v>
      </c>
      <c r="AH8" s="116">
        <f>SUM(AH5:AH7)</f>
        <v>0</v>
      </c>
      <c r="AI8" s="116">
        <f>SUM(AI5:AI7)</f>
        <v>1908</v>
      </c>
      <c r="AJ8" s="116">
        <f>SUM(AJ5:AJ7)</f>
        <v>1908</v>
      </c>
      <c r="AK8" s="119">
        <f t="shared" ref="AK8:AK11" si="17">ROUND(AJ8/AI8*100,2)</f>
        <v>100</v>
      </c>
      <c r="AL8" s="116">
        <f>SUM(AL5:AL7)</f>
        <v>231277</v>
      </c>
      <c r="AM8" s="116">
        <f>SUM(AM5:AM7)</f>
        <v>248761</v>
      </c>
      <c r="AN8" s="116">
        <f>SUM(AN5:AN7)</f>
        <v>238895</v>
      </c>
      <c r="AO8" s="119">
        <f t="shared" si="3"/>
        <v>96.03</v>
      </c>
      <c r="AP8" s="116">
        <f>SUM(AP5:AP7)</f>
        <v>231277</v>
      </c>
      <c r="AQ8" s="116">
        <f>SUM(AQ5:AQ7)</f>
        <v>250669</v>
      </c>
      <c r="AR8" s="116">
        <f>SUM(AR5:AR7)</f>
        <v>240803</v>
      </c>
      <c r="AS8" s="119">
        <f t="shared" si="5"/>
        <v>96.06</v>
      </c>
      <c r="AT8" s="116">
        <f t="shared" si="6"/>
        <v>246768</v>
      </c>
      <c r="AU8" s="116">
        <f t="shared" si="6"/>
        <v>270580</v>
      </c>
      <c r="AV8" s="116">
        <f t="shared" si="6"/>
        <v>260919</v>
      </c>
      <c r="AW8" s="119">
        <f t="shared" si="7"/>
        <v>96.43</v>
      </c>
      <c r="AX8" s="116">
        <f>SUM(AX5:AX7)</f>
        <v>152650</v>
      </c>
      <c r="AY8" s="116">
        <f>SUM(AY5:AY7)</f>
        <v>166732</v>
      </c>
      <c r="AZ8" s="116">
        <f>SUM(AZ5:AZ7)</f>
        <v>163142</v>
      </c>
      <c r="BA8" s="119">
        <f t="shared" si="8"/>
        <v>97.85</v>
      </c>
      <c r="BB8" s="116">
        <f>SUM(BB5:BB7)</f>
        <v>33779</v>
      </c>
      <c r="BC8" s="116">
        <f>SUM(BC5:BC7)</f>
        <v>38164</v>
      </c>
      <c r="BD8" s="116">
        <f>SUM(BD5:BD7)</f>
        <v>37169</v>
      </c>
      <c r="BE8" s="119">
        <f t="shared" si="9"/>
        <v>97.39</v>
      </c>
      <c r="BF8" s="116">
        <f>SUM(BF5:BF7)</f>
        <v>60140</v>
      </c>
      <c r="BG8" s="116">
        <f>SUM(BG5:BG7)</f>
        <v>64746</v>
      </c>
      <c r="BH8" s="116">
        <f>SUM(BH5:BH7)</f>
        <v>55162</v>
      </c>
      <c r="BI8" s="119">
        <f t="shared" si="10"/>
        <v>85.2</v>
      </c>
      <c r="BJ8" s="116">
        <f>SUM(BJ5:BJ7)</f>
        <v>0</v>
      </c>
      <c r="BK8" s="116">
        <f>SUM(BK5:BK7)</f>
        <v>0</v>
      </c>
      <c r="BL8" s="116">
        <f>SUM(BL5:BL7)</f>
        <v>0</v>
      </c>
      <c r="BM8" s="115"/>
      <c r="BN8" s="116">
        <f>SUM(BN5:BN7)</f>
        <v>0</v>
      </c>
      <c r="BO8" s="116">
        <f>SUM(BO5:BO7)</f>
        <v>0</v>
      </c>
      <c r="BP8" s="116">
        <f>SUM(BP5:BP7)</f>
        <v>0</v>
      </c>
      <c r="BQ8" s="119"/>
      <c r="BR8" s="116">
        <f>SUM(BR5:BR7)</f>
        <v>0</v>
      </c>
      <c r="BS8" s="116">
        <f>SUM(BS5:BS7)</f>
        <v>0</v>
      </c>
      <c r="BT8" s="116">
        <f>SUM(BT5:BT7)</f>
        <v>0</v>
      </c>
      <c r="BU8" s="119"/>
      <c r="BV8" s="116">
        <f>SUM(BV5:BV7)</f>
        <v>0</v>
      </c>
      <c r="BW8" s="116">
        <f>SUM(BW5:BW7)</f>
        <v>0</v>
      </c>
      <c r="BX8" s="116">
        <f>SUM(BX5:BX7)</f>
        <v>0</v>
      </c>
      <c r="BY8" s="115"/>
      <c r="BZ8" s="116">
        <f>SUM(BZ5:BZ7)</f>
        <v>200</v>
      </c>
      <c r="CA8" s="116">
        <f>SUM(CA5:CA7)</f>
        <v>938</v>
      </c>
      <c r="CB8" s="116">
        <f>SUM(CB5:CB7)</f>
        <v>928</v>
      </c>
      <c r="CC8" s="119">
        <f t="shared" si="12"/>
        <v>98.93</v>
      </c>
      <c r="CD8" s="116">
        <f>SUM(CD5:CD7)</f>
        <v>0</v>
      </c>
      <c r="CE8" s="116">
        <f>SUM(CE5:CE7)</f>
        <v>0</v>
      </c>
      <c r="CF8" s="116">
        <f>SUM(CF5:CF7)</f>
        <v>0</v>
      </c>
      <c r="CG8" s="119"/>
      <c r="CH8" s="116">
        <f>SUM(CH5:CH7)</f>
        <v>0</v>
      </c>
      <c r="CI8" s="116">
        <f>SUM(CI5:CI7)</f>
        <v>0</v>
      </c>
      <c r="CJ8" s="116">
        <f>SUM(CJ5:CJ7)</f>
        <v>0</v>
      </c>
      <c r="CK8" s="119"/>
      <c r="CL8" s="116">
        <f>SUM(CL5:CL7)</f>
        <v>0</v>
      </c>
      <c r="CM8" s="116">
        <f>SUM(CM5:CM7)</f>
        <v>0</v>
      </c>
      <c r="CN8" s="116">
        <f>SUM(CN5:CN7)</f>
        <v>0</v>
      </c>
      <c r="CO8" s="119"/>
      <c r="CP8" s="116">
        <f>SUM(CP5:CP7)</f>
        <v>0</v>
      </c>
      <c r="CQ8" s="116">
        <f>SUM(CQ5:CQ7)</f>
        <v>0</v>
      </c>
      <c r="CR8" s="116">
        <f>SUM(CR5:CR7)</f>
        <v>0</v>
      </c>
      <c r="CS8" s="119"/>
      <c r="CT8" s="116">
        <f>SUM(CT5:CT7)</f>
        <v>0</v>
      </c>
      <c r="CU8" s="116">
        <f>SUM(CU5:CU7)</f>
        <v>0</v>
      </c>
      <c r="CV8" s="116">
        <f>SUM(CV5:CV7)</f>
        <v>0</v>
      </c>
      <c r="CW8" s="119"/>
      <c r="CX8" s="116">
        <f t="shared" si="14"/>
        <v>246769</v>
      </c>
      <c r="CY8" s="116">
        <f t="shared" si="14"/>
        <v>270580</v>
      </c>
      <c r="CZ8" s="116">
        <f t="shared" si="14"/>
        <v>256401</v>
      </c>
      <c r="DA8" s="119">
        <f t="shared" si="15"/>
        <v>94.76</v>
      </c>
    </row>
    <row r="9" spans="1:105">
      <c r="A9" s="113" t="s">
        <v>538</v>
      </c>
      <c r="B9" s="114">
        <v>151655</v>
      </c>
      <c r="C9" s="114">
        <v>232343</v>
      </c>
      <c r="D9" s="114">
        <v>230494</v>
      </c>
      <c r="E9" s="115">
        <f t="shared" ref="E9:E11" si="18">ROUND(D9/C9*100,2)</f>
        <v>99.2</v>
      </c>
      <c r="F9" s="114">
        <v>352600</v>
      </c>
      <c r="G9" s="114">
        <v>390669</v>
      </c>
      <c r="H9" s="114">
        <v>442595</v>
      </c>
      <c r="I9" s="115">
        <f>ROUND(H9/G9*100,2)</f>
        <v>113.29</v>
      </c>
      <c r="J9" s="114">
        <v>99565</v>
      </c>
      <c r="K9" s="114">
        <v>102737</v>
      </c>
      <c r="L9" s="114">
        <v>99088</v>
      </c>
      <c r="M9" s="115">
        <f t="shared" si="0"/>
        <v>96.45</v>
      </c>
      <c r="N9" s="114">
        <v>6136</v>
      </c>
      <c r="O9" s="114">
        <v>7076</v>
      </c>
      <c r="P9" s="114">
        <v>965</v>
      </c>
      <c r="Q9" s="115">
        <f>ROUND(P9/O9*100,2)</f>
        <v>13.64</v>
      </c>
      <c r="R9" s="114"/>
      <c r="S9" s="114">
        <v>726217</v>
      </c>
      <c r="T9" s="114">
        <v>728079</v>
      </c>
      <c r="U9" s="115">
        <f>ROUND(T9/S9*100,2)</f>
        <v>100.26</v>
      </c>
      <c r="V9" s="114">
        <v>17872</v>
      </c>
      <c r="W9" s="114">
        <v>17872</v>
      </c>
      <c r="X9" s="114">
        <v>48967</v>
      </c>
      <c r="Y9" s="115">
        <f>ROUND(X9/W9*100,2)</f>
        <v>273.99</v>
      </c>
      <c r="Z9" s="114"/>
      <c r="AA9" s="114">
        <v>20000</v>
      </c>
      <c r="AB9" s="114">
        <v>20000</v>
      </c>
      <c r="AC9" s="115">
        <f>ROUND(AB9/AA9*100,2)</f>
        <v>100</v>
      </c>
      <c r="AD9" s="116">
        <f>B9+F9+J9+N9+R9+V9+Z9</f>
        <v>627828</v>
      </c>
      <c r="AE9" s="116">
        <f>C9+G9+K9+O9+S9+W9+AA9</f>
        <v>1496914</v>
      </c>
      <c r="AF9" s="116">
        <f>D9+H9+L9+P9+T9+X9+AB9</f>
        <v>1570188</v>
      </c>
      <c r="AG9" s="115">
        <f t="shared" si="2"/>
        <v>104.9</v>
      </c>
      <c r="AH9" s="114">
        <v>81755</v>
      </c>
      <c r="AI9" s="114">
        <v>373397</v>
      </c>
      <c r="AJ9" s="114">
        <v>373397</v>
      </c>
      <c r="AK9" s="115">
        <f t="shared" si="17"/>
        <v>100</v>
      </c>
      <c r="AL9" s="114"/>
      <c r="AM9" s="114">
        <v>3367</v>
      </c>
      <c r="AN9" s="114">
        <v>8300</v>
      </c>
      <c r="AO9" s="115">
        <f t="shared" si="3"/>
        <v>246.51</v>
      </c>
      <c r="AP9" s="116">
        <f>AH9+AL9</f>
        <v>81755</v>
      </c>
      <c r="AQ9" s="116">
        <f>AI9+AM9</f>
        <v>376764</v>
      </c>
      <c r="AR9" s="116">
        <f>AJ9+AN9</f>
        <v>381697</v>
      </c>
      <c r="AS9" s="115">
        <f t="shared" si="5"/>
        <v>101.31</v>
      </c>
      <c r="AT9" s="116">
        <f t="shared" si="6"/>
        <v>709583</v>
      </c>
      <c r="AU9" s="116">
        <f t="shared" si="6"/>
        <v>1873678</v>
      </c>
      <c r="AV9" s="116">
        <f t="shared" si="6"/>
        <v>1951885</v>
      </c>
      <c r="AW9" s="115">
        <f t="shared" si="7"/>
        <v>104.17</v>
      </c>
      <c r="AX9" s="114">
        <v>37742</v>
      </c>
      <c r="AY9" s="114">
        <v>92122</v>
      </c>
      <c r="AZ9" s="114">
        <v>79368</v>
      </c>
      <c r="BA9" s="115">
        <f t="shared" si="8"/>
        <v>86.16</v>
      </c>
      <c r="BB9" s="114">
        <v>9147</v>
      </c>
      <c r="BC9" s="114">
        <v>15871</v>
      </c>
      <c r="BD9" s="114">
        <v>13370</v>
      </c>
      <c r="BE9" s="115">
        <f t="shared" si="9"/>
        <v>84.24</v>
      </c>
      <c r="BF9" s="114">
        <v>132735</v>
      </c>
      <c r="BG9" s="114">
        <v>318469</v>
      </c>
      <c r="BH9" s="114">
        <v>276602</v>
      </c>
      <c r="BI9" s="115">
        <f t="shared" si="10"/>
        <v>86.85</v>
      </c>
      <c r="BJ9" s="114">
        <v>9331</v>
      </c>
      <c r="BK9" s="114">
        <v>10677</v>
      </c>
      <c r="BL9" s="114">
        <v>7832</v>
      </c>
      <c r="BM9" s="115">
        <f>ROUND(BL9/BK9*100,2)</f>
        <v>73.349999999999994</v>
      </c>
      <c r="BN9" s="114">
        <v>50222</v>
      </c>
      <c r="BO9" s="114">
        <v>52087</v>
      </c>
      <c r="BP9" s="114">
        <v>51960</v>
      </c>
      <c r="BQ9" s="115">
        <f t="shared" ref="BQ9:BQ11" si="19">ROUND(BP9/BO9*100,2)</f>
        <v>99.76</v>
      </c>
      <c r="BR9" s="114">
        <v>1000</v>
      </c>
      <c r="BS9" s="114">
        <v>1000</v>
      </c>
      <c r="BT9" s="114">
        <v>0</v>
      </c>
      <c r="BU9" s="115">
        <f t="shared" ref="BU9" si="20">ROUND(BT9/BS9*100,2)</f>
        <v>0</v>
      </c>
      <c r="BV9" s="114">
        <f>BN9+BR9</f>
        <v>51222</v>
      </c>
      <c r="BW9" s="114">
        <f>BO9+BS9</f>
        <v>53087</v>
      </c>
      <c r="BX9" s="114">
        <f t="shared" ref="BX9" si="21">BP9+BT9</f>
        <v>51960</v>
      </c>
      <c r="BY9" s="115">
        <f t="shared" ref="BY9:BY11" si="22">ROUND(BX9/BW9*100,2)</f>
        <v>97.88</v>
      </c>
      <c r="BZ9" s="114">
        <v>235879</v>
      </c>
      <c r="CA9" s="114">
        <v>1081954</v>
      </c>
      <c r="CB9" s="114">
        <v>520097</v>
      </c>
      <c r="CC9" s="115">
        <f t="shared" si="12"/>
        <v>48.07</v>
      </c>
      <c r="CD9" s="114"/>
      <c r="CE9" s="114">
        <v>22926</v>
      </c>
      <c r="CF9" s="114">
        <v>21278</v>
      </c>
      <c r="CG9" s="115">
        <f>ROUND(CF9/CE9*100,2)</f>
        <v>92.81</v>
      </c>
      <c r="CH9" s="114">
        <v>2250</v>
      </c>
      <c r="CI9" s="114">
        <v>22250</v>
      </c>
      <c r="CJ9" s="114">
        <v>22115</v>
      </c>
      <c r="CK9" s="115">
        <f>ROUND(CJ9/CI9*100,2)</f>
        <v>99.39</v>
      </c>
      <c r="CL9" s="114">
        <v>0</v>
      </c>
      <c r="CM9" s="114"/>
      <c r="CN9" s="114"/>
      <c r="CO9" s="115"/>
      <c r="CP9" s="114">
        <f>CH9+CL9</f>
        <v>2250</v>
      </c>
      <c r="CQ9" s="114">
        <f t="shared" ref="CQ9:CR9" si="23">CI9+CM9</f>
        <v>22250</v>
      </c>
      <c r="CR9" s="114">
        <f t="shared" si="23"/>
        <v>22115</v>
      </c>
      <c r="CS9" s="115">
        <f>ROUND(CR9/CQ9*100,2)</f>
        <v>99.39</v>
      </c>
      <c r="CT9" s="114">
        <f>AP8</f>
        <v>231277</v>
      </c>
      <c r="CU9" s="114">
        <v>256323</v>
      </c>
      <c r="CV9" s="114">
        <v>246456</v>
      </c>
      <c r="CW9" s="115">
        <f>ROUND(CV9/CU9*100,2)</f>
        <v>96.15</v>
      </c>
      <c r="CX9" s="116">
        <f>AX9+BB9+BF9+BJ9+BV9+BZ9+CD9+CP9+CT9</f>
        <v>709583</v>
      </c>
      <c r="CY9" s="116">
        <f t="shared" si="14"/>
        <v>1873679</v>
      </c>
      <c r="CZ9" s="116">
        <f>AZ9+BD9+BH9+BL9+BX9+CB9+CF9+CR9+CV9</f>
        <v>1239078</v>
      </c>
      <c r="DA9" s="115">
        <f t="shared" si="15"/>
        <v>66.13</v>
      </c>
    </row>
    <row r="10" spans="1:105" ht="25.5">
      <c r="A10" s="118" t="s">
        <v>68</v>
      </c>
      <c r="B10" s="116">
        <f>B9+B8</f>
        <v>151655</v>
      </c>
      <c r="C10" s="116">
        <f>C9+C8</f>
        <v>236327</v>
      </c>
      <c r="D10" s="116">
        <f>D9+D8</f>
        <v>234478</v>
      </c>
      <c r="E10" s="115">
        <f t="shared" si="18"/>
        <v>99.22</v>
      </c>
      <c r="F10" s="116">
        <f>F9</f>
        <v>352600</v>
      </c>
      <c r="G10" s="116">
        <f t="shared" ref="G10:BN10" si="24">G9</f>
        <v>390669</v>
      </c>
      <c r="H10" s="116">
        <f t="shared" si="24"/>
        <v>442595</v>
      </c>
      <c r="I10" s="115">
        <f>ROUND(H10/G10*100,2)</f>
        <v>113.29</v>
      </c>
      <c r="J10" s="116">
        <f>J9+J8</f>
        <v>115056</v>
      </c>
      <c r="K10" s="116">
        <f t="shared" ref="K10:L10" si="25">K9+K8</f>
        <v>118664</v>
      </c>
      <c r="L10" s="116">
        <f t="shared" si="25"/>
        <v>115220</v>
      </c>
      <c r="M10" s="115">
        <f t="shared" si="0"/>
        <v>97.1</v>
      </c>
      <c r="N10" s="116">
        <f t="shared" si="24"/>
        <v>6136</v>
      </c>
      <c r="O10" s="116">
        <f t="shared" si="24"/>
        <v>7076</v>
      </c>
      <c r="P10" s="116">
        <f t="shared" si="24"/>
        <v>965</v>
      </c>
      <c r="Q10" s="115">
        <f>ROUND(P10/O10*100,2)</f>
        <v>13.64</v>
      </c>
      <c r="R10" s="116">
        <f t="shared" si="24"/>
        <v>0</v>
      </c>
      <c r="S10" s="116">
        <f t="shared" si="24"/>
        <v>726217</v>
      </c>
      <c r="T10" s="116">
        <f t="shared" si="24"/>
        <v>728079</v>
      </c>
      <c r="U10" s="115">
        <f>ROUND(T10/S10*100,2)</f>
        <v>100.26</v>
      </c>
      <c r="V10" s="116">
        <f>V9+V8</f>
        <v>17872</v>
      </c>
      <c r="W10" s="116">
        <f t="shared" ref="W10:X10" si="26">W9+W8</f>
        <v>17872</v>
      </c>
      <c r="X10" s="116">
        <f t="shared" si="26"/>
        <v>48967</v>
      </c>
      <c r="Y10" s="115">
        <f>ROUND(X10/W10*100,2)</f>
        <v>273.99</v>
      </c>
      <c r="Z10" s="116">
        <f t="shared" si="24"/>
        <v>0</v>
      </c>
      <c r="AA10" s="116">
        <f t="shared" si="24"/>
        <v>20000</v>
      </c>
      <c r="AB10" s="116">
        <f t="shared" si="24"/>
        <v>20000</v>
      </c>
      <c r="AC10" s="116">
        <f t="shared" si="24"/>
        <v>100</v>
      </c>
      <c r="AD10" s="116">
        <f>AD9+AD8</f>
        <v>643319</v>
      </c>
      <c r="AE10" s="116">
        <f t="shared" ref="AE10:AF10" si="27">AE9+AE8</f>
        <v>1516825</v>
      </c>
      <c r="AF10" s="116">
        <f t="shared" si="27"/>
        <v>1590304</v>
      </c>
      <c r="AG10" s="115">
        <f t="shared" si="2"/>
        <v>104.84</v>
      </c>
      <c r="AH10" s="116">
        <f>AH9+AH8</f>
        <v>81755</v>
      </c>
      <c r="AI10" s="116">
        <f>AI9+AI8</f>
        <v>375305</v>
      </c>
      <c r="AJ10" s="116">
        <f>AJ9+AJ8</f>
        <v>375305</v>
      </c>
      <c r="AK10" s="115">
        <f t="shared" si="17"/>
        <v>100</v>
      </c>
      <c r="AL10" s="116">
        <f>AL9+AL8</f>
        <v>231277</v>
      </c>
      <c r="AM10" s="116">
        <f t="shared" ref="AM10" si="28">AM9+AM8</f>
        <v>252128</v>
      </c>
      <c r="AN10" s="116">
        <f>AN9+AN8</f>
        <v>247195</v>
      </c>
      <c r="AO10" s="119">
        <f t="shared" si="3"/>
        <v>98.04</v>
      </c>
      <c r="AP10" s="116">
        <f>AP9+AP8</f>
        <v>313032</v>
      </c>
      <c r="AQ10" s="116">
        <f t="shared" ref="AQ10:AR10" si="29">AQ9+AQ8</f>
        <v>627433</v>
      </c>
      <c r="AR10" s="116">
        <f t="shared" si="29"/>
        <v>622500</v>
      </c>
      <c r="AS10" s="115">
        <f t="shared" si="5"/>
        <v>99.21</v>
      </c>
      <c r="AT10" s="116">
        <f>AT9+AT8</f>
        <v>956351</v>
      </c>
      <c r="AU10" s="116">
        <f t="shared" ref="AU10:AV10" si="30">AU9+AU8</f>
        <v>2144258</v>
      </c>
      <c r="AV10" s="116">
        <f t="shared" si="30"/>
        <v>2212804</v>
      </c>
      <c r="AW10" s="115">
        <f t="shared" si="7"/>
        <v>103.2</v>
      </c>
      <c r="AX10" s="116">
        <f>AX9+AX8</f>
        <v>190392</v>
      </c>
      <c r="AY10" s="116">
        <f t="shared" ref="AY10:AZ10" si="31">AY9+AY8</f>
        <v>258854</v>
      </c>
      <c r="AZ10" s="116">
        <f t="shared" si="31"/>
        <v>242510</v>
      </c>
      <c r="BA10" s="115">
        <f t="shared" si="8"/>
        <v>93.69</v>
      </c>
      <c r="BB10" s="116">
        <f>BB9+BB8</f>
        <v>42926</v>
      </c>
      <c r="BC10" s="116">
        <f t="shared" ref="BC10:BD10" si="32">BC9+BC8</f>
        <v>54035</v>
      </c>
      <c r="BD10" s="116">
        <f t="shared" si="32"/>
        <v>50539</v>
      </c>
      <c r="BE10" s="115">
        <f t="shared" si="9"/>
        <v>93.53</v>
      </c>
      <c r="BF10" s="116">
        <f>BF9+BF8</f>
        <v>192875</v>
      </c>
      <c r="BG10" s="116">
        <f t="shared" ref="BG10:BH10" si="33">BG9+BG8</f>
        <v>383215</v>
      </c>
      <c r="BH10" s="116">
        <f t="shared" si="33"/>
        <v>331764</v>
      </c>
      <c r="BI10" s="115">
        <f t="shared" si="10"/>
        <v>86.57</v>
      </c>
      <c r="BJ10" s="116">
        <f>BJ9+BJ8</f>
        <v>9331</v>
      </c>
      <c r="BK10" s="116">
        <f t="shared" ref="BK10:BL10" si="34">BK9+BK8</f>
        <v>10677</v>
      </c>
      <c r="BL10" s="116">
        <f t="shared" si="34"/>
        <v>7832</v>
      </c>
      <c r="BM10" s="115">
        <f>ROUND(BL10/BK10*100,2)</f>
        <v>73.349999999999994</v>
      </c>
      <c r="BN10" s="116">
        <f t="shared" si="24"/>
        <v>50222</v>
      </c>
      <c r="BO10" s="116">
        <f t="shared" ref="BO10:CV10" si="35">BO9</f>
        <v>52087</v>
      </c>
      <c r="BP10" s="116">
        <f t="shared" si="35"/>
        <v>51960</v>
      </c>
      <c r="BQ10" s="115">
        <f t="shared" si="19"/>
        <v>99.76</v>
      </c>
      <c r="BR10" s="116">
        <f t="shared" si="35"/>
        <v>1000</v>
      </c>
      <c r="BS10" s="116">
        <f t="shared" si="35"/>
        <v>1000</v>
      </c>
      <c r="BT10" s="116">
        <f t="shared" si="35"/>
        <v>0</v>
      </c>
      <c r="BU10" s="116">
        <f t="shared" si="35"/>
        <v>0</v>
      </c>
      <c r="BV10" s="116">
        <f t="shared" si="35"/>
        <v>51222</v>
      </c>
      <c r="BW10" s="116">
        <f t="shared" si="35"/>
        <v>53087</v>
      </c>
      <c r="BX10" s="116">
        <f t="shared" si="35"/>
        <v>51960</v>
      </c>
      <c r="BY10" s="115">
        <f t="shared" si="22"/>
        <v>97.88</v>
      </c>
      <c r="BZ10" s="116">
        <f>BZ9+BZ8</f>
        <v>236079</v>
      </c>
      <c r="CA10" s="116">
        <f t="shared" ref="CA10:CB10" si="36">CA9+CA8</f>
        <v>1082892</v>
      </c>
      <c r="CB10" s="116">
        <f t="shared" si="36"/>
        <v>521025</v>
      </c>
      <c r="CC10" s="115">
        <f t="shared" si="12"/>
        <v>48.11</v>
      </c>
      <c r="CD10" s="116">
        <f t="shared" si="35"/>
        <v>0</v>
      </c>
      <c r="CE10" s="116">
        <f t="shared" si="35"/>
        <v>22926</v>
      </c>
      <c r="CF10" s="116">
        <f t="shared" si="35"/>
        <v>21278</v>
      </c>
      <c r="CG10" s="115">
        <f>ROUND(CF10/CE10*100,2)</f>
        <v>92.81</v>
      </c>
      <c r="CH10" s="116">
        <f t="shared" si="35"/>
        <v>2250</v>
      </c>
      <c r="CI10" s="116">
        <f t="shared" si="35"/>
        <v>22250</v>
      </c>
      <c r="CJ10" s="116">
        <f t="shared" si="35"/>
        <v>22115</v>
      </c>
      <c r="CK10" s="115">
        <f>ROUND(CJ10/CI10*100,2)</f>
        <v>99.39</v>
      </c>
      <c r="CL10" s="116">
        <f t="shared" si="35"/>
        <v>0</v>
      </c>
      <c r="CM10" s="116">
        <f t="shared" si="35"/>
        <v>0</v>
      </c>
      <c r="CN10" s="116">
        <f t="shared" si="35"/>
        <v>0</v>
      </c>
      <c r="CO10" s="116">
        <f t="shared" si="35"/>
        <v>0</v>
      </c>
      <c r="CP10" s="116">
        <f t="shared" si="35"/>
        <v>2250</v>
      </c>
      <c r="CQ10" s="116">
        <f t="shared" si="35"/>
        <v>22250</v>
      </c>
      <c r="CR10" s="116">
        <f t="shared" si="35"/>
        <v>22115</v>
      </c>
      <c r="CS10" s="115">
        <f>ROUND(CR10/CQ10*100,2)</f>
        <v>99.39</v>
      </c>
      <c r="CT10" s="116">
        <f t="shared" si="35"/>
        <v>231277</v>
      </c>
      <c r="CU10" s="116">
        <f t="shared" si="35"/>
        <v>256323</v>
      </c>
      <c r="CV10" s="116">
        <f t="shared" si="35"/>
        <v>246456</v>
      </c>
      <c r="CW10" s="115">
        <f>ROUND(CV10/CU10*100,2)</f>
        <v>96.15</v>
      </c>
      <c r="CX10" s="116">
        <f>CX9+CX8</f>
        <v>956352</v>
      </c>
      <c r="CY10" s="116">
        <f t="shared" ref="CY10:CZ10" si="37">CY9+CY8</f>
        <v>2144259</v>
      </c>
      <c r="CZ10" s="116">
        <f t="shared" si="37"/>
        <v>1495479</v>
      </c>
      <c r="DA10" s="115">
        <f t="shared" si="15"/>
        <v>69.739999999999995</v>
      </c>
    </row>
    <row r="11" spans="1:105" ht="25.5">
      <c r="A11" s="118" t="s">
        <v>69</v>
      </c>
      <c r="B11" s="116">
        <f>B10</f>
        <v>151655</v>
      </c>
      <c r="C11" s="116">
        <f>C10</f>
        <v>236327</v>
      </c>
      <c r="D11" s="116">
        <f>D10</f>
        <v>234478</v>
      </c>
      <c r="E11" s="119">
        <f t="shared" si="18"/>
        <v>99.22</v>
      </c>
      <c r="F11" s="116">
        <f>F10</f>
        <v>352600</v>
      </c>
      <c r="G11" s="116">
        <f>G10</f>
        <v>390669</v>
      </c>
      <c r="H11" s="116">
        <f>H10</f>
        <v>442595</v>
      </c>
      <c r="I11" s="119">
        <f>ROUND(H11/G11*100,2)</f>
        <v>113.29</v>
      </c>
      <c r="J11" s="116">
        <f>J10</f>
        <v>115056</v>
      </c>
      <c r="K11" s="116">
        <f>K10</f>
        <v>118664</v>
      </c>
      <c r="L11" s="116">
        <f>L10</f>
        <v>115220</v>
      </c>
      <c r="M11" s="119">
        <f t="shared" si="0"/>
        <v>97.1</v>
      </c>
      <c r="N11" s="116">
        <f>N10</f>
        <v>6136</v>
      </c>
      <c r="O11" s="116">
        <f>O10</f>
        <v>7076</v>
      </c>
      <c r="P11" s="116">
        <f>P10</f>
        <v>965</v>
      </c>
      <c r="Q11" s="119">
        <f>ROUND(P11/O11*100,2)</f>
        <v>13.64</v>
      </c>
      <c r="R11" s="116">
        <f>R10</f>
        <v>0</v>
      </c>
      <c r="S11" s="116">
        <f>S10</f>
        <v>726217</v>
      </c>
      <c r="T11" s="116">
        <f>T10</f>
        <v>728079</v>
      </c>
      <c r="U11" s="119">
        <f>ROUND(T11/S11*100,2)</f>
        <v>100.26</v>
      </c>
      <c r="V11" s="116">
        <f>V10</f>
        <v>17872</v>
      </c>
      <c r="W11" s="116">
        <f>W10</f>
        <v>17872</v>
      </c>
      <c r="X11" s="116">
        <f>X10</f>
        <v>48967</v>
      </c>
      <c r="Y11" s="119">
        <f>ROUND(X11/W11*100,2)</f>
        <v>273.99</v>
      </c>
      <c r="Z11" s="116">
        <f>Z10</f>
        <v>0</v>
      </c>
      <c r="AA11" s="116">
        <f>AA10</f>
        <v>20000</v>
      </c>
      <c r="AB11" s="116">
        <f>AB10</f>
        <v>20000</v>
      </c>
      <c r="AC11" s="119"/>
      <c r="AD11" s="116">
        <f>AD10</f>
        <v>643319</v>
      </c>
      <c r="AE11" s="116">
        <f>AE10</f>
        <v>1516825</v>
      </c>
      <c r="AF11" s="116">
        <f>AF10</f>
        <v>1590304</v>
      </c>
      <c r="AG11" s="119">
        <f t="shared" si="2"/>
        <v>104.84</v>
      </c>
      <c r="AH11" s="116">
        <f>AH10</f>
        <v>81755</v>
      </c>
      <c r="AI11" s="116">
        <f>AI10</f>
        <v>375305</v>
      </c>
      <c r="AJ11" s="116">
        <f>AJ10</f>
        <v>375305</v>
      </c>
      <c r="AK11" s="119">
        <f t="shared" si="17"/>
        <v>100</v>
      </c>
      <c r="AL11" s="116">
        <v>0</v>
      </c>
      <c r="AM11" s="116">
        <f>AM10-AM8</f>
        <v>3367</v>
      </c>
      <c r="AN11" s="116">
        <f>AN9</f>
        <v>8300</v>
      </c>
      <c r="AO11" s="119"/>
      <c r="AP11" s="116">
        <f>AH11+AL11</f>
        <v>81755</v>
      </c>
      <c r="AQ11" s="116">
        <f>AI11+AM11</f>
        <v>378672</v>
      </c>
      <c r="AR11" s="116">
        <f>AJ11+AN11</f>
        <v>383605</v>
      </c>
      <c r="AS11" s="119">
        <f t="shared" si="5"/>
        <v>101.3</v>
      </c>
      <c r="AT11" s="116">
        <f t="shared" si="6"/>
        <v>725074</v>
      </c>
      <c r="AU11" s="116">
        <f t="shared" si="6"/>
        <v>1895497</v>
      </c>
      <c r="AV11" s="116">
        <f>AF11+AR11</f>
        <v>1973909</v>
      </c>
      <c r="AW11" s="119">
        <f t="shared" si="7"/>
        <v>104.14</v>
      </c>
      <c r="AX11" s="116">
        <f>AX10</f>
        <v>190392</v>
      </c>
      <c r="AY11" s="116">
        <f>AY10</f>
        <v>258854</v>
      </c>
      <c r="AZ11" s="116">
        <f>AZ10</f>
        <v>242510</v>
      </c>
      <c r="BA11" s="119">
        <f t="shared" si="8"/>
        <v>93.69</v>
      </c>
      <c r="BB11" s="116">
        <f>BB10</f>
        <v>42926</v>
      </c>
      <c r="BC11" s="116">
        <f>BC10</f>
        <v>54035</v>
      </c>
      <c r="BD11" s="116">
        <f>BD10</f>
        <v>50539</v>
      </c>
      <c r="BE11" s="119">
        <f t="shared" si="9"/>
        <v>93.53</v>
      </c>
      <c r="BF11" s="116">
        <f>BF10</f>
        <v>192875</v>
      </c>
      <c r="BG11" s="116">
        <f>BG10</f>
        <v>383215</v>
      </c>
      <c r="BH11" s="116">
        <f>BH10</f>
        <v>331764</v>
      </c>
      <c r="BI11" s="119">
        <f t="shared" si="10"/>
        <v>86.57</v>
      </c>
      <c r="BJ11" s="116">
        <f>BJ10</f>
        <v>9331</v>
      </c>
      <c r="BK11" s="116">
        <f>BK10</f>
        <v>10677</v>
      </c>
      <c r="BL11" s="116">
        <f>BL10</f>
        <v>7832</v>
      </c>
      <c r="BM11" s="119">
        <f>ROUND(BL11/BK11*100,2)</f>
        <v>73.349999999999994</v>
      </c>
      <c r="BN11" s="116">
        <f>BN10</f>
        <v>50222</v>
      </c>
      <c r="BO11" s="116">
        <f>BO10</f>
        <v>52087</v>
      </c>
      <c r="BP11" s="116">
        <f>BP10</f>
        <v>51960</v>
      </c>
      <c r="BQ11" s="119">
        <f t="shared" si="19"/>
        <v>99.76</v>
      </c>
      <c r="BR11" s="116">
        <f>BR10</f>
        <v>1000</v>
      </c>
      <c r="BS11" s="116">
        <f>BS10</f>
        <v>1000</v>
      </c>
      <c r="BT11" s="116">
        <f>BT10</f>
        <v>0</v>
      </c>
      <c r="BU11" s="119"/>
      <c r="BV11" s="116">
        <f>BV10</f>
        <v>51222</v>
      </c>
      <c r="BW11" s="116">
        <f>BW10</f>
        <v>53087</v>
      </c>
      <c r="BX11" s="116">
        <f>BX10</f>
        <v>51960</v>
      </c>
      <c r="BY11" s="119">
        <f t="shared" si="22"/>
        <v>97.88</v>
      </c>
      <c r="BZ11" s="116">
        <f>BZ10</f>
        <v>236079</v>
      </c>
      <c r="CA11" s="116">
        <f>CA10</f>
        <v>1082892</v>
      </c>
      <c r="CB11" s="116">
        <f>CB10</f>
        <v>521025</v>
      </c>
      <c r="CC11" s="119">
        <f t="shared" si="12"/>
        <v>48.11</v>
      </c>
      <c r="CD11" s="116">
        <f>CD10</f>
        <v>0</v>
      </c>
      <c r="CE11" s="116">
        <f>CE10</f>
        <v>22926</v>
      </c>
      <c r="CF11" s="116">
        <f>CF10</f>
        <v>21278</v>
      </c>
      <c r="CG11" s="119">
        <f>ROUND(CF11/CE11*100,2)</f>
        <v>92.81</v>
      </c>
      <c r="CH11" s="116">
        <f>CH10</f>
        <v>2250</v>
      </c>
      <c r="CI11" s="116">
        <f>CI10</f>
        <v>22250</v>
      </c>
      <c r="CJ11" s="116">
        <f>CJ10</f>
        <v>22115</v>
      </c>
      <c r="CK11" s="119">
        <f>ROUND(CJ11/CI11*100,2)</f>
        <v>99.39</v>
      </c>
      <c r="CL11" s="116">
        <f>CL10</f>
        <v>0</v>
      </c>
      <c r="CM11" s="116">
        <f>CM10</f>
        <v>0</v>
      </c>
      <c r="CN11" s="116">
        <f>CN10</f>
        <v>0</v>
      </c>
      <c r="CO11" s="119"/>
      <c r="CP11" s="116">
        <f>CP10</f>
        <v>2250</v>
      </c>
      <c r="CQ11" s="116">
        <f>CQ10</f>
        <v>22250</v>
      </c>
      <c r="CR11" s="116">
        <f>CR10</f>
        <v>22115</v>
      </c>
      <c r="CS11" s="119">
        <f>ROUND(CR11/CQ11*100,2)</f>
        <v>99.39</v>
      </c>
      <c r="CT11" s="116">
        <f>CT10-AL8</f>
        <v>0</v>
      </c>
      <c r="CU11" s="116">
        <f t="shared" ref="CU11:CV11" si="38">CU10-AM8</f>
        <v>7562</v>
      </c>
      <c r="CV11" s="116">
        <f t="shared" si="38"/>
        <v>7561</v>
      </c>
      <c r="CW11" s="119">
        <f>ROUND(CV11/CU11*100,2)</f>
        <v>99.99</v>
      </c>
      <c r="CX11" s="116">
        <f>AX11+BB11+BF11+BJ11+BV11+BZ11+CD11+CP11+CT11</f>
        <v>725075</v>
      </c>
      <c r="CY11" s="116">
        <f t="shared" si="14"/>
        <v>1895498</v>
      </c>
      <c r="CZ11" s="116">
        <f t="shared" si="14"/>
        <v>1256584</v>
      </c>
      <c r="DA11" s="119">
        <f t="shared" si="15"/>
        <v>66.290000000000006</v>
      </c>
    </row>
    <row r="12" spans="1:105">
      <c r="A12" s="120"/>
      <c r="B12" s="116"/>
      <c r="C12" s="116"/>
      <c r="D12" s="116"/>
      <c r="E12" s="116"/>
      <c r="F12" s="116"/>
      <c r="G12" s="116"/>
      <c r="H12" s="116"/>
      <c r="I12" s="119"/>
      <c r="J12" s="116"/>
      <c r="K12" s="116"/>
      <c r="L12" s="116"/>
      <c r="M12" s="119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9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9"/>
      <c r="CH12" s="116"/>
      <c r="CI12" s="116"/>
      <c r="CJ12" s="116"/>
      <c r="CK12" s="119"/>
      <c r="CL12" s="116"/>
      <c r="CM12" s="116"/>
      <c r="CN12" s="116"/>
      <c r="CO12" s="119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</row>
    <row r="13" spans="1:105" ht="15" customHeight="1">
      <c r="A13" s="121"/>
      <c r="B13" s="122"/>
      <c r="C13" s="123"/>
      <c r="D13" s="123"/>
      <c r="E13" s="124"/>
      <c r="F13" s="122"/>
      <c r="G13" s="123"/>
      <c r="H13" s="123"/>
      <c r="I13" s="124"/>
      <c r="J13" s="122"/>
      <c r="K13" s="123"/>
      <c r="L13" s="123"/>
      <c r="M13" s="124"/>
      <c r="N13" s="122"/>
      <c r="O13" s="123"/>
      <c r="P13" s="123"/>
      <c r="Q13" s="124"/>
      <c r="R13" s="122"/>
      <c r="S13" s="123"/>
      <c r="T13" s="123"/>
      <c r="U13" s="124"/>
      <c r="V13" s="122"/>
      <c r="W13" s="123"/>
      <c r="X13" s="123"/>
      <c r="Y13" s="124"/>
      <c r="Z13" s="122"/>
      <c r="AA13" s="123"/>
      <c r="AB13" s="123"/>
      <c r="AC13" s="124"/>
      <c r="AD13" s="122"/>
      <c r="AE13" s="123"/>
      <c r="AF13" s="123"/>
      <c r="AG13" s="124"/>
      <c r="AH13" s="123"/>
      <c r="AI13" s="123"/>
      <c r="AJ13" s="123"/>
      <c r="AK13" s="124"/>
      <c r="AL13" s="122"/>
      <c r="AM13" s="123"/>
      <c r="AN13" s="123"/>
      <c r="AO13" s="124"/>
      <c r="AP13" s="122"/>
      <c r="AQ13" s="123"/>
      <c r="AR13" s="123"/>
      <c r="AS13" s="124"/>
      <c r="AT13" s="122"/>
      <c r="AU13" s="123"/>
      <c r="AV13" s="123"/>
      <c r="AW13" s="124"/>
      <c r="AX13" s="122"/>
      <c r="AY13" s="123"/>
      <c r="AZ13" s="123"/>
      <c r="BA13" s="123"/>
      <c r="BB13" s="122"/>
      <c r="BC13" s="123"/>
      <c r="BD13" s="123"/>
      <c r="BE13" s="124"/>
      <c r="BF13" s="122"/>
      <c r="BG13" s="123"/>
      <c r="BH13" s="123"/>
      <c r="BI13" s="124"/>
      <c r="BJ13" s="122"/>
      <c r="BK13" s="123"/>
      <c r="BL13" s="123"/>
      <c r="BM13" s="124"/>
      <c r="BN13" s="122"/>
      <c r="BO13" s="123"/>
      <c r="BP13" s="123"/>
      <c r="BQ13" s="124"/>
      <c r="BR13" s="122"/>
      <c r="BS13" s="123"/>
      <c r="BT13" s="123"/>
      <c r="BU13" s="124"/>
      <c r="BV13" s="122"/>
      <c r="BW13" s="123"/>
      <c r="BX13" s="123"/>
      <c r="BY13" s="124"/>
      <c r="BZ13" s="122"/>
      <c r="CA13" s="123"/>
      <c r="CB13" s="123"/>
      <c r="CC13" s="123"/>
      <c r="CD13" s="122"/>
      <c r="CE13" s="123"/>
      <c r="CF13" s="123"/>
      <c r="CG13" s="124"/>
      <c r="CH13" s="122"/>
      <c r="CI13" s="123"/>
      <c r="CJ13" s="123"/>
      <c r="CK13" s="124"/>
      <c r="CL13" s="122"/>
      <c r="CM13" s="123"/>
      <c r="CN13" s="123"/>
      <c r="CO13" s="124"/>
      <c r="CP13" s="122"/>
      <c r="CQ13" s="123"/>
      <c r="CR13" s="123"/>
      <c r="CS13" s="124"/>
      <c r="CT13" s="122"/>
      <c r="CU13" s="123"/>
      <c r="CV13" s="123"/>
      <c r="CW13" s="124"/>
      <c r="CX13" s="125"/>
      <c r="CY13" s="123"/>
      <c r="CZ13" s="123"/>
      <c r="DA13" s="124"/>
    </row>
    <row r="14" spans="1:105" ht="25.5">
      <c r="A14" s="126" t="s">
        <v>70</v>
      </c>
      <c r="B14" s="122"/>
      <c r="C14" s="123"/>
      <c r="D14" s="123"/>
      <c r="E14" s="124"/>
      <c r="F14" s="122"/>
      <c r="G14" s="123"/>
      <c r="H14" s="123"/>
      <c r="I14" s="124"/>
      <c r="J14" s="122"/>
      <c r="K14" s="123"/>
      <c r="L14" s="123"/>
      <c r="M14" s="124"/>
      <c r="N14" s="122"/>
      <c r="O14" s="123"/>
      <c r="P14" s="123"/>
      <c r="Q14" s="124"/>
      <c r="R14" s="122"/>
      <c r="S14" s="123"/>
      <c r="T14" s="123"/>
      <c r="U14" s="124"/>
      <c r="V14" s="122"/>
      <c r="W14" s="123"/>
      <c r="X14" s="123"/>
      <c r="Y14" s="124"/>
      <c r="Z14" s="122"/>
      <c r="AA14" s="123"/>
      <c r="AB14" s="123"/>
      <c r="AC14" s="124"/>
      <c r="AD14" s="122"/>
      <c r="AE14" s="123"/>
      <c r="AF14" s="123"/>
      <c r="AG14" s="124"/>
      <c r="AH14" s="123"/>
      <c r="AI14" s="123"/>
      <c r="AJ14" s="123"/>
      <c r="AK14" s="124"/>
      <c r="AL14" s="122"/>
      <c r="AM14" s="123"/>
      <c r="AN14" s="123"/>
      <c r="AO14" s="124"/>
      <c r="AP14" s="122"/>
      <c r="AQ14" s="123"/>
      <c r="AR14" s="123"/>
      <c r="AS14" s="127"/>
      <c r="AT14" s="122"/>
      <c r="AU14" s="123"/>
      <c r="AV14" s="123"/>
      <c r="AW14" s="124"/>
      <c r="AX14" s="122"/>
      <c r="AY14" s="123"/>
      <c r="AZ14" s="123"/>
      <c r="BA14" s="123"/>
      <c r="BB14" s="122"/>
      <c r="BC14" s="123"/>
      <c r="BD14" s="123"/>
      <c r="BE14" s="124"/>
      <c r="BF14" s="122"/>
      <c r="BG14" s="123"/>
      <c r="BH14" s="123"/>
      <c r="BI14" s="124"/>
      <c r="BJ14" s="122"/>
      <c r="BK14" s="123"/>
      <c r="BL14" s="123"/>
      <c r="BM14" s="124"/>
      <c r="BN14" s="122"/>
      <c r="BO14" s="123"/>
      <c r="BP14" s="123"/>
      <c r="BQ14" s="124"/>
      <c r="BR14" s="122"/>
      <c r="BS14" s="123"/>
      <c r="BT14" s="123"/>
      <c r="BU14" s="124"/>
      <c r="BV14" s="122"/>
      <c r="BW14" s="123"/>
      <c r="BX14" s="123"/>
      <c r="BY14" s="124"/>
      <c r="BZ14" s="122"/>
      <c r="CA14" s="123"/>
      <c r="CB14" s="123"/>
      <c r="CC14" s="123"/>
      <c r="CD14" s="122"/>
      <c r="CE14" s="123"/>
      <c r="CF14" s="123"/>
      <c r="CG14" s="124"/>
      <c r="CH14" s="122"/>
      <c r="CI14" s="123"/>
      <c r="CJ14" s="123"/>
      <c r="CK14" s="124"/>
      <c r="CL14" s="122"/>
      <c r="CM14" s="123"/>
      <c r="CN14" s="123"/>
      <c r="CO14" s="124"/>
      <c r="CP14" s="122"/>
      <c r="CQ14" s="123"/>
      <c r="CR14" s="123"/>
      <c r="CS14" s="124"/>
      <c r="CT14" s="122"/>
      <c r="CU14" s="123"/>
      <c r="CV14" s="123"/>
      <c r="CW14" s="124"/>
      <c r="CX14" s="125"/>
      <c r="CY14" s="123"/>
      <c r="CZ14" s="123"/>
      <c r="DA14" s="124"/>
    </row>
    <row r="15" spans="1:105">
      <c r="A15" s="114" t="s">
        <v>71</v>
      </c>
      <c r="B15" s="114">
        <f>B11-B16-B17</f>
        <v>147455</v>
      </c>
      <c r="C15" s="114">
        <f t="shared" ref="C15:D15" si="39">C11-C16-C17</f>
        <v>232127</v>
      </c>
      <c r="D15" s="114">
        <f t="shared" si="39"/>
        <v>231769</v>
      </c>
      <c r="E15" s="115">
        <f>ROUND(D15/C15*100,2)</f>
        <v>99.85</v>
      </c>
      <c r="F15" s="114">
        <f>F11</f>
        <v>352600</v>
      </c>
      <c r="G15" s="114">
        <f t="shared" ref="G15:H15" si="40">G11</f>
        <v>390669</v>
      </c>
      <c r="H15" s="114">
        <f t="shared" si="40"/>
        <v>442595</v>
      </c>
      <c r="I15" s="115">
        <f>ROUND(H15/G15*100,2)</f>
        <v>113.29</v>
      </c>
      <c r="J15" s="114">
        <f>J11-J16</f>
        <v>81147</v>
      </c>
      <c r="K15" s="114">
        <f t="shared" ref="K15:L15" si="41">K11-K16</f>
        <v>84755</v>
      </c>
      <c r="L15" s="114">
        <f t="shared" si="41"/>
        <v>77667</v>
      </c>
      <c r="M15" s="115">
        <f>ROUND(L15/K15*100,2)</f>
        <v>91.64</v>
      </c>
      <c r="N15" s="114">
        <f>N11-N16-N17</f>
        <v>0</v>
      </c>
      <c r="O15" s="114">
        <f t="shared" ref="O15:P15" si="42">O11-O16-O17</f>
        <v>0</v>
      </c>
      <c r="P15" s="114">
        <f t="shared" si="42"/>
        <v>0</v>
      </c>
      <c r="Q15" s="115"/>
      <c r="R15" s="114">
        <f>R11-R16</f>
        <v>0</v>
      </c>
      <c r="S15" s="114">
        <f>S11-S16</f>
        <v>726217</v>
      </c>
      <c r="T15" s="114">
        <f>T11-T16</f>
        <v>728079</v>
      </c>
      <c r="U15" s="115">
        <f>ROUND(T15/S15*100,2)</f>
        <v>100.26</v>
      </c>
      <c r="V15" s="114">
        <f>V11-V16</f>
        <v>0</v>
      </c>
      <c r="W15" s="114">
        <f>W11-W16</f>
        <v>0</v>
      </c>
      <c r="X15" s="114">
        <f>X11-X16</f>
        <v>0</v>
      </c>
      <c r="Y15" s="115"/>
      <c r="Z15" s="114">
        <v>0</v>
      </c>
      <c r="AA15" s="114">
        <f>AA11-AA16</f>
        <v>20000</v>
      </c>
      <c r="AB15" s="114">
        <f>AB11-AB16</f>
        <v>20000</v>
      </c>
      <c r="AC15" s="115"/>
      <c r="AD15" s="116">
        <f t="shared" ref="AD15:AF17" si="43">B15+F15+J15+N15+R15+V15+Z15</f>
        <v>581202</v>
      </c>
      <c r="AE15" s="116">
        <f t="shared" si="43"/>
        <v>1453768</v>
      </c>
      <c r="AF15" s="116">
        <f t="shared" si="43"/>
        <v>1500110</v>
      </c>
      <c r="AG15" s="115">
        <f>ROUND(AF15/AE15*100,2)</f>
        <v>103.19</v>
      </c>
      <c r="AH15" s="114">
        <v>0</v>
      </c>
      <c r="AI15" s="114">
        <f>AI11-AI16</f>
        <v>13245</v>
      </c>
      <c r="AJ15" s="114">
        <f>AJ11-AJ16</f>
        <v>13245</v>
      </c>
      <c r="AK15" s="115">
        <f>ROUND(AJ15/AI15*100,2)</f>
        <v>100</v>
      </c>
      <c r="AL15" s="114">
        <v>0</v>
      </c>
      <c r="AM15" s="114">
        <f>AM11-AM16</f>
        <v>3367</v>
      </c>
      <c r="AN15" s="114">
        <f>AN11-AN16</f>
        <v>8300</v>
      </c>
      <c r="AO15" s="114"/>
      <c r="AP15" s="116">
        <f t="shared" ref="AP15:AR17" si="44">AH15+AL15</f>
        <v>0</v>
      </c>
      <c r="AQ15" s="116">
        <f t="shared" si="44"/>
        <v>16612</v>
      </c>
      <c r="AR15" s="116">
        <f t="shared" si="44"/>
        <v>21545</v>
      </c>
      <c r="AS15" s="115">
        <f>ROUND(AR15/AQ15*100,2)</f>
        <v>129.69999999999999</v>
      </c>
      <c r="AT15" s="116">
        <f t="shared" ref="AT15:AV17" si="45">AD15+AP15</f>
        <v>581202</v>
      </c>
      <c r="AU15" s="116">
        <f t="shared" si="45"/>
        <v>1470380</v>
      </c>
      <c r="AV15" s="116">
        <f t="shared" si="45"/>
        <v>1521655</v>
      </c>
      <c r="AW15" s="115">
        <f>ROUND(AV15/AU15*100,2)</f>
        <v>103.49</v>
      </c>
      <c r="AX15" s="114">
        <f>AX11-AX17-AX16</f>
        <v>181881</v>
      </c>
      <c r="AY15" s="114">
        <f t="shared" ref="AY15:AZ15" si="46">AY11-AY17-AY16</f>
        <v>250057</v>
      </c>
      <c r="AZ15" s="114">
        <f t="shared" si="46"/>
        <v>233992</v>
      </c>
      <c r="BA15" s="115">
        <f>ROUND(AZ15/AY15*100,2)</f>
        <v>93.58</v>
      </c>
      <c r="BB15" s="114">
        <f>BB11-BB17</f>
        <v>41058</v>
      </c>
      <c r="BC15" s="114">
        <f t="shared" ref="BC15:BD15" si="47">BC11-BC17</f>
        <v>52046</v>
      </c>
      <c r="BD15" s="114">
        <f t="shared" si="47"/>
        <v>48600</v>
      </c>
      <c r="BE15" s="115">
        <f>ROUND(BD15/BC15*100,2)</f>
        <v>93.38</v>
      </c>
      <c r="BF15" s="114">
        <f>BF11-BF17-BF16</f>
        <v>166493</v>
      </c>
      <c r="BG15" s="114">
        <f t="shared" ref="BG15:BH15" si="48">BG11-BG17-BG16</f>
        <v>349393</v>
      </c>
      <c r="BH15" s="114">
        <f t="shared" si="48"/>
        <v>258754</v>
      </c>
      <c r="BI15" s="115">
        <f>ROUND(BH15/BG15*100,2)</f>
        <v>74.06</v>
      </c>
      <c r="BJ15" s="114">
        <f>BJ11-BJ16</f>
        <v>0</v>
      </c>
      <c r="BK15" s="114">
        <f>BK11-BK16</f>
        <v>1308</v>
      </c>
      <c r="BL15" s="114">
        <f>BL11-BL16</f>
        <v>1284</v>
      </c>
      <c r="BM15" s="115">
        <f>ROUND(BL15/BK15*100,2)</f>
        <v>98.17</v>
      </c>
      <c r="BN15" s="114">
        <f>BN11-BN16</f>
        <v>45222</v>
      </c>
      <c r="BO15" s="114">
        <f t="shared" ref="BO15:BP15" si="49">BO11-BO16</f>
        <v>46267</v>
      </c>
      <c r="BP15" s="114">
        <f t="shared" si="49"/>
        <v>46140</v>
      </c>
      <c r="BQ15" s="115">
        <f>ROUND(BP15/BO15*100,2)</f>
        <v>99.73</v>
      </c>
      <c r="BR15" s="114">
        <f>BR11-BR16</f>
        <v>1000</v>
      </c>
      <c r="BS15" s="114">
        <f>BS11-BS16</f>
        <v>1000</v>
      </c>
      <c r="BT15" s="114">
        <v>0</v>
      </c>
      <c r="BU15" s="114"/>
      <c r="BV15" s="114">
        <f>BN15+BR15</f>
        <v>46222</v>
      </c>
      <c r="BW15" s="114">
        <f t="shared" ref="BW15:BX17" si="50">BO15+BS15</f>
        <v>47267</v>
      </c>
      <c r="BX15" s="114">
        <f t="shared" si="50"/>
        <v>46140</v>
      </c>
      <c r="BY15" s="115">
        <f>ROUND(BX15/BW15*100,2)</f>
        <v>97.62</v>
      </c>
      <c r="BZ15" s="114">
        <f>BZ11-BZ16</f>
        <v>26243</v>
      </c>
      <c r="CA15" s="114">
        <f t="shared" ref="CA15:CB15" si="51">CA11-CA16</f>
        <v>798148</v>
      </c>
      <c r="CB15" s="114">
        <f t="shared" si="51"/>
        <v>260085</v>
      </c>
      <c r="CC15" s="115">
        <f>ROUND(CB15/CA15*100,2)</f>
        <v>32.590000000000003</v>
      </c>
      <c r="CD15" s="114">
        <v>0</v>
      </c>
      <c r="CE15" s="114">
        <f>CE11-CE16</f>
        <v>22926</v>
      </c>
      <c r="CF15" s="114">
        <f>CF11-CF16</f>
        <v>21278</v>
      </c>
      <c r="CG15" s="115">
        <f>ROUND(CF15/CE15*100,2)</f>
        <v>92.81</v>
      </c>
      <c r="CH15" s="114">
        <f>CH11-CH16</f>
        <v>250</v>
      </c>
      <c r="CI15" s="114">
        <f>CI11-CI16</f>
        <v>250</v>
      </c>
      <c r="CJ15" s="114">
        <f>CJ11-CJ16</f>
        <v>250</v>
      </c>
      <c r="CK15" s="115"/>
      <c r="CL15" s="114"/>
      <c r="CM15" s="114"/>
      <c r="CN15" s="114"/>
      <c r="CO15" s="114"/>
      <c r="CP15" s="114">
        <f>CH15+CL15</f>
        <v>250</v>
      </c>
      <c r="CQ15" s="114">
        <f t="shared" ref="CQ15:CR17" si="52">CI15+CM15</f>
        <v>250</v>
      </c>
      <c r="CR15" s="114">
        <f t="shared" si="52"/>
        <v>250</v>
      </c>
      <c r="CS15" s="115"/>
      <c r="CT15" s="114">
        <v>0</v>
      </c>
      <c r="CU15" s="114">
        <f>CU11-CU16</f>
        <v>7562</v>
      </c>
      <c r="CV15" s="114">
        <f>CV11-CV16</f>
        <v>7561</v>
      </c>
      <c r="CW15" s="115">
        <f>ROUND(CV15/CU15*100,2)</f>
        <v>99.99</v>
      </c>
      <c r="CX15" s="116">
        <f t="shared" ref="CX15:CZ17" si="53">AX15+BB15+BF15+BJ15+BV15+BZ15+CD15+CP15+CT15</f>
        <v>462147</v>
      </c>
      <c r="CY15" s="116">
        <f t="shared" si="53"/>
        <v>1528957</v>
      </c>
      <c r="CZ15" s="116">
        <f t="shared" si="53"/>
        <v>877944</v>
      </c>
      <c r="DA15" s="115">
        <f>ROUND(CZ15/CY15*100,2)</f>
        <v>57.42</v>
      </c>
    </row>
    <row r="16" spans="1:105">
      <c r="A16" s="114" t="s">
        <v>72</v>
      </c>
      <c r="B16" s="114">
        <v>4200</v>
      </c>
      <c r="C16" s="114">
        <v>4200</v>
      </c>
      <c r="D16" s="114">
        <v>2709</v>
      </c>
      <c r="E16" s="115"/>
      <c r="F16" s="114"/>
      <c r="G16" s="114"/>
      <c r="H16" s="114"/>
      <c r="I16" s="115"/>
      <c r="J16" s="114">
        <v>33909</v>
      </c>
      <c r="K16" s="114">
        <v>33909</v>
      </c>
      <c r="L16" s="114">
        <v>37553</v>
      </c>
      <c r="M16" s="115">
        <f>ROUND(L16/K16*100,2)</f>
        <v>110.75</v>
      </c>
      <c r="N16" s="114">
        <v>6136</v>
      </c>
      <c r="O16" s="114">
        <v>7076</v>
      </c>
      <c r="P16" s="114">
        <v>965</v>
      </c>
      <c r="Q16" s="115">
        <f t="shared" ref="Q16" si="54">ROUND(P16/O16*100,2)</f>
        <v>13.64</v>
      </c>
      <c r="R16" s="114">
        <v>0</v>
      </c>
      <c r="S16" s="114">
        <v>0</v>
      </c>
      <c r="T16" s="114">
        <v>0</v>
      </c>
      <c r="U16" s="115"/>
      <c r="V16" s="114">
        <v>17872</v>
      </c>
      <c r="W16" s="114">
        <v>17872</v>
      </c>
      <c r="X16" s="114">
        <v>48967</v>
      </c>
      <c r="Y16" s="115">
        <f>ROUND(X16/W16*100,2)</f>
        <v>273.99</v>
      </c>
      <c r="Z16" s="114">
        <v>0</v>
      </c>
      <c r="AA16" s="114">
        <v>0</v>
      </c>
      <c r="AB16" s="114">
        <v>0</v>
      </c>
      <c r="AC16" s="115"/>
      <c r="AD16" s="116">
        <f t="shared" si="43"/>
        <v>62117</v>
      </c>
      <c r="AE16" s="116">
        <f t="shared" si="43"/>
        <v>63057</v>
      </c>
      <c r="AF16" s="116">
        <f t="shared" si="43"/>
        <v>90194</v>
      </c>
      <c r="AG16" s="115">
        <f>ROUND(AF16/AE16*100,2)</f>
        <v>143.04</v>
      </c>
      <c r="AH16" s="114">
        <v>81755</v>
      </c>
      <c r="AI16" s="114">
        <v>362060</v>
      </c>
      <c r="AJ16" s="114">
        <v>362060</v>
      </c>
      <c r="AK16" s="115">
        <f>ROUND(AJ16/AI16*100,2)</f>
        <v>100</v>
      </c>
      <c r="AL16" s="114">
        <v>0</v>
      </c>
      <c r="AM16" s="114">
        <v>0</v>
      </c>
      <c r="AN16" s="114">
        <v>0</v>
      </c>
      <c r="AO16" s="114"/>
      <c r="AP16" s="116">
        <f t="shared" si="44"/>
        <v>81755</v>
      </c>
      <c r="AQ16" s="116">
        <f t="shared" si="44"/>
        <v>362060</v>
      </c>
      <c r="AR16" s="116">
        <f t="shared" si="44"/>
        <v>362060</v>
      </c>
      <c r="AS16" s="115"/>
      <c r="AT16" s="116">
        <f t="shared" si="45"/>
        <v>143872</v>
      </c>
      <c r="AU16" s="116">
        <f t="shared" si="45"/>
        <v>425117</v>
      </c>
      <c r="AV16" s="116">
        <f t="shared" si="45"/>
        <v>452254</v>
      </c>
      <c r="AW16" s="115">
        <f>ROUND(AV16/AU16*100,2)</f>
        <v>106.38</v>
      </c>
      <c r="AX16" s="114">
        <v>290</v>
      </c>
      <c r="AY16" s="114">
        <v>290</v>
      </c>
      <c r="AZ16" s="114">
        <v>24</v>
      </c>
      <c r="BA16" s="115">
        <f>ROUND(AZ16/AY16*100,2)</f>
        <v>8.2799999999999994</v>
      </c>
      <c r="BB16" s="114">
        <v>0</v>
      </c>
      <c r="BC16" s="114">
        <v>0</v>
      </c>
      <c r="BD16" s="114">
        <v>0</v>
      </c>
      <c r="BE16" s="115"/>
      <c r="BF16" s="114">
        <v>25538</v>
      </c>
      <c r="BG16" s="114">
        <v>32968</v>
      </c>
      <c r="BH16" s="114">
        <v>72356</v>
      </c>
      <c r="BI16" s="115">
        <f>ROUND(BH16/BG16*100,2)</f>
        <v>219.47</v>
      </c>
      <c r="BJ16" s="114">
        <v>9331</v>
      </c>
      <c r="BK16" s="114">
        <v>9369</v>
      </c>
      <c r="BL16" s="114">
        <v>6548</v>
      </c>
      <c r="BM16" s="115">
        <f>ROUND(BL16/BK16*100,2)</f>
        <v>69.89</v>
      </c>
      <c r="BN16" s="114">
        <v>5000</v>
      </c>
      <c r="BO16" s="114">
        <v>5820</v>
      </c>
      <c r="BP16" s="114">
        <v>5820</v>
      </c>
      <c r="BQ16" s="115">
        <f>ROUND(BP16/BO16*100,2)</f>
        <v>100</v>
      </c>
      <c r="BR16" s="114">
        <v>0</v>
      </c>
      <c r="BS16" s="114">
        <v>0</v>
      </c>
      <c r="BT16" s="114">
        <v>0</v>
      </c>
      <c r="BU16" s="114"/>
      <c r="BV16" s="114">
        <f t="shared" ref="BV16:BV17" si="55">BN16+BR16</f>
        <v>5000</v>
      </c>
      <c r="BW16" s="114">
        <f t="shared" si="50"/>
        <v>5820</v>
      </c>
      <c r="BX16" s="114">
        <f t="shared" si="50"/>
        <v>5820</v>
      </c>
      <c r="BY16" s="115"/>
      <c r="BZ16" s="114">
        <v>209836</v>
      </c>
      <c r="CA16" s="114">
        <v>284744</v>
      </c>
      <c r="CB16" s="114">
        <v>260940</v>
      </c>
      <c r="CC16" s="115">
        <f>ROUND(CB16/CA16*100,2)</f>
        <v>91.64</v>
      </c>
      <c r="CD16" s="114">
        <v>0</v>
      </c>
      <c r="CE16" s="114">
        <v>0</v>
      </c>
      <c r="CF16" s="114">
        <v>0</v>
      </c>
      <c r="CG16" s="115"/>
      <c r="CH16" s="114">
        <v>2000</v>
      </c>
      <c r="CI16" s="114">
        <v>22000</v>
      </c>
      <c r="CJ16" s="114">
        <v>21865</v>
      </c>
      <c r="CK16" s="115">
        <f>ROUND(CJ16/CI16*100,2)</f>
        <v>99.39</v>
      </c>
      <c r="CL16" s="114"/>
      <c r="CM16" s="114"/>
      <c r="CN16" s="114"/>
      <c r="CO16" s="114"/>
      <c r="CP16" s="114">
        <f t="shared" ref="CP16:CP17" si="56">CH16+CL16</f>
        <v>2000</v>
      </c>
      <c r="CQ16" s="114">
        <f t="shared" si="52"/>
        <v>22000</v>
      </c>
      <c r="CR16" s="114">
        <f t="shared" si="52"/>
        <v>21865</v>
      </c>
      <c r="CS16" s="115">
        <f>ROUND(CR16/CQ16*100,2)</f>
        <v>99.39</v>
      </c>
      <c r="CT16" s="114">
        <v>0</v>
      </c>
      <c r="CU16" s="114">
        <v>0</v>
      </c>
      <c r="CV16" s="114">
        <v>0</v>
      </c>
      <c r="CW16" s="115"/>
      <c r="CX16" s="116">
        <f t="shared" si="53"/>
        <v>251995</v>
      </c>
      <c r="CY16" s="116">
        <f t="shared" si="53"/>
        <v>355191</v>
      </c>
      <c r="CZ16" s="116">
        <f t="shared" si="53"/>
        <v>367553</v>
      </c>
      <c r="DA16" s="115">
        <f>ROUND(CZ16/CY16*100,2)</f>
        <v>103.48</v>
      </c>
    </row>
    <row r="17" spans="1:105">
      <c r="A17" s="114" t="s">
        <v>73</v>
      </c>
      <c r="B17" s="114">
        <v>0</v>
      </c>
      <c r="C17" s="114">
        <v>0</v>
      </c>
      <c r="D17" s="114">
        <v>0</v>
      </c>
      <c r="E17" s="115"/>
      <c r="F17" s="114"/>
      <c r="G17" s="114"/>
      <c r="H17" s="114"/>
      <c r="I17" s="115"/>
      <c r="J17" s="114"/>
      <c r="K17" s="114"/>
      <c r="L17" s="114"/>
      <c r="M17" s="115"/>
      <c r="N17" s="114">
        <v>0</v>
      </c>
      <c r="O17" s="114">
        <v>0</v>
      </c>
      <c r="P17" s="114">
        <v>0</v>
      </c>
      <c r="Q17" s="119"/>
      <c r="R17" s="114">
        <v>0</v>
      </c>
      <c r="S17" s="114">
        <v>0</v>
      </c>
      <c r="T17" s="114">
        <v>0</v>
      </c>
      <c r="U17" s="115"/>
      <c r="V17" s="114">
        <v>0</v>
      </c>
      <c r="W17" s="114">
        <v>0</v>
      </c>
      <c r="X17" s="114">
        <v>0</v>
      </c>
      <c r="Y17" s="115"/>
      <c r="Z17" s="114">
        <v>0</v>
      </c>
      <c r="AA17" s="114">
        <v>0</v>
      </c>
      <c r="AB17" s="114">
        <v>0</v>
      </c>
      <c r="AC17" s="115"/>
      <c r="AD17" s="116">
        <f t="shared" si="43"/>
        <v>0</v>
      </c>
      <c r="AE17" s="116">
        <f t="shared" si="43"/>
        <v>0</v>
      </c>
      <c r="AF17" s="116">
        <f t="shared" si="43"/>
        <v>0</v>
      </c>
      <c r="AG17" s="115"/>
      <c r="AH17" s="114">
        <v>0</v>
      </c>
      <c r="AI17" s="114">
        <v>0</v>
      </c>
      <c r="AJ17" s="114">
        <v>0</v>
      </c>
      <c r="AK17" s="115"/>
      <c r="AL17" s="114">
        <v>0</v>
      </c>
      <c r="AM17" s="114">
        <v>0</v>
      </c>
      <c r="AN17" s="114">
        <v>0</v>
      </c>
      <c r="AO17" s="114"/>
      <c r="AP17" s="116">
        <f t="shared" si="44"/>
        <v>0</v>
      </c>
      <c r="AQ17" s="116">
        <v>0</v>
      </c>
      <c r="AR17" s="116">
        <f t="shared" si="44"/>
        <v>0</v>
      </c>
      <c r="AS17" s="115"/>
      <c r="AT17" s="116">
        <f t="shared" si="45"/>
        <v>0</v>
      </c>
      <c r="AU17" s="116">
        <f t="shared" si="45"/>
        <v>0</v>
      </c>
      <c r="AV17" s="116">
        <f t="shared" si="45"/>
        <v>0</v>
      </c>
      <c r="AW17" s="115"/>
      <c r="AX17" s="114">
        <v>8221</v>
      </c>
      <c r="AY17" s="114">
        <v>8507</v>
      </c>
      <c r="AZ17" s="114">
        <v>8494</v>
      </c>
      <c r="BA17" s="115">
        <f>ROUND(AZ17/AY17*100,2)</f>
        <v>99.85</v>
      </c>
      <c r="BB17" s="114">
        <v>1868</v>
      </c>
      <c r="BC17" s="114">
        <v>1989</v>
      </c>
      <c r="BD17" s="114">
        <v>1939</v>
      </c>
      <c r="BE17" s="115">
        <f>ROUND(BD17/BC17*100,2)</f>
        <v>97.49</v>
      </c>
      <c r="BF17" s="114">
        <v>844</v>
      </c>
      <c r="BG17" s="114">
        <v>854</v>
      </c>
      <c r="BH17" s="114">
        <v>654</v>
      </c>
      <c r="BI17" s="115">
        <f>ROUND(BH17/BG17*100,2)</f>
        <v>76.58</v>
      </c>
      <c r="BJ17" s="114">
        <v>0</v>
      </c>
      <c r="BK17" s="114">
        <v>0</v>
      </c>
      <c r="BL17" s="114">
        <v>0</v>
      </c>
      <c r="BM17" s="115"/>
      <c r="BN17" s="114">
        <v>0</v>
      </c>
      <c r="BO17" s="114">
        <v>0</v>
      </c>
      <c r="BP17" s="114">
        <v>0</v>
      </c>
      <c r="BQ17" s="115"/>
      <c r="BR17" s="114">
        <v>0</v>
      </c>
      <c r="BS17" s="114">
        <v>0</v>
      </c>
      <c r="BT17" s="114">
        <v>0</v>
      </c>
      <c r="BU17" s="114"/>
      <c r="BV17" s="114">
        <f t="shared" si="55"/>
        <v>0</v>
      </c>
      <c r="BW17" s="114">
        <f t="shared" si="50"/>
        <v>0</v>
      </c>
      <c r="BX17" s="114">
        <f t="shared" si="50"/>
        <v>0</v>
      </c>
      <c r="BY17" s="115"/>
      <c r="BZ17" s="114">
        <v>0</v>
      </c>
      <c r="CA17" s="114">
        <v>0</v>
      </c>
      <c r="CB17" s="114">
        <v>0</v>
      </c>
      <c r="CC17" s="115"/>
      <c r="CD17" s="114">
        <v>0</v>
      </c>
      <c r="CE17" s="114">
        <v>0</v>
      </c>
      <c r="CF17" s="114">
        <v>0</v>
      </c>
      <c r="CG17" s="115"/>
      <c r="CH17" s="114">
        <v>0</v>
      </c>
      <c r="CI17" s="114">
        <v>0</v>
      </c>
      <c r="CJ17" s="114">
        <v>0</v>
      </c>
      <c r="CK17" s="115"/>
      <c r="CL17" s="114"/>
      <c r="CM17" s="114"/>
      <c r="CN17" s="114"/>
      <c r="CO17" s="114"/>
      <c r="CP17" s="114">
        <f t="shared" si="56"/>
        <v>0</v>
      </c>
      <c r="CQ17" s="114">
        <f t="shared" si="52"/>
        <v>0</v>
      </c>
      <c r="CR17" s="114">
        <f t="shared" si="52"/>
        <v>0</v>
      </c>
      <c r="CS17" s="115"/>
      <c r="CT17" s="114">
        <v>0</v>
      </c>
      <c r="CU17" s="114">
        <v>0</v>
      </c>
      <c r="CV17" s="114">
        <v>0</v>
      </c>
      <c r="CW17" s="115"/>
      <c r="CX17" s="116">
        <f t="shared" si="53"/>
        <v>10933</v>
      </c>
      <c r="CY17" s="116">
        <f t="shared" si="53"/>
        <v>11350</v>
      </c>
      <c r="CZ17" s="116">
        <f t="shared" si="53"/>
        <v>11087</v>
      </c>
      <c r="DA17" s="115">
        <f>ROUND(CZ17/CY17*100,2)</f>
        <v>97.68</v>
      </c>
    </row>
    <row r="18" spans="1:105">
      <c r="A18" s="116" t="s">
        <v>74</v>
      </c>
      <c r="B18" s="116">
        <f>SUM(B15:B17)</f>
        <v>151655</v>
      </c>
      <c r="C18" s="116">
        <f>SUM(C15:C17)</f>
        <v>236327</v>
      </c>
      <c r="D18" s="116">
        <f>SUM(D15:D17)</f>
        <v>234478</v>
      </c>
      <c r="E18" s="119">
        <f>ROUND(D18/C18*100,2)</f>
        <v>99.22</v>
      </c>
      <c r="F18" s="116">
        <f>SUM(F15:F17)</f>
        <v>352600</v>
      </c>
      <c r="G18" s="116">
        <f>SUM(G15:G17)</f>
        <v>390669</v>
      </c>
      <c r="H18" s="116">
        <f>SUM(H15:H17)</f>
        <v>442595</v>
      </c>
      <c r="I18" s="119">
        <f>ROUND(H18/G18*100,2)</f>
        <v>113.29</v>
      </c>
      <c r="J18" s="116">
        <f>SUM(J15:J17)</f>
        <v>115056</v>
      </c>
      <c r="K18" s="116">
        <f>SUM(K15:K17)</f>
        <v>118664</v>
      </c>
      <c r="L18" s="116">
        <f>SUM(L15:L17)</f>
        <v>115220</v>
      </c>
      <c r="M18" s="119">
        <f>ROUND(L18/K18*100,2)</f>
        <v>97.1</v>
      </c>
      <c r="N18" s="116">
        <f>SUM(N15:N17)</f>
        <v>6136</v>
      </c>
      <c r="O18" s="116">
        <f>SUM(O15:O17)</f>
        <v>7076</v>
      </c>
      <c r="P18" s="116">
        <f>SUM(P15:P17)</f>
        <v>965</v>
      </c>
      <c r="Q18" s="119">
        <f>ROUND(P18/O18*100,2)</f>
        <v>13.64</v>
      </c>
      <c r="R18" s="116">
        <f>SUM(R15:R17)</f>
        <v>0</v>
      </c>
      <c r="S18" s="116">
        <f>SUM(S15:S17)</f>
        <v>726217</v>
      </c>
      <c r="T18" s="116">
        <f>SUM(T15:T17)</f>
        <v>728079</v>
      </c>
      <c r="U18" s="119">
        <f>ROUND(T18/S18*100,2)</f>
        <v>100.26</v>
      </c>
      <c r="V18" s="116">
        <f>SUM(V15:V17)</f>
        <v>17872</v>
      </c>
      <c r="W18" s="116">
        <f>SUM(W15:W17)</f>
        <v>17872</v>
      </c>
      <c r="X18" s="116">
        <f>SUM(X15:X17)</f>
        <v>48967</v>
      </c>
      <c r="Y18" s="119">
        <f>ROUND(X18/W18*100,2)</f>
        <v>273.99</v>
      </c>
      <c r="Z18" s="116">
        <f>SUM(Z15:Z17)</f>
        <v>0</v>
      </c>
      <c r="AA18" s="116">
        <f>SUM(AA15:AA17)</f>
        <v>20000</v>
      </c>
      <c r="AB18" s="116">
        <f>SUM(AB15:AB17)</f>
        <v>20000</v>
      </c>
      <c r="AC18" s="119"/>
      <c r="AD18" s="116">
        <f>SUM(AD15:AD17)</f>
        <v>643319</v>
      </c>
      <c r="AE18" s="116">
        <f>SUM(AE15:AE17)</f>
        <v>1516825</v>
      </c>
      <c r="AF18" s="116">
        <f>SUM(AF15:AF17)</f>
        <v>1590304</v>
      </c>
      <c r="AG18" s="119">
        <f>ROUND(AF18/AE18*100,2)</f>
        <v>104.84</v>
      </c>
      <c r="AH18" s="116">
        <f>SUM(AH15:AH17)</f>
        <v>81755</v>
      </c>
      <c r="AI18" s="116">
        <f>SUM(AI15:AI17)</f>
        <v>375305</v>
      </c>
      <c r="AJ18" s="116">
        <f>SUM(AJ15:AJ17)</f>
        <v>375305</v>
      </c>
      <c r="AK18" s="119">
        <f>ROUND(AJ18/AI18*100,2)</f>
        <v>100</v>
      </c>
      <c r="AL18" s="116">
        <f>SUM(AL15:AL17)</f>
        <v>0</v>
      </c>
      <c r="AM18" s="116">
        <f>SUM(AM15:AM17)</f>
        <v>3367</v>
      </c>
      <c r="AN18" s="116">
        <f>SUM(AN15:AN17)</f>
        <v>8300</v>
      </c>
      <c r="AO18" s="116"/>
      <c r="AP18" s="116">
        <f>SUM(AP15:AP17)</f>
        <v>81755</v>
      </c>
      <c r="AQ18" s="116">
        <f>SUM(AQ15:AQ17)</f>
        <v>378672</v>
      </c>
      <c r="AR18" s="116">
        <f>SUM(AR15:AR17)</f>
        <v>383605</v>
      </c>
      <c r="AS18" s="119">
        <f>ROUND(AR18/AQ18*100,2)</f>
        <v>101.3</v>
      </c>
      <c r="AT18" s="116">
        <f>SUM(AT15:AT17)</f>
        <v>725074</v>
      </c>
      <c r="AU18" s="116">
        <f>SUM(AU15:AU17)</f>
        <v>1895497</v>
      </c>
      <c r="AV18" s="116">
        <f>SUM(AV15:AV17)</f>
        <v>1973909</v>
      </c>
      <c r="AW18" s="119">
        <f>ROUND(AV18/AU18*100,2)</f>
        <v>104.14</v>
      </c>
      <c r="AX18" s="116">
        <f>SUM(AX15:AX17)</f>
        <v>190392</v>
      </c>
      <c r="AY18" s="116">
        <f>SUM(AY15:AY17)</f>
        <v>258854</v>
      </c>
      <c r="AZ18" s="116">
        <f>SUM(AZ15:AZ17)</f>
        <v>242510</v>
      </c>
      <c r="BA18" s="119">
        <f>ROUND(AZ18/AY18*100,2)</f>
        <v>93.69</v>
      </c>
      <c r="BB18" s="116">
        <f>SUM(BB15:BB17)</f>
        <v>42926</v>
      </c>
      <c r="BC18" s="116">
        <f>SUM(BC15:BC17)</f>
        <v>54035</v>
      </c>
      <c r="BD18" s="116">
        <f>SUM(BD15:BD17)</f>
        <v>50539</v>
      </c>
      <c r="BE18" s="119">
        <f>ROUND(BD18/BC18*100,2)</f>
        <v>93.53</v>
      </c>
      <c r="BF18" s="116">
        <f>SUM(BF15:BF17)</f>
        <v>192875</v>
      </c>
      <c r="BG18" s="116">
        <f>SUM(BG15:BG17)</f>
        <v>383215</v>
      </c>
      <c r="BH18" s="116">
        <f>SUM(BH15:BH17)</f>
        <v>331764</v>
      </c>
      <c r="BI18" s="119">
        <f>ROUND(BH18/BG18*100,2)</f>
        <v>86.57</v>
      </c>
      <c r="BJ18" s="116">
        <f>SUM(BJ15:BJ17)</f>
        <v>9331</v>
      </c>
      <c r="BK18" s="116">
        <f>SUM(BK15:BK17)</f>
        <v>10677</v>
      </c>
      <c r="BL18" s="116">
        <f>SUM(BL15:BL17)</f>
        <v>7832</v>
      </c>
      <c r="BM18" s="119">
        <f>ROUND(BL18/BK18*100,2)</f>
        <v>73.349999999999994</v>
      </c>
      <c r="BN18" s="116">
        <f>SUM(BN15:BN17)</f>
        <v>50222</v>
      </c>
      <c r="BO18" s="116">
        <f>SUM(BO15:BO17)</f>
        <v>52087</v>
      </c>
      <c r="BP18" s="116">
        <f>SUM(BP15:BP17)</f>
        <v>51960</v>
      </c>
      <c r="BQ18" s="119">
        <f>ROUND(BP18/BO18*100,2)</f>
        <v>99.76</v>
      </c>
      <c r="BR18" s="116">
        <f>SUM(BR15:BR17)</f>
        <v>1000</v>
      </c>
      <c r="BS18" s="116">
        <f>SUM(BS15:BS17)</f>
        <v>1000</v>
      </c>
      <c r="BT18" s="116">
        <f>SUM(BT15:BT17)</f>
        <v>0</v>
      </c>
      <c r="BU18" s="116"/>
      <c r="BV18" s="116">
        <f>SUM(BV15:BV17)</f>
        <v>51222</v>
      </c>
      <c r="BW18" s="116">
        <f>SUM(BW15:BW17)</f>
        <v>53087</v>
      </c>
      <c r="BX18" s="116">
        <f>SUM(BX15:BX17)</f>
        <v>51960</v>
      </c>
      <c r="BY18" s="119">
        <f>ROUND(BX18/BW18*100,2)</f>
        <v>97.88</v>
      </c>
      <c r="BZ18" s="116">
        <f>SUM(BZ15:BZ17)</f>
        <v>236079</v>
      </c>
      <c r="CA18" s="116">
        <f>SUM(CA15:CA17)</f>
        <v>1082892</v>
      </c>
      <c r="CB18" s="116">
        <f>SUM(CB15:CB17)</f>
        <v>521025</v>
      </c>
      <c r="CC18" s="119">
        <f>ROUND(CB18/CA18*100,2)</f>
        <v>48.11</v>
      </c>
      <c r="CD18" s="116">
        <f>SUM(CD15:CD17)</f>
        <v>0</v>
      </c>
      <c r="CE18" s="116">
        <f>SUM(CE15:CE17)</f>
        <v>22926</v>
      </c>
      <c r="CF18" s="116">
        <f>SUM(CF15:CF17)</f>
        <v>21278</v>
      </c>
      <c r="CG18" s="119">
        <f>ROUND(CF18/CE18*100,2)</f>
        <v>92.81</v>
      </c>
      <c r="CH18" s="116">
        <f>SUM(CH15:CH17)</f>
        <v>2250</v>
      </c>
      <c r="CI18" s="116">
        <f>SUM(CI15:CI17)</f>
        <v>22250</v>
      </c>
      <c r="CJ18" s="116">
        <f>SUM(CJ15:CJ17)</f>
        <v>22115</v>
      </c>
      <c r="CK18" s="119">
        <f>ROUND(CJ18/CI18*100,2)</f>
        <v>99.39</v>
      </c>
      <c r="CL18" s="116">
        <f>SUM(CL15:CL17)</f>
        <v>0</v>
      </c>
      <c r="CM18" s="116">
        <f>SUM(CM15:CM17)</f>
        <v>0</v>
      </c>
      <c r="CN18" s="116">
        <f>SUM(CN15:CN17)</f>
        <v>0</v>
      </c>
      <c r="CO18" s="116"/>
      <c r="CP18" s="116">
        <f>SUM(CP15:CP17)</f>
        <v>2250</v>
      </c>
      <c r="CQ18" s="116">
        <f>SUM(CQ15:CQ17)</f>
        <v>22250</v>
      </c>
      <c r="CR18" s="116">
        <f>SUM(CR15:CR17)</f>
        <v>22115</v>
      </c>
      <c r="CS18" s="119">
        <f>ROUND(CR18/CQ18*100,2)</f>
        <v>99.39</v>
      </c>
      <c r="CT18" s="116">
        <f>SUM(CT15:CT17)</f>
        <v>0</v>
      </c>
      <c r="CU18" s="116">
        <f>SUM(CU15:CU17)</f>
        <v>7562</v>
      </c>
      <c r="CV18" s="116">
        <f>SUM(CV15:CV17)</f>
        <v>7561</v>
      </c>
      <c r="CW18" s="119">
        <f>ROUND(CV18/CU18*100,2)</f>
        <v>99.99</v>
      </c>
      <c r="CX18" s="116">
        <f>SUM(CX15:CX17)</f>
        <v>725075</v>
      </c>
      <c r="CY18" s="116">
        <f>SUM(CY15:CY17)</f>
        <v>1895498</v>
      </c>
      <c r="CZ18" s="116">
        <f>SUM(CZ15:CZ17)</f>
        <v>1256584</v>
      </c>
      <c r="DA18" s="119">
        <f>ROUND(CZ18/CY18*100,2)</f>
        <v>66.290000000000006</v>
      </c>
    </row>
  </sheetData>
  <mergeCells count="35">
    <mergeCell ref="BR3:BU3"/>
    <mergeCell ref="CP3:CS3"/>
    <mergeCell ref="CT3:CW3"/>
    <mergeCell ref="CX3:DA3"/>
    <mergeCell ref="BV3:BY3"/>
    <mergeCell ref="BZ3:CC3"/>
    <mergeCell ref="CD3:CG3"/>
    <mergeCell ref="CH3:CK3"/>
    <mergeCell ref="CL3:CO3"/>
    <mergeCell ref="AX3:BA3"/>
    <mergeCell ref="BB3:BE3"/>
    <mergeCell ref="BF3:BI3"/>
    <mergeCell ref="BJ3:BM3"/>
    <mergeCell ref="BN3:BQ3"/>
    <mergeCell ref="AX2:BI2"/>
    <mergeCell ref="BJ2:BU2"/>
    <mergeCell ref="BV2:CG2"/>
    <mergeCell ref="CH2:CS2"/>
    <mergeCell ref="CT2:DA2"/>
    <mergeCell ref="B2:M2"/>
    <mergeCell ref="N2:Y2"/>
    <mergeCell ref="Z2:AK2"/>
    <mergeCell ref="AL2:AW2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T3:AW3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colBreaks count="4" manualBreakCount="4">
    <brk id="25" max="17" man="1"/>
    <brk id="49" max="17" man="1"/>
    <brk id="73" max="17" man="1"/>
    <brk id="97" max="1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pane xSplit="1" ySplit="7" topLeftCell="B8" activePane="bottomRight" state="frozen"/>
      <selection activeCell="C35" sqref="C35"/>
      <selection pane="topRight" activeCell="C35" sqref="C35"/>
      <selection pane="bottomLeft" activeCell="C35" sqref="C35"/>
      <selection pane="bottomRight" sqref="A1:C1"/>
    </sheetView>
  </sheetViews>
  <sheetFormatPr defaultRowHeight="15"/>
  <cols>
    <col min="1" max="1" width="32.42578125" bestFit="1" customWidth="1"/>
    <col min="2" max="2" width="7.7109375" bestFit="1" customWidth="1"/>
    <col min="6" max="8" width="9.140625" customWidth="1"/>
  </cols>
  <sheetData>
    <row r="1" spans="1:7">
      <c r="A1" s="544" t="s">
        <v>1310</v>
      </c>
      <c r="B1" s="544"/>
      <c r="C1" s="544"/>
    </row>
    <row r="2" spans="1:7">
      <c r="A2" s="42"/>
      <c r="B2" s="42"/>
      <c r="C2" s="42"/>
    </row>
    <row r="3" spans="1:7">
      <c r="A3" s="42"/>
      <c r="B3" s="42"/>
      <c r="C3" s="42"/>
    </row>
    <row r="4" spans="1:7">
      <c r="A4" s="27"/>
      <c r="B4" s="27"/>
      <c r="C4" s="27"/>
    </row>
    <row r="5" spans="1:7" ht="15.75">
      <c r="A5" s="8"/>
      <c r="B5" s="9"/>
      <c r="C5" s="9"/>
      <c r="D5" s="9"/>
      <c r="E5" s="9"/>
      <c r="F5" s="10"/>
      <c r="G5" s="10"/>
    </row>
    <row r="6" spans="1:7">
      <c r="A6" s="11" t="s">
        <v>36</v>
      </c>
      <c r="B6" s="543" t="s">
        <v>61</v>
      </c>
      <c r="C6" s="543"/>
      <c r="D6" s="543"/>
      <c r="E6" s="543"/>
      <c r="F6" s="11"/>
      <c r="G6" s="11"/>
    </row>
    <row r="7" spans="1:7">
      <c r="A7" s="96"/>
      <c r="B7" s="100" t="s">
        <v>64</v>
      </c>
      <c r="C7" s="100" t="s">
        <v>65</v>
      </c>
      <c r="D7" s="100" t="s">
        <v>353</v>
      </c>
      <c r="E7" s="100" t="s">
        <v>66</v>
      </c>
      <c r="F7" s="12"/>
      <c r="G7" s="12"/>
    </row>
    <row r="8" spans="1:7">
      <c r="A8" s="101" t="s">
        <v>75</v>
      </c>
      <c r="B8" s="98">
        <v>6</v>
      </c>
      <c r="C8" s="98">
        <v>8</v>
      </c>
      <c r="D8" s="98">
        <v>0</v>
      </c>
      <c r="E8" s="99">
        <f>SUM(B8:D8)</f>
        <v>14</v>
      </c>
      <c r="F8" s="16"/>
      <c r="G8" s="16"/>
    </row>
    <row r="9" spans="1:7">
      <c r="A9" s="20" t="s">
        <v>76</v>
      </c>
      <c r="B9" s="98">
        <v>10</v>
      </c>
      <c r="C9" s="98">
        <v>1</v>
      </c>
      <c r="D9" s="98">
        <v>0</v>
      </c>
      <c r="E9" s="98">
        <f>SUM(B9:D9)</f>
        <v>11</v>
      </c>
      <c r="F9" s="10"/>
      <c r="G9" s="10"/>
    </row>
    <row r="10" spans="1:7">
      <c r="A10" s="101" t="s">
        <v>1174</v>
      </c>
      <c r="B10" s="98">
        <v>28</v>
      </c>
      <c r="C10" s="98">
        <v>4</v>
      </c>
      <c r="D10" s="98">
        <v>4</v>
      </c>
      <c r="E10" s="98">
        <f>SUM(B10:D10)</f>
        <v>36</v>
      </c>
      <c r="F10" s="10"/>
      <c r="G10" s="10"/>
    </row>
    <row r="11" spans="1:7">
      <c r="A11" s="91" t="s">
        <v>67</v>
      </c>
      <c r="B11" s="99">
        <f t="shared" ref="B11:D11" si="0">SUM(B8:B10)</f>
        <v>44</v>
      </c>
      <c r="C11" s="99">
        <f t="shared" si="0"/>
        <v>13</v>
      </c>
      <c r="D11" s="99">
        <f t="shared" si="0"/>
        <v>4</v>
      </c>
      <c r="E11" s="99">
        <f>SUM(E8:E10)</f>
        <v>61</v>
      </c>
      <c r="F11" s="16"/>
      <c r="G11" s="16"/>
    </row>
    <row r="12" spans="1:7">
      <c r="A12" s="97" t="s">
        <v>77</v>
      </c>
      <c r="B12" s="98">
        <v>3</v>
      </c>
      <c r="C12" s="98">
        <v>16</v>
      </c>
      <c r="D12" s="98">
        <v>48</v>
      </c>
      <c r="E12" s="98">
        <f>SUM(B12:D12)</f>
        <v>67</v>
      </c>
      <c r="F12" s="10"/>
      <c r="G12" s="10"/>
    </row>
    <row r="13" spans="1:7" ht="26.25">
      <c r="A13" s="91" t="s">
        <v>68</v>
      </c>
      <c r="B13" s="99">
        <f t="shared" ref="B13:D13" si="1">B11+B12</f>
        <v>47</v>
      </c>
      <c r="C13" s="99">
        <f t="shared" si="1"/>
        <v>29</v>
      </c>
      <c r="D13" s="99">
        <f t="shared" si="1"/>
        <v>52</v>
      </c>
      <c r="E13" s="99">
        <f>E11+E12</f>
        <v>128</v>
      </c>
      <c r="F13" s="16"/>
      <c r="G13" s="16"/>
    </row>
    <row r="14" spans="1:7">
      <c r="A14" s="17"/>
      <c r="B14" s="15"/>
      <c r="C14" s="15"/>
      <c r="D14" s="15"/>
      <c r="E14" s="15"/>
      <c r="F14" s="16"/>
      <c r="G14" s="16"/>
    </row>
    <row r="15" spans="1:7">
      <c r="A15" s="18"/>
      <c r="B15" s="14"/>
      <c r="C15" s="16"/>
      <c r="D15" s="16"/>
      <c r="E15" s="16"/>
      <c r="F15" s="16"/>
      <c r="G15" s="16"/>
    </row>
    <row r="16" spans="1:7">
      <c r="A16" s="17"/>
      <c r="B16" s="14"/>
      <c r="C16" s="16"/>
      <c r="D16" s="16"/>
      <c r="E16" s="16"/>
      <c r="F16" s="16"/>
      <c r="G16" s="16"/>
    </row>
    <row r="17" spans="1:7">
      <c r="A17" s="13"/>
      <c r="B17" s="13"/>
      <c r="C17" s="13"/>
      <c r="D17" s="13"/>
      <c r="E17" s="13"/>
      <c r="F17" s="13"/>
      <c r="G17" s="13"/>
    </row>
    <row r="18" spans="1:7">
      <c r="A18" s="13"/>
      <c r="B18" s="13"/>
      <c r="C18" s="13"/>
      <c r="D18" s="13"/>
      <c r="E18" s="13"/>
      <c r="F18" s="13"/>
      <c r="G18" s="13"/>
    </row>
    <row r="19" spans="1:7">
      <c r="A19" s="13"/>
      <c r="B19" s="13"/>
      <c r="C19" s="13"/>
      <c r="D19" s="13"/>
      <c r="E19" s="13"/>
      <c r="F19" s="13"/>
      <c r="G19" s="13"/>
    </row>
    <row r="20" spans="1:7">
      <c r="A20" s="14"/>
      <c r="B20" s="14"/>
      <c r="C20" s="14"/>
      <c r="D20" s="14"/>
      <c r="E20" s="14"/>
      <c r="F20" s="14"/>
      <c r="G20" s="14"/>
    </row>
  </sheetData>
  <mergeCells count="2">
    <mergeCell ref="B6:E6"/>
    <mergeCell ref="A1:C1"/>
  </mergeCells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8"/>
  <sheetViews>
    <sheetView zoomScaleSheetLayoutView="100" workbookViewId="0">
      <selection activeCell="A2" sqref="A2:G2"/>
    </sheetView>
  </sheetViews>
  <sheetFormatPr defaultRowHeight="12.75"/>
  <cols>
    <col min="1" max="1" width="35.85546875" style="31" bestFit="1" customWidth="1"/>
    <col min="2" max="2" width="13.42578125" style="31" bestFit="1" customWidth="1"/>
    <col min="3" max="3" width="9.85546875" style="31" bestFit="1" customWidth="1"/>
    <col min="4" max="4" width="8.7109375" style="31" bestFit="1" customWidth="1"/>
    <col min="5" max="5" width="10" style="31" customWidth="1"/>
    <col min="6" max="7" width="9.140625" style="31"/>
    <col min="8" max="8" width="12.5703125" style="31" bestFit="1" customWidth="1"/>
    <col min="9" max="16384" width="9.140625" style="31"/>
  </cols>
  <sheetData>
    <row r="2" spans="1:8" ht="13.5">
      <c r="A2" s="518" t="s">
        <v>1311</v>
      </c>
      <c r="B2" s="518"/>
      <c r="C2" s="518"/>
      <c r="D2" s="518"/>
      <c r="E2" s="518"/>
      <c r="F2" s="518"/>
      <c r="G2" s="518"/>
    </row>
    <row r="4" spans="1:8">
      <c r="A4" s="545" t="s">
        <v>317</v>
      </c>
      <c r="B4" s="545"/>
      <c r="C4" s="545"/>
      <c r="D4" s="545"/>
      <c r="E4" s="545"/>
      <c r="H4" s="25"/>
    </row>
    <row r="5" spans="1:8">
      <c r="A5" s="545" t="s">
        <v>1175</v>
      </c>
      <c r="B5" s="545"/>
      <c r="C5" s="545"/>
      <c r="D5" s="545"/>
      <c r="E5" s="545"/>
      <c r="H5" s="25"/>
    </row>
    <row r="6" spans="1:8">
      <c r="A6" s="128"/>
      <c r="B6" s="128"/>
      <c r="C6" s="128"/>
      <c r="D6" s="128"/>
      <c r="E6" s="128"/>
      <c r="F6" s="7"/>
      <c r="G6" s="7"/>
      <c r="H6" s="28"/>
    </row>
    <row r="7" spans="1:8">
      <c r="A7" s="128"/>
      <c r="B7" s="128"/>
      <c r="C7" s="128"/>
      <c r="D7" s="128"/>
      <c r="E7" s="128"/>
    </row>
    <row r="8" spans="1:8">
      <c r="A8" s="103"/>
      <c r="B8" s="103"/>
      <c r="C8" s="103"/>
      <c r="D8" s="103"/>
      <c r="E8" s="103"/>
    </row>
    <row r="9" spans="1:8" ht="15.75">
      <c r="A9" s="129"/>
      <c r="B9" s="130"/>
      <c r="C9" s="130"/>
      <c r="D9" s="130"/>
      <c r="E9" s="131"/>
    </row>
    <row r="10" spans="1:8" ht="25.5">
      <c r="A10" s="132" t="s">
        <v>54</v>
      </c>
      <c r="B10" s="133" t="s">
        <v>1176</v>
      </c>
      <c r="C10" s="133" t="s">
        <v>1177</v>
      </c>
      <c r="D10" s="133" t="s">
        <v>1178</v>
      </c>
      <c r="E10" s="133" t="s">
        <v>1179</v>
      </c>
      <c r="F10" s="133" t="s">
        <v>354</v>
      </c>
    </row>
    <row r="11" spans="1:8">
      <c r="A11" s="21" t="s">
        <v>318</v>
      </c>
      <c r="B11" s="95">
        <v>7259</v>
      </c>
      <c r="C11" s="134">
        <v>7259</v>
      </c>
      <c r="D11" s="95">
        <f>E11-B11</f>
        <v>0</v>
      </c>
      <c r="E11" s="95">
        <v>7259</v>
      </c>
      <c r="F11" s="95">
        <v>8229</v>
      </c>
    </row>
    <row r="12" spans="1:8">
      <c r="A12" s="21" t="s">
        <v>1180</v>
      </c>
      <c r="B12" s="94">
        <v>12362</v>
      </c>
      <c r="C12" s="22">
        <v>12362</v>
      </c>
      <c r="D12" s="95">
        <f t="shared" ref="D12:D25" si="0">E12-B12</f>
        <v>0</v>
      </c>
      <c r="E12" s="135">
        <v>12362</v>
      </c>
      <c r="F12" s="546">
        <v>48967</v>
      </c>
    </row>
    <row r="13" spans="1:8">
      <c r="A13" s="52" t="s">
        <v>1181</v>
      </c>
      <c r="B13" s="94">
        <v>5510</v>
      </c>
      <c r="C13" s="22">
        <v>5510</v>
      </c>
      <c r="D13" s="95">
        <f t="shared" si="0"/>
        <v>0</v>
      </c>
      <c r="E13" s="135">
        <v>5510</v>
      </c>
      <c r="F13" s="547"/>
    </row>
    <row r="14" spans="1:8">
      <c r="A14" s="21" t="s">
        <v>319</v>
      </c>
      <c r="B14" s="136">
        <v>13577</v>
      </c>
      <c r="C14" s="137">
        <v>13577</v>
      </c>
      <c r="D14" s="95">
        <f t="shared" si="0"/>
        <v>0</v>
      </c>
      <c r="E14" s="138">
        <v>13577</v>
      </c>
      <c r="F14" s="138">
        <v>18681</v>
      </c>
    </row>
    <row r="15" spans="1:8">
      <c r="A15" s="139" t="s">
        <v>356</v>
      </c>
      <c r="B15" s="140">
        <v>84705</v>
      </c>
      <c r="C15" s="141">
        <v>94938</v>
      </c>
      <c r="D15" s="95">
        <f t="shared" si="0"/>
        <v>-7291</v>
      </c>
      <c r="E15" s="142">
        <v>77414</v>
      </c>
      <c r="F15" s="142">
        <v>381748</v>
      </c>
      <c r="G15" s="31" t="s">
        <v>1270</v>
      </c>
    </row>
    <row r="16" spans="1:8">
      <c r="A16" s="139" t="s">
        <v>357</v>
      </c>
      <c r="B16" s="140">
        <v>81755</v>
      </c>
      <c r="C16" s="141">
        <v>362060</v>
      </c>
      <c r="D16" s="95">
        <f t="shared" si="0"/>
        <v>291642</v>
      </c>
      <c r="E16" s="142">
        <v>373397</v>
      </c>
      <c r="F16" s="142">
        <v>373397</v>
      </c>
    </row>
    <row r="17" spans="1:6">
      <c r="A17" s="139" t="s">
        <v>1182</v>
      </c>
      <c r="B17" s="140">
        <v>3904</v>
      </c>
      <c r="C17" s="141">
        <v>3904</v>
      </c>
      <c r="D17" s="95">
        <f t="shared" si="0"/>
        <v>0</v>
      </c>
      <c r="E17" s="142">
        <v>3904</v>
      </c>
      <c r="F17" s="142">
        <v>0</v>
      </c>
    </row>
    <row r="18" spans="1:6">
      <c r="A18" s="56" t="s">
        <v>358</v>
      </c>
      <c r="B18" s="140"/>
      <c r="C18" s="141">
        <v>3521</v>
      </c>
      <c r="D18" s="95">
        <f t="shared" si="0"/>
        <v>3521</v>
      </c>
      <c r="E18" s="142">
        <v>3521</v>
      </c>
      <c r="F18" s="142">
        <v>3521</v>
      </c>
    </row>
    <row r="19" spans="1:6">
      <c r="A19" s="56" t="s">
        <v>1183</v>
      </c>
      <c r="B19" s="140">
        <v>29007</v>
      </c>
      <c r="C19" s="141">
        <v>29007</v>
      </c>
      <c r="D19" s="95">
        <f t="shared" si="0"/>
        <v>0</v>
      </c>
      <c r="E19" s="142">
        <v>29007</v>
      </c>
      <c r="F19" s="142">
        <v>9671</v>
      </c>
    </row>
    <row r="20" spans="1:6">
      <c r="A20" s="56" t="s">
        <v>1184</v>
      </c>
      <c r="B20" s="140"/>
      <c r="C20" s="140">
        <v>299586</v>
      </c>
      <c r="D20" s="95">
        <f t="shared" si="0"/>
        <v>317170</v>
      </c>
      <c r="E20" s="142">
        <v>317170</v>
      </c>
      <c r="F20" s="142">
        <v>317170</v>
      </c>
    </row>
    <row r="21" spans="1:6">
      <c r="A21" s="56" t="s">
        <v>1185</v>
      </c>
      <c r="B21" s="140"/>
      <c r="C21" s="140"/>
      <c r="D21" s="95">
        <f t="shared" si="0"/>
        <v>4960</v>
      </c>
      <c r="E21" s="142">
        <v>4960</v>
      </c>
      <c r="F21" s="142">
        <v>4960</v>
      </c>
    </row>
    <row r="22" spans="1:6">
      <c r="A22" s="56" t="s">
        <v>1186</v>
      </c>
      <c r="B22" s="140"/>
      <c r="C22" s="140"/>
      <c r="D22" s="95">
        <f t="shared" si="0"/>
        <v>40220</v>
      </c>
      <c r="E22" s="142">
        <v>40220</v>
      </c>
      <c r="F22" s="142">
        <v>40220</v>
      </c>
    </row>
    <row r="23" spans="1:6">
      <c r="A23" s="56" t="s">
        <v>1187</v>
      </c>
      <c r="B23" s="140"/>
      <c r="C23" s="140"/>
      <c r="D23" s="95">
        <f t="shared" si="0"/>
        <v>6992</v>
      </c>
      <c r="E23" s="142">
        <v>6992</v>
      </c>
      <c r="F23" s="142">
        <v>6992</v>
      </c>
    </row>
    <row r="24" spans="1:6">
      <c r="A24" s="56" t="s">
        <v>1188</v>
      </c>
      <c r="B24" s="140"/>
      <c r="C24" s="140"/>
      <c r="D24" s="95">
        <f t="shared" si="0"/>
        <v>209600</v>
      </c>
      <c r="E24" s="142">
        <v>209600</v>
      </c>
      <c r="F24" s="142">
        <v>209600</v>
      </c>
    </row>
    <row r="25" spans="1:6">
      <c r="A25" s="56" t="s">
        <v>1189</v>
      </c>
      <c r="B25" s="140"/>
      <c r="C25" s="140"/>
      <c r="D25" s="95">
        <f t="shared" si="0"/>
        <v>163201</v>
      </c>
      <c r="E25" s="142">
        <v>163201</v>
      </c>
      <c r="F25" s="142">
        <v>163201</v>
      </c>
    </row>
    <row r="26" spans="1:6">
      <c r="A26" s="56" t="s">
        <v>1190</v>
      </c>
      <c r="B26" s="140"/>
      <c r="C26" s="140">
        <v>384</v>
      </c>
      <c r="D26" s="95">
        <f>E26-C26</f>
        <v>5623</v>
      </c>
      <c r="E26" s="142">
        <v>6007</v>
      </c>
      <c r="F26" s="142">
        <v>6007</v>
      </c>
    </row>
    <row r="27" spans="1:6">
      <c r="A27" s="143" t="s">
        <v>74</v>
      </c>
      <c r="B27" s="144">
        <f>SUM(B11:B26)</f>
        <v>238079</v>
      </c>
      <c r="C27" s="144">
        <f>SUM(C11:C26)</f>
        <v>832108</v>
      </c>
      <c r="D27" s="95">
        <f>E27-B27</f>
        <v>1036022</v>
      </c>
      <c r="E27" s="145">
        <f>SUM(E11:E26)</f>
        <v>1274101</v>
      </c>
      <c r="F27" s="145">
        <f>SUM(F11:F26)</f>
        <v>1592364</v>
      </c>
    </row>
    <row r="28" spans="1:6">
      <c r="A28" s="103"/>
      <c r="B28" s="103"/>
      <c r="C28" s="103"/>
      <c r="D28" s="103"/>
      <c r="E28" s="103"/>
    </row>
  </sheetData>
  <mergeCells count="4">
    <mergeCell ref="A4:E4"/>
    <mergeCell ref="A5:E5"/>
    <mergeCell ref="A2:G2"/>
    <mergeCell ref="F12:F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46"/>
  <sheetViews>
    <sheetView workbookViewId="0">
      <selection activeCell="A2" sqref="A2:E2"/>
    </sheetView>
  </sheetViews>
  <sheetFormatPr defaultRowHeight="12.75"/>
  <cols>
    <col min="1" max="1" width="46.42578125" style="31" bestFit="1" customWidth="1"/>
    <col min="2" max="2" width="9.140625" style="31"/>
    <col min="3" max="3" width="10.7109375" style="31" customWidth="1"/>
    <col min="4" max="4" width="10" style="31" customWidth="1"/>
    <col min="5" max="5" width="9.140625" style="31"/>
    <col min="6" max="6" width="15.140625" style="31" customWidth="1"/>
    <col min="7" max="7" width="11.42578125" style="31" customWidth="1"/>
    <col min="8" max="16384" width="9.140625" style="31"/>
  </cols>
  <sheetData>
    <row r="2" spans="1:10" ht="13.5">
      <c r="A2" s="518" t="s">
        <v>1312</v>
      </c>
      <c r="B2" s="518"/>
      <c r="C2" s="518"/>
      <c r="D2" s="518"/>
      <c r="E2" s="518"/>
    </row>
    <row r="7" spans="1:10">
      <c r="A7" s="548" t="s">
        <v>317</v>
      </c>
      <c r="B7" s="548"/>
      <c r="C7" s="548"/>
      <c r="D7" s="548"/>
      <c r="E7" s="548"/>
      <c r="F7" s="53"/>
    </row>
    <row r="8" spans="1:10">
      <c r="A8" s="548" t="s">
        <v>1208</v>
      </c>
      <c r="B8" s="548"/>
      <c r="C8" s="548"/>
      <c r="D8" s="548"/>
      <c r="E8" s="548"/>
      <c r="F8" s="53"/>
    </row>
    <row r="11" spans="1:10" ht="25.5">
      <c r="A11" s="54" t="s">
        <v>54</v>
      </c>
      <c r="B11" s="55" t="s">
        <v>1205</v>
      </c>
      <c r="C11" s="55" t="s">
        <v>1206</v>
      </c>
      <c r="D11" s="55" t="s">
        <v>1207</v>
      </c>
      <c r="E11" s="55" t="s">
        <v>355</v>
      </c>
      <c r="F11" s="35"/>
      <c r="G11" s="35"/>
      <c r="H11" s="35"/>
      <c r="I11" s="35"/>
      <c r="J11" s="35"/>
    </row>
    <row r="12" spans="1:10">
      <c r="A12" s="146" t="s">
        <v>360</v>
      </c>
      <c r="B12" s="57">
        <v>2000</v>
      </c>
      <c r="C12" s="58">
        <v>2000</v>
      </c>
      <c r="D12" s="59">
        <v>1865</v>
      </c>
      <c r="E12" s="60">
        <f>D12/C12*100</f>
        <v>93.25</v>
      </c>
      <c r="F12" s="35"/>
      <c r="G12" s="35"/>
      <c r="H12" s="35"/>
      <c r="I12" s="35"/>
      <c r="J12" s="35"/>
    </row>
    <row r="13" spans="1:10">
      <c r="A13" s="146" t="s">
        <v>1191</v>
      </c>
      <c r="B13" s="57">
        <v>20000</v>
      </c>
      <c r="C13" s="58">
        <v>20000</v>
      </c>
      <c r="D13" s="155">
        <v>20000</v>
      </c>
      <c r="E13" s="60">
        <f t="shared" ref="E13:E43" si="0">D13/C13*100</f>
        <v>100</v>
      </c>
      <c r="F13" s="35"/>
      <c r="G13" s="35"/>
      <c r="H13" s="35"/>
      <c r="I13" s="35"/>
      <c r="J13" s="35"/>
    </row>
    <row r="14" spans="1:10">
      <c r="A14" s="146" t="s">
        <v>1192</v>
      </c>
      <c r="B14" s="57">
        <v>1562</v>
      </c>
      <c r="C14" s="57">
        <v>1562</v>
      </c>
      <c r="D14" s="59">
        <v>0</v>
      </c>
      <c r="E14" s="60">
        <f t="shared" si="0"/>
        <v>0</v>
      </c>
      <c r="F14" s="35"/>
      <c r="G14" s="35"/>
      <c r="H14" s="35"/>
      <c r="I14" s="35"/>
      <c r="J14" s="35"/>
    </row>
    <row r="15" spans="1:10">
      <c r="A15" s="146" t="s">
        <v>1182</v>
      </c>
      <c r="B15" s="57">
        <v>3904</v>
      </c>
      <c r="C15" s="57">
        <v>3904</v>
      </c>
      <c r="D15" s="59">
        <v>0</v>
      </c>
      <c r="E15" s="60">
        <f t="shared" si="0"/>
        <v>0</v>
      </c>
      <c r="F15" s="35"/>
      <c r="G15" s="35"/>
      <c r="H15" s="35"/>
      <c r="I15" s="35"/>
      <c r="J15" s="35"/>
    </row>
    <row r="16" spans="1:10">
      <c r="A16" s="146" t="s">
        <v>1193</v>
      </c>
      <c r="B16" s="57">
        <v>189836</v>
      </c>
      <c r="C16" s="57">
        <v>299920</v>
      </c>
      <c r="D16" s="59">
        <v>278571</v>
      </c>
      <c r="E16" s="60">
        <f t="shared" si="0"/>
        <v>92.881768471592423</v>
      </c>
      <c r="F16" s="35"/>
      <c r="G16" s="35"/>
      <c r="H16" s="35"/>
      <c r="I16" s="35"/>
      <c r="J16" s="35"/>
    </row>
    <row r="17" spans="1:10">
      <c r="A17" s="146" t="s">
        <v>1194</v>
      </c>
      <c r="B17" s="57">
        <v>13577</v>
      </c>
      <c r="C17" s="58">
        <v>43228</v>
      </c>
      <c r="D17" s="59">
        <v>15756</v>
      </c>
      <c r="E17" s="60">
        <f t="shared" si="0"/>
        <v>36.44859813084112</v>
      </c>
      <c r="F17" s="35"/>
      <c r="G17" s="35"/>
      <c r="H17" s="35"/>
      <c r="I17" s="35"/>
      <c r="J17" s="35"/>
    </row>
    <row r="18" spans="1:10">
      <c r="A18" s="146" t="s">
        <v>1195</v>
      </c>
      <c r="B18" s="57">
        <v>7000</v>
      </c>
      <c r="C18" s="57">
        <v>6780</v>
      </c>
      <c r="D18" s="59">
        <v>6086</v>
      </c>
      <c r="E18" s="93">
        <f t="shared" si="0"/>
        <v>89.764011799410028</v>
      </c>
      <c r="F18" s="35"/>
      <c r="G18" s="35"/>
      <c r="H18" s="35"/>
      <c r="I18" s="35"/>
      <c r="J18" s="35"/>
    </row>
    <row r="19" spans="1:10">
      <c r="A19" s="146" t="s">
        <v>320</v>
      </c>
      <c r="B19" s="57">
        <v>200</v>
      </c>
      <c r="C19" s="57">
        <v>200</v>
      </c>
      <c r="D19" s="59">
        <v>357</v>
      </c>
      <c r="E19" s="60">
        <f t="shared" si="0"/>
        <v>178.5</v>
      </c>
      <c r="F19" s="35"/>
      <c r="G19" s="35"/>
      <c r="H19" s="35"/>
      <c r="I19" s="35"/>
      <c r="J19" s="35"/>
    </row>
    <row r="20" spans="1:10">
      <c r="A20" s="147" t="s">
        <v>1196</v>
      </c>
      <c r="B20" s="57"/>
      <c r="C20" s="57">
        <v>8</v>
      </c>
      <c r="D20" s="59">
        <v>8</v>
      </c>
      <c r="E20" s="60">
        <f t="shared" si="0"/>
        <v>100</v>
      </c>
      <c r="F20" s="35"/>
      <c r="G20" s="35"/>
      <c r="H20" s="35"/>
      <c r="I20" s="35"/>
      <c r="J20" s="35"/>
    </row>
    <row r="21" spans="1:10">
      <c r="A21" s="147" t="s">
        <v>1197</v>
      </c>
      <c r="B21" s="57"/>
      <c r="C21" s="58">
        <v>48644</v>
      </c>
      <c r="D21" s="59">
        <v>47756</v>
      </c>
      <c r="E21" s="60">
        <f t="shared" si="0"/>
        <v>98.174492229257453</v>
      </c>
      <c r="F21" s="156"/>
      <c r="G21" s="35"/>
      <c r="H21" s="35"/>
      <c r="I21" s="35"/>
      <c r="J21" s="35"/>
    </row>
    <row r="22" spans="1:10">
      <c r="A22" s="147" t="s">
        <v>361</v>
      </c>
      <c r="B22" s="57"/>
      <c r="C22" s="58">
        <v>3750</v>
      </c>
      <c r="D22" s="59">
        <v>1204</v>
      </c>
      <c r="E22" s="60">
        <f t="shared" si="0"/>
        <v>32.106666666666669</v>
      </c>
      <c r="F22" s="35"/>
      <c r="G22" s="35"/>
      <c r="H22" s="35"/>
      <c r="I22" s="35"/>
      <c r="J22" s="35"/>
    </row>
    <row r="23" spans="1:10">
      <c r="A23" s="147" t="s">
        <v>1198</v>
      </c>
      <c r="B23" s="57"/>
      <c r="C23" s="58">
        <v>220</v>
      </c>
      <c r="D23" s="59">
        <v>220</v>
      </c>
      <c r="E23" s="60">
        <f t="shared" si="0"/>
        <v>100</v>
      </c>
      <c r="F23" s="35"/>
      <c r="G23" s="35"/>
      <c r="H23" s="35"/>
      <c r="I23" s="35"/>
      <c r="J23" s="35"/>
    </row>
    <row r="24" spans="1:10">
      <c r="A24" s="147" t="s">
        <v>362</v>
      </c>
      <c r="B24" s="57"/>
      <c r="C24" s="58">
        <v>8226</v>
      </c>
      <c r="D24" s="59">
        <v>0</v>
      </c>
      <c r="E24" s="60">
        <f t="shared" si="0"/>
        <v>0</v>
      </c>
      <c r="F24" s="35"/>
      <c r="G24" s="35"/>
      <c r="H24" s="35"/>
      <c r="I24" s="35"/>
      <c r="J24" s="35"/>
    </row>
    <row r="25" spans="1:10">
      <c r="A25" s="147" t="s">
        <v>1199</v>
      </c>
      <c r="B25" s="57"/>
      <c r="C25" s="58">
        <v>500</v>
      </c>
      <c r="D25" s="59">
        <v>500</v>
      </c>
      <c r="E25" s="60">
        <f t="shared" si="0"/>
        <v>100</v>
      </c>
      <c r="F25" s="35"/>
      <c r="G25" s="35"/>
      <c r="H25" s="35"/>
      <c r="I25" s="35"/>
      <c r="J25" s="35"/>
    </row>
    <row r="26" spans="1:10">
      <c r="A26" s="147" t="s">
        <v>1200</v>
      </c>
      <c r="B26" s="57"/>
      <c r="C26" s="58">
        <v>6187</v>
      </c>
      <c r="D26" s="59">
        <v>6187</v>
      </c>
      <c r="E26" s="60">
        <f t="shared" si="0"/>
        <v>100</v>
      </c>
      <c r="F26" s="35"/>
      <c r="G26" s="35"/>
      <c r="H26" s="35"/>
      <c r="I26" s="35"/>
      <c r="J26" s="35"/>
    </row>
    <row r="27" spans="1:10">
      <c r="A27" s="147" t="s">
        <v>1184</v>
      </c>
      <c r="B27" s="57"/>
      <c r="C27" s="58">
        <v>340140</v>
      </c>
      <c r="D27" s="59">
        <v>11460</v>
      </c>
      <c r="E27" s="60">
        <f t="shared" si="0"/>
        <v>3.3692009172693598</v>
      </c>
      <c r="F27" s="35"/>
      <c r="G27" s="35"/>
      <c r="H27" s="35"/>
      <c r="I27" s="35"/>
      <c r="J27" s="35"/>
    </row>
    <row r="28" spans="1:10">
      <c r="A28" s="147" t="s">
        <v>358</v>
      </c>
      <c r="B28" s="57"/>
      <c r="C28" s="58">
        <v>3521</v>
      </c>
      <c r="D28" s="59">
        <v>1877</v>
      </c>
      <c r="E28" s="60">
        <f t="shared" si="0"/>
        <v>53.308719113888102</v>
      </c>
      <c r="F28" s="35"/>
      <c r="G28" s="35"/>
      <c r="H28" s="35"/>
      <c r="I28" s="35"/>
      <c r="J28" s="35"/>
    </row>
    <row r="29" spans="1:10">
      <c r="A29" s="147" t="s">
        <v>539</v>
      </c>
      <c r="B29" s="57"/>
      <c r="C29" s="58">
        <v>9919</v>
      </c>
      <c r="D29" s="59">
        <v>0</v>
      </c>
      <c r="E29" s="60">
        <f t="shared" si="0"/>
        <v>0</v>
      </c>
      <c r="F29" s="35"/>
      <c r="G29" s="35"/>
      <c r="H29" s="35"/>
      <c r="I29" s="35"/>
      <c r="J29" s="35"/>
    </row>
    <row r="30" spans="1:10" ht="25.5">
      <c r="A30" s="148" t="s">
        <v>363</v>
      </c>
      <c r="B30" s="151"/>
      <c r="C30" s="153">
        <v>0</v>
      </c>
      <c r="D30" s="59"/>
      <c r="E30" s="60">
        <v>0</v>
      </c>
      <c r="F30" s="35"/>
      <c r="G30" s="35"/>
      <c r="H30" s="35"/>
      <c r="I30" s="35"/>
      <c r="J30" s="35"/>
    </row>
    <row r="31" spans="1:10">
      <c r="A31" s="149" t="s">
        <v>1201</v>
      </c>
      <c r="B31" s="152"/>
      <c r="C31" s="154">
        <v>4500</v>
      </c>
      <c r="D31" s="59">
        <v>4500</v>
      </c>
      <c r="E31" s="60">
        <f t="shared" si="0"/>
        <v>100</v>
      </c>
      <c r="F31" s="35"/>
      <c r="G31" s="35"/>
      <c r="H31" s="35"/>
      <c r="I31" s="35"/>
      <c r="J31" s="35"/>
    </row>
    <row r="32" spans="1:10">
      <c r="A32" s="149" t="s">
        <v>364</v>
      </c>
      <c r="B32" s="152"/>
      <c r="C32" s="154">
        <v>63279</v>
      </c>
      <c r="D32" s="59">
        <v>13896</v>
      </c>
      <c r="E32" s="60">
        <f t="shared" si="0"/>
        <v>21.959891907267814</v>
      </c>
      <c r="F32" s="35"/>
      <c r="G32" s="35"/>
      <c r="H32" s="35"/>
      <c r="I32" s="35"/>
      <c r="J32" s="35"/>
    </row>
    <row r="33" spans="1:10">
      <c r="A33" s="149" t="s">
        <v>1202</v>
      </c>
      <c r="B33" s="152"/>
      <c r="C33" s="154">
        <v>400</v>
      </c>
      <c r="D33" s="59">
        <v>400</v>
      </c>
      <c r="E33" s="60">
        <f t="shared" si="0"/>
        <v>100</v>
      </c>
      <c r="F33" s="35"/>
      <c r="G33" s="35"/>
      <c r="H33" s="35"/>
      <c r="I33" s="35"/>
      <c r="J33" s="35"/>
    </row>
    <row r="34" spans="1:10">
      <c r="A34" s="149" t="s">
        <v>1187</v>
      </c>
      <c r="B34" s="152"/>
      <c r="C34" s="154">
        <v>6992</v>
      </c>
      <c r="D34" s="59">
        <v>3627</v>
      </c>
      <c r="E34" s="60">
        <f t="shared" si="0"/>
        <v>51.873569794050347</v>
      </c>
      <c r="F34" s="35"/>
      <c r="G34" s="35"/>
      <c r="H34" s="35"/>
      <c r="I34" s="35"/>
      <c r="J34" s="35"/>
    </row>
    <row r="35" spans="1:10">
      <c r="A35" s="149" t="s">
        <v>1203</v>
      </c>
      <c r="B35" s="152"/>
      <c r="C35" s="154">
        <v>17316</v>
      </c>
      <c r="D35" s="59">
        <v>17085</v>
      </c>
      <c r="E35" s="60">
        <f t="shared" si="0"/>
        <v>98.665973665973667</v>
      </c>
      <c r="F35" s="35"/>
      <c r="G35" s="35"/>
      <c r="H35" s="35"/>
      <c r="I35" s="35"/>
      <c r="J35" s="35"/>
    </row>
    <row r="36" spans="1:10">
      <c r="A36" s="149" t="s">
        <v>1188</v>
      </c>
      <c r="B36" s="152"/>
      <c r="C36" s="154">
        <v>221324</v>
      </c>
      <c r="D36" s="59">
        <v>223293</v>
      </c>
      <c r="E36" s="60">
        <f t="shared" si="0"/>
        <v>100.88964594892556</v>
      </c>
      <c r="F36" s="35"/>
      <c r="G36" s="35"/>
      <c r="H36" s="35"/>
      <c r="I36" s="35"/>
      <c r="J36" s="35"/>
    </row>
    <row r="37" spans="1:10">
      <c r="A37" s="149" t="s">
        <v>1204</v>
      </c>
      <c r="B37" s="152"/>
      <c r="C37" s="154">
        <v>10104</v>
      </c>
      <c r="D37" s="59">
        <v>10104</v>
      </c>
      <c r="E37" s="60">
        <f t="shared" si="0"/>
        <v>100</v>
      </c>
      <c r="F37" s="35"/>
      <c r="G37" s="35"/>
      <c r="H37" s="35"/>
      <c r="I37" s="35"/>
      <c r="J37" s="35"/>
    </row>
    <row r="38" spans="1:10">
      <c r="A38" s="149" t="s">
        <v>1189</v>
      </c>
      <c r="B38" s="152"/>
      <c r="C38" s="154">
        <v>151477</v>
      </c>
      <c r="D38" s="157">
        <v>1691</v>
      </c>
      <c r="E38" s="60">
        <f t="shared" si="0"/>
        <v>1.1163410946876424</v>
      </c>
      <c r="F38" s="35"/>
      <c r="G38" s="35"/>
      <c r="H38" s="35"/>
      <c r="I38" s="35"/>
      <c r="J38" s="35"/>
    </row>
    <row r="39" spans="1:10">
      <c r="A39" s="149" t="s">
        <v>1253</v>
      </c>
      <c r="B39" s="152"/>
      <c r="C39" s="154"/>
      <c r="D39" s="157">
        <v>5711</v>
      </c>
      <c r="E39" s="60"/>
      <c r="F39" s="35"/>
      <c r="G39" s="35"/>
      <c r="H39" s="35"/>
      <c r="I39" s="35"/>
      <c r="J39" s="35"/>
    </row>
    <row r="40" spans="1:10">
      <c r="A40" s="149" t="s">
        <v>1254</v>
      </c>
      <c r="B40" s="152"/>
      <c r="C40" s="154"/>
      <c r="D40" s="157">
        <v>76</v>
      </c>
      <c r="E40" s="60"/>
      <c r="F40" s="35"/>
      <c r="G40" s="35"/>
      <c r="H40" s="35"/>
      <c r="I40" s="35"/>
      <c r="J40" s="35"/>
    </row>
    <row r="41" spans="1:10">
      <c r="A41" s="149" t="s">
        <v>1255</v>
      </c>
      <c r="B41" s="152"/>
      <c r="C41" s="154"/>
      <c r="D41" s="157">
        <v>1240</v>
      </c>
      <c r="E41" s="60"/>
      <c r="F41" s="35"/>
      <c r="G41" s="35"/>
      <c r="H41" s="35"/>
      <c r="I41" s="35"/>
      <c r="J41" s="35"/>
    </row>
    <row r="42" spans="1:10">
      <c r="A42" s="149" t="s">
        <v>1256</v>
      </c>
      <c r="B42" s="152"/>
      <c r="C42" s="154"/>
      <c r="D42" s="157">
        <v>324</v>
      </c>
      <c r="E42" s="60"/>
      <c r="F42" s="35"/>
      <c r="G42" s="35"/>
      <c r="H42" s="35"/>
      <c r="I42" s="35"/>
      <c r="J42" s="35"/>
    </row>
    <row r="43" spans="1:10">
      <c r="A43" s="150" t="s">
        <v>321</v>
      </c>
      <c r="B43" s="61">
        <f>SUM(B12:B42)</f>
        <v>238079</v>
      </c>
      <c r="C43" s="61">
        <f>SUM(C12:C42)</f>
        <v>1274101</v>
      </c>
      <c r="D43" s="61">
        <f>SUM(D12:D42)</f>
        <v>673794</v>
      </c>
      <c r="E43" s="60">
        <f t="shared" si="0"/>
        <v>52.88387655295773</v>
      </c>
      <c r="F43" s="35"/>
      <c r="G43" s="35"/>
      <c r="H43" s="35"/>
      <c r="I43" s="35"/>
      <c r="J43" s="35"/>
    </row>
    <row r="44" spans="1:10">
      <c r="F44" s="35"/>
      <c r="G44" s="35"/>
      <c r="H44" s="35"/>
      <c r="I44" s="35"/>
      <c r="J44" s="35"/>
    </row>
    <row r="45" spans="1:10">
      <c r="F45" s="35"/>
      <c r="G45" s="35"/>
      <c r="H45" s="35"/>
      <c r="I45" s="35"/>
      <c r="J45" s="35"/>
    </row>
    <row r="46" spans="1:10">
      <c r="F46" s="35"/>
      <c r="G46" s="35"/>
      <c r="H46" s="35"/>
      <c r="I46" s="35"/>
      <c r="J46" s="35"/>
    </row>
  </sheetData>
  <mergeCells count="3">
    <mergeCell ref="A2:E2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9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2:H26"/>
  <sheetViews>
    <sheetView zoomScaleSheetLayoutView="100" workbookViewId="0">
      <selection activeCell="A2" sqref="A2:E2"/>
    </sheetView>
  </sheetViews>
  <sheetFormatPr defaultRowHeight="15"/>
  <cols>
    <col min="1" max="1" width="55.28515625" bestFit="1" customWidth="1"/>
    <col min="2" max="2" width="12.42578125" customWidth="1"/>
    <col min="3" max="3" width="15.5703125" bestFit="1" customWidth="1"/>
    <col min="4" max="4" width="12.5703125" bestFit="1" customWidth="1"/>
    <col min="5" max="5" width="13.140625" bestFit="1" customWidth="1"/>
    <col min="6" max="6" width="13.42578125" bestFit="1" customWidth="1"/>
    <col min="8" max="8" width="12.140625" bestFit="1" customWidth="1"/>
  </cols>
  <sheetData>
    <row r="2" spans="1:8">
      <c r="A2" s="518" t="s">
        <v>1313</v>
      </c>
      <c r="B2" s="518"/>
      <c r="C2" s="518"/>
      <c r="D2" s="518"/>
      <c r="E2" s="518"/>
    </row>
    <row r="4" spans="1:8">
      <c r="A4" s="62"/>
      <c r="B4" s="62"/>
      <c r="C4" s="62"/>
      <c r="D4" s="63"/>
      <c r="E4" s="63"/>
      <c r="F4" s="63"/>
    </row>
    <row r="5" spans="1:8" ht="15.75">
      <c r="A5" s="549" t="s">
        <v>1209</v>
      </c>
      <c r="B5" s="549"/>
      <c r="C5" s="549"/>
      <c r="D5" s="549"/>
      <c r="E5" s="549"/>
      <c r="F5" s="549"/>
    </row>
    <row r="6" spans="1:8" ht="15.75" thickBot="1">
      <c r="A6" s="550" t="s">
        <v>482</v>
      </c>
      <c r="B6" s="550"/>
      <c r="C6" s="550"/>
      <c r="D6" s="550"/>
      <c r="E6" s="550"/>
      <c r="F6" s="550"/>
    </row>
    <row r="7" spans="1:8" ht="54.75" thickBot="1">
      <c r="A7" s="80" t="s">
        <v>36</v>
      </c>
      <c r="B7" s="158" t="s">
        <v>34</v>
      </c>
      <c r="C7" s="158" t="s">
        <v>35</v>
      </c>
      <c r="D7" s="158" t="s">
        <v>1152</v>
      </c>
      <c r="E7" s="158" t="s">
        <v>33</v>
      </c>
      <c r="F7" s="159" t="s">
        <v>365</v>
      </c>
    </row>
    <row r="8" spans="1:8">
      <c r="A8" s="64" t="s">
        <v>366</v>
      </c>
      <c r="B8" s="65">
        <v>603234</v>
      </c>
      <c r="C8" s="66">
        <v>11801714</v>
      </c>
      <c r="D8" s="66">
        <v>7712328</v>
      </c>
      <c r="E8" s="66">
        <v>1542759803</v>
      </c>
      <c r="F8" s="67">
        <f>SUM(B8:E8)</f>
        <v>1562877079</v>
      </c>
      <c r="H8" s="92"/>
    </row>
    <row r="9" spans="1:8">
      <c r="A9" s="68" t="s">
        <v>367</v>
      </c>
      <c r="B9" s="69">
        <v>66940882</v>
      </c>
      <c r="C9" s="70">
        <v>53779454</v>
      </c>
      <c r="D9" s="70">
        <v>135680947</v>
      </c>
      <c r="E9" s="70">
        <v>975510866</v>
      </c>
      <c r="F9" s="71">
        <f>SUM(B9:E9)</f>
        <v>1231912149</v>
      </c>
      <c r="H9" s="92"/>
    </row>
    <row r="10" spans="1:8">
      <c r="A10" s="72" t="s">
        <v>368</v>
      </c>
      <c r="B10" s="73">
        <f t="shared" ref="B10:F10" si="0">B8-B9</f>
        <v>-66337648</v>
      </c>
      <c r="C10" s="73">
        <f t="shared" si="0"/>
        <v>-41977740</v>
      </c>
      <c r="D10" s="73">
        <f t="shared" si="0"/>
        <v>-127968619</v>
      </c>
      <c r="E10" s="73">
        <f t="shared" si="0"/>
        <v>567248937</v>
      </c>
      <c r="F10" s="73">
        <f t="shared" si="0"/>
        <v>330964930</v>
      </c>
    </row>
    <row r="11" spans="1:8">
      <c r="A11" s="68" t="s">
        <v>369</v>
      </c>
      <c r="B11" s="69">
        <v>67841458</v>
      </c>
      <c r="C11" s="70">
        <v>43831564</v>
      </c>
      <c r="D11" s="70">
        <v>129130256</v>
      </c>
      <c r="E11" s="70">
        <v>381696516</v>
      </c>
      <c r="F11" s="71">
        <f t="shared" ref="F11:F26" si="1">SUM(B11:E11)</f>
        <v>622499794</v>
      </c>
    </row>
    <row r="12" spans="1:8">
      <c r="A12" s="68" t="s">
        <v>370</v>
      </c>
      <c r="B12" s="69"/>
      <c r="C12" s="74"/>
      <c r="D12" s="74"/>
      <c r="E12" s="70">
        <v>246456395</v>
      </c>
      <c r="F12" s="71">
        <f t="shared" si="1"/>
        <v>246456395</v>
      </c>
    </row>
    <row r="13" spans="1:8">
      <c r="A13" s="72" t="s">
        <v>371</v>
      </c>
      <c r="B13" s="73">
        <f>B11-B12</f>
        <v>67841458</v>
      </c>
      <c r="C13" s="73">
        <f>C11-C12</f>
        <v>43831564</v>
      </c>
      <c r="D13" s="73">
        <f>D11-D12</f>
        <v>129130256</v>
      </c>
      <c r="E13" s="73">
        <f>E11-E12</f>
        <v>135240121</v>
      </c>
      <c r="F13" s="71">
        <f t="shared" si="1"/>
        <v>376043399</v>
      </c>
    </row>
    <row r="14" spans="1:8">
      <c r="A14" s="72" t="s">
        <v>372</v>
      </c>
      <c r="B14" s="73">
        <f>B10+B13</f>
        <v>1503810</v>
      </c>
      <c r="C14" s="73">
        <f>C10+C13</f>
        <v>1853824</v>
      </c>
      <c r="D14" s="73">
        <f>D10+D13</f>
        <v>1161637</v>
      </c>
      <c r="E14" s="73">
        <f>E10+E13</f>
        <v>702489058</v>
      </c>
      <c r="F14" s="71">
        <f t="shared" si="1"/>
        <v>707008329</v>
      </c>
    </row>
    <row r="15" spans="1:8">
      <c r="A15" s="68" t="s">
        <v>373</v>
      </c>
      <c r="B15" s="69">
        <v>0</v>
      </c>
      <c r="C15" s="75"/>
      <c r="D15" s="75"/>
      <c r="E15" s="70">
        <v>27428132</v>
      </c>
      <c r="F15" s="71">
        <f t="shared" si="1"/>
        <v>27428132</v>
      </c>
    </row>
    <row r="16" spans="1:8">
      <c r="A16" s="68" t="s">
        <v>374</v>
      </c>
      <c r="B16" s="69">
        <v>0</v>
      </c>
      <c r="C16" s="76"/>
      <c r="D16" s="76"/>
      <c r="E16" s="70">
        <v>17110336</v>
      </c>
      <c r="F16" s="71">
        <f t="shared" si="1"/>
        <v>17110336</v>
      </c>
    </row>
    <row r="17" spans="1:6">
      <c r="A17" s="72" t="s">
        <v>375</v>
      </c>
      <c r="B17" s="73">
        <f>B15-B16</f>
        <v>0</v>
      </c>
      <c r="C17" s="73">
        <f>C15-C16</f>
        <v>0</v>
      </c>
      <c r="D17" s="73">
        <f>D15-D16</f>
        <v>0</v>
      </c>
      <c r="E17" s="73">
        <f>E15-E16</f>
        <v>10317796</v>
      </c>
      <c r="F17" s="71">
        <f t="shared" si="1"/>
        <v>10317796</v>
      </c>
    </row>
    <row r="18" spans="1:6">
      <c r="A18" s="68" t="s">
        <v>376</v>
      </c>
      <c r="B18" s="69">
        <v>0</v>
      </c>
      <c r="C18" s="70"/>
      <c r="D18" s="70"/>
      <c r="E18" s="70"/>
      <c r="F18" s="71">
        <f t="shared" si="1"/>
        <v>0</v>
      </c>
    </row>
    <row r="19" spans="1:6">
      <c r="A19" s="68" t="s">
        <v>377</v>
      </c>
      <c r="B19" s="69">
        <v>0</v>
      </c>
      <c r="C19" s="70"/>
      <c r="D19" s="70"/>
      <c r="E19" s="70"/>
      <c r="F19" s="71">
        <f t="shared" si="1"/>
        <v>0</v>
      </c>
    </row>
    <row r="20" spans="1:6">
      <c r="A20" s="72" t="s">
        <v>378</v>
      </c>
      <c r="B20" s="73">
        <f>B18-B19</f>
        <v>0</v>
      </c>
      <c r="C20" s="73">
        <f>C18-C19</f>
        <v>0</v>
      </c>
      <c r="D20" s="73">
        <f>D18-D19</f>
        <v>0</v>
      </c>
      <c r="E20" s="73">
        <f>E18-E19</f>
        <v>0</v>
      </c>
      <c r="F20" s="71">
        <f t="shared" si="1"/>
        <v>0</v>
      </c>
    </row>
    <row r="21" spans="1:6">
      <c r="A21" s="72" t="s">
        <v>379</v>
      </c>
      <c r="B21" s="73">
        <f>B17+B20</f>
        <v>0</v>
      </c>
      <c r="C21" s="73">
        <f>C17+C20</f>
        <v>0</v>
      </c>
      <c r="D21" s="73">
        <f>D17+D20</f>
        <v>0</v>
      </c>
      <c r="E21" s="73">
        <f>E17+E20</f>
        <v>10317796</v>
      </c>
      <c r="F21" s="71">
        <f t="shared" si="1"/>
        <v>10317796</v>
      </c>
    </row>
    <row r="22" spans="1:6">
      <c r="A22" s="72" t="s">
        <v>380</v>
      </c>
      <c r="B22" s="73">
        <f>B21+B14</f>
        <v>1503810</v>
      </c>
      <c r="C22" s="73">
        <f>C21+C14</f>
        <v>1853824</v>
      </c>
      <c r="D22" s="73">
        <f>D21+D14</f>
        <v>1161637</v>
      </c>
      <c r="E22" s="73">
        <f>E21+E14</f>
        <v>712806854</v>
      </c>
      <c r="F22" s="71">
        <f t="shared" si="1"/>
        <v>717326125</v>
      </c>
    </row>
    <row r="23" spans="1:6">
      <c r="A23" s="72" t="s">
        <v>381</v>
      </c>
      <c r="B23" s="73">
        <v>1503810</v>
      </c>
      <c r="C23" s="76">
        <v>792135</v>
      </c>
      <c r="D23" s="76">
        <v>1161637</v>
      </c>
      <c r="E23" s="76">
        <v>646598087</v>
      </c>
      <c r="F23" s="71">
        <f t="shared" si="1"/>
        <v>650055669</v>
      </c>
    </row>
    <row r="24" spans="1:6">
      <c r="A24" s="72" t="s">
        <v>382</v>
      </c>
      <c r="B24" s="73">
        <f>B14-B23</f>
        <v>0</v>
      </c>
      <c r="C24" s="73">
        <f>C14-C23</f>
        <v>1061689</v>
      </c>
      <c r="D24" s="73">
        <f>D14-D23</f>
        <v>0</v>
      </c>
      <c r="E24" s="73">
        <f>E14-E23</f>
        <v>55890971</v>
      </c>
      <c r="F24" s="71">
        <f t="shared" si="1"/>
        <v>56952660</v>
      </c>
    </row>
    <row r="25" spans="1:6" ht="25.5">
      <c r="A25" s="72" t="s">
        <v>383</v>
      </c>
      <c r="B25" s="73">
        <v>0</v>
      </c>
      <c r="C25" s="73">
        <v>0</v>
      </c>
      <c r="D25" s="73">
        <v>0</v>
      </c>
      <c r="E25" s="73">
        <v>0</v>
      </c>
      <c r="F25" s="71">
        <f t="shared" si="1"/>
        <v>0</v>
      </c>
    </row>
    <row r="26" spans="1:6" ht="15.75" thickBot="1">
      <c r="A26" s="77" t="s">
        <v>384</v>
      </c>
      <c r="B26" s="78">
        <v>0</v>
      </c>
      <c r="C26" s="78">
        <v>0</v>
      </c>
      <c r="D26" s="78">
        <v>0</v>
      </c>
      <c r="E26" s="78">
        <f>E21-E25</f>
        <v>10317796</v>
      </c>
      <c r="F26" s="79">
        <f t="shared" si="1"/>
        <v>10317796</v>
      </c>
    </row>
  </sheetData>
  <mergeCells count="3">
    <mergeCell ref="A2:E2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15</vt:i4>
      </vt:variant>
    </vt:vector>
  </HeadingPairs>
  <TitlesOfParts>
    <vt:vector size="33" baseType="lpstr">
      <vt:lpstr>Címrend</vt:lpstr>
      <vt:lpstr>2. melléklet</vt:lpstr>
      <vt:lpstr>3. melléklet</vt:lpstr>
      <vt:lpstr>4. melléklet</vt:lpstr>
      <vt:lpstr>5. melléklet</vt:lpstr>
      <vt:lpstr>6. melléklet </vt:lpstr>
      <vt:lpstr>7. melléklet</vt:lpstr>
      <vt:lpstr>8. melléklet</vt:lpstr>
      <vt:lpstr>9. melléklet</vt:lpstr>
      <vt:lpstr>10. melléklet</vt:lpstr>
      <vt:lpstr>11. melléklet</vt:lpstr>
      <vt:lpstr>12.melléklet</vt:lpstr>
      <vt:lpstr>13. melléklet</vt:lpstr>
      <vt:lpstr>14. melléklet</vt:lpstr>
      <vt:lpstr>15. melléklet</vt:lpstr>
      <vt:lpstr>16. melléklet</vt:lpstr>
      <vt:lpstr>17. melléklet </vt:lpstr>
      <vt:lpstr>1. határozat</vt:lpstr>
      <vt:lpstr>'13. melléklet'!Nyomtatási_cím</vt:lpstr>
      <vt:lpstr>'17. melléklet '!Nyomtatási_cím</vt:lpstr>
      <vt:lpstr>'5. melléklet'!Nyomtatási_cím</vt:lpstr>
      <vt:lpstr>'6. melléklet '!Nyomtatási_cím</vt:lpstr>
      <vt:lpstr>'11. melléklet'!Nyomtatási_terület</vt:lpstr>
      <vt:lpstr>'14. melléklet'!Nyomtatási_terület</vt:lpstr>
      <vt:lpstr>'16. melléklet'!Nyomtatási_terület</vt:lpstr>
      <vt:lpstr>'17. melléklet 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'7. melléklet'!Nyomtatási_terület</vt:lpstr>
      <vt:lpstr>'8. melléklet'!Nyomtatási_terület</vt:lpstr>
      <vt:lpstr>Címrend!Nyomtatási_terület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2018-06-01T08:59:12Z</dcterms:modified>
</cp:coreProperties>
</file>