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32760" windowWidth="12660" windowHeight="11760" tabRatio="907" activeTab="9"/>
  </bookViews>
  <sheets>
    <sheet name="ÖSSZEFÜGGÉSEK" sheetId="75" r:id="rId1"/>
    <sheet name="1.1.sz.mell." sheetId="1" r:id="rId2"/>
    <sheet name="1.2.sz.mell. " sheetId="148" r:id="rId3"/>
    <sheet name="2.1.sz.mell  " sheetId="73" r:id="rId4"/>
    <sheet name="2.2.sz.mell  " sheetId="61" r:id="rId5"/>
    <sheet name="ELLENŐRZÉS-1.sz.2.a.sz.2.b.sz." sheetId="76" r:id="rId6"/>
    <sheet name="6.sz.mell." sheetId="63" r:id="rId7"/>
    <sheet name="7.sz.mell. " sheetId="147" r:id="rId8"/>
    <sheet name="9.1. sz. mell" sheetId="3" r:id="rId9"/>
    <sheet name="9.1.1. sz. mell" sheetId="151" r:id="rId10"/>
    <sheet name="9.2. sz. mell" sheetId="79" r:id="rId11"/>
    <sheet name="9.2.1. sz. mell " sheetId="154" r:id="rId12"/>
    <sheet name="9.3. sz. mell " sheetId="157" r:id="rId13"/>
    <sheet name="9.3.1. sz. mell " sheetId="158" r:id="rId14"/>
    <sheet name="Munka1" sheetId="94" r:id="rId15"/>
    <sheet name="Munka2" sheetId="142" r:id="rId16"/>
  </sheets>
  <definedNames>
    <definedName name="_xlnm.Print_Titles" localSheetId="8">'9.1. sz. mell'!$1:$6</definedName>
    <definedName name="_xlnm.Print_Titles" localSheetId="9">'9.1.1. sz. mell'!$1:$6</definedName>
    <definedName name="_xlnm.Print_Titles" localSheetId="10">'9.2. sz. mell'!$1:$6</definedName>
    <definedName name="_xlnm.Print_Titles" localSheetId="11">'9.2.1. sz. mell '!$1:$6</definedName>
    <definedName name="_xlnm.Print_Titles" localSheetId="12">'9.3. sz. mell '!$1:$6</definedName>
    <definedName name="_xlnm.Print_Titles" localSheetId="13">'9.3.1. sz. mell '!$1:$6</definedName>
    <definedName name="_xlnm.Print_Area" localSheetId="1">'1.1.sz.mell.'!$A$1:$K$161</definedName>
    <definedName name="_xlnm.Print_Area" localSheetId="2">'1.2.sz.mell. '!$A$1:$K$161</definedName>
  </definedNames>
  <calcPr calcId="125725" fullCalcOnLoad="1"/>
</workbook>
</file>

<file path=xl/calcChain.xml><?xml version="1.0" encoding="utf-8"?>
<calcChain xmlns="http://schemas.openxmlformats.org/spreadsheetml/2006/main">
  <c r="I11" i="63"/>
  <c r="I8"/>
  <c r="I9"/>
  <c r="I10"/>
  <c r="I23"/>
  <c r="F23" i="147"/>
  <c r="G23"/>
  <c r="H23"/>
  <c r="F23" i="63"/>
  <c r="G23"/>
  <c r="H23"/>
  <c r="I12" i="147"/>
  <c r="I13"/>
  <c r="I14"/>
  <c r="I15"/>
  <c r="I16"/>
  <c r="I17"/>
  <c r="I18"/>
  <c r="I14" i="63"/>
  <c r="I15"/>
  <c r="I16"/>
  <c r="I17"/>
  <c r="I18"/>
  <c r="I13"/>
  <c r="I12"/>
  <c r="I19"/>
  <c r="I20"/>
  <c r="I21"/>
  <c r="I5" i="147"/>
  <c r="E100" i="148"/>
  <c r="E38" i="158"/>
  <c r="E52"/>
  <c r="D52"/>
  <c r="C52"/>
  <c r="E46"/>
  <c r="E58"/>
  <c r="D46"/>
  <c r="D58"/>
  <c r="C46"/>
  <c r="C58"/>
  <c r="C38"/>
  <c r="D38" i="157"/>
  <c r="D42"/>
  <c r="D154" i="151"/>
  <c r="E154"/>
  <c r="G154"/>
  <c r="G155"/>
  <c r="H154"/>
  <c r="I154"/>
  <c r="I155"/>
  <c r="E98"/>
  <c r="J98"/>
  <c r="G154" i="3"/>
  <c r="G155"/>
  <c r="H154"/>
  <c r="I154"/>
  <c r="I155"/>
  <c r="D154"/>
  <c r="E154"/>
  <c r="E98"/>
  <c r="E93"/>
  <c r="E128"/>
  <c r="E155"/>
  <c r="E100" i="1"/>
  <c r="J100"/>
  <c r="K100"/>
  <c r="C30" i="158"/>
  <c r="C26"/>
  <c r="C20"/>
  <c r="C8"/>
  <c r="C52" i="157"/>
  <c r="C46"/>
  <c r="C58"/>
  <c r="C30"/>
  <c r="C26"/>
  <c r="C20"/>
  <c r="C8"/>
  <c r="C52" i="154"/>
  <c r="C46"/>
  <c r="C58"/>
  <c r="C38"/>
  <c r="C31"/>
  <c r="C26"/>
  <c r="C20"/>
  <c r="C8"/>
  <c r="C37"/>
  <c r="C42"/>
  <c r="C52" i="79"/>
  <c r="C46"/>
  <c r="C58"/>
  <c r="C38"/>
  <c r="C31"/>
  <c r="C26"/>
  <c r="C20"/>
  <c r="C8"/>
  <c r="C37"/>
  <c r="C42"/>
  <c r="C146" i="151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C90"/>
  <c r="C146" i="3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G30" i="61"/>
  <c r="G17"/>
  <c r="D24" i="76"/>
  <c r="C24" i="61"/>
  <c r="C18"/>
  <c r="C30"/>
  <c r="C17"/>
  <c r="G29" i="73"/>
  <c r="D25" i="76"/>
  <c r="G18" i="73"/>
  <c r="G30"/>
  <c r="C24"/>
  <c r="C19"/>
  <c r="C29"/>
  <c r="C18"/>
  <c r="C147" i="148"/>
  <c r="C142"/>
  <c r="C135"/>
  <c r="C131"/>
  <c r="C155"/>
  <c r="K155"/>
  <c r="C116"/>
  <c r="C113"/>
  <c r="C100"/>
  <c r="C95"/>
  <c r="C130"/>
  <c r="C156"/>
  <c r="C80"/>
  <c r="C76"/>
  <c r="C73"/>
  <c r="C68"/>
  <c r="C87"/>
  <c r="C64"/>
  <c r="C58"/>
  <c r="C53"/>
  <c r="C47"/>
  <c r="C35"/>
  <c r="C27"/>
  <c r="C20"/>
  <c r="C13"/>
  <c r="C6"/>
  <c r="C63"/>
  <c r="C147" i="1"/>
  <c r="C142"/>
  <c r="C135"/>
  <c r="C131"/>
  <c r="C155"/>
  <c r="C116"/>
  <c r="C113"/>
  <c r="C100"/>
  <c r="C95"/>
  <c r="C130"/>
  <c r="C80"/>
  <c r="C76"/>
  <c r="C73"/>
  <c r="C68"/>
  <c r="C64"/>
  <c r="C87"/>
  <c r="C58"/>
  <c r="C53"/>
  <c r="C47"/>
  <c r="C35"/>
  <c r="C27"/>
  <c r="C20"/>
  <c r="C13"/>
  <c r="C6"/>
  <c r="C63"/>
  <c r="C88"/>
  <c r="C156"/>
  <c r="H4" i="73"/>
  <c r="J61" i="158"/>
  <c r="K61"/>
  <c r="J60"/>
  <c r="K60"/>
  <c r="J57"/>
  <c r="K57"/>
  <c r="J56"/>
  <c r="K56"/>
  <c r="J55"/>
  <c r="K55"/>
  <c r="J54"/>
  <c r="K54"/>
  <c r="J53"/>
  <c r="K53"/>
  <c r="J52"/>
  <c r="I52"/>
  <c r="H52"/>
  <c r="G52"/>
  <c r="F52"/>
  <c r="J51"/>
  <c r="K51"/>
  <c r="J50"/>
  <c r="K50"/>
  <c r="J49"/>
  <c r="K49"/>
  <c r="J48"/>
  <c r="K48"/>
  <c r="J47"/>
  <c r="K47"/>
  <c r="I46"/>
  <c r="I58"/>
  <c r="H46"/>
  <c r="H58"/>
  <c r="G46"/>
  <c r="G58"/>
  <c r="F46"/>
  <c r="F58"/>
  <c r="J41"/>
  <c r="J40"/>
  <c r="K40"/>
  <c r="J39"/>
  <c r="K39"/>
  <c r="I38"/>
  <c r="H38"/>
  <c r="G38"/>
  <c r="F38"/>
  <c r="D38"/>
  <c r="J36"/>
  <c r="J35"/>
  <c r="K35"/>
  <c r="J34"/>
  <c r="K34"/>
  <c r="J33"/>
  <c r="K33"/>
  <c r="J32"/>
  <c r="K32"/>
  <c r="I31"/>
  <c r="H31"/>
  <c r="G31"/>
  <c r="F31"/>
  <c r="E31"/>
  <c r="D31"/>
  <c r="J30"/>
  <c r="J29"/>
  <c r="K29"/>
  <c r="J28"/>
  <c r="K28"/>
  <c r="J27"/>
  <c r="K27"/>
  <c r="I26"/>
  <c r="H26"/>
  <c r="G26"/>
  <c r="F26"/>
  <c r="E26"/>
  <c r="D26"/>
  <c r="J25"/>
  <c r="K25"/>
  <c r="J24"/>
  <c r="K24"/>
  <c r="J23"/>
  <c r="K23"/>
  <c r="J22"/>
  <c r="K22"/>
  <c r="J21"/>
  <c r="J20"/>
  <c r="I20"/>
  <c r="H20"/>
  <c r="H37"/>
  <c r="H42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I8"/>
  <c r="I37"/>
  <c r="I42"/>
  <c r="H8"/>
  <c r="G8"/>
  <c r="G37"/>
  <c r="G42"/>
  <c r="F8"/>
  <c r="F37"/>
  <c r="E8"/>
  <c r="E37"/>
  <c r="E42"/>
  <c r="D8"/>
  <c r="C42"/>
  <c r="J61" i="157"/>
  <c r="K61"/>
  <c r="J60"/>
  <c r="K60"/>
  <c r="J57"/>
  <c r="K57"/>
  <c r="J56"/>
  <c r="K56"/>
  <c r="J55"/>
  <c r="K55"/>
  <c r="J54"/>
  <c r="K54"/>
  <c r="J53"/>
  <c r="K53"/>
  <c r="K52"/>
  <c r="I52"/>
  <c r="H52"/>
  <c r="G52"/>
  <c r="F52"/>
  <c r="E52"/>
  <c r="D52"/>
  <c r="K51"/>
  <c r="J51"/>
  <c r="K50"/>
  <c r="J50"/>
  <c r="K49"/>
  <c r="J49"/>
  <c r="J48"/>
  <c r="J47"/>
  <c r="I46"/>
  <c r="I58"/>
  <c r="H46"/>
  <c r="G46"/>
  <c r="G58"/>
  <c r="F46"/>
  <c r="E46"/>
  <c r="E58"/>
  <c r="D46"/>
  <c r="J41"/>
  <c r="J38"/>
  <c r="J42"/>
  <c r="J40"/>
  <c r="K40"/>
  <c r="J39"/>
  <c r="K39"/>
  <c r="I38"/>
  <c r="H38"/>
  <c r="G38"/>
  <c r="F38"/>
  <c r="E38"/>
  <c r="E42"/>
  <c r="J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J22"/>
  <c r="K22"/>
  <c r="J21"/>
  <c r="I20"/>
  <c r="H20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J8"/>
  <c r="I8"/>
  <c r="I37"/>
  <c r="I42"/>
  <c r="H8"/>
  <c r="G8"/>
  <c r="G37"/>
  <c r="G42"/>
  <c r="F8"/>
  <c r="E8"/>
  <c r="E37"/>
  <c r="D8"/>
  <c r="J61" i="154"/>
  <c r="K61"/>
  <c r="J60"/>
  <c r="K60"/>
  <c r="J57"/>
  <c r="K57"/>
  <c r="J56"/>
  <c r="K56"/>
  <c r="J55"/>
  <c r="K55"/>
  <c r="J54"/>
  <c r="K54"/>
  <c r="J53"/>
  <c r="K53"/>
  <c r="K52"/>
  <c r="J52"/>
  <c r="I52"/>
  <c r="H52"/>
  <c r="G52"/>
  <c r="F52"/>
  <c r="E52"/>
  <c r="D52"/>
  <c r="J51"/>
  <c r="K51"/>
  <c r="K50"/>
  <c r="J50"/>
  <c r="J49"/>
  <c r="K49"/>
  <c r="J48"/>
  <c r="K48"/>
  <c r="J47"/>
  <c r="K47"/>
  <c r="I46"/>
  <c r="I58"/>
  <c r="H46"/>
  <c r="G46"/>
  <c r="G58"/>
  <c r="F46"/>
  <c r="E46"/>
  <c r="E58"/>
  <c r="D46"/>
  <c r="D58"/>
  <c r="J41"/>
  <c r="K41"/>
  <c r="J40"/>
  <c r="K40"/>
  <c r="J39"/>
  <c r="K39"/>
  <c r="K38"/>
  <c r="J38"/>
  <c r="I38"/>
  <c r="H38"/>
  <c r="G38"/>
  <c r="F38"/>
  <c r="E38"/>
  <c r="D38"/>
  <c r="J36"/>
  <c r="K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K20"/>
  <c r="J22"/>
  <c r="K22"/>
  <c r="J21"/>
  <c r="I20"/>
  <c r="H20"/>
  <c r="G20"/>
  <c r="F20"/>
  <c r="E20"/>
  <c r="D20"/>
  <c r="D37"/>
  <c r="D42"/>
  <c r="K19"/>
  <c r="J19"/>
  <c r="K18"/>
  <c r="J18"/>
  <c r="K17"/>
  <c r="J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I8"/>
  <c r="I37"/>
  <c r="I42"/>
  <c r="H8"/>
  <c r="G8"/>
  <c r="G37"/>
  <c r="G42"/>
  <c r="F8"/>
  <c r="E8"/>
  <c r="E37"/>
  <c r="E42"/>
  <c r="D8"/>
  <c r="J158" i="151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J146"/>
  <c r="I146"/>
  <c r="H146"/>
  <c r="G146"/>
  <c r="F146"/>
  <c r="E146"/>
  <c r="D146"/>
  <c r="J145"/>
  <c r="K145"/>
  <c r="J144"/>
  <c r="K144"/>
  <c r="J143"/>
  <c r="K143"/>
  <c r="K140"/>
  <c r="K154"/>
  <c r="J142"/>
  <c r="K142"/>
  <c r="J141"/>
  <c r="K141"/>
  <c r="I140"/>
  <c r="H140"/>
  <c r="G140"/>
  <c r="F140"/>
  <c r="F154"/>
  <c r="E140"/>
  <c r="D140"/>
  <c r="J139"/>
  <c r="K139"/>
  <c r="J138"/>
  <c r="K138"/>
  <c r="J137"/>
  <c r="K137"/>
  <c r="J136"/>
  <c r="K136"/>
  <c r="J135"/>
  <c r="K135"/>
  <c r="J134"/>
  <c r="K134"/>
  <c r="K133"/>
  <c r="I133"/>
  <c r="H133"/>
  <c r="G133"/>
  <c r="F133"/>
  <c r="E133"/>
  <c r="D133"/>
  <c r="J132"/>
  <c r="K132"/>
  <c r="J131"/>
  <c r="K131"/>
  <c r="J130"/>
  <c r="I129"/>
  <c r="H129"/>
  <c r="G129"/>
  <c r="F129"/>
  <c r="E129"/>
  <c r="D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I114"/>
  <c r="H114"/>
  <c r="G114"/>
  <c r="F114"/>
  <c r="E114"/>
  <c r="D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K94"/>
  <c r="I93"/>
  <c r="I128"/>
  <c r="H93"/>
  <c r="H128"/>
  <c r="H155"/>
  <c r="G93"/>
  <c r="G128"/>
  <c r="F93"/>
  <c r="F128"/>
  <c r="D93"/>
  <c r="D128"/>
  <c r="D155"/>
  <c r="J88"/>
  <c r="K88"/>
  <c r="J87"/>
  <c r="K87"/>
  <c r="J86"/>
  <c r="K86"/>
  <c r="J85"/>
  <c r="K85"/>
  <c r="J84"/>
  <c r="K84"/>
  <c r="J83"/>
  <c r="K83"/>
  <c r="I82"/>
  <c r="H82"/>
  <c r="G82"/>
  <c r="F82"/>
  <c r="E82"/>
  <c r="D82"/>
  <c r="J81"/>
  <c r="K81"/>
  <c r="J80"/>
  <c r="K80"/>
  <c r="J79"/>
  <c r="I78"/>
  <c r="H78"/>
  <c r="G78"/>
  <c r="F78"/>
  <c r="E78"/>
  <c r="D78"/>
  <c r="J77"/>
  <c r="K77"/>
  <c r="J76"/>
  <c r="K76"/>
  <c r="K75"/>
  <c r="K89"/>
  <c r="I75"/>
  <c r="H75"/>
  <c r="G75"/>
  <c r="F75"/>
  <c r="E75"/>
  <c r="D75"/>
  <c r="J74"/>
  <c r="K74"/>
  <c r="J73"/>
  <c r="K73"/>
  <c r="J72"/>
  <c r="K72"/>
  <c r="J71"/>
  <c r="K71"/>
  <c r="K70"/>
  <c r="J70"/>
  <c r="I70"/>
  <c r="H70"/>
  <c r="G70"/>
  <c r="F70"/>
  <c r="E70"/>
  <c r="D70"/>
  <c r="K69"/>
  <c r="J69"/>
  <c r="J68"/>
  <c r="K68"/>
  <c r="J67"/>
  <c r="K67"/>
  <c r="I66"/>
  <c r="H66"/>
  <c r="H89"/>
  <c r="G66"/>
  <c r="F66"/>
  <c r="F89"/>
  <c r="E66"/>
  <c r="D66"/>
  <c r="D89"/>
  <c r="J64"/>
  <c r="K64"/>
  <c r="J63"/>
  <c r="K63"/>
  <c r="J62"/>
  <c r="K62"/>
  <c r="J61"/>
  <c r="I60"/>
  <c r="H60"/>
  <c r="G60"/>
  <c r="F60"/>
  <c r="E60"/>
  <c r="D60"/>
  <c r="J59"/>
  <c r="K59"/>
  <c r="J58"/>
  <c r="K58"/>
  <c r="J57"/>
  <c r="K57"/>
  <c r="J56"/>
  <c r="K56"/>
  <c r="J55"/>
  <c r="I55"/>
  <c r="H55"/>
  <c r="G55"/>
  <c r="F55"/>
  <c r="E55"/>
  <c r="D55"/>
  <c r="J54"/>
  <c r="K54"/>
  <c r="J53"/>
  <c r="K53"/>
  <c r="J52"/>
  <c r="K52"/>
  <c r="J51"/>
  <c r="K51"/>
  <c r="K49"/>
  <c r="J50"/>
  <c r="K50"/>
  <c r="I49"/>
  <c r="H49"/>
  <c r="G49"/>
  <c r="F49"/>
  <c r="E49"/>
  <c r="D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K36"/>
  <c r="J36"/>
  <c r="K35"/>
  <c r="J35"/>
  <c r="K34"/>
  <c r="J34"/>
  <c r="J33"/>
  <c r="K33"/>
  <c r="J32"/>
  <c r="K32"/>
  <c r="J31"/>
  <c r="K31"/>
  <c r="J30"/>
  <c r="K30"/>
  <c r="K29"/>
  <c r="I29"/>
  <c r="H29"/>
  <c r="G29"/>
  <c r="F29"/>
  <c r="E29"/>
  <c r="D29"/>
  <c r="J28"/>
  <c r="K28"/>
  <c r="J27"/>
  <c r="K27"/>
  <c r="K22"/>
  <c r="J26"/>
  <c r="K26"/>
  <c r="J25"/>
  <c r="K25"/>
  <c r="J24"/>
  <c r="K24"/>
  <c r="J23"/>
  <c r="K23"/>
  <c r="I22"/>
  <c r="H22"/>
  <c r="G22"/>
  <c r="F22"/>
  <c r="E22"/>
  <c r="D22"/>
  <c r="K21"/>
  <c r="J21"/>
  <c r="J20"/>
  <c r="K20"/>
  <c r="K15"/>
  <c r="J19"/>
  <c r="K19"/>
  <c r="J18"/>
  <c r="K18"/>
  <c r="J17"/>
  <c r="K17"/>
  <c r="J16"/>
  <c r="K16"/>
  <c r="I15"/>
  <c r="H15"/>
  <c r="H65"/>
  <c r="H90"/>
  <c r="G15"/>
  <c r="F15"/>
  <c r="F65"/>
  <c r="F90"/>
  <c r="E15"/>
  <c r="E65"/>
  <c r="D15"/>
  <c r="D65"/>
  <c r="D90"/>
  <c r="J14"/>
  <c r="K14"/>
  <c r="J13"/>
  <c r="K13"/>
  <c r="K8"/>
  <c r="J12"/>
  <c r="K12"/>
  <c r="J11"/>
  <c r="K11"/>
  <c r="J10"/>
  <c r="K10"/>
  <c r="J9"/>
  <c r="K9"/>
  <c r="I8"/>
  <c r="I65"/>
  <c r="H8"/>
  <c r="G8"/>
  <c r="G65"/>
  <c r="F8"/>
  <c r="E8"/>
  <c r="D8"/>
  <c r="I7" i="63"/>
  <c r="J7"/>
  <c r="I5"/>
  <c r="K154" i="148"/>
  <c r="J154"/>
  <c r="J153"/>
  <c r="K153"/>
  <c r="J152"/>
  <c r="K152"/>
  <c r="J151"/>
  <c r="K151"/>
  <c r="J150"/>
  <c r="K150"/>
  <c r="J149"/>
  <c r="K149"/>
  <c r="J148"/>
  <c r="K148"/>
  <c r="K147"/>
  <c r="I147"/>
  <c r="H147"/>
  <c r="G147"/>
  <c r="F147"/>
  <c r="E147"/>
  <c r="D147"/>
  <c r="J146"/>
  <c r="K146"/>
  <c r="J145"/>
  <c r="K145"/>
  <c r="J144"/>
  <c r="K144"/>
  <c r="J143"/>
  <c r="K143"/>
  <c r="J142"/>
  <c r="I142"/>
  <c r="H142"/>
  <c r="G142"/>
  <c r="F142"/>
  <c r="E142"/>
  <c r="D142"/>
  <c r="J141"/>
  <c r="K141"/>
  <c r="J140"/>
  <c r="K140"/>
  <c r="J139"/>
  <c r="K139"/>
  <c r="J138"/>
  <c r="K138"/>
  <c r="J137"/>
  <c r="K137"/>
  <c r="J136"/>
  <c r="K136"/>
  <c r="J135"/>
  <c r="I135"/>
  <c r="H135"/>
  <c r="G135"/>
  <c r="F135"/>
  <c r="E135"/>
  <c r="D135"/>
  <c r="J134"/>
  <c r="K134"/>
  <c r="J133"/>
  <c r="K133"/>
  <c r="J132"/>
  <c r="K132"/>
  <c r="J131"/>
  <c r="I131"/>
  <c r="I155"/>
  <c r="H131"/>
  <c r="H155"/>
  <c r="G131"/>
  <c r="G155"/>
  <c r="F131"/>
  <c r="F155"/>
  <c r="E131"/>
  <c r="E155"/>
  <c r="D131"/>
  <c r="D155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I116"/>
  <c r="H116"/>
  <c r="G116"/>
  <c r="F116"/>
  <c r="E116"/>
  <c r="D116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8"/>
  <c r="K98"/>
  <c r="J97"/>
  <c r="K97"/>
  <c r="J96"/>
  <c r="K96"/>
  <c r="I95"/>
  <c r="H95"/>
  <c r="H130"/>
  <c r="H156"/>
  <c r="G95"/>
  <c r="F95"/>
  <c r="E95"/>
  <c r="D95"/>
  <c r="D130"/>
  <c r="D156"/>
  <c r="C92"/>
  <c r="K91"/>
  <c r="K159"/>
  <c r="J86"/>
  <c r="K86"/>
  <c r="J85"/>
  <c r="K85"/>
  <c r="J84"/>
  <c r="K84"/>
  <c r="J83"/>
  <c r="K83"/>
  <c r="J82"/>
  <c r="K82"/>
  <c r="J81"/>
  <c r="K81"/>
  <c r="K80"/>
  <c r="I80"/>
  <c r="H80"/>
  <c r="G80"/>
  <c r="F80"/>
  <c r="E80"/>
  <c r="D80"/>
  <c r="J79"/>
  <c r="K79"/>
  <c r="K76"/>
  <c r="J78"/>
  <c r="K78"/>
  <c r="J77"/>
  <c r="K77"/>
  <c r="I76"/>
  <c r="H76"/>
  <c r="G76"/>
  <c r="F76"/>
  <c r="E76"/>
  <c r="D76"/>
  <c r="J75"/>
  <c r="K75"/>
  <c r="J74"/>
  <c r="K74"/>
  <c r="K73"/>
  <c r="J73"/>
  <c r="I73"/>
  <c r="H73"/>
  <c r="G73"/>
  <c r="F73"/>
  <c r="E73"/>
  <c r="D73"/>
  <c r="J72"/>
  <c r="K72"/>
  <c r="J71"/>
  <c r="K71"/>
  <c r="J70"/>
  <c r="K70"/>
  <c r="J69"/>
  <c r="K69"/>
  <c r="K68"/>
  <c r="J68"/>
  <c r="I68"/>
  <c r="H68"/>
  <c r="H87"/>
  <c r="H161"/>
  <c r="G68"/>
  <c r="F68"/>
  <c r="F87"/>
  <c r="F161"/>
  <c r="E68"/>
  <c r="D68"/>
  <c r="D87"/>
  <c r="D161"/>
  <c r="K67"/>
  <c r="J67"/>
  <c r="K66"/>
  <c r="J66"/>
  <c r="K65"/>
  <c r="J65"/>
  <c r="K64"/>
  <c r="J64"/>
  <c r="I64"/>
  <c r="I87"/>
  <c r="I161"/>
  <c r="H64"/>
  <c r="G64"/>
  <c r="G87"/>
  <c r="G161"/>
  <c r="F64"/>
  <c r="E64"/>
  <c r="E87"/>
  <c r="E161"/>
  <c r="D64"/>
  <c r="J62"/>
  <c r="K62"/>
  <c r="J61"/>
  <c r="K61"/>
  <c r="J60"/>
  <c r="K60"/>
  <c r="J59"/>
  <c r="K59"/>
  <c r="K58"/>
  <c r="J58"/>
  <c r="I58"/>
  <c r="H58"/>
  <c r="G58"/>
  <c r="F58"/>
  <c r="E58"/>
  <c r="D58"/>
  <c r="J57"/>
  <c r="K57"/>
  <c r="J56"/>
  <c r="K56"/>
  <c r="J55"/>
  <c r="K55"/>
  <c r="J54"/>
  <c r="I53"/>
  <c r="H53"/>
  <c r="G53"/>
  <c r="F53"/>
  <c r="E53"/>
  <c r="D53"/>
  <c r="J52"/>
  <c r="K52"/>
  <c r="J51"/>
  <c r="K51"/>
  <c r="J50"/>
  <c r="K50"/>
  <c r="J49"/>
  <c r="K49"/>
  <c r="K47"/>
  <c r="J48"/>
  <c r="K48"/>
  <c r="I47"/>
  <c r="H47"/>
  <c r="G47"/>
  <c r="F47"/>
  <c r="E47"/>
  <c r="D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K36"/>
  <c r="I35"/>
  <c r="H35"/>
  <c r="G35"/>
  <c r="F35"/>
  <c r="E35"/>
  <c r="D35"/>
  <c r="J34"/>
  <c r="K34"/>
  <c r="J33"/>
  <c r="K33"/>
  <c r="J32"/>
  <c r="K32"/>
  <c r="J31"/>
  <c r="K31"/>
  <c r="J30"/>
  <c r="K30"/>
  <c r="J29"/>
  <c r="K29"/>
  <c r="J28"/>
  <c r="I27"/>
  <c r="H27"/>
  <c r="G27"/>
  <c r="F27"/>
  <c r="E27"/>
  <c r="D27"/>
  <c r="J26"/>
  <c r="K26"/>
  <c r="J25"/>
  <c r="K25"/>
  <c r="K20"/>
  <c r="J24"/>
  <c r="K24"/>
  <c r="J23"/>
  <c r="K23"/>
  <c r="J22"/>
  <c r="K22"/>
  <c r="J21"/>
  <c r="K21"/>
  <c r="I20"/>
  <c r="H20"/>
  <c r="G20"/>
  <c r="F20"/>
  <c r="E20"/>
  <c r="E63"/>
  <c r="D20"/>
  <c r="J19"/>
  <c r="K19"/>
  <c r="J18"/>
  <c r="K18"/>
  <c r="K13"/>
  <c r="J17"/>
  <c r="K17"/>
  <c r="J16"/>
  <c r="K16"/>
  <c r="J15"/>
  <c r="K15"/>
  <c r="J14"/>
  <c r="K14"/>
  <c r="I13"/>
  <c r="H13"/>
  <c r="G13"/>
  <c r="F13"/>
  <c r="E13"/>
  <c r="D13"/>
  <c r="D63"/>
  <c r="D88"/>
  <c r="J12"/>
  <c r="K12"/>
  <c r="J11"/>
  <c r="K11"/>
  <c r="K6"/>
  <c r="J10"/>
  <c r="K10"/>
  <c r="J9"/>
  <c r="K9"/>
  <c r="J8"/>
  <c r="K8"/>
  <c r="J7"/>
  <c r="K7"/>
  <c r="I6"/>
  <c r="H6"/>
  <c r="H63"/>
  <c r="G6"/>
  <c r="F6"/>
  <c r="E6"/>
  <c r="D6"/>
  <c r="C3"/>
  <c r="I7" i="147"/>
  <c r="H4" i="61"/>
  <c r="J9" i="1"/>
  <c r="J61" i="79"/>
  <c r="K61"/>
  <c r="J60"/>
  <c r="K60"/>
  <c r="J57"/>
  <c r="K57"/>
  <c r="K55"/>
  <c r="J56"/>
  <c r="K56"/>
  <c r="J55"/>
  <c r="J54"/>
  <c r="K54"/>
  <c r="J53"/>
  <c r="J51"/>
  <c r="K51"/>
  <c r="J50"/>
  <c r="K50"/>
  <c r="J49"/>
  <c r="K49"/>
  <c r="J48"/>
  <c r="K48"/>
  <c r="J47"/>
  <c r="K40"/>
  <c r="J41"/>
  <c r="K41"/>
  <c r="J40"/>
  <c r="J38"/>
  <c r="J39"/>
  <c r="K39"/>
  <c r="J36"/>
  <c r="K36"/>
  <c r="J35"/>
  <c r="K35"/>
  <c r="K34"/>
  <c r="J34"/>
  <c r="J33"/>
  <c r="K33"/>
  <c r="J32"/>
  <c r="J31"/>
  <c r="J30"/>
  <c r="K30"/>
  <c r="J29"/>
  <c r="K29"/>
  <c r="J28"/>
  <c r="K28"/>
  <c r="J27"/>
  <c r="J26"/>
  <c r="J25"/>
  <c r="K25"/>
  <c r="J24"/>
  <c r="K24"/>
  <c r="J23"/>
  <c r="K23"/>
  <c r="K20"/>
  <c r="J22"/>
  <c r="K22"/>
  <c r="J21"/>
  <c r="K21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K9"/>
  <c r="I52"/>
  <c r="H52"/>
  <c r="G52"/>
  <c r="F52"/>
  <c r="E52"/>
  <c r="D52"/>
  <c r="I46"/>
  <c r="I58"/>
  <c r="H46"/>
  <c r="H58"/>
  <c r="G46"/>
  <c r="G58"/>
  <c r="F46"/>
  <c r="F58"/>
  <c r="E46"/>
  <c r="E58"/>
  <c r="D46"/>
  <c r="D58"/>
  <c r="I38"/>
  <c r="H38"/>
  <c r="G38"/>
  <c r="F38"/>
  <c r="E38"/>
  <c r="E42"/>
  <c r="D38"/>
  <c r="I31"/>
  <c r="H31"/>
  <c r="G31"/>
  <c r="F31"/>
  <c r="E31"/>
  <c r="D31"/>
  <c r="I26"/>
  <c r="H26"/>
  <c r="G26"/>
  <c r="F26"/>
  <c r="E26"/>
  <c r="D26"/>
  <c r="I20"/>
  <c r="H20"/>
  <c r="G20"/>
  <c r="F20"/>
  <c r="E20"/>
  <c r="D20"/>
  <c r="D37"/>
  <c r="D42"/>
  <c r="J8"/>
  <c r="I8"/>
  <c r="I37"/>
  <c r="I42"/>
  <c r="H8"/>
  <c r="H37"/>
  <c r="H42"/>
  <c r="G8"/>
  <c r="G37"/>
  <c r="G42"/>
  <c r="F8"/>
  <c r="F37"/>
  <c r="F42"/>
  <c r="E8"/>
  <c r="E37"/>
  <c r="D8"/>
  <c r="J158" i="3"/>
  <c r="E23" i="147"/>
  <c r="D23"/>
  <c r="B23"/>
  <c r="I22"/>
  <c r="J22"/>
  <c r="I21"/>
  <c r="J21"/>
  <c r="I20"/>
  <c r="J20"/>
  <c r="I19"/>
  <c r="J19"/>
  <c r="J18"/>
  <c r="J17"/>
  <c r="J16"/>
  <c r="J15"/>
  <c r="J14"/>
  <c r="J13"/>
  <c r="J12"/>
  <c r="I11"/>
  <c r="J11"/>
  <c r="I10"/>
  <c r="J10"/>
  <c r="I9"/>
  <c r="J9"/>
  <c r="I8"/>
  <c r="J8"/>
  <c r="J7"/>
  <c r="I6"/>
  <c r="J6"/>
  <c r="J5"/>
  <c r="E3"/>
  <c r="D3"/>
  <c r="I6" i="63"/>
  <c r="J6"/>
  <c r="J9"/>
  <c r="J11"/>
  <c r="J13"/>
  <c r="J15"/>
  <c r="J17"/>
  <c r="J19"/>
  <c r="J21"/>
  <c r="I22"/>
  <c r="J7" i="1"/>
  <c r="K158" i="3"/>
  <c r="K157"/>
  <c r="J157"/>
  <c r="J153"/>
  <c r="K153"/>
  <c r="J152"/>
  <c r="K152"/>
  <c r="K151"/>
  <c r="J151"/>
  <c r="J150"/>
  <c r="K150"/>
  <c r="J149"/>
  <c r="K149"/>
  <c r="J148"/>
  <c r="K148"/>
  <c r="J147"/>
  <c r="J146"/>
  <c r="J145"/>
  <c r="K145"/>
  <c r="J144"/>
  <c r="K144"/>
  <c r="J143"/>
  <c r="K143"/>
  <c r="K140"/>
  <c r="K154"/>
  <c r="J142"/>
  <c r="K142"/>
  <c r="J141"/>
  <c r="K141"/>
  <c r="J139"/>
  <c r="K139"/>
  <c r="J138"/>
  <c r="K138"/>
  <c r="J137"/>
  <c r="K137"/>
  <c r="J136"/>
  <c r="K136"/>
  <c r="J135"/>
  <c r="K135"/>
  <c r="J134"/>
  <c r="J133"/>
  <c r="J132"/>
  <c r="K132"/>
  <c r="J131"/>
  <c r="K131"/>
  <c r="J130"/>
  <c r="K130"/>
  <c r="K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J88"/>
  <c r="K88"/>
  <c r="J87"/>
  <c r="K87"/>
  <c r="J86"/>
  <c r="K86"/>
  <c r="J85"/>
  <c r="K85"/>
  <c r="J84"/>
  <c r="K84"/>
  <c r="J83"/>
  <c r="K83"/>
  <c r="J82"/>
  <c r="K80"/>
  <c r="J81"/>
  <c r="K81"/>
  <c r="J80"/>
  <c r="J79"/>
  <c r="K79"/>
  <c r="K78"/>
  <c r="J77"/>
  <c r="K77"/>
  <c r="J76"/>
  <c r="K76"/>
  <c r="K75"/>
  <c r="K89"/>
  <c r="J74"/>
  <c r="K74"/>
  <c r="J73"/>
  <c r="K73"/>
  <c r="J72"/>
  <c r="K72"/>
  <c r="J71"/>
  <c r="K71"/>
  <c r="K70"/>
  <c r="J69"/>
  <c r="K69"/>
  <c r="J68"/>
  <c r="K68"/>
  <c r="J67"/>
  <c r="J66"/>
  <c r="J64"/>
  <c r="K64"/>
  <c r="J63"/>
  <c r="K63"/>
  <c r="J62"/>
  <c r="K62"/>
  <c r="J61"/>
  <c r="K61"/>
  <c r="J59"/>
  <c r="K59"/>
  <c r="J58"/>
  <c r="K58"/>
  <c r="J57"/>
  <c r="K57"/>
  <c r="J56"/>
  <c r="K56"/>
  <c r="J54"/>
  <c r="K54"/>
  <c r="J53"/>
  <c r="K53"/>
  <c r="J52"/>
  <c r="K52"/>
  <c r="J51"/>
  <c r="K51"/>
  <c r="K49"/>
  <c r="J50"/>
  <c r="K50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6"/>
  <c r="K36"/>
  <c r="J35"/>
  <c r="K35"/>
  <c r="J34"/>
  <c r="K34"/>
  <c r="J33"/>
  <c r="K33"/>
  <c r="J32"/>
  <c r="K32"/>
  <c r="J31"/>
  <c r="K31"/>
  <c r="J30"/>
  <c r="K30"/>
  <c r="K29"/>
  <c r="J28"/>
  <c r="K28"/>
  <c r="J21"/>
  <c r="K21"/>
  <c r="J27"/>
  <c r="K27"/>
  <c r="K22"/>
  <c r="J26"/>
  <c r="K26"/>
  <c r="J25"/>
  <c r="K25"/>
  <c r="J24"/>
  <c r="K24"/>
  <c r="J23"/>
  <c r="K23"/>
  <c r="K19"/>
  <c r="J20"/>
  <c r="K20"/>
  <c r="K15"/>
  <c r="J19"/>
  <c r="J18"/>
  <c r="K18"/>
  <c r="J17"/>
  <c r="K17"/>
  <c r="J16"/>
  <c r="K16"/>
  <c r="I146"/>
  <c r="H146"/>
  <c r="G146"/>
  <c r="F146"/>
  <c r="E146"/>
  <c r="J140"/>
  <c r="J154"/>
  <c r="I140"/>
  <c r="H140"/>
  <c r="G140"/>
  <c r="F140"/>
  <c r="F154"/>
  <c r="E140"/>
  <c r="I133"/>
  <c r="H133"/>
  <c r="G133"/>
  <c r="F133"/>
  <c r="E133"/>
  <c r="J129"/>
  <c r="I129"/>
  <c r="H129"/>
  <c r="G129"/>
  <c r="F129"/>
  <c r="E129"/>
  <c r="J114"/>
  <c r="I114"/>
  <c r="H114"/>
  <c r="H128"/>
  <c r="H155"/>
  <c r="G114"/>
  <c r="F114"/>
  <c r="E114"/>
  <c r="I93"/>
  <c r="I128"/>
  <c r="H93"/>
  <c r="G93"/>
  <c r="G128"/>
  <c r="F93"/>
  <c r="I82"/>
  <c r="H82"/>
  <c r="G82"/>
  <c r="F82"/>
  <c r="E82"/>
  <c r="J78"/>
  <c r="I78"/>
  <c r="H78"/>
  <c r="G78"/>
  <c r="F78"/>
  <c r="E78"/>
  <c r="J75"/>
  <c r="J89"/>
  <c r="I75"/>
  <c r="H75"/>
  <c r="G75"/>
  <c r="F75"/>
  <c r="E75"/>
  <c r="E89"/>
  <c r="I70"/>
  <c r="H70"/>
  <c r="G70"/>
  <c r="F70"/>
  <c r="E70"/>
  <c r="I66"/>
  <c r="I89"/>
  <c r="H66"/>
  <c r="H89"/>
  <c r="G66"/>
  <c r="G89"/>
  <c r="F66"/>
  <c r="F89"/>
  <c r="E66"/>
  <c r="J60"/>
  <c r="I60"/>
  <c r="H60"/>
  <c r="G60"/>
  <c r="F60"/>
  <c r="E60"/>
  <c r="J55"/>
  <c r="I55"/>
  <c r="H55"/>
  <c r="G55"/>
  <c r="F55"/>
  <c r="E55"/>
  <c r="J49"/>
  <c r="I49"/>
  <c r="H49"/>
  <c r="G49"/>
  <c r="F49"/>
  <c r="E49"/>
  <c r="J37"/>
  <c r="J65"/>
  <c r="J90"/>
  <c r="I37"/>
  <c r="H37"/>
  <c r="G37"/>
  <c r="F37"/>
  <c r="E37"/>
  <c r="J29"/>
  <c r="I29"/>
  <c r="H29"/>
  <c r="G29"/>
  <c r="F29"/>
  <c r="E29"/>
  <c r="J22"/>
  <c r="I22"/>
  <c r="H22"/>
  <c r="G22"/>
  <c r="F22"/>
  <c r="E22"/>
  <c r="I15"/>
  <c r="H15"/>
  <c r="G15"/>
  <c r="F15"/>
  <c r="E15"/>
  <c r="J10"/>
  <c r="K10"/>
  <c r="J11"/>
  <c r="K11"/>
  <c r="J12"/>
  <c r="K12"/>
  <c r="J13"/>
  <c r="K13"/>
  <c r="K8"/>
  <c r="J14"/>
  <c r="K14"/>
  <c r="J9"/>
  <c r="K9"/>
  <c r="I8"/>
  <c r="I65"/>
  <c r="I90"/>
  <c r="H8"/>
  <c r="G8"/>
  <c r="G65"/>
  <c r="G90"/>
  <c r="F8"/>
  <c r="F65"/>
  <c r="F90"/>
  <c r="E8"/>
  <c r="D8"/>
  <c r="J86" i="1"/>
  <c r="K86"/>
  <c r="J85"/>
  <c r="K85"/>
  <c r="J154"/>
  <c r="J153"/>
  <c r="K153"/>
  <c r="J152"/>
  <c r="K152"/>
  <c r="J151"/>
  <c r="K151"/>
  <c r="J150"/>
  <c r="K150"/>
  <c r="J149"/>
  <c r="K149"/>
  <c r="J148"/>
  <c r="K148"/>
  <c r="K147"/>
  <c r="J146"/>
  <c r="K146"/>
  <c r="J145"/>
  <c r="J144"/>
  <c r="K144"/>
  <c r="J143"/>
  <c r="K143"/>
  <c r="J141"/>
  <c r="K141"/>
  <c r="J140"/>
  <c r="K140"/>
  <c r="J139"/>
  <c r="K139"/>
  <c r="J138"/>
  <c r="K138"/>
  <c r="J137"/>
  <c r="K137"/>
  <c r="J136"/>
  <c r="K136"/>
  <c r="K135"/>
  <c r="K132"/>
  <c r="J134"/>
  <c r="K134"/>
  <c r="J133"/>
  <c r="J132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99"/>
  <c r="K99"/>
  <c r="J98"/>
  <c r="K98"/>
  <c r="J97"/>
  <c r="K97"/>
  <c r="J96"/>
  <c r="K96"/>
  <c r="J84"/>
  <c r="K84"/>
  <c r="J83"/>
  <c r="K83"/>
  <c r="J82"/>
  <c r="K82"/>
  <c r="J81"/>
  <c r="K81"/>
  <c r="J79"/>
  <c r="K79"/>
  <c r="J78"/>
  <c r="K78"/>
  <c r="J77"/>
  <c r="K77"/>
  <c r="K76"/>
  <c r="J75"/>
  <c r="K75"/>
  <c r="J74"/>
  <c r="K74"/>
  <c r="K73"/>
  <c r="K87"/>
  <c r="J72"/>
  <c r="K72"/>
  <c r="J71"/>
  <c r="K71"/>
  <c r="J70"/>
  <c r="K70"/>
  <c r="J69"/>
  <c r="K69"/>
  <c r="K68"/>
  <c r="J67"/>
  <c r="K67"/>
  <c r="J66"/>
  <c r="K66"/>
  <c r="J65"/>
  <c r="K65"/>
  <c r="J62"/>
  <c r="K62"/>
  <c r="J61"/>
  <c r="K61"/>
  <c r="J60"/>
  <c r="K60"/>
  <c r="J59"/>
  <c r="J57"/>
  <c r="K57"/>
  <c r="J56"/>
  <c r="K56"/>
  <c r="J55"/>
  <c r="K55"/>
  <c r="J54"/>
  <c r="K54"/>
  <c r="K53"/>
  <c r="J52"/>
  <c r="K52"/>
  <c r="J51"/>
  <c r="K51"/>
  <c r="J50"/>
  <c r="K50"/>
  <c r="J49"/>
  <c r="K49"/>
  <c r="K47"/>
  <c r="J48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J34"/>
  <c r="K34"/>
  <c r="J33"/>
  <c r="K33"/>
  <c r="J32"/>
  <c r="K32"/>
  <c r="J31"/>
  <c r="K31"/>
  <c r="J30"/>
  <c r="K30"/>
  <c r="J29"/>
  <c r="K29"/>
  <c r="J28"/>
  <c r="K28"/>
  <c r="K27"/>
  <c r="J26"/>
  <c r="K26"/>
  <c r="J25"/>
  <c r="K25"/>
  <c r="K20"/>
  <c r="J24"/>
  <c r="K24"/>
  <c r="J23"/>
  <c r="K23"/>
  <c r="J22"/>
  <c r="K22"/>
  <c r="J21"/>
  <c r="J15"/>
  <c r="K15"/>
  <c r="J16"/>
  <c r="K16"/>
  <c r="J17"/>
  <c r="K17"/>
  <c r="J18"/>
  <c r="K18"/>
  <c r="K13"/>
  <c r="J19"/>
  <c r="K19"/>
  <c r="J14"/>
  <c r="K14"/>
  <c r="K9"/>
  <c r="J8"/>
  <c r="K8"/>
  <c r="J10"/>
  <c r="K10"/>
  <c r="J11"/>
  <c r="K11"/>
  <c r="K6"/>
  <c r="J12"/>
  <c r="K12"/>
  <c r="J147"/>
  <c r="I147"/>
  <c r="H147"/>
  <c r="H155"/>
  <c r="G147"/>
  <c r="F147"/>
  <c r="F155"/>
  <c r="E147"/>
  <c r="D147"/>
  <c r="D155"/>
  <c r="I142"/>
  <c r="H142"/>
  <c r="G142"/>
  <c r="F142"/>
  <c r="E142"/>
  <c r="D142"/>
  <c r="I135"/>
  <c r="H135"/>
  <c r="G135"/>
  <c r="F135"/>
  <c r="E135"/>
  <c r="D135"/>
  <c r="I131"/>
  <c r="I155"/>
  <c r="H131"/>
  <c r="G131"/>
  <c r="G155"/>
  <c r="F131"/>
  <c r="E131"/>
  <c r="E155"/>
  <c r="D131"/>
  <c r="I116"/>
  <c r="H116"/>
  <c r="G116"/>
  <c r="F116"/>
  <c r="E116"/>
  <c r="D116"/>
  <c r="I95"/>
  <c r="I130"/>
  <c r="H95"/>
  <c r="H130"/>
  <c r="G95"/>
  <c r="G130"/>
  <c r="F95"/>
  <c r="D95"/>
  <c r="D130"/>
  <c r="D156"/>
  <c r="J80"/>
  <c r="I80"/>
  <c r="H80"/>
  <c r="G80"/>
  <c r="F80"/>
  <c r="E80"/>
  <c r="D80"/>
  <c r="J76"/>
  <c r="I76"/>
  <c r="H76"/>
  <c r="G76"/>
  <c r="F76"/>
  <c r="E76"/>
  <c r="D76"/>
  <c r="I73"/>
  <c r="H73"/>
  <c r="G73"/>
  <c r="F73"/>
  <c r="E73"/>
  <c r="E87"/>
  <c r="E161"/>
  <c r="D73"/>
  <c r="J68"/>
  <c r="I68"/>
  <c r="H68"/>
  <c r="G68"/>
  <c r="F68"/>
  <c r="E68"/>
  <c r="D68"/>
  <c r="I64"/>
  <c r="I87"/>
  <c r="I161"/>
  <c r="H64"/>
  <c r="H87"/>
  <c r="G64"/>
  <c r="G87"/>
  <c r="G161"/>
  <c r="F64"/>
  <c r="F87"/>
  <c r="F161"/>
  <c r="E64"/>
  <c r="D64"/>
  <c r="D87"/>
  <c r="D161"/>
  <c r="I58"/>
  <c r="H58"/>
  <c r="G58"/>
  <c r="F58"/>
  <c r="E58"/>
  <c r="D58"/>
  <c r="I53"/>
  <c r="H53"/>
  <c r="G53"/>
  <c r="F53"/>
  <c r="E53"/>
  <c r="D53"/>
  <c r="I47"/>
  <c r="H47"/>
  <c r="G47"/>
  <c r="F47"/>
  <c r="E47"/>
  <c r="D47"/>
  <c r="I35"/>
  <c r="I63"/>
  <c r="H35"/>
  <c r="G35"/>
  <c r="G63"/>
  <c r="F35"/>
  <c r="E35"/>
  <c r="D35"/>
  <c r="J27"/>
  <c r="I27"/>
  <c r="H27"/>
  <c r="G27"/>
  <c r="F27"/>
  <c r="E27"/>
  <c r="D27"/>
  <c r="I20"/>
  <c r="H20"/>
  <c r="G20"/>
  <c r="F20"/>
  <c r="E20"/>
  <c r="D20"/>
  <c r="I13"/>
  <c r="H13"/>
  <c r="H63"/>
  <c r="G13"/>
  <c r="F13"/>
  <c r="E13"/>
  <c r="D13"/>
  <c r="D63"/>
  <c r="I6"/>
  <c r="H6"/>
  <c r="G6"/>
  <c r="F6"/>
  <c r="F63"/>
  <c r="E6"/>
  <c r="D6"/>
  <c r="K91"/>
  <c r="K159"/>
  <c r="E23" i="63"/>
  <c r="D29" i="3"/>
  <c r="J22" i="63"/>
  <c r="J20"/>
  <c r="J18"/>
  <c r="J16"/>
  <c r="J14"/>
  <c r="J12"/>
  <c r="J10"/>
  <c r="J8"/>
  <c r="J5"/>
  <c r="E3"/>
  <c r="I29" i="61"/>
  <c r="I28"/>
  <c r="I27"/>
  <c r="I26"/>
  <c r="I25"/>
  <c r="I24"/>
  <c r="I23"/>
  <c r="I22"/>
  <c r="I21"/>
  <c r="I20"/>
  <c r="I19"/>
  <c r="I18"/>
  <c r="I30"/>
  <c r="I16"/>
  <c r="I15"/>
  <c r="I14"/>
  <c r="I13"/>
  <c r="I12"/>
  <c r="I11"/>
  <c r="I10"/>
  <c r="I9"/>
  <c r="I8"/>
  <c r="I7"/>
  <c r="I6"/>
  <c r="I17"/>
  <c r="E29"/>
  <c r="E28"/>
  <c r="E27"/>
  <c r="E26"/>
  <c r="E25"/>
  <c r="E24"/>
  <c r="E23"/>
  <c r="E22"/>
  <c r="E21"/>
  <c r="E20"/>
  <c r="E19"/>
  <c r="E18"/>
  <c r="E30"/>
  <c r="E7"/>
  <c r="E8"/>
  <c r="E9"/>
  <c r="E10"/>
  <c r="E11"/>
  <c r="E12"/>
  <c r="E13"/>
  <c r="E14"/>
  <c r="E15"/>
  <c r="E16"/>
  <c r="E6"/>
  <c r="E17"/>
  <c r="I28" i="73"/>
  <c r="I27"/>
  <c r="I26"/>
  <c r="I25"/>
  <c r="I24"/>
  <c r="I23"/>
  <c r="I22"/>
  <c r="I21"/>
  <c r="I20"/>
  <c r="I19"/>
  <c r="I29"/>
  <c r="I7"/>
  <c r="I8"/>
  <c r="I9"/>
  <c r="I10"/>
  <c r="I11"/>
  <c r="I12"/>
  <c r="I13"/>
  <c r="I14"/>
  <c r="I15"/>
  <c r="I16"/>
  <c r="I17"/>
  <c r="I6"/>
  <c r="I18"/>
  <c r="E28"/>
  <c r="E27"/>
  <c r="E26"/>
  <c r="E25"/>
  <c r="E24"/>
  <c r="E21"/>
  <c r="E22"/>
  <c r="E23"/>
  <c r="E20"/>
  <c r="E19"/>
  <c r="E29"/>
  <c r="E7"/>
  <c r="E8"/>
  <c r="E9"/>
  <c r="E10"/>
  <c r="E11"/>
  <c r="E12"/>
  <c r="E13"/>
  <c r="E14"/>
  <c r="E15"/>
  <c r="E16"/>
  <c r="E6"/>
  <c r="A31" i="75"/>
  <c r="A28" i="76"/>
  <c r="A37" i="75"/>
  <c r="A19"/>
  <c r="A13"/>
  <c r="A10" i="76"/>
  <c r="K154" i="1"/>
  <c r="D93" i="3"/>
  <c r="D114"/>
  <c r="D128"/>
  <c r="D155"/>
  <c r="D129"/>
  <c r="D133"/>
  <c r="D140"/>
  <c r="D146"/>
  <c r="D15"/>
  <c r="D22"/>
  <c r="D37"/>
  <c r="D49"/>
  <c r="D55"/>
  <c r="D60"/>
  <c r="D66"/>
  <c r="D70"/>
  <c r="D75"/>
  <c r="D89"/>
  <c r="D78"/>
  <c r="D82"/>
  <c r="A4" i="76"/>
  <c r="A25" i="75"/>
  <c r="A34" i="76"/>
  <c r="A22"/>
  <c r="A16"/>
  <c r="H17" i="61"/>
  <c r="D32"/>
  <c r="H30"/>
  <c r="H31"/>
  <c r="D17"/>
  <c r="D18"/>
  <c r="D24"/>
  <c r="D30"/>
  <c r="H18" i="73"/>
  <c r="H29"/>
  <c r="D31" i="76"/>
  <c r="D18" i="73"/>
  <c r="D12" i="76"/>
  <c r="D19" i="73"/>
  <c r="D29"/>
  <c r="D24"/>
  <c r="C92" i="1"/>
  <c r="C3"/>
  <c r="C4" i="73" s="1"/>
  <c r="G4" s="1"/>
  <c r="D3" i="63"/>
  <c r="B23"/>
  <c r="D23"/>
  <c r="B7" i="76"/>
  <c r="C4" i="61"/>
  <c r="G4" s="1"/>
  <c r="G32"/>
  <c r="J64" i="1"/>
  <c r="K7"/>
  <c r="I88"/>
  <c r="G88"/>
  <c r="K55" i="151"/>
  <c r="K82"/>
  <c r="K146"/>
  <c r="I2" i="61"/>
  <c r="J2" i="147" s="1"/>
  <c r="B24" i="76"/>
  <c r="G156" i="1"/>
  <c r="G160"/>
  <c r="I160"/>
  <c r="I156"/>
  <c r="K64"/>
  <c r="K80"/>
  <c r="H88" i="148"/>
  <c r="H160"/>
  <c r="H156" i="1"/>
  <c r="K55" i="3"/>
  <c r="K60"/>
  <c r="K82"/>
  <c r="K135" i="148"/>
  <c r="K142"/>
  <c r="H32" i="61"/>
  <c r="K36" i="1"/>
  <c r="K67" i="3"/>
  <c r="K66"/>
  <c r="K94"/>
  <c r="K134"/>
  <c r="K133"/>
  <c r="K27" i="79"/>
  <c r="K26"/>
  <c r="K32"/>
  <c r="K31"/>
  <c r="K47"/>
  <c r="K66" i="151"/>
  <c r="J73" i="1"/>
  <c r="J87"/>
  <c r="E4" i="61"/>
  <c r="I4" s="1"/>
  <c r="J20" i="148"/>
  <c r="J76"/>
  <c r="J147"/>
  <c r="J155"/>
  <c r="K32" i="154"/>
  <c r="K31"/>
  <c r="J31"/>
  <c r="J8" i="151"/>
  <c r="J29"/>
  <c r="J49"/>
  <c r="J66"/>
  <c r="J75"/>
  <c r="J82"/>
  <c r="J133"/>
  <c r="K9" i="154"/>
  <c r="J26"/>
  <c r="J26" i="157"/>
  <c r="K32"/>
  <c r="K31"/>
  <c r="J31"/>
  <c r="B6" i="76"/>
  <c r="B8"/>
  <c r="C160" i="1"/>
  <c r="B26" i="76"/>
  <c r="B25"/>
  <c r="C161" i="1"/>
  <c r="J53"/>
  <c r="J135"/>
  <c r="K21"/>
  <c r="K59"/>
  <c r="K58"/>
  <c r="J58"/>
  <c r="K133"/>
  <c r="K131"/>
  <c r="J131"/>
  <c r="K145"/>
  <c r="K142"/>
  <c r="J142"/>
  <c r="D65" i="3"/>
  <c r="D90"/>
  <c r="H65"/>
  <c r="H90"/>
  <c r="J70"/>
  <c r="K53" i="79"/>
  <c r="K52"/>
  <c r="J52"/>
  <c r="G63" i="148"/>
  <c r="I63"/>
  <c r="J47"/>
  <c r="K54"/>
  <c r="K53"/>
  <c r="J53"/>
  <c r="J80"/>
  <c r="J87"/>
  <c r="J161"/>
  <c r="E130"/>
  <c r="E156"/>
  <c r="G130"/>
  <c r="G156"/>
  <c r="I130"/>
  <c r="I156"/>
  <c r="K131"/>
  <c r="J37" i="151"/>
  <c r="J65"/>
  <c r="J90"/>
  <c r="K61"/>
  <c r="K60"/>
  <c r="J60"/>
  <c r="E89"/>
  <c r="G89"/>
  <c r="G90"/>
  <c r="I89"/>
  <c r="I90"/>
  <c r="K79"/>
  <c r="K78"/>
  <c r="J78"/>
  <c r="J89"/>
  <c r="K21" i="157"/>
  <c r="K20"/>
  <c r="J20"/>
  <c r="J37"/>
  <c r="H161" i="1"/>
  <c r="K48"/>
  <c r="K147" i="3"/>
  <c r="K146"/>
  <c r="K28" i="148"/>
  <c r="K27"/>
  <c r="J27"/>
  <c r="K130" i="151"/>
  <c r="K129"/>
  <c r="J129"/>
  <c r="K21" i="154"/>
  <c r="K48" i="157"/>
  <c r="K21" i="158"/>
  <c r="F37" i="154"/>
  <c r="F42"/>
  <c r="H37"/>
  <c r="H42"/>
  <c r="F58"/>
  <c r="H58"/>
  <c r="D37" i="157"/>
  <c r="F37"/>
  <c r="F42"/>
  <c r="H37"/>
  <c r="H42"/>
  <c r="D58"/>
  <c r="F58"/>
  <c r="H58"/>
  <c r="I88" i="148"/>
  <c r="I160"/>
  <c r="J155" i="1"/>
  <c r="G88" i="148"/>
  <c r="G160"/>
  <c r="B31" i="76"/>
  <c r="K155" i="1"/>
  <c r="B37" i="76"/>
  <c r="H88" i="1"/>
  <c r="H160"/>
  <c r="K36" i="157"/>
  <c r="C155" i="151"/>
  <c r="C155" i="3"/>
  <c r="C90"/>
  <c r="G31" i="61"/>
  <c r="D37" i="76"/>
  <c r="E37" s="1"/>
  <c r="D26"/>
  <c r="C32" i="61"/>
  <c r="D7" i="76"/>
  <c r="C31" i="61"/>
  <c r="D6" i="76"/>
  <c r="E6" s="1"/>
  <c r="C30" i="73"/>
  <c r="C31"/>
  <c r="G31"/>
  <c r="C161" i="148"/>
  <c r="C88"/>
  <c r="C160"/>
  <c r="G33" i="61"/>
  <c r="C33"/>
  <c r="G32" i="73"/>
  <c r="C32"/>
  <c r="D8" i="76"/>
  <c r="E8" s="1"/>
  <c r="J46" i="154"/>
  <c r="J58"/>
  <c r="J20" i="79"/>
  <c r="J37"/>
  <c r="J42"/>
  <c r="D160" i="148"/>
  <c r="J13" i="1"/>
  <c r="J15" i="151"/>
  <c r="J20" i="1"/>
  <c r="E63"/>
  <c r="J98" i="3"/>
  <c r="J93"/>
  <c r="J8"/>
  <c r="D30" i="76"/>
  <c r="D31" i="61"/>
  <c r="H30" i="73"/>
  <c r="H31"/>
  <c r="E18"/>
  <c r="K52" i="158"/>
  <c r="J8"/>
  <c r="D37"/>
  <c r="D42"/>
  <c r="K8"/>
  <c r="K37"/>
  <c r="K26"/>
  <c r="J31"/>
  <c r="K30"/>
  <c r="K31"/>
  <c r="K41"/>
  <c r="K38"/>
  <c r="K36"/>
  <c r="K20"/>
  <c r="J26"/>
  <c r="J37"/>
  <c r="J38"/>
  <c r="K38" i="79"/>
  <c r="J140" i="151"/>
  <c r="J154"/>
  <c r="E90"/>
  <c r="J22"/>
  <c r="E65" i="3"/>
  <c r="E90"/>
  <c r="J15"/>
  <c r="I23" i="147"/>
  <c r="J23"/>
  <c r="K87" i="148"/>
  <c r="K161"/>
  <c r="E88"/>
  <c r="E160"/>
  <c r="J13"/>
  <c r="J6"/>
  <c r="E95" i="1"/>
  <c r="E130"/>
  <c r="E156"/>
  <c r="B13" i="76"/>
  <c r="J161" i="1"/>
  <c r="B19" i="76"/>
  <c r="K161" i="1"/>
  <c r="E88"/>
  <c r="K98" i="3"/>
  <c r="E160" i="1"/>
  <c r="C42" i="157"/>
  <c r="E93" i="151"/>
  <c r="E128"/>
  <c r="E155"/>
  <c r="K98"/>
  <c r="J20" i="154"/>
  <c r="E30" i="73"/>
  <c r="E32"/>
  <c r="D13" i="76"/>
  <c r="D19"/>
  <c r="E31" i="61"/>
  <c r="E33"/>
  <c r="D33"/>
  <c r="H33"/>
  <c r="D32" i="76"/>
  <c r="I32" i="61"/>
  <c r="I31"/>
  <c r="E32"/>
  <c r="I31" i="73"/>
  <c r="D36" i="76"/>
  <c r="I30" i="73"/>
  <c r="D20" i="76"/>
  <c r="E31" i="73"/>
  <c r="D18" i="76"/>
  <c r="D31" i="73"/>
  <c r="D30"/>
  <c r="K46" i="158"/>
  <c r="K58"/>
  <c r="J46"/>
  <c r="J58"/>
  <c r="J42"/>
  <c r="K42"/>
  <c r="F42"/>
  <c r="J46" i="157"/>
  <c r="K47"/>
  <c r="K46"/>
  <c r="K58"/>
  <c r="J52"/>
  <c r="K41"/>
  <c r="K38"/>
  <c r="K8"/>
  <c r="K37"/>
  <c r="J8" i="154"/>
  <c r="J37"/>
  <c r="J42"/>
  <c r="K46"/>
  <c r="K58"/>
  <c r="K46" i="79"/>
  <c r="K58"/>
  <c r="J46"/>
  <c r="J58"/>
  <c r="K37" i="151"/>
  <c r="K65"/>
  <c r="K90"/>
  <c r="J93"/>
  <c r="K93"/>
  <c r="J114"/>
  <c r="J128"/>
  <c r="J155"/>
  <c r="K114"/>
  <c r="K128"/>
  <c r="F155"/>
  <c r="K155"/>
  <c r="K114" i="3"/>
  <c r="J128"/>
  <c r="J155"/>
  <c r="F128"/>
  <c r="F155"/>
  <c r="K93"/>
  <c r="K128"/>
  <c r="K155"/>
  <c r="K37"/>
  <c r="K65"/>
  <c r="K90"/>
  <c r="K116" i="148"/>
  <c r="J116"/>
  <c r="F130"/>
  <c r="F156"/>
  <c r="J95"/>
  <c r="J130"/>
  <c r="J156"/>
  <c r="K95"/>
  <c r="K130"/>
  <c r="K156"/>
  <c r="K35"/>
  <c r="J35"/>
  <c r="J63"/>
  <c r="F63"/>
  <c r="F88"/>
  <c r="K63"/>
  <c r="K88"/>
  <c r="K116" i="1"/>
  <c r="J116"/>
  <c r="F130"/>
  <c r="F156"/>
  <c r="J95"/>
  <c r="J130"/>
  <c r="J156"/>
  <c r="B32" i="76"/>
  <c r="E32" s="1"/>
  <c r="K95" i="1"/>
  <c r="K130"/>
  <c r="K156"/>
  <c r="B38" i="76"/>
  <c r="J35" i="1"/>
  <c r="J47"/>
  <c r="K35"/>
  <c r="K63"/>
  <c r="F88"/>
  <c r="J6"/>
  <c r="J63"/>
  <c r="B36" i="76"/>
  <c r="B30"/>
  <c r="D160" i="1"/>
  <c r="D88"/>
  <c r="J23" i="63"/>
  <c r="I32" i="73"/>
  <c r="I33" i="61"/>
  <c r="D38" i="76"/>
  <c r="H32" i="73"/>
  <c r="D32"/>
  <c r="D14" i="76"/>
  <c r="J58" i="157"/>
  <c r="K42"/>
  <c r="K160" i="148"/>
  <c r="F160"/>
  <c r="J88"/>
  <c r="J160"/>
  <c r="F160" i="1"/>
  <c r="K88"/>
  <c r="B20" i="76"/>
  <c r="E20" s="1"/>
  <c r="K160" i="1"/>
  <c r="B18" i="76"/>
  <c r="J88" i="1"/>
  <c r="B14" i="76"/>
  <c r="B12"/>
  <c r="J160" i="1"/>
  <c r="E4" i="73" l="1"/>
  <c r="I4" s="1"/>
  <c r="E12" i="76"/>
  <c r="E36"/>
  <c r="E13"/>
  <c r="E7"/>
  <c r="E14"/>
  <c r="E26"/>
  <c r="E30"/>
  <c r="E24"/>
  <c r="E31"/>
  <c r="E18"/>
  <c r="E19"/>
  <c r="E25"/>
  <c r="E38"/>
  <c r="J2" i="63"/>
</calcChain>
</file>

<file path=xl/sharedStrings.xml><?xml version="1.0" encoding="utf-8"?>
<sst xmlns="http://schemas.openxmlformats.org/spreadsheetml/2006/main" count="2184" uniqueCount="534">
  <si>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</si>
  <si>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</si>
  <si>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</si>
  <si>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</si>
  <si>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</si>
  <si>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</si>
  <si>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</si>
  <si>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</si>
  <si>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</si>
  <si>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</si>
  <si>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</si>
  <si>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</si>
  <si>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</si>
  <si>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</si>
  <si>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</si>
  <si>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</si>
  <si>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</si>
  <si>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</si>
  <si>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</si>
  <si>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</si>
  <si>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</si>
  <si>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</si>
  <si>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</si>
  <si>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</si>
  <si>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</si>
  <si>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</si>
  <si>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</si>
  <si>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</si>
  <si>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</si>
  <si>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</si>
  <si>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</si>
  <si>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</si>
  <si>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</si>
  <si>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</si>
  <si>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</si>
  <si>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</si>
  <si>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</si>
  <si>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</si>
  <si>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</si>
  <si>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</si>
  <si>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</si>
  <si>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</si>
  <si>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</si>
  <si>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</si>
  <si>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</si>
  <si>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</si>
  <si>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</si>
  <si>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</si>
  <si>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</si>
  <si>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</si>
  <si>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</si>
  <si>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</si>
  <si>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</si>
  <si>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</si>
  <si>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</si>
  <si>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</si>
  <si>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</si>
  <si>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</si>
  <si>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</si>
  <si>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</si>
  <si>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</si>
  <si>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</si>
  <si>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</si>
  <si>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</si>
  <si>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</si>
  <si>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</si>
  <si>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</si>
  <si>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</si>
  <si>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</si>
  <si>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</si>
  <si>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</si>
  <si>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</si>
  <si>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</si>
  <si>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</si>
  <si>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</si>
  <si>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</si>
  <si>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</si>
  <si>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</si>
  <si>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</si>
  <si>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</si>
  <si>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</si>
  <si>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</si>
  <si>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</si>
  <si>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</si>
  <si>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</si>
  <si>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</si>
  <si>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</si>
  <si>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</si>
  <si>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</si>
  <si>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</si>
  <si>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</si>
  <si>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</si>
  <si>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</si>
  <si>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</si>
  <si>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</si>
  <si>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</si>
  <si>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</si>
  <si>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</si>
  <si>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</si>
  <si>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</si>
  <si>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</si>
  <si>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</si>
  <si>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</si>
  <si>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</si>
  <si>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</si>
  <si>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</si>
  <si>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</si>
  <si>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</si>
  <si>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</si>
  <si>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</si>
  <si>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</si>
  <si>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</si>
  <si>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</si>
  <si>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</si>
  <si>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</si>
  <si>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</si>
  <si>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</si>
  <si>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</si>
  <si>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</si>
  <si>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</si>
  <si>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</si>
  <si>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</si>
  <si>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</si>
  <si>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</si>
  <si>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</si>
  <si>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</si>
  <si>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</si>
  <si>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</si>
  <si>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</si>
  <si>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</si>
  <si>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</si>
  <si>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</si>
  <si>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</si>
  <si>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</si>
  <si>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</si>
  <si>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</si>
  <si>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</si>
  <si>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</si>
  <si>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</si>
  <si>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</si>
  <si>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</si>
  <si>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</si>
  <si>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</si>
  <si>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</si>
  <si>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</si>
  <si>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</si>
  <si>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</si>
  <si>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</si>
  <si>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</si>
  <si>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</si>
  <si>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</si>
  <si>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</si>
  <si>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</si>
  <si>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</si>
  <si>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</si>
  <si>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</si>
  <si>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</si>
  <si>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</si>
  <si>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</si>
  <si>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</si>
  <si>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</si>
  <si>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</si>
  <si>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</si>
  <si>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</si>
  <si>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</si>
  <si>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</si>
  <si>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</si>
  <si>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</si>
  <si>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</si>
  <si>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</si>
  <si>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</si>
  <si>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</si>
  <si>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</si>
  <si>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</si>
  <si>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</si>
  <si>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</si>
  <si>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</si>
  <si>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</si>
  <si>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</si>
  <si>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</si>
  <si>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</si>
  <si>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</si>
  <si>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</si>
  <si>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</si>
  <si>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</si>
  <si>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</si>
  <si>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</si>
  <si>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</si>
  <si>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</si>
  <si>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</si>
  <si>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</si>
  <si>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</si>
  <si>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</si>
  <si>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</si>
  <si>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</si>
  <si>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</si>
  <si>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</si>
  <si>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</si>
  <si>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</si>
  <si>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</si>
  <si>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</si>
  <si>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</si>
  <si>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</si>
  <si>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</si>
  <si>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</si>
  <si>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</si>
  <si>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</si>
  <si>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</si>
  <si>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</si>
  <si>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</si>
  <si>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</si>
  <si>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</si>
  <si>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</si>
  <si>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</si>
  <si>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</si>
  <si>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</si>
  <si>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</si>
  <si>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</si>
  <si>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</si>
  <si>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</si>
  <si>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</si>
  <si>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</si>
  <si>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</si>
  <si>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</si>
  <si>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</si>
  <si>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</si>
  <si>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</si>
  <si>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</si>
  <si>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</si>
  <si>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</si>
  <si>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</si>
  <si>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</si>
  <si>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</si>
  <si>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</si>
  <si>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</si>
  <si>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</si>
  <si>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</si>
  <si>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</si>
  <si>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</si>
  <si>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</si>
  <si>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</si>
  <si>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</si>
  <si>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</si>
  <si>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</si>
  <si>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</si>
  <si>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</si>
  <si>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</si>
  <si>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</si>
  <si>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</si>
  <si>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</si>
  <si>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</si>
  <si>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</si>
  <si>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</si>
  <si>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</si>
  <si>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</si>
  <si>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</si>
  <si>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</si>
  <si>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</si>
  <si>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</si>
  <si>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</si>
  <si>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</si>
  <si>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</si>
  <si>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</si>
  <si>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</si>
  <si>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</si>
  <si>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</si>
  <si>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</si>
  <si>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</si>
  <si>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</si>
  <si>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</si>
  <si>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</si>
  <si>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</si>
  <si>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</si>
  <si>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</si>
  <si>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</si>
  <si>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</si>
  <si>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</si>
  <si>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</si>
  <si>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</si>
  <si>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</si>
  <si>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</si>
  <si>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</si>
  <si>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</si>
  <si>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</si>
  <si>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</si>
  <si>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</si>
  <si>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</si>
  <si>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</si>
  <si>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</si>
  <si>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</si>
  <si>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</si>
  <si>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</si>
  <si>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</si>
  <si>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</si>
  <si>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</si>
  <si>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</si>
  <si>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</si>
  <si>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</si>
  <si>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</si>
  <si>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</si>
  <si>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</si>
  <si>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</si>
  <si>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</si>
  <si>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</si>
  <si>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</si>
  <si>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</si>
  <si>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</si>
  <si>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</si>
  <si>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</si>
  <si>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</si>
  <si>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</si>
  <si>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</si>
  <si>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</si>
  <si>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</si>
  <si>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</si>
  <si>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</si>
  <si>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</si>
  <si>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</si>
  <si>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</si>
  <si>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</si>
  <si>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</si>
  <si>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</si>
  <si>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</si>
  <si>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</si>
  <si>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</si>
  <si>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</si>
  <si>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</si>
  <si>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</si>
  <si>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</si>
  <si>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</si>
  <si>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</si>
  <si>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</si>
  <si>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</si>
  <si>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</si>
  <si>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</si>
  <si>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</si>
  <si>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</si>
  <si>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</si>
  <si>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</si>
  <si>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</si>
  <si>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</si>
  <si>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</si>
  <si>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</si>
  <si>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</si>
  <si>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</si>
  <si>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</si>
  <si>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</si>
  <si>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</si>
  <si>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</si>
  <si>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</si>
  <si>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</si>
  <si>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</si>
  <si>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</si>
  <si>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</si>
  <si>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</si>
  <si>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</si>
  <si>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</si>
  <si>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</si>
  <si>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</si>
  <si>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</si>
  <si>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</si>
  <si>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</si>
  <si>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</si>
  <si>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</si>
  <si>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</si>
  <si>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</si>
  <si>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</si>
  <si>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</si>
  <si>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</si>
  <si>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</si>
  <si>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</si>
  <si>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</si>
  <si>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</si>
  <si>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</si>
  <si>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</si>
  <si>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</si>
  <si>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</si>
  <si>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</si>
  <si>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</si>
  <si>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</si>
  <si>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</si>
  <si>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</si>
  <si>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</si>
  <si>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</si>
  <si>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</si>
  <si>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</si>
  <si>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</si>
  <si>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</si>
  <si>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</si>
  <si>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</si>
  <si>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</si>
  <si>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</si>
  <si>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</si>
  <si>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</si>
  <si>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</si>
  <si>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</si>
  <si>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</si>
  <si>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</si>
  <si>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</si>
  <si>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</si>
  <si>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</si>
  <si>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</si>
  <si>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</si>
  <si>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</si>
  <si>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</si>
  <si>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</si>
  <si>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</si>
  <si>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</si>
  <si>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</si>
  <si>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</si>
  <si>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</si>
  <si>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</si>
  <si>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</si>
  <si>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</si>
  <si>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</si>
  <si>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</si>
  <si>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</si>
  <si>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</si>
  <si>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</si>
  <si>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</si>
  <si>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</si>
  <si>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</si>
  <si>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</si>
  <si>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</si>
  <si>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</si>
  <si>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</si>
  <si>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</si>
  <si>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</si>
  <si>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</si>
  <si>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</si>
  <si>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</si>
  <si>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</si>
  <si>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</si>
  <si>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</si>
  <si>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</si>
  <si>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</si>
  <si>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</si>
  <si>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</si>
  <si>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</si>
  <si>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</si>
  <si>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</si>
  <si>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</si>
  <si>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</si>
  <si>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</si>
  <si>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</si>
  <si>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</si>
  <si>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</si>
  <si>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</si>
  <si>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</si>
  <si>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</si>
  <si>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</si>
  <si>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</si>
  <si>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</si>
  <si>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</si>
  <si>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</si>
  <si>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</si>
  <si>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</si>
  <si>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</si>
  <si>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1. sz. módosítás 
(±)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</si>
  <si>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</si>
  <si>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</si>
  <si>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</si>
  <si>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</si>
  <si>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</si>
  <si>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</si>
  <si>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</si>
  <si>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</si>
  <si>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</si>
  <si>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</si>
  <si>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</si>
  <si>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</si>
  <si>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</si>
  <si>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</si>
  <si>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3.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</si>
  <si>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4.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</si>
  <si>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</si>
  <si>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</si>
  <si>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I</t>
  </si>
  <si>
    <t>K=C±J</t>
  </si>
  <si>
    <t>2. sz. módosítás 
(±)</t>
  </si>
  <si>
    <t>3. sz. módosítás 
(±)</t>
  </si>
  <si>
    <t>4. sz. módosítás 
(±)</t>
  </si>
  <si>
    <t>5. sz. módosítás 
(±)</t>
  </si>
  <si>
    <t>6. sz. módosítás 
(±)</t>
  </si>
  <si>
    <t>Eddigi módosítások összege 2018-ban</t>
  </si>
  <si>
    <t>Módosítások összesen</t>
  </si>
  <si>
    <t>… számú módosítás utáni előirányzat</t>
  </si>
  <si>
    <t>J=(D+…+I)</t>
  </si>
  <si>
    <t>….számú módosítás utáni előirányzat</t>
  </si>
  <si>
    <t>K=(C+J)</t>
  </si>
  <si>
    <t>…..számú módosítás utáni előirányzat</t>
  </si>
  <si>
    <t>Módosítások összesen 2018. …..-ig</t>
  </si>
  <si>
    <t>Levelek Nagyközség Önkormányzata</t>
  </si>
  <si>
    <t>9.1. melléklet</t>
  </si>
  <si>
    <t>9.1.1. melléklet</t>
  </si>
  <si>
    <t xml:space="preserve">Leveleki Közös Önkormányzati Hivatal </t>
  </si>
  <si>
    <t>Leveleki Kastélykert Óvoda és Konyha</t>
  </si>
  <si>
    <t>Levelek belterületi 906 hrsz. épület megvásárlása</t>
  </si>
  <si>
    <t>2016-2018</t>
  </si>
  <si>
    <t>ASP központhoz való csatlakozás</t>
  </si>
  <si>
    <t>2017-2018</t>
  </si>
  <si>
    <t>5 csoportos óvoda építése</t>
  </si>
  <si>
    <t>Külterületi helyi közutak fejlesztése</t>
  </si>
  <si>
    <t>2018</t>
  </si>
  <si>
    <t>Energiatudatos Levelek</t>
  </si>
  <si>
    <t xml:space="preserve">Műfűves pálya kialakítása </t>
  </si>
  <si>
    <t>Nyírség turisztikai kínálatának integrált fejlesztése</t>
  </si>
  <si>
    <t>Közfoglalkoztatás keretében vásárolt nagyértékű eszköz és térkőelem gyártás</t>
  </si>
  <si>
    <t>nagyértékű eszközbeszerzés (konyha, óvoda)</t>
  </si>
  <si>
    <t>Energetikai korszerűsítések Levelek településen (Közös Hivatal, Szoc. Int.)</t>
  </si>
  <si>
    <t>Egészségügyi infrastruktúra fejlesztés</t>
  </si>
  <si>
    <t>Egészségház belső felújítása</t>
  </si>
  <si>
    <t>Művelődési Intézmény infrastruktúrális fejlesztése</t>
  </si>
  <si>
    <t>közfoglalkoztatás keretén belül megvalósuló út felújítások</t>
  </si>
  <si>
    <t>2. sz. módosítás</t>
  </si>
  <si>
    <t>Leveleki Közös Hivatal LED világítás szerelés</t>
  </si>
  <si>
    <t>I. világhábosús emlékmű felújítása</t>
  </si>
  <si>
    <t>Halmozott módosítás 2018. 07.31-ig</t>
  </si>
  <si>
    <t>2. számú módosítás utáni előirányzat</t>
  </si>
  <si>
    <t>3. sz. módosítás</t>
  </si>
  <si>
    <t>I=(G+H)</t>
  </si>
  <si>
    <t>J=(E+I)</t>
  </si>
  <si>
    <t>I=(F+G+H)</t>
  </si>
  <si>
    <t>Védőnői szolgálathoz beszerzett eszközök (bútorok, mobil kézmosó)</t>
  </si>
  <si>
    <t>ravatalozó épületének  felújítása</t>
  </si>
  <si>
    <t>Önkormányzati eszközbeszerzések (nyomtató, mobil kézmosó, JBC kanál, laptop, szoftver, kártyaolvasó, monitor, )</t>
  </si>
  <si>
    <t>orvosi rendelőhöz szalag függöny beszerzés</t>
  </si>
  <si>
    <t>Halmozott módosítás 2018. 10.30-ig</t>
  </si>
  <si>
    <t>Beruházási (felhalmozási) kiadások előirányzata beruházásonként                                          6. melléklet</t>
  </si>
  <si>
    <t>Felújítási kiadások előirányzata felújításonként                                                    7. melléklet</t>
  </si>
  <si>
    <t>9.2. melléklet</t>
  </si>
  <si>
    <t>9.2.1. melléklet</t>
  </si>
  <si>
    <t>9.3. melléklet</t>
  </si>
  <si>
    <t>9.3.1.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</si>
</sst>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5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3" xfId="0" applyFont="1" applyFill="1" applyBorder="1" applyAlignment="1" applyProtection="1">
      <alignment horizontal="right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2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2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7" xfId="0" quotePrefix="1" applyFont="1" applyFill="1" applyBorder="1" applyAlignment="1" applyProtection="1">
      <alignment horizontal="right" vertical="center" indent="1"/>
    </xf>
    <xf numFmtId="49" fontId="7" fillId="0" borderId="27" xfId="0" applyNumberFormat="1" applyFont="1" applyFill="1" applyBorder="1" applyAlignment="1" applyProtection="1">
      <alignment horizontal="right" vertical="center" indent="1"/>
    </xf>
    <xf numFmtId="0" fontId="17" fillId="0" borderId="41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25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46" xfId="5" applyNumberFormat="1" applyFont="1" applyFill="1" applyBorder="1" applyAlignment="1" applyProtection="1">
      <alignment horizontal="right" vertical="center" wrapText="1" indent="1"/>
    </xf>
    <xf numFmtId="3" fontId="4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1" xfId="0" applyFont="1" applyFill="1" applyBorder="1" applyAlignment="1" applyProtection="1">
      <alignment horizontal="center" vertical="center"/>
    </xf>
    <xf numFmtId="0" fontId="17" fillId="0" borderId="49" xfId="5" applyFont="1" applyFill="1" applyBorder="1" applyAlignment="1" applyProtection="1">
      <alignment horizontal="center"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1" xfId="0" applyNumberFormat="1" applyFont="1" applyBorder="1" applyAlignment="1" applyProtection="1">
      <alignment horizontal="right" vertical="center" wrapText="1" indent="1"/>
    </xf>
    <xf numFmtId="164" fontId="23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1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5" xfId="5" applyNumberFormat="1" applyFont="1" applyFill="1" applyBorder="1" applyAlignment="1" applyProtection="1">
      <alignment horizontal="right" vertical="center" wrapText="1" indent="1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8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6" fillId="0" borderId="47" xfId="0" applyFont="1" applyFill="1" applyBorder="1" applyAlignment="1" applyProtection="1">
      <alignment horizontal="right" vertical="center" wrapText="1" indent="1"/>
    </xf>
    <xf numFmtId="0" fontId="36" fillId="0" borderId="41" xfId="0" applyFont="1" applyFill="1" applyBorder="1" applyAlignment="1" applyProtection="1">
      <alignment horizontal="right" vertical="center" wrapText="1" indent="1"/>
    </xf>
    <xf numFmtId="49" fontId="7" fillId="0" borderId="21" xfId="0" applyNumberFormat="1" applyFont="1" applyFill="1" applyBorder="1" applyAlignment="1" applyProtection="1">
      <alignment horizontal="right" vertical="center" indent="1"/>
    </xf>
    <xf numFmtId="0" fontId="22" fillId="0" borderId="22" xfId="0" applyFont="1" applyBorder="1" applyAlignment="1" applyProtection="1">
      <alignment wrapText="1"/>
    </xf>
    <xf numFmtId="164" fontId="25" fillId="0" borderId="58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2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2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58" xfId="5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Border="1" applyAlignment="1" applyProtection="1">
      <alignment horizontal="center" vertical="center" wrapText="1"/>
    </xf>
    <xf numFmtId="164" fontId="17" fillId="0" borderId="24" xfId="0" applyNumberFormat="1" applyFont="1" applyBorder="1" applyAlignment="1" applyProtection="1">
      <alignment horizontal="center" vertical="center" wrapText="1"/>
    </xf>
    <xf numFmtId="0" fontId="7" fillId="0" borderId="22" xfId="5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59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1" xfId="5" applyFont="1" applyFill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  <protection locked="0"/>
    </xf>
    <xf numFmtId="0" fontId="7" fillId="0" borderId="37" xfId="5" applyFont="1" applyFill="1" applyBorder="1" applyAlignment="1" applyProtection="1">
      <alignment horizontal="center" vertical="center" wrapTex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21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Alignment="1">
      <alignment horizontal="right" vertical="center"/>
    </xf>
    <xf numFmtId="0" fontId="7" fillId="0" borderId="42" xfId="5" applyFont="1" applyFill="1" applyBorder="1" applyAlignment="1" applyProtection="1">
      <alignment horizontal="center" vertical="center" wrapText="1"/>
      <protection locked="0"/>
    </xf>
    <xf numFmtId="164" fontId="18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/>
      <protection locked="0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7" xfId="5" applyFont="1" applyFill="1" applyBorder="1" applyAlignment="1" applyProtection="1">
      <alignment horizontal="left" vertical="center" wrapText="1" indent="1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3" xfId="5" applyNumberFormat="1" applyFont="1" applyFill="1" applyBorder="1" applyAlignment="1" applyProtection="1">
      <alignment horizontal="left" vertical="center"/>
    </xf>
    <xf numFmtId="164" fontId="30" fillId="0" borderId="23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6" xfId="5" applyFont="1" applyFill="1" applyBorder="1" applyAlignment="1" applyProtection="1">
      <alignment horizontal="center" vertical="center" wrapText="1"/>
    </xf>
    <xf numFmtId="0" fontId="7" fillId="0" borderId="48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0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B41"/>
  <sheetViews>
    <sheetView zoomScaleNormal="100" workbookViewId="0">
      <selection activeCell="J10" sqref="J10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51" t="s">
        <v>459</v>
      </c>
      <c r="B1" s="68"/>
    </row>
    <row r="2" spans="1:2">
      <c r="A2" s="68"/>
      <c r="B2" s="68"/>
    </row>
    <row r="3" spans="1:2">
      <c r="A3" s="253"/>
      <c r="B3" s="253"/>
    </row>
    <row r="4" spans="1:2" ht="15.75">
      <c r="A4" s="70"/>
      <c r="B4" s="257"/>
    </row>
    <row r="5" spans="1:2" ht="15.75">
      <c r="A5" s="70"/>
      <c r="B5" s="257"/>
    </row>
    <row r="6" spans="1:2" s="59" customFormat="1" ht="15.75">
      <c r="A6" s="70" t="s">
        <v>468</v>
      </c>
      <c r="B6" s="253"/>
    </row>
    <row r="7" spans="1:2" s="59" customFormat="1">
      <c r="A7" s="253"/>
      <c r="B7" s="253"/>
    </row>
    <row r="8" spans="1:2" s="59" customFormat="1">
      <c r="A8" s="253"/>
      <c r="B8" s="253"/>
    </row>
    <row r="9" spans="1:2">
      <c r="A9" s="253" t="s">
        <v>428</v>
      </c>
      <c r="B9" s="253" t="s">
        <v>407</v>
      </c>
    </row>
    <row r="10" spans="1:2">
      <c r="A10" s="253" t="s">
        <v>426</v>
      </c>
      <c r="B10" s="253" t="s">
        <v>413</v>
      </c>
    </row>
    <row r="11" spans="1:2">
      <c r="A11" s="253" t="s">
        <v>427</v>
      </c>
      <c r="B11" s="253" t="s">
        <v>414</v>
      </c>
    </row>
    <row r="12" spans="1:2">
      <c r="A12" s="253"/>
      <c r="B12" s="253"/>
    </row>
    <row r="13" spans="1:2" ht="15.75">
      <c r="A13" s="70" t="str">
        <f>+CONCATENATE(LEFT(A6,4),". évi előirányzat módosítások BEVÉTELEK")</f>
        <v>2018. évi előirányzat módosítások BEVÉTELEK</v>
      </c>
      <c r="B13" s="257"/>
    </row>
    <row r="14" spans="1:2">
      <c r="A14" s="253"/>
      <c r="B14" s="253"/>
    </row>
    <row r="15" spans="1:2" s="59" customFormat="1">
      <c r="A15" s="253" t="s">
        <v>429</v>
      </c>
      <c r="B15" s="253" t="s">
        <v>408</v>
      </c>
    </row>
    <row r="16" spans="1:2">
      <c r="A16" s="253" t="s">
        <v>430</v>
      </c>
      <c r="B16" s="253" t="s">
        <v>415</v>
      </c>
    </row>
    <row r="17" spans="1:2">
      <c r="A17" s="253" t="s">
        <v>431</v>
      </c>
      <c r="B17" s="253" t="s">
        <v>416</v>
      </c>
    </row>
    <row r="18" spans="1:2">
      <c r="A18" s="253"/>
      <c r="B18" s="253"/>
    </row>
    <row r="19" spans="1:2" ht="14.25">
      <c r="A19" s="260" t="str">
        <f>+CONCATENATE(LEFT(A6,4),". módosítás utáni módosított előrirányzatok BEVÉTELEK")</f>
        <v>2018. módosítás utáni módosított előrirányzatok BEVÉTELEK</v>
      </c>
      <c r="B19" s="257"/>
    </row>
    <row r="20" spans="1:2">
      <c r="A20" s="253"/>
      <c r="B20" s="253"/>
    </row>
    <row r="21" spans="1:2">
      <c r="A21" s="253" t="s">
        <v>432</v>
      </c>
      <c r="B21" s="253" t="s">
        <v>409</v>
      </c>
    </row>
    <row r="22" spans="1:2">
      <c r="A22" s="253" t="s">
        <v>433</v>
      </c>
      <c r="B22" s="253" t="s">
        <v>417</v>
      </c>
    </row>
    <row r="23" spans="1:2">
      <c r="A23" s="253" t="s">
        <v>434</v>
      </c>
      <c r="B23" s="253" t="s">
        <v>418</v>
      </c>
    </row>
    <row r="24" spans="1:2">
      <c r="A24" s="253"/>
      <c r="B24" s="253"/>
    </row>
    <row r="25" spans="1:2" ht="15.75">
      <c r="A25" s="70" t="str">
        <f>+CONCATENATE(LEFT(A6,4),". évi eredeti előirányzat KIADÁSOK")</f>
        <v>2018. évi eredeti előirányzat KIADÁSOK</v>
      </c>
      <c r="B25" s="257"/>
    </row>
    <row r="26" spans="1:2">
      <c r="A26" s="253"/>
      <c r="B26" s="253"/>
    </row>
    <row r="27" spans="1:2">
      <c r="A27" s="253" t="s">
        <v>435</v>
      </c>
      <c r="B27" s="253" t="s">
        <v>410</v>
      </c>
    </row>
    <row r="28" spans="1:2">
      <c r="A28" s="253" t="s">
        <v>436</v>
      </c>
      <c r="B28" s="253" t="s">
        <v>419</v>
      </c>
    </row>
    <row r="29" spans="1:2">
      <c r="A29" s="253" t="s">
        <v>437</v>
      </c>
      <c r="B29" s="253" t="s">
        <v>420</v>
      </c>
    </row>
    <row r="30" spans="1:2">
      <c r="A30" s="253"/>
      <c r="B30" s="253"/>
    </row>
    <row r="31" spans="1:2" ht="15.75">
      <c r="A31" s="70" t="str">
        <f>+CONCATENATE(LEFT(A6,4),". évi előirányzat módosítások KIADÁSOK")</f>
        <v>2018. évi előirányzat módosítások KIADÁSOK</v>
      </c>
      <c r="B31" s="257"/>
    </row>
    <row r="32" spans="1:2">
      <c r="A32" s="253"/>
      <c r="B32" s="253"/>
    </row>
    <row r="33" spans="1:2">
      <c r="A33" s="253" t="s">
        <v>438</v>
      </c>
      <c r="B33" s="253" t="s">
        <v>411</v>
      </c>
    </row>
    <row r="34" spans="1:2">
      <c r="A34" s="253" t="s">
        <v>439</v>
      </c>
      <c r="B34" s="253" t="s">
        <v>421</v>
      </c>
    </row>
    <row r="35" spans="1:2">
      <c r="A35" s="253" t="s">
        <v>440</v>
      </c>
      <c r="B35" s="253" t="s">
        <v>422</v>
      </c>
    </row>
    <row r="36" spans="1:2">
      <c r="A36" s="253"/>
      <c r="B36" s="253"/>
    </row>
    <row r="37" spans="1:2" ht="15.75">
      <c r="A37" s="259" t="str">
        <f>+CONCATENATE(LEFT(A6,4),". módosítás utáni módosított előirányzatok KIADÁSOK")</f>
        <v>2018. módosítás utáni módosított előirányzatok KIADÁSOK</v>
      </c>
      <c r="B37" s="257"/>
    </row>
    <row r="38" spans="1:2">
      <c r="A38" s="253"/>
      <c r="B38" s="253"/>
    </row>
    <row r="39" spans="1:2">
      <c r="A39" s="253" t="s">
        <v>441</v>
      </c>
      <c r="B39" s="253" t="s">
        <v>412</v>
      </c>
    </row>
    <row r="40" spans="1:2">
      <c r="A40" s="253" t="s">
        <v>442</v>
      </c>
      <c r="B40" s="253" t="s">
        <v>423</v>
      </c>
    </row>
    <row r="41" spans="1:2">
      <c r="A41" s="253" t="s">
        <v>443</v>
      </c>
      <c r="B41" s="253" t="s">
        <v>424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2">
    <tabColor theme="5" tint="0.39997558519241921"/>
  </sheetPr>
  <dimension ref="A1:Q158"/>
  <sheetViews>
    <sheetView tabSelected="1" topLeftCell="B1" zoomScaleNormal="100" zoomScaleSheetLayoutView="100" workbookViewId="0">
      <selection activeCell="F55" sqref="F55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494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307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188992875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219699663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188992875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219699663</v>
      </c>
    </row>
    <row r="21" spans="1:11" s="47" customFormat="1" ht="12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12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33561220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33561220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17567220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17567220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2896255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2896255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2896255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2896255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701067764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764779784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1221283241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1274407148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367411256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437694372</v>
      </c>
    </row>
    <row r="94" spans="1:11" ht="12" customHeight="1">
      <c r="A94" s="192" t="s">
        <v>61</v>
      </c>
      <c r="B94" s="8" t="s">
        <v>34</v>
      </c>
      <c r="C94" s="391">
        <v>170949083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205353611</v>
      </c>
    </row>
    <row r="95" spans="1:11" ht="12" customHeight="1">
      <c r="A95" s="185" t="s">
        <v>62</v>
      </c>
      <c r="B95" s="6" t="s">
        <v>106</v>
      </c>
      <c r="C95" s="383">
        <v>20454059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24891201</v>
      </c>
    </row>
    <row r="96" spans="1:11" ht="12" customHeight="1">
      <c r="A96" s="185" t="s">
        <v>63</v>
      </c>
      <c r="B96" s="6" t="s">
        <v>80</v>
      </c>
      <c r="C96" s="384">
        <v>92405201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113884808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09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1029686584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1081165208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>+C129+C133+C140+C146+C152+C153</f>
        <v>191596657</v>
      </c>
      <c r="D154" s="337">
        <f t="shared" ref="D154:J154" si="31">+D129+D133+D140+D146+D152+D153</f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>+K129+K133+K140+K146+K152+K153</f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1221283241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1274407148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B2:D2"/>
    <mergeCell ref="B3:D3"/>
    <mergeCell ref="A7:K7"/>
    <mergeCell ref="A92:K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0" orientation="landscape" r:id="rId1"/>
  <headerFooter alignWithMargins="0"/>
  <rowBreaks count="2" manualBreakCount="2">
    <brk id="69" max="16383" man="1"/>
    <brk id="9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>
    <tabColor theme="5" tint="0.39997558519241921"/>
  </sheetPr>
  <dimension ref="A1:K61"/>
  <sheetViews>
    <sheetView topLeftCell="C1" zoomScale="110" zoomScaleNormal="110" workbookViewId="0">
      <selection activeCell="D5" sqref="D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530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8.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A7:K7"/>
    <mergeCell ref="A45:K45"/>
    <mergeCell ref="B2:J2"/>
    <mergeCell ref="B3:J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6">
    <tabColor theme="5" tint="0.39997558519241921"/>
  </sheetPr>
  <dimension ref="A1:K61"/>
  <sheetViews>
    <sheetView topLeftCell="C1" zoomScale="110" zoomScaleNormal="110" workbookViewId="0">
      <selection activeCell="J15" sqref="J1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531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4.7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9">
    <tabColor theme="5" tint="0.39997558519241921"/>
  </sheetPr>
  <dimension ref="A1:K61"/>
  <sheetViews>
    <sheetView topLeftCell="C1" zoomScale="110" zoomScaleNormal="110" workbookViewId="0">
      <selection activeCell="A7" sqref="A7:K7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532</v>
      </c>
    </row>
    <row r="2" spans="1:11" s="204" customFormat="1" ht="24.75" thickBot="1">
      <c r="A2" s="64" t="s">
        <v>425</v>
      </c>
      <c r="B2" s="446" t="s">
        <v>496</v>
      </c>
      <c r="C2" s="447"/>
      <c r="D2" s="447"/>
      <c r="E2" s="448"/>
      <c r="F2" s="448"/>
      <c r="G2" s="448"/>
      <c r="H2" s="448"/>
      <c r="I2" s="448"/>
      <c r="J2" s="449"/>
      <c r="K2" s="340" t="s">
        <v>41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6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422" t="s">
        <v>299</v>
      </c>
      <c r="C38" s="423">
        <v>116258225</v>
      </c>
      <c r="D38" s="101">
        <f t="shared" ref="D38:K38" si="7">+D39+D40+D41</f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249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3"/>
      <c r="E41" s="43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J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>+K37+K38</f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 t="shared" ref="D46:K46" si="9">SUM(D47:D51)</f>
        <v>0</v>
      </c>
      <c r="E46" s="101">
        <f t="shared" si="9"/>
        <v>1254302</v>
      </c>
      <c r="F46" s="101">
        <f t="shared" si="9"/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 t="shared" ref="D52:K52" si="12">SUM(D53:D55)</f>
        <v>0</v>
      </c>
      <c r="E52" s="101">
        <f t="shared" si="12"/>
        <v>0</v>
      </c>
      <c r="F52" s="101">
        <f t="shared" si="12"/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 t="shared" ref="D58:K58" si="13">+D46+D52+D57</f>
        <v>0</v>
      </c>
      <c r="E58" s="272">
        <f t="shared" si="13"/>
        <v>1254302</v>
      </c>
      <c r="F58" s="272">
        <f t="shared" si="13"/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0">
    <tabColor theme="5" tint="0.59999389629810485"/>
  </sheetPr>
  <dimension ref="A1:K61"/>
  <sheetViews>
    <sheetView topLeftCell="C1" zoomScale="110" zoomScaleNormal="110" workbookViewId="0">
      <selection activeCell="J16" sqref="J16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533</v>
      </c>
    </row>
    <row r="2" spans="1:11" s="204" customFormat="1" ht="24.75" thickBot="1">
      <c r="A2" s="64" t="s">
        <v>425</v>
      </c>
      <c r="B2" s="450" t="s">
        <v>496</v>
      </c>
      <c r="C2" s="451"/>
      <c r="D2" s="451"/>
      <c r="E2" s="451"/>
      <c r="F2" s="451"/>
      <c r="G2" s="451"/>
      <c r="H2" s="451"/>
      <c r="I2" s="451"/>
      <c r="J2" s="452"/>
      <c r="K2" s="340" t="s">
        <v>41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5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>C36+J36</f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51" t="s">
        <v>299</v>
      </c>
      <c r="C38" s="101">
        <f t="shared" ref="C38:K38" si="7">+C39+C40+C41</f>
        <v>116258225</v>
      </c>
      <c r="D38" s="101">
        <f t="shared" si="7"/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102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43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23"/>
      <c r="E41" s="424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K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 t="shared" si="8"/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>SUM(D47:D51)</f>
        <v>0</v>
      </c>
      <c r="E46" s="101">
        <f>SUM(E47:E51)</f>
        <v>1254302</v>
      </c>
      <c r="F46" s="101">
        <f t="shared" ref="F46:K46" si="9">SUM(F47:F51)</f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>SUM(D53:D55)</f>
        <v>0</v>
      </c>
      <c r="E52" s="101">
        <f>SUM(E53:E55)</f>
        <v>0</v>
      </c>
      <c r="F52" s="101">
        <f t="shared" ref="F52:K52" si="12">SUM(F53:F55)</f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>+D46+D52+D57</f>
        <v>0</v>
      </c>
      <c r="E58" s="272">
        <f>+E46+E52+E57</f>
        <v>1254302</v>
      </c>
      <c r="F58" s="272">
        <f t="shared" ref="F58:K58" si="13">+F46+F52+F57</f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31"/>
  <dimension ref="A1"/>
  <sheetViews>
    <sheetView workbookViewId="0">
      <selection activeCell="J10" sqref="J10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32"/>
  <dimension ref="A1"/>
  <sheetViews>
    <sheetView workbookViewId="0">
      <selection activeCell="J10" sqref="J1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theme="5" tint="0.39997558519241921"/>
    <pageSetUpPr fitToPage="1"/>
  </sheetPr>
  <dimension ref="A1:O161"/>
  <sheetViews>
    <sheetView zoomScaleNormal="100" zoomScaleSheetLayoutView="100" workbookViewId="0">
      <selection activeCell="D8" sqref="D8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16.5" customHeight="1" thickBot="1">
      <c r="A13" s="18" t="s">
        <v>6</v>
      </c>
      <c r="B13" s="91" t="s">
        <v>148</v>
      </c>
      <c r="C13" s="319">
        <f>+C14+C15+C16+C17+C18</f>
        <v>191152875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223183300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191152875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223183300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1.7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35844000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35844000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19850000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19850000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3596255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3596255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3596255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3596255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732719844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798755501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1252935321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1309919895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576804366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653770816</v>
      </c>
    </row>
    <row r="96" spans="1:11" ht="12" customHeight="1">
      <c r="A96" s="15" t="s">
        <v>61</v>
      </c>
      <c r="B96" s="8" t="s">
        <v>34</v>
      </c>
      <c r="C96" s="391">
        <v>294805064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332506552</v>
      </c>
    </row>
    <row r="97" spans="1:11" ht="12" customHeight="1">
      <c r="A97" s="12" t="s">
        <v>62</v>
      </c>
      <c r="B97" s="6" t="s">
        <v>106</v>
      </c>
      <c r="C97" s="383">
        <v>43712707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48791354</v>
      </c>
    </row>
    <row r="98" spans="1:11" ht="12" customHeight="1">
      <c r="A98" s="12" t="s">
        <v>63</v>
      </c>
      <c r="B98" s="6" t="s">
        <v>80</v>
      </c>
      <c r="C98" s="384">
        <v>154683682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178908158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6.5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8.75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1242079694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1299064268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1252935321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1309919895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sheetProtection selectLockedCells="1" selectUnlockedCells="1"/>
  <mergeCells count="12">
    <mergeCell ref="C92:K92"/>
    <mergeCell ref="A158:K158"/>
    <mergeCell ref="A1:K1"/>
    <mergeCell ref="A90:K90"/>
    <mergeCell ref="A2:B2"/>
    <mergeCell ref="A91:B91"/>
    <mergeCell ref="A159:B159"/>
    <mergeCell ref="A3:A4"/>
    <mergeCell ref="B3:B4"/>
    <mergeCell ref="C3:K3"/>
    <mergeCell ref="A92:A93"/>
    <mergeCell ref="B92:B9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8" scale="48" orientation="portrait" r:id="rId1"/>
  <headerFooter alignWithMargins="0">
    <oddHeader xml:space="preserve">&amp;C&amp;"Times New Roman CE,Félkövér"&amp;12Levelek Nagyközség Önkormányzat
2018. ÉVI KÖLTSÉGVETÉSÉNEK ÖSSZEVONT MÓDOSÍTOTT MÉRLEGE&amp;10
&amp;R&amp;"Times New Roman CE,Félkövér dőlt"&amp;11 1.1. melléklet </oddHeader>
  </headerFooter>
  <rowBreaks count="1" manualBreakCount="1">
    <brk id="8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theme="5" tint="0.39997558519241921"/>
  </sheetPr>
  <dimension ref="A1:O161"/>
  <sheetViews>
    <sheetView zoomScaleNormal="100" zoomScaleSheetLayoutView="100" workbookViewId="0">
      <selection activeCell="C3" sqref="C3:K3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24.75" customHeight="1" thickBot="1">
      <c r="A13" s="18" t="s">
        <v>6</v>
      </c>
      <c r="B13" s="91" t="s">
        <v>148</v>
      </c>
      <c r="C13" s="319">
        <f>+C14+C15+C16+C17+C18</f>
        <v>188992875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221023300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188992875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221023300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3.2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33561220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33561220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17567220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17567220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2896255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2896255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2896255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2896255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727577064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793612721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1247792541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1304777115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571661586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648628036</v>
      </c>
    </row>
    <row r="96" spans="1:11" ht="12" customHeight="1">
      <c r="A96" s="15" t="s">
        <v>61</v>
      </c>
      <c r="B96" s="8" t="s">
        <v>34</v>
      </c>
      <c r="C96" s="391">
        <v>291511064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329212552</v>
      </c>
    </row>
    <row r="97" spans="1:11" ht="12" customHeight="1">
      <c r="A97" s="12" t="s">
        <v>62</v>
      </c>
      <c r="B97" s="6" t="s">
        <v>106</v>
      </c>
      <c r="C97" s="383">
        <v>43063927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48142574</v>
      </c>
    </row>
    <row r="98" spans="1:11" ht="12" customHeight="1">
      <c r="A98" s="12" t="s">
        <v>63</v>
      </c>
      <c r="B98" s="6" t="s">
        <v>80</v>
      </c>
      <c r="C98" s="384">
        <v>153483682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177708158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2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2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1236936914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1293921488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1247792541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1304777115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mergeCells count="12">
    <mergeCell ref="A91:B91"/>
    <mergeCell ref="A92:A93"/>
    <mergeCell ref="B92:B93"/>
    <mergeCell ref="C92:K92"/>
    <mergeCell ref="A158:K158"/>
    <mergeCell ref="A159:B159"/>
    <mergeCell ref="A1:K1"/>
    <mergeCell ref="A2:B2"/>
    <mergeCell ref="A3:A4"/>
    <mergeCell ref="B3:B4"/>
    <mergeCell ref="C3:K3"/>
    <mergeCell ref="A90:K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5" fitToHeight="2" orientation="landscape" r:id="rId1"/>
  <headerFooter alignWithMargins="0">
    <oddHeader xml:space="preserve">&amp;C&amp;"Times New Roman CE,Félkövér"&amp;12
Levelek Nagyközség Önkormányzat
2018. ÉVI KÖLTSÉGVETÉS KÖTELEZŐ FELADATAINAK MÓDOSÍTOTT MÉRLEGE&amp;10
&amp;R&amp;"Times New Roman CE,Félkövér dőlt"&amp;11 1.2. melléklet </oddHeader>
  </headerFooter>
  <rowBreaks count="3" manualBreakCount="3">
    <brk id="67" max="10" man="1"/>
    <brk id="89" max="4" man="1"/>
    <brk id="1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7">
    <tabColor theme="5" tint="0.39997558519241921"/>
  </sheetPr>
  <dimension ref="A1:J33"/>
  <sheetViews>
    <sheetView topLeftCell="A7" zoomScale="130" zoomScaleNormal="130" zoomScaleSheetLayoutView="100" workbookViewId="0">
      <selection activeCell="D25" sqref="D25"/>
    </sheetView>
  </sheetViews>
  <sheetFormatPr defaultRowHeight="12.75"/>
  <cols>
    <col min="1" max="1" width="6.83203125" style="34" customWidth="1"/>
    <col min="2" max="2" width="48" style="60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>
      <c r="B1" s="103" t="s">
        <v>90</v>
      </c>
      <c r="C1" s="104"/>
      <c r="D1" s="104"/>
      <c r="E1" s="104"/>
      <c r="F1" s="104"/>
      <c r="G1" s="104"/>
      <c r="H1" s="104"/>
      <c r="I1" s="104"/>
      <c r="J1" s="439" t="s">
        <v>404</v>
      </c>
    </row>
    <row r="2" spans="1:10" ht="14.25" thickBot="1">
      <c r="G2" s="105"/>
      <c r="H2" s="105"/>
      <c r="I2" s="368" t="s">
        <v>465</v>
      </c>
      <c r="J2" s="439"/>
    </row>
    <row r="3" spans="1:10" ht="18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42.75" customHeight="1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527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10.30-ig</v>
      </c>
      <c r="I4" s="367" t="str">
        <f>+E4</f>
        <v>2018. …….. Módisítás után</v>
      </c>
      <c r="J4" s="439"/>
    </row>
    <row r="5" spans="1:10" s="113" customFormat="1" ht="12" customHeight="1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264</v>
      </c>
      <c r="C6" s="97">
        <v>295176323</v>
      </c>
      <c r="D6" s="97">
        <v>25102784</v>
      </c>
      <c r="E6" s="280">
        <f>C6+D6</f>
        <v>320279107</v>
      </c>
      <c r="F6" s="115" t="s">
        <v>43</v>
      </c>
      <c r="G6" s="397">
        <v>294805064</v>
      </c>
      <c r="H6" s="97">
        <v>37701488</v>
      </c>
      <c r="I6" s="284">
        <f>G6+H6</f>
        <v>332506552</v>
      </c>
      <c r="J6" s="439"/>
    </row>
    <row r="7" spans="1:10" ht="12.95" customHeight="1">
      <c r="A7" s="116" t="s">
        <v>6</v>
      </c>
      <c r="B7" s="117" t="s">
        <v>265</v>
      </c>
      <c r="C7" s="98">
        <v>191152875</v>
      </c>
      <c r="D7" s="98">
        <v>32030425</v>
      </c>
      <c r="E7" s="280">
        <f t="shared" ref="E7:E16" si="0">C7+D7</f>
        <v>223183300</v>
      </c>
      <c r="F7" s="117" t="s">
        <v>106</v>
      </c>
      <c r="G7" s="398">
        <v>43712707</v>
      </c>
      <c r="H7" s="98">
        <v>5078647</v>
      </c>
      <c r="I7" s="284">
        <f t="shared" ref="I7:I17" si="1">G7+H7</f>
        <v>48791354</v>
      </c>
      <c r="J7" s="439"/>
    </row>
    <row r="8" spans="1:10" ht="12.95" customHeight="1">
      <c r="A8" s="116" t="s">
        <v>7</v>
      </c>
      <c r="B8" s="117" t="s">
        <v>286</v>
      </c>
      <c r="C8" s="98"/>
      <c r="D8" s="98"/>
      <c r="E8" s="280">
        <f t="shared" si="0"/>
        <v>0</v>
      </c>
      <c r="F8" s="117" t="s">
        <v>129</v>
      </c>
      <c r="G8" s="398">
        <v>154683682</v>
      </c>
      <c r="H8" s="98">
        <v>24224476</v>
      </c>
      <c r="I8" s="284">
        <f t="shared" si="1"/>
        <v>178908158</v>
      </c>
      <c r="J8" s="439"/>
    </row>
    <row r="9" spans="1:10" ht="12.95" customHeight="1">
      <c r="A9" s="116" t="s">
        <v>8</v>
      </c>
      <c r="B9" s="117" t="s">
        <v>97</v>
      </c>
      <c r="C9" s="98">
        <v>35844000</v>
      </c>
      <c r="D9" s="98"/>
      <c r="E9" s="280">
        <f t="shared" si="0"/>
        <v>35844000</v>
      </c>
      <c r="F9" s="117" t="s">
        <v>107</v>
      </c>
      <c r="G9" s="398">
        <v>36831000</v>
      </c>
      <c r="H9" s="98">
        <v>7936380</v>
      </c>
      <c r="I9" s="284">
        <f t="shared" si="1"/>
        <v>44767380</v>
      </c>
      <c r="J9" s="439"/>
    </row>
    <row r="10" spans="1:10" ht="12.95" customHeight="1">
      <c r="A10" s="116" t="s">
        <v>9</v>
      </c>
      <c r="B10" s="118" t="s">
        <v>308</v>
      </c>
      <c r="C10" s="98">
        <v>42034532</v>
      </c>
      <c r="D10" s="98">
        <v>7702448</v>
      </c>
      <c r="E10" s="280">
        <f t="shared" si="0"/>
        <v>49736980</v>
      </c>
      <c r="F10" s="117" t="s">
        <v>108</v>
      </c>
      <c r="G10" s="398">
        <v>45771913</v>
      </c>
      <c r="H10" s="98">
        <v>2025459</v>
      </c>
      <c r="I10" s="284">
        <f t="shared" si="1"/>
        <v>47797372</v>
      </c>
      <c r="J10" s="439"/>
    </row>
    <row r="11" spans="1:10" ht="12.95" customHeight="1">
      <c r="A11" s="116" t="s">
        <v>10</v>
      </c>
      <c r="B11" s="117" t="s">
        <v>266</v>
      </c>
      <c r="C11" s="99">
        <v>3596255</v>
      </c>
      <c r="D11" s="99"/>
      <c r="E11" s="280">
        <f t="shared" si="0"/>
        <v>3596255</v>
      </c>
      <c r="F11" s="117" t="s">
        <v>35</v>
      </c>
      <c r="G11" s="398">
        <v>1000000</v>
      </c>
      <c r="H11" s="98"/>
      <c r="I11" s="284">
        <f t="shared" si="1"/>
        <v>1000000</v>
      </c>
      <c r="J11" s="439"/>
    </row>
    <row r="12" spans="1:10" ht="12.95" customHeight="1">
      <c r="A12" s="116" t="s">
        <v>11</v>
      </c>
      <c r="B12" s="117" t="s">
        <v>365</v>
      </c>
      <c r="C12" s="98"/>
      <c r="D12" s="98"/>
      <c r="E12" s="280">
        <f t="shared" si="0"/>
        <v>0</v>
      </c>
      <c r="F12" s="30"/>
      <c r="G12" s="398"/>
      <c r="H12" s="98"/>
      <c r="I12" s="284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30"/>
      <c r="G13" s="398"/>
      <c r="H13" s="98"/>
      <c r="I13" s="284">
        <f t="shared" si="1"/>
        <v>0</v>
      </c>
      <c r="J13" s="439"/>
    </row>
    <row r="14" spans="1:10" ht="12.95" customHeight="1">
      <c r="A14" s="116" t="s">
        <v>13</v>
      </c>
      <c r="B14" s="179"/>
      <c r="C14" s="99"/>
      <c r="D14" s="99"/>
      <c r="E14" s="280">
        <f t="shared" si="0"/>
        <v>0</v>
      </c>
      <c r="F14" s="30"/>
      <c r="G14" s="398"/>
      <c r="H14" s="98"/>
      <c r="I14" s="284">
        <f t="shared" si="1"/>
        <v>0</v>
      </c>
      <c r="J14" s="439"/>
    </row>
    <row r="15" spans="1:10" ht="12.95" customHeight="1">
      <c r="A15" s="116" t="s">
        <v>14</v>
      </c>
      <c r="B15" s="30"/>
      <c r="C15" s="98"/>
      <c r="D15" s="98"/>
      <c r="E15" s="280">
        <f t="shared" si="0"/>
        <v>0</v>
      </c>
      <c r="F15" s="30"/>
      <c r="G15" s="398"/>
      <c r="H15" s="98"/>
      <c r="I15" s="284">
        <f t="shared" si="1"/>
        <v>0</v>
      </c>
      <c r="J15" s="439"/>
    </row>
    <row r="16" spans="1:10" ht="12.95" customHeight="1">
      <c r="A16" s="116" t="s">
        <v>15</v>
      </c>
      <c r="B16" s="30"/>
      <c r="C16" s="98"/>
      <c r="D16" s="98"/>
      <c r="E16" s="280">
        <f t="shared" si="0"/>
        <v>0</v>
      </c>
      <c r="F16" s="30"/>
      <c r="G16" s="398"/>
      <c r="H16" s="98"/>
      <c r="I16" s="284">
        <f t="shared" si="1"/>
        <v>0</v>
      </c>
      <c r="J16" s="439"/>
    </row>
    <row r="17" spans="1:10" ht="12.95" customHeight="1" thickBot="1">
      <c r="A17" s="116" t="s">
        <v>16</v>
      </c>
      <c r="B17" s="36"/>
      <c r="C17" s="100"/>
      <c r="D17" s="100"/>
      <c r="E17" s="281"/>
      <c r="F17" s="30"/>
      <c r="G17" s="399"/>
      <c r="H17" s="100"/>
      <c r="I17" s="284">
        <f t="shared" si="1"/>
        <v>0</v>
      </c>
      <c r="J17" s="439"/>
    </row>
    <row r="18" spans="1:10" ht="21.75" thickBot="1">
      <c r="A18" s="119" t="s">
        <v>17</v>
      </c>
      <c r="B18" s="52" t="s">
        <v>366</v>
      </c>
      <c r="C18" s="101">
        <f>SUM(C6:C17)</f>
        <v>567803985</v>
      </c>
      <c r="D18" s="101">
        <f>SUM(D6:D17)</f>
        <v>64835657</v>
      </c>
      <c r="E18" s="101">
        <f>SUM(E6:E17)</f>
        <v>632639642</v>
      </c>
      <c r="F18" s="52" t="s">
        <v>272</v>
      </c>
      <c r="G18" s="400">
        <f>SUM(G6:G17)</f>
        <v>576804366</v>
      </c>
      <c r="H18" s="101">
        <f>SUM(H6:H17)</f>
        <v>76966450</v>
      </c>
      <c r="I18" s="135">
        <f>SUM(I6:I17)</f>
        <v>653770816</v>
      </c>
      <c r="J18" s="439"/>
    </row>
    <row r="19" spans="1:10" ht="12.95" customHeight="1">
      <c r="A19" s="120" t="s">
        <v>18</v>
      </c>
      <c r="B19" s="121" t="s">
        <v>269</v>
      </c>
      <c r="C19" s="221">
        <f>+C20+C21+C22+C23</f>
        <v>19856008</v>
      </c>
      <c r="D19" s="221">
        <f>+D20+D21+D22+D23</f>
        <v>12130793</v>
      </c>
      <c r="E19" s="221">
        <f>+E20+E21+E22+E23</f>
        <v>31986801</v>
      </c>
      <c r="F19" s="122" t="s">
        <v>114</v>
      </c>
      <c r="G19" s="401"/>
      <c r="H19" s="102"/>
      <c r="I19" s="285">
        <f>G19+H19</f>
        <v>0</v>
      </c>
      <c r="J19" s="439"/>
    </row>
    <row r="20" spans="1:10" ht="12.95" customHeight="1">
      <c r="A20" s="123" t="s">
        <v>19</v>
      </c>
      <c r="B20" s="122" t="s">
        <v>122</v>
      </c>
      <c r="C20" s="42">
        <v>9000381</v>
      </c>
      <c r="D20" s="42">
        <v>12130793</v>
      </c>
      <c r="E20" s="282">
        <f>C20+D20</f>
        <v>21131174</v>
      </c>
      <c r="F20" s="122" t="s">
        <v>271</v>
      </c>
      <c r="G20" s="402"/>
      <c r="H20" s="42"/>
      <c r="I20" s="286">
        <f t="shared" ref="I20:I28" si="2">G20+H20</f>
        <v>0</v>
      </c>
      <c r="J20" s="439"/>
    </row>
    <row r="21" spans="1:10" ht="12.95" customHeight="1">
      <c r="A21" s="123" t="s">
        <v>20</v>
      </c>
      <c r="B21" s="122" t="s">
        <v>123</v>
      </c>
      <c r="C21" s="42"/>
      <c r="D21" s="42"/>
      <c r="E21" s="282">
        <f>C21+D21</f>
        <v>0</v>
      </c>
      <c r="F21" s="122" t="s">
        <v>88</v>
      </c>
      <c r="G21" s="402"/>
      <c r="H21" s="42"/>
      <c r="I21" s="286">
        <f t="shared" si="2"/>
        <v>0</v>
      </c>
      <c r="J21" s="439"/>
    </row>
    <row r="22" spans="1:10" ht="12.95" customHeight="1">
      <c r="A22" s="123" t="s">
        <v>21</v>
      </c>
      <c r="B22" s="122" t="s">
        <v>127</v>
      </c>
      <c r="C22" s="42"/>
      <c r="D22" s="42"/>
      <c r="E22" s="282">
        <f>C22+D22</f>
        <v>0</v>
      </c>
      <c r="F22" s="122" t="s">
        <v>89</v>
      </c>
      <c r="G22" s="402"/>
      <c r="H22" s="42"/>
      <c r="I22" s="286">
        <f t="shared" si="2"/>
        <v>0</v>
      </c>
      <c r="J22" s="439"/>
    </row>
    <row r="23" spans="1:10" ht="12.95" customHeight="1">
      <c r="A23" s="123" t="s">
        <v>22</v>
      </c>
      <c r="B23" s="122" t="s">
        <v>128</v>
      </c>
      <c r="C23" s="42">
        <v>10855627</v>
      </c>
      <c r="D23" s="42"/>
      <c r="E23" s="282">
        <f>C23+D23</f>
        <v>10855627</v>
      </c>
      <c r="F23" s="121" t="s">
        <v>130</v>
      </c>
      <c r="G23" s="402"/>
      <c r="H23" s="42"/>
      <c r="I23" s="286">
        <f t="shared" si="2"/>
        <v>0</v>
      </c>
      <c r="J23" s="439"/>
    </row>
    <row r="24" spans="1:10" ht="12.95" customHeight="1">
      <c r="A24" s="123" t="s">
        <v>23</v>
      </c>
      <c r="B24" s="122" t="s">
        <v>270</v>
      </c>
      <c r="C24" s="124">
        <f>+C25+C26</f>
        <v>0</v>
      </c>
      <c r="D24" s="124">
        <f>+D25+D26</f>
        <v>0</v>
      </c>
      <c r="E24" s="124">
        <f>+E25+E26</f>
        <v>0</v>
      </c>
      <c r="F24" s="122" t="s">
        <v>115</v>
      </c>
      <c r="G24" s="402"/>
      <c r="H24" s="42"/>
      <c r="I24" s="286">
        <f t="shared" si="2"/>
        <v>0</v>
      </c>
      <c r="J24" s="439"/>
    </row>
    <row r="25" spans="1:10" ht="12.95" customHeight="1">
      <c r="A25" s="120" t="s">
        <v>24</v>
      </c>
      <c r="B25" s="121" t="s">
        <v>267</v>
      </c>
      <c r="C25" s="102"/>
      <c r="D25" s="102"/>
      <c r="E25" s="283">
        <f>C25+D25</f>
        <v>0</v>
      </c>
      <c r="F25" s="115" t="s">
        <v>348</v>
      </c>
      <c r="G25" s="401"/>
      <c r="H25" s="102"/>
      <c r="I25" s="285">
        <f t="shared" si="2"/>
        <v>0</v>
      </c>
      <c r="J25" s="439"/>
    </row>
    <row r="26" spans="1:10" ht="12.95" customHeight="1">
      <c r="A26" s="123" t="s">
        <v>25</v>
      </c>
      <c r="B26" s="122" t="s">
        <v>268</v>
      </c>
      <c r="C26" s="42"/>
      <c r="D26" s="42"/>
      <c r="E26" s="282">
        <f>C26+D26</f>
        <v>0</v>
      </c>
      <c r="F26" s="117" t="s">
        <v>354</v>
      </c>
      <c r="G26" s="402"/>
      <c r="H26" s="42"/>
      <c r="I26" s="286">
        <f t="shared" si="2"/>
        <v>0</v>
      </c>
      <c r="J26" s="439"/>
    </row>
    <row r="27" spans="1:10" ht="12.95" customHeight="1">
      <c r="A27" s="116" t="s">
        <v>26</v>
      </c>
      <c r="B27" s="122" t="s">
        <v>460</v>
      </c>
      <c r="C27" s="42"/>
      <c r="D27" s="42"/>
      <c r="E27" s="282">
        <f>C27+D27</f>
        <v>0</v>
      </c>
      <c r="F27" s="117" t="s">
        <v>355</v>
      </c>
      <c r="G27" s="402"/>
      <c r="H27" s="42"/>
      <c r="I27" s="286">
        <f t="shared" si="2"/>
        <v>0</v>
      </c>
      <c r="J27" s="439"/>
    </row>
    <row r="28" spans="1:10" ht="12.95" customHeight="1" thickBot="1">
      <c r="A28" s="150" t="s">
        <v>27</v>
      </c>
      <c r="B28" s="121" t="s">
        <v>225</v>
      </c>
      <c r="C28" s="102"/>
      <c r="D28" s="102"/>
      <c r="E28" s="283">
        <f>C28+D28</f>
        <v>0</v>
      </c>
      <c r="F28" s="181"/>
      <c r="G28" s="401">
        <v>10855627</v>
      </c>
      <c r="H28" s="102"/>
      <c r="I28" s="285">
        <f t="shared" si="2"/>
        <v>10855627</v>
      </c>
      <c r="J28" s="439"/>
    </row>
    <row r="29" spans="1:10" ht="24" customHeight="1" thickBot="1">
      <c r="A29" s="119" t="s">
        <v>28</v>
      </c>
      <c r="B29" s="52" t="s">
        <v>367</v>
      </c>
      <c r="C29" s="101">
        <f>+C19+C24+C27+C28</f>
        <v>19856008</v>
      </c>
      <c r="D29" s="101">
        <f>+D19+D24+D27+D28</f>
        <v>12130793</v>
      </c>
      <c r="E29" s="245">
        <f>+E19+E24+E27+E28</f>
        <v>31986801</v>
      </c>
      <c r="F29" s="52" t="s">
        <v>369</v>
      </c>
      <c r="G29" s="400">
        <f>SUM(G19:G28)</f>
        <v>10855627</v>
      </c>
      <c r="H29" s="101">
        <f>SUM(H19:H28)</f>
        <v>0</v>
      </c>
      <c r="I29" s="135">
        <f>SUM(I19:I28)</f>
        <v>10855627</v>
      </c>
      <c r="J29" s="439"/>
    </row>
    <row r="30" spans="1:10" ht="13.5" thickBot="1">
      <c r="A30" s="119" t="s">
        <v>29</v>
      </c>
      <c r="B30" s="125" t="s">
        <v>368</v>
      </c>
      <c r="C30" s="297">
        <f>+C18+C29</f>
        <v>587659993</v>
      </c>
      <c r="D30" s="297">
        <f>+D18+D29</f>
        <v>76966450</v>
      </c>
      <c r="E30" s="298">
        <f>+E18+E29</f>
        <v>664626443</v>
      </c>
      <c r="F30" s="125" t="s">
        <v>370</v>
      </c>
      <c r="G30" s="403">
        <f>+G18+G29</f>
        <v>587659993</v>
      </c>
      <c r="H30" s="297">
        <f>+H18+H29</f>
        <v>76966450</v>
      </c>
      <c r="I30" s="298">
        <f>+I18+I29</f>
        <v>664626443</v>
      </c>
      <c r="J30" s="439"/>
    </row>
    <row r="31" spans="1:10" ht="13.5" thickBot="1">
      <c r="A31" s="119" t="s">
        <v>30</v>
      </c>
      <c r="B31" s="125" t="s">
        <v>92</v>
      </c>
      <c r="C31" s="297">
        <f>IF(C18-G18&lt;0,G18-C18,"-")</f>
        <v>9000381</v>
      </c>
      <c r="D31" s="297">
        <f>IF(D18-H18&lt;0,H18-D18,"-")</f>
        <v>12130793</v>
      </c>
      <c r="E31" s="298">
        <f>IF(E18-I18&lt;0,I18-E18,"-")</f>
        <v>21131174</v>
      </c>
      <c r="F31" s="125" t="s">
        <v>93</v>
      </c>
      <c r="G31" s="297" t="str">
        <f>IF(C18-G18&gt;0,C18-G18,"-")</f>
        <v>-</v>
      </c>
      <c r="H31" s="297" t="str">
        <f>IF(D18-H18&gt;0,D18-H18,"-")</f>
        <v>-</v>
      </c>
      <c r="I31" s="298" t="str">
        <f>IF(E18-I18&gt;0,E18-I18,"-")</f>
        <v>-</v>
      </c>
      <c r="J31" s="439"/>
    </row>
    <row r="32" spans="1:10" ht="13.5" thickBot="1">
      <c r="A32" s="119" t="s">
        <v>31</v>
      </c>
      <c r="B32" s="125" t="s">
        <v>466</v>
      </c>
      <c r="C32" s="297" t="str">
        <f>IF(C30-G30&lt;0,G30-C30,"-")</f>
        <v>-</v>
      </c>
      <c r="D32" s="297" t="str">
        <f>IF(D30-H30&lt;0,H30-D30,"-")</f>
        <v>-</v>
      </c>
      <c r="E32" s="297" t="str">
        <f>IF(E30-I30&lt;0,I30-E30,"-")</f>
        <v>-</v>
      </c>
      <c r="F32" s="125" t="s">
        <v>467</v>
      </c>
      <c r="G32" s="297" t="str">
        <f>IF(C30-G30&gt;0,C30-G30,"-")</f>
        <v>-</v>
      </c>
      <c r="H32" s="297" t="str">
        <f>IF(D30-H30&gt;0,D30-H30,"-")</f>
        <v>-</v>
      </c>
      <c r="I32" s="299" t="str">
        <f>IF(E30-I30&gt;0,E30-I30,"-")</f>
        <v>-</v>
      </c>
      <c r="J32" s="439"/>
    </row>
    <row r="33" spans="2:6" ht="18.75">
      <c r="B33" s="440"/>
      <c r="C33" s="440"/>
      <c r="D33" s="440"/>
      <c r="E33" s="440"/>
      <c r="F33" s="440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8">
    <tabColor theme="5" tint="0.39997558519241921"/>
  </sheetPr>
  <dimension ref="A1:J33"/>
  <sheetViews>
    <sheetView topLeftCell="A28" zoomScaleNormal="100" zoomScaleSheetLayoutView="115" workbookViewId="0">
      <selection activeCell="D22" sqref="D22"/>
    </sheetView>
  </sheetViews>
  <sheetFormatPr defaultRowHeight="12.75"/>
  <cols>
    <col min="1" max="1" width="6.83203125" style="34" customWidth="1"/>
    <col min="2" max="2" width="49.83203125" style="60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>
      <c r="B1" s="103" t="s">
        <v>91</v>
      </c>
      <c r="C1" s="104"/>
      <c r="D1" s="104"/>
      <c r="E1" s="104"/>
      <c r="F1" s="104"/>
      <c r="G1" s="104"/>
      <c r="H1" s="104"/>
      <c r="I1" s="104"/>
      <c r="J1" s="439" t="s">
        <v>406</v>
      </c>
    </row>
    <row r="2" spans="1:10" ht="14.25" thickBot="1">
      <c r="G2" s="105"/>
      <c r="H2" s="105"/>
      <c r="I2" s="105" t="str">
        <f>'2.1.sz.mell  '!I2</f>
        <v>Forintban!</v>
      </c>
      <c r="J2" s="439"/>
    </row>
    <row r="3" spans="1:10" ht="13.5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36.75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517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07.31-ig</v>
      </c>
      <c r="I4" s="367" t="str">
        <f>+E4</f>
        <v>2018. …….. Módisítás után</v>
      </c>
      <c r="J4" s="439"/>
    </row>
    <row r="5" spans="1:10" s="109" customFormat="1" ht="13.5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273</v>
      </c>
      <c r="C6" s="97">
        <v>164915859</v>
      </c>
      <c r="D6" s="97">
        <v>500000</v>
      </c>
      <c r="E6" s="280">
        <f>C6+D6</f>
        <v>165415859</v>
      </c>
      <c r="F6" s="115" t="s">
        <v>124</v>
      </c>
      <c r="G6" s="397">
        <v>510091434</v>
      </c>
      <c r="H6" s="250">
        <v>-19547560</v>
      </c>
      <c r="I6" s="287">
        <f>G6+H6</f>
        <v>490543874</v>
      </c>
      <c r="J6" s="439"/>
    </row>
    <row r="7" spans="1:10">
      <c r="A7" s="116" t="s">
        <v>6</v>
      </c>
      <c r="B7" s="117" t="s">
        <v>274</v>
      </c>
      <c r="C7" s="98"/>
      <c r="D7" s="98"/>
      <c r="E7" s="280">
        <f t="shared" ref="E7:E16" si="0">C7+D7</f>
        <v>0</v>
      </c>
      <c r="F7" s="117" t="s">
        <v>279</v>
      </c>
      <c r="G7" s="398">
        <v>393345326</v>
      </c>
      <c r="H7" s="98"/>
      <c r="I7" s="288">
        <f t="shared" ref="I7:I29" si="1">G7+H7</f>
        <v>393345326</v>
      </c>
      <c r="J7" s="439"/>
    </row>
    <row r="8" spans="1:10" ht="12.95" customHeight="1">
      <c r="A8" s="116" t="s">
        <v>7</v>
      </c>
      <c r="B8" s="117" t="s">
        <v>1</v>
      </c>
      <c r="C8" s="98"/>
      <c r="D8" s="98">
        <v>700000</v>
      </c>
      <c r="E8" s="280">
        <f t="shared" si="0"/>
        <v>700000</v>
      </c>
      <c r="F8" s="117" t="s">
        <v>110</v>
      </c>
      <c r="G8" s="398">
        <v>155183894</v>
      </c>
      <c r="H8" s="98">
        <v>-434316</v>
      </c>
      <c r="I8" s="288">
        <f t="shared" si="1"/>
        <v>154749578</v>
      </c>
      <c r="J8" s="439"/>
    </row>
    <row r="9" spans="1:10" ht="12.95" customHeight="1">
      <c r="A9" s="116" t="s">
        <v>8</v>
      </c>
      <c r="B9" s="117" t="s">
        <v>275</v>
      </c>
      <c r="C9" s="98"/>
      <c r="D9" s="98"/>
      <c r="E9" s="280">
        <f t="shared" si="0"/>
        <v>0</v>
      </c>
      <c r="F9" s="117" t="s">
        <v>280</v>
      </c>
      <c r="G9" s="398">
        <v>121712648</v>
      </c>
      <c r="H9" s="98"/>
      <c r="I9" s="288">
        <f t="shared" si="1"/>
        <v>121712648</v>
      </c>
      <c r="J9" s="439"/>
    </row>
    <row r="10" spans="1:10" ht="12.75" customHeight="1">
      <c r="A10" s="116" t="s">
        <v>9</v>
      </c>
      <c r="B10" s="117" t="s">
        <v>276</v>
      </c>
      <c r="C10" s="98"/>
      <c r="D10" s="98"/>
      <c r="E10" s="280">
        <f t="shared" si="0"/>
        <v>0</v>
      </c>
      <c r="F10" s="117" t="s">
        <v>126</v>
      </c>
      <c r="G10" s="398"/>
      <c r="H10" s="98"/>
      <c r="I10" s="288">
        <f t="shared" si="1"/>
        <v>0</v>
      </c>
      <c r="J10" s="439"/>
    </row>
    <row r="11" spans="1:10" ht="12.95" customHeight="1">
      <c r="A11" s="116" t="s">
        <v>10</v>
      </c>
      <c r="B11" s="117" t="s">
        <v>277</v>
      </c>
      <c r="C11" s="99"/>
      <c r="D11" s="99"/>
      <c r="E11" s="280">
        <f t="shared" si="0"/>
        <v>0</v>
      </c>
      <c r="F11" s="182"/>
      <c r="G11" s="398"/>
      <c r="H11" s="98"/>
      <c r="I11" s="288">
        <f t="shared" si="1"/>
        <v>0</v>
      </c>
      <c r="J11" s="439"/>
    </row>
    <row r="12" spans="1:10" ht="12.95" customHeight="1">
      <c r="A12" s="116" t="s">
        <v>11</v>
      </c>
      <c r="B12" s="30"/>
      <c r="C12" s="98"/>
      <c r="D12" s="98"/>
      <c r="E12" s="280">
        <f t="shared" si="0"/>
        <v>0</v>
      </c>
      <c r="F12" s="182"/>
      <c r="G12" s="398"/>
      <c r="H12" s="98"/>
      <c r="I12" s="288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183"/>
      <c r="G13" s="398"/>
      <c r="H13" s="98"/>
      <c r="I13" s="288">
        <f t="shared" si="1"/>
        <v>0</v>
      </c>
      <c r="J13" s="439"/>
    </row>
    <row r="14" spans="1:10" ht="12.95" customHeight="1">
      <c r="A14" s="116" t="s">
        <v>13</v>
      </c>
      <c r="B14" s="180"/>
      <c r="C14" s="99"/>
      <c r="D14" s="99"/>
      <c r="E14" s="280">
        <f t="shared" si="0"/>
        <v>0</v>
      </c>
      <c r="F14" s="182"/>
      <c r="G14" s="398"/>
      <c r="H14" s="98"/>
      <c r="I14" s="288">
        <f t="shared" si="1"/>
        <v>0</v>
      </c>
      <c r="J14" s="439"/>
    </row>
    <row r="15" spans="1:10">
      <c r="A15" s="116" t="s">
        <v>14</v>
      </c>
      <c r="B15" s="30"/>
      <c r="C15" s="99"/>
      <c r="D15" s="99"/>
      <c r="E15" s="280">
        <f t="shared" si="0"/>
        <v>0</v>
      </c>
      <c r="F15" s="182"/>
      <c r="G15" s="398"/>
      <c r="H15" s="98"/>
      <c r="I15" s="288">
        <f t="shared" si="1"/>
        <v>0</v>
      </c>
      <c r="J15" s="439"/>
    </row>
    <row r="16" spans="1:10" ht="12.95" customHeight="1" thickBot="1">
      <c r="A16" s="150" t="s">
        <v>15</v>
      </c>
      <c r="B16" s="181"/>
      <c r="C16" s="152"/>
      <c r="D16" s="152"/>
      <c r="E16" s="280">
        <f t="shared" si="0"/>
        <v>0</v>
      </c>
      <c r="F16" s="151" t="s">
        <v>35</v>
      </c>
      <c r="G16" s="404"/>
      <c r="H16" s="248"/>
      <c r="I16" s="289">
        <f t="shared" si="1"/>
        <v>0</v>
      </c>
      <c r="J16" s="439"/>
    </row>
    <row r="17" spans="1:10" ht="15.95" customHeight="1" thickBot="1">
      <c r="A17" s="119" t="s">
        <v>16</v>
      </c>
      <c r="B17" s="52" t="s">
        <v>287</v>
      </c>
      <c r="C17" s="101">
        <f>+C6+C8+C9+C11+C12+C13+C14+C15+C16</f>
        <v>164915859</v>
      </c>
      <c r="D17" s="101">
        <f>+D6+D8+D9+D11+D12+D13+D14+D15+D16</f>
        <v>1200000</v>
      </c>
      <c r="E17" s="101">
        <f>+E6+E8+E9+E11+E12+E13+E14+E15+E16</f>
        <v>166115859</v>
      </c>
      <c r="F17" s="52" t="s">
        <v>288</v>
      </c>
      <c r="G17" s="400">
        <f>+G6+G8+G10+G11+G12+G13+G14+G15+G16</f>
        <v>665275328</v>
      </c>
      <c r="H17" s="101">
        <f>+H6+H8+H10+H11+H12+H13+H14+H15+H16</f>
        <v>-19981876</v>
      </c>
      <c r="I17" s="135">
        <f>+I6+I8+I10+I11+I12+I13+I14+I15+I16</f>
        <v>645293452</v>
      </c>
      <c r="J17" s="439"/>
    </row>
    <row r="18" spans="1:10" ht="12.95" customHeight="1">
      <c r="A18" s="114" t="s">
        <v>17</v>
      </c>
      <c r="B18" s="127" t="s">
        <v>142</v>
      </c>
      <c r="C18" s="134">
        <f>SUM(C19:C23)</f>
        <v>500359469</v>
      </c>
      <c r="D18" s="134">
        <f>+D19+D20+D21+D22+D23</f>
        <v>-21181876</v>
      </c>
      <c r="E18" s="134">
        <f>+E19+E20+E21+E22+E23</f>
        <v>479177593</v>
      </c>
      <c r="F18" s="122" t="s">
        <v>114</v>
      </c>
      <c r="G18" s="405"/>
      <c r="H18" s="249"/>
      <c r="I18" s="290">
        <f t="shared" si="1"/>
        <v>0</v>
      </c>
      <c r="J18" s="439"/>
    </row>
    <row r="19" spans="1:10" ht="12.95" customHeight="1">
      <c r="A19" s="116" t="s">
        <v>18</v>
      </c>
      <c r="B19" s="128" t="s">
        <v>131</v>
      </c>
      <c r="C19" s="42">
        <v>500359469</v>
      </c>
      <c r="D19" s="42">
        <v>-21181876</v>
      </c>
      <c r="E19" s="282">
        <f t="shared" ref="E19:E29" si="2">C19+D19</f>
        <v>479177593</v>
      </c>
      <c r="F19" s="122" t="s">
        <v>117</v>
      </c>
      <c r="G19" s="402"/>
      <c r="H19" s="42"/>
      <c r="I19" s="286">
        <f t="shared" si="1"/>
        <v>0</v>
      </c>
      <c r="J19" s="439"/>
    </row>
    <row r="20" spans="1:10" ht="12.95" customHeight="1">
      <c r="A20" s="114" t="s">
        <v>19</v>
      </c>
      <c r="B20" s="128" t="s">
        <v>132</v>
      </c>
      <c r="C20" s="42"/>
      <c r="D20" s="42"/>
      <c r="E20" s="282">
        <f t="shared" si="2"/>
        <v>0</v>
      </c>
      <c r="F20" s="122" t="s">
        <v>88</v>
      </c>
      <c r="G20" s="402"/>
      <c r="H20" s="42"/>
      <c r="I20" s="286">
        <f t="shared" si="1"/>
        <v>0</v>
      </c>
      <c r="J20" s="439"/>
    </row>
    <row r="21" spans="1:10" ht="12.95" customHeight="1">
      <c r="A21" s="116" t="s">
        <v>20</v>
      </c>
      <c r="B21" s="128" t="s">
        <v>133</v>
      </c>
      <c r="C21" s="42"/>
      <c r="D21" s="42"/>
      <c r="E21" s="282">
        <f t="shared" si="2"/>
        <v>0</v>
      </c>
      <c r="F21" s="122" t="s">
        <v>89</v>
      </c>
      <c r="G21" s="402"/>
      <c r="H21" s="42"/>
      <c r="I21" s="286">
        <f t="shared" si="1"/>
        <v>0</v>
      </c>
      <c r="J21" s="439"/>
    </row>
    <row r="22" spans="1:10" ht="12.95" customHeight="1">
      <c r="A22" s="114" t="s">
        <v>21</v>
      </c>
      <c r="B22" s="128" t="s">
        <v>134</v>
      </c>
      <c r="C22" s="42"/>
      <c r="D22" s="42"/>
      <c r="E22" s="282">
        <f t="shared" si="2"/>
        <v>0</v>
      </c>
      <c r="F22" s="121" t="s">
        <v>130</v>
      </c>
      <c r="G22" s="402"/>
      <c r="H22" s="42"/>
      <c r="I22" s="286">
        <f t="shared" si="1"/>
        <v>0</v>
      </c>
      <c r="J22" s="439"/>
    </row>
    <row r="23" spans="1:10" ht="12.95" customHeight="1">
      <c r="A23" s="116" t="s">
        <v>22</v>
      </c>
      <c r="B23" s="129" t="s">
        <v>135</v>
      </c>
      <c r="C23" s="42"/>
      <c r="D23" s="42"/>
      <c r="E23" s="282">
        <f t="shared" si="2"/>
        <v>0</v>
      </c>
      <c r="F23" s="122" t="s">
        <v>118</v>
      </c>
      <c r="G23" s="402"/>
      <c r="H23" s="42"/>
      <c r="I23" s="286">
        <f t="shared" si="1"/>
        <v>0</v>
      </c>
      <c r="J23" s="439"/>
    </row>
    <row r="24" spans="1:10" ht="12.95" customHeight="1">
      <c r="A24" s="114" t="s">
        <v>23</v>
      </c>
      <c r="B24" s="130" t="s">
        <v>136</v>
      </c>
      <c r="C24" s="124">
        <f>+C25+C26+C27+C28+C29</f>
        <v>0</v>
      </c>
      <c r="D24" s="124">
        <f>+D25+D26+D27+D28+D29</f>
        <v>0</v>
      </c>
      <c r="E24" s="124">
        <f>+E25+E26+E27+E28+E29</f>
        <v>0</v>
      </c>
      <c r="F24" s="131" t="s">
        <v>116</v>
      </c>
      <c r="G24" s="402"/>
      <c r="H24" s="42"/>
      <c r="I24" s="286">
        <f t="shared" si="1"/>
        <v>0</v>
      </c>
      <c r="J24" s="439"/>
    </row>
    <row r="25" spans="1:10" ht="12.95" customHeight="1">
      <c r="A25" s="116" t="s">
        <v>24</v>
      </c>
      <c r="B25" s="129" t="s">
        <v>137</v>
      </c>
      <c r="C25" s="42"/>
      <c r="D25" s="42"/>
      <c r="E25" s="282">
        <f t="shared" si="2"/>
        <v>0</v>
      </c>
      <c r="F25" s="131" t="s">
        <v>281</v>
      </c>
      <c r="G25" s="402"/>
      <c r="H25" s="42"/>
      <c r="I25" s="286">
        <f t="shared" si="1"/>
        <v>0</v>
      </c>
      <c r="J25" s="439"/>
    </row>
    <row r="26" spans="1:10" ht="12.95" customHeight="1">
      <c r="A26" s="114" t="s">
        <v>25</v>
      </c>
      <c r="B26" s="129" t="s">
        <v>138</v>
      </c>
      <c r="C26" s="42"/>
      <c r="D26" s="42"/>
      <c r="E26" s="282">
        <f t="shared" si="2"/>
        <v>0</v>
      </c>
      <c r="F26" s="126"/>
      <c r="G26" s="402"/>
      <c r="H26" s="42"/>
      <c r="I26" s="286">
        <f t="shared" si="1"/>
        <v>0</v>
      </c>
      <c r="J26" s="439"/>
    </row>
    <row r="27" spans="1:10" ht="12.95" customHeight="1">
      <c r="A27" s="116" t="s">
        <v>26</v>
      </c>
      <c r="B27" s="128" t="s">
        <v>139</v>
      </c>
      <c r="C27" s="42"/>
      <c r="D27" s="42"/>
      <c r="E27" s="282">
        <f t="shared" si="2"/>
        <v>0</v>
      </c>
      <c r="F27" s="50"/>
      <c r="G27" s="402"/>
      <c r="H27" s="42"/>
      <c r="I27" s="286">
        <f t="shared" si="1"/>
        <v>0</v>
      </c>
      <c r="J27" s="439"/>
    </row>
    <row r="28" spans="1:10" ht="12.95" customHeight="1">
      <c r="A28" s="114" t="s">
        <v>27</v>
      </c>
      <c r="B28" s="132" t="s">
        <v>140</v>
      </c>
      <c r="C28" s="42"/>
      <c r="D28" s="42"/>
      <c r="E28" s="282">
        <f t="shared" si="2"/>
        <v>0</v>
      </c>
      <c r="F28" s="30"/>
      <c r="G28" s="402"/>
      <c r="H28" s="42"/>
      <c r="I28" s="286">
        <f t="shared" si="1"/>
        <v>0</v>
      </c>
      <c r="J28" s="439"/>
    </row>
    <row r="29" spans="1:10" ht="12.95" customHeight="1" thickBot="1">
      <c r="A29" s="116" t="s">
        <v>28</v>
      </c>
      <c r="B29" s="133" t="s">
        <v>141</v>
      </c>
      <c r="C29" s="42"/>
      <c r="D29" s="42"/>
      <c r="E29" s="282">
        <f t="shared" si="2"/>
        <v>0</v>
      </c>
      <c r="F29" s="50"/>
      <c r="G29" s="402"/>
      <c r="H29" s="42"/>
      <c r="I29" s="286">
        <f t="shared" si="1"/>
        <v>0</v>
      </c>
      <c r="J29" s="439"/>
    </row>
    <row r="30" spans="1:10" ht="21.75" customHeight="1" thickBot="1">
      <c r="A30" s="119" t="s">
        <v>29</v>
      </c>
      <c r="B30" s="52" t="s">
        <v>278</v>
      </c>
      <c r="C30" s="101">
        <f>+C18+C24</f>
        <v>500359469</v>
      </c>
      <c r="D30" s="101">
        <f>+D18+D24</f>
        <v>-21181876</v>
      </c>
      <c r="E30" s="101">
        <f>+E18+E24</f>
        <v>479177593</v>
      </c>
      <c r="F30" s="52" t="s">
        <v>282</v>
      </c>
      <c r="G30" s="400">
        <f>SUM(G18:G29)</f>
        <v>0</v>
      </c>
      <c r="H30" s="101">
        <f>SUM(H18:H29)</f>
        <v>0</v>
      </c>
      <c r="I30" s="135">
        <f>SUM(I18:I29)</f>
        <v>0</v>
      </c>
      <c r="J30" s="439"/>
    </row>
    <row r="31" spans="1:10" ht="13.5" thickBot="1">
      <c r="A31" s="119" t="s">
        <v>30</v>
      </c>
      <c r="B31" s="125" t="s">
        <v>283</v>
      </c>
      <c r="C31" s="297">
        <f>+C17+C30</f>
        <v>665275328</v>
      </c>
      <c r="D31" s="297">
        <f>+D17+D30</f>
        <v>-19981876</v>
      </c>
      <c r="E31" s="298">
        <f>+E17+E30</f>
        <v>645293452</v>
      </c>
      <c r="F31" s="125" t="s">
        <v>284</v>
      </c>
      <c r="G31" s="297">
        <f>+G17+G30</f>
        <v>665275328</v>
      </c>
      <c r="H31" s="297">
        <f>+H17+H30</f>
        <v>-19981876</v>
      </c>
      <c r="I31" s="298">
        <f>+I17+I30</f>
        <v>645293452</v>
      </c>
      <c r="J31" s="439"/>
    </row>
    <row r="32" spans="1:10" ht="13.5" thickBot="1">
      <c r="A32" s="119" t="s">
        <v>31</v>
      </c>
      <c r="B32" s="125" t="s">
        <v>92</v>
      </c>
      <c r="C32" s="297">
        <f>IF(C17-G17&lt;0,G17-C17,"-")</f>
        <v>500359469</v>
      </c>
      <c r="D32" s="297" t="str">
        <f>IF(D17-H17&lt;0,H17-D17,"-")</f>
        <v>-</v>
      </c>
      <c r="E32" s="298">
        <f>IF(E17-I17&lt;0,I17-E17,"-")</f>
        <v>479177593</v>
      </c>
      <c r="F32" s="125" t="s">
        <v>93</v>
      </c>
      <c r="G32" s="297" t="str">
        <f>IF(C17-G17&gt;0,C17-G17,"-")</f>
        <v>-</v>
      </c>
      <c r="H32" s="297">
        <f>IF(D17-H17&gt;0,D17-H17,"-")</f>
        <v>21181876</v>
      </c>
      <c r="I32" s="298" t="str">
        <f>IF(E17-I17&gt;0,E17-I17,"-")</f>
        <v>-</v>
      </c>
      <c r="J32" s="439"/>
    </row>
    <row r="33" spans="1:10" ht="13.5" thickBot="1">
      <c r="A33" s="119" t="s">
        <v>32</v>
      </c>
      <c r="B33" s="125" t="s">
        <v>466</v>
      </c>
      <c r="C33" s="297" t="str">
        <f>IF(C31-G31&lt;0,G31-C31,"-")</f>
        <v>-</v>
      </c>
      <c r="D33" s="297" t="str">
        <f>IF(D31-H31&lt;0,H31-D31,"-")</f>
        <v>-</v>
      </c>
      <c r="E33" s="297" t="str">
        <f>IF(E31-I31&lt;0,I31-E31,"-")</f>
        <v>-</v>
      </c>
      <c r="F33" s="125" t="s">
        <v>467</v>
      </c>
      <c r="G33" s="297" t="str">
        <f>IF(C31-G31&gt;0,C31-G31,"-")</f>
        <v>-</v>
      </c>
      <c r="H33" s="297" t="str">
        <f>IF(D31-H31&gt;0,D31-H31,"-")</f>
        <v>-</v>
      </c>
      <c r="I33" s="299" t="str">
        <f>IF(E31-I31&gt;0,E31-I31,"-")</f>
        <v>-</v>
      </c>
      <c r="J33" s="439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6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9">
    <tabColor rgb="FF92D050"/>
    <pageSetUpPr fitToPage="1"/>
  </sheetPr>
  <dimension ref="A1:E38"/>
  <sheetViews>
    <sheetView workbookViewId="0">
      <selection activeCell="J10" sqref="J1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51" t="s">
        <v>461</v>
      </c>
      <c r="B1" s="68"/>
      <c r="C1" s="68"/>
      <c r="D1" s="68"/>
      <c r="E1" s="252" t="s">
        <v>87</v>
      </c>
    </row>
    <row r="2" spans="1:5">
      <c r="A2" s="68"/>
      <c r="B2" s="68"/>
      <c r="C2" s="68"/>
      <c r="D2" s="68"/>
      <c r="E2" s="68"/>
    </row>
    <row r="3" spans="1:5">
      <c r="A3" s="253"/>
      <c r="B3" s="254"/>
      <c r="C3" s="253"/>
      <c r="D3" s="255"/>
      <c r="E3" s="254"/>
    </row>
    <row r="4" spans="1:5" ht="15.75">
      <c r="A4" s="70" t="str">
        <f>+ÖSSZEFÜGGÉSEK!A6</f>
        <v>2018. évi eredeti előirányzat BEVÉTELEK</v>
      </c>
      <c r="B4" s="256"/>
      <c r="C4" s="257"/>
      <c r="D4" s="255"/>
      <c r="E4" s="254"/>
    </row>
    <row r="5" spans="1:5">
      <c r="A5" s="253"/>
      <c r="B5" s="254"/>
      <c r="C5" s="253"/>
      <c r="D5" s="255"/>
      <c r="E5" s="254"/>
    </row>
    <row r="6" spans="1:5">
      <c r="A6" s="253" t="s">
        <v>428</v>
      </c>
      <c r="B6" s="254">
        <f>+'1.1.sz.mell.'!C63</f>
        <v>732719844</v>
      </c>
      <c r="C6" s="253" t="s">
        <v>407</v>
      </c>
      <c r="D6" s="255">
        <f>+'2.1.sz.mell  '!C18+'2.2.sz.mell  '!C17</f>
        <v>732719844</v>
      </c>
      <c r="E6" s="254">
        <f>+B6-D6</f>
        <v>0</v>
      </c>
    </row>
    <row r="7" spans="1:5">
      <c r="A7" s="253" t="s">
        <v>444</v>
      </c>
      <c r="B7" s="254">
        <f>+'1.1.sz.mell.'!C87</f>
        <v>520215477</v>
      </c>
      <c r="C7" s="253" t="s">
        <v>413</v>
      </c>
      <c r="D7" s="255">
        <f>+'2.1.sz.mell  '!C29+'2.2.sz.mell  '!C30</f>
        <v>520215477</v>
      </c>
      <c r="E7" s="254">
        <f>+B7-D7</f>
        <v>0</v>
      </c>
    </row>
    <row r="8" spans="1:5">
      <c r="A8" s="253" t="s">
        <v>445</v>
      </c>
      <c r="B8" s="254">
        <f>+'1.1.sz.mell.'!C88</f>
        <v>1252935321</v>
      </c>
      <c r="C8" s="253" t="s">
        <v>414</v>
      </c>
      <c r="D8" s="255">
        <f>+'2.1.sz.mell  '!C30+'2.2.sz.mell  '!C31</f>
        <v>1252935321</v>
      </c>
      <c r="E8" s="254">
        <f>+B8-D8</f>
        <v>0</v>
      </c>
    </row>
    <row r="9" spans="1:5">
      <c r="A9" s="253"/>
      <c r="B9" s="254"/>
      <c r="C9" s="253"/>
      <c r="D9" s="255"/>
      <c r="E9" s="254"/>
    </row>
    <row r="10" spans="1:5" ht="15.75">
      <c r="A10" s="70" t="str">
        <f>+ÖSSZEFÜGGÉSEK!A13</f>
        <v>2018. évi előirányzat módosítások BEVÉTELEK</v>
      </c>
      <c r="B10" s="256"/>
      <c r="C10" s="257"/>
      <c r="D10" s="255"/>
      <c r="E10" s="254"/>
    </row>
    <row r="11" spans="1:5">
      <c r="A11" s="253"/>
      <c r="B11" s="254"/>
      <c r="C11" s="253"/>
      <c r="D11" s="255"/>
      <c r="E11" s="254"/>
    </row>
    <row r="12" spans="1:5">
      <c r="A12" s="253" t="s">
        <v>429</v>
      </c>
      <c r="B12" s="254">
        <f>+'1.1.sz.mell.'!J63</f>
        <v>66035657</v>
      </c>
      <c r="C12" s="253" t="s">
        <v>408</v>
      </c>
      <c r="D12" s="255">
        <f>+'2.1.sz.mell  '!D18+'2.2.sz.mell  '!D17</f>
        <v>66035657</v>
      </c>
      <c r="E12" s="254">
        <f>+B12-D12</f>
        <v>0</v>
      </c>
    </row>
    <row r="13" spans="1:5">
      <c r="A13" s="253" t="s">
        <v>430</v>
      </c>
      <c r="B13" s="254">
        <f>+'1.1.sz.mell.'!J87</f>
        <v>-9051083</v>
      </c>
      <c r="C13" s="253" t="s">
        <v>415</v>
      </c>
      <c r="D13" s="255">
        <f>+'2.1.sz.mell  '!D29+'2.2.sz.mell  '!D30</f>
        <v>-9051083</v>
      </c>
      <c r="E13" s="254">
        <f>+B13-D13</f>
        <v>0</v>
      </c>
    </row>
    <row r="14" spans="1:5">
      <c r="A14" s="253" t="s">
        <v>431</v>
      </c>
      <c r="B14" s="254">
        <f>+'1.1.sz.mell.'!J88</f>
        <v>56984574</v>
      </c>
      <c r="C14" s="253" t="s">
        <v>416</v>
      </c>
      <c r="D14" s="255">
        <f>+'2.1.sz.mell  '!D30+'2.2.sz.mell  '!D31</f>
        <v>56984574</v>
      </c>
      <c r="E14" s="254">
        <f>+B14-D14</f>
        <v>0</v>
      </c>
    </row>
    <row r="15" spans="1:5">
      <c r="A15" s="253"/>
      <c r="B15" s="254"/>
      <c r="C15" s="253"/>
      <c r="D15" s="255"/>
      <c r="E15" s="254"/>
    </row>
    <row r="16" spans="1:5" ht="14.25">
      <c r="A16" s="258" t="str">
        <f>+ÖSSZEFÜGGÉSEK!A19</f>
        <v>2018. módosítás utáni módosított előrirányzatok BEVÉTELEK</v>
      </c>
      <c r="B16" s="69"/>
      <c r="C16" s="257"/>
      <c r="D16" s="255"/>
      <c r="E16" s="254"/>
    </row>
    <row r="17" spans="1:5">
      <c r="A17" s="253"/>
      <c r="B17" s="254"/>
      <c r="C17" s="253"/>
      <c r="D17" s="255"/>
      <c r="E17" s="254"/>
    </row>
    <row r="18" spans="1:5">
      <c r="A18" s="253" t="s">
        <v>432</v>
      </c>
      <c r="B18" s="254">
        <f>+'1.1.sz.mell.'!K63</f>
        <v>798755501</v>
      </c>
      <c r="C18" s="253" t="s">
        <v>409</v>
      </c>
      <c r="D18" s="255">
        <f>+'2.1.sz.mell  '!E18+'2.2.sz.mell  '!E17</f>
        <v>798755501</v>
      </c>
      <c r="E18" s="254">
        <f>+B18-D18</f>
        <v>0</v>
      </c>
    </row>
    <row r="19" spans="1:5">
      <c r="A19" s="253" t="s">
        <v>433</v>
      </c>
      <c r="B19" s="254">
        <f>+'1.1.sz.mell.'!K87</f>
        <v>511164394</v>
      </c>
      <c r="C19" s="253" t="s">
        <v>417</v>
      </c>
      <c r="D19" s="255">
        <f>+'2.1.sz.mell  '!E29+'2.2.sz.mell  '!E30</f>
        <v>511164394</v>
      </c>
      <c r="E19" s="254">
        <f>+B19-D19</f>
        <v>0</v>
      </c>
    </row>
    <row r="20" spans="1:5">
      <c r="A20" s="253" t="s">
        <v>434</v>
      </c>
      <c r="B20" s="254">
        <f>+'1.1.sz.mell.'!K88</f>
        <v>1309919895</v>
      </c>
      <c r="C20" s="253" t="s">
        <v>418</v>
      </c>
      <c r="D20" s="255">
        <f>+'2.1.sz.mell  '!E30+'2.2.sz.mell  '!E31</f>
        <v>1309919895</v>
      </c>
      <c r="E20" s="254">
        <f>+B20-D20</f>
        <v>0</v>
      </c>
    </row>
    <row r="21" spans="1:5">
      <c r="A21" s="253"/>
      <c r="B21" s="254"/>
      <c r="C21" s="253"/>
      <c r="D21" s="255"/>
      <c r="E21" s="254"/>
    </row>
    <row r="22" spans="1:5" ht="15.75">
      <c r="A22" s="70" t="str">
        <f>+ÖSSZEFÜGGÉSEK!A25</f>
        <v>2018. évi eredeti előirányzat KIADÁSOK</v>
      </c>
      <c r="B22" s="256"/>
      <c r="C22" s="257"/>
      <c r="D22" s="255"/>
      <c r="E22" s="254"/>
    </row>
    <row r="23" spans="1:5">
      <c r="A23" s="253"/>
      <c r="B23" s="254"/>
      <c r="C23" s="253"/>
      <c r="D23" s="255"/>
      <c r="E23" s="254"/>
    </row>
    <row r="24" spans="1:5">
      <c r="A24" s="253" t="s">
        <v>446</v>
      </c>
      <c r="B24" s="254">
        <f>+'1.1.sz.mell.'!C130</f>
        <v>1242079694</v>
      </c>
      <c r="C24" s="253" t="s">
        <v>410</v>
      </c>
      <c r="D24" s="255">
        <f>+'2.1.sz.mell  '!G18+'2.2.sz.mell  '!G17</f>
        <v>1242079694</v>
      </c>
      <c r="E24" s="254">
        <f>+B24-D24</f>
        <v>0</v>
      </c>
    </row>
    <row r="25" spans="1:5">
      <c r="A25" s="253" t="s">
        <v>436</v>
      </c>
      <c r="B25" s="254">
        <f>+'1.1.sz.mell.'!C155</f>
        <v>10855627</v>
      </c>
      <c r="C25" s="253" t="s">
        <v>419</v>
      </c>
      <c r="D25" s="255">
        <f>+'2.1.sz.mell  '!G29+'2.2.sz.mell  '!G30</f>
        <v>10855627</v>
      </c>
      <c r="E25" s="254">
        <f>+B25-D25</f>
        <v>0</v>
      </c>
    </row>
    <row r="26" spans="1:5">
      <c r="A26" s="253" t="s">
        <v>437</v>
      </c>
      <c r="B26" s="254">
        <f>+'1.1.sz.mell.'!C156</f>
        <v>1252935321</v>
      </c>
      <c r="C26" s="253" t="s">
        <v>420</v>
      </c>
      <c r="D26" s="255">
        <f>+'2.1.sz.mell  '!G30+'2.2.sz.mell  '!G31</f>
        <v>1252935321</v>
      </c>
      <c r="E26" s="254">
        <f>+B26-D26</f>
        <v>0</v>
      </c>
    </row>
    <row r="27" spans="1:5">
      <c r="A27" s="253"/>
      <c r="B27" s="254"/>
      <c r="C27" s="253"/>
      <c r="D27" s="255"/>
      <c r="E27" s="254"/>
    </row>
    <row r="28" spans="1:5" ht="15.75">
      <c r="A28" s="70" t="str">
        <f>+ÖSSZEFÜGGÉSEK!A31</f>
        <v>2018. évi előirányzat módosítások KIADÁSOK</v>
      </c>
      <c r="B28" s="256"/>
      <c r="C28" s="257"/>
      <c r="D28" s="255"/>
      <c r="E28" s="254"/>
    </row>
    <row r="29" spans="1:5">
      <c r="A29" s="253"/>
      <c r="B29" s="254"/>
      <c r="C29" s="253"/>
      <c r="D29" s="255"/>
      <c r="E29" s="254"/>
    </row>
    <row r="30" spans="1:5">
      <c r="A30" s="253" t="s">
        <v>438</v>
      </c>
      <c r="B30" s="254">
        <f>+'1.1.sz.mell.'!J130</f>
        <v>56984574</v>
      </c>
      <c r="C30" s="253" t="s">
        <v>411</v>
      </c>
      <c r="D30" s="255">
        <f>+'2.1.sz.mell  '!H18+'2.2.sz.mell  '!H17</f>
        <v>56984574</v>
      </c>
      <c r="E30" s="254">
        <f>+B30-D30</f>
        <v>0</v>
      </c>
    </row>
    <row r="31" spans="1:5">
      <c r="A31" s="253" t="s">
        <v>439</v>
      </c>
      <c r="B31" s="254">
        <f>+'1.1.sz.mell.'!J155</f>
        <v>0</v>
      </c>
      <c r="C31" s="253" t="s">
        <v>421</v>
      </c>
      <c r="D31" s="255">
        <f>+'2.1.sz.mell  '!H29+'2.2.sz.mell  '!H30</f>
        <v>0</v>
      </c>
      <c r="E31" s="254">
        <f>+B31-D31</f>
        <v>0</v>
      </c>
    </row>
    <row r="32" spans="1:5">
      <c r="A32" s="253" t="s">
        <v>440</v>
      </c>
      <c r="B32" s="254">
        <f>+'1.1.sz.mell.'!J156</f>
        <v>56984574</v>
      </c>
      <c r="C32" s="253" t="s">
        <v>422</v>
      </c>
      <c r="D32" s="255">
        <f>+'2.1.sz.mell  '!H30+'2.2.sz.mell  '!H31</f>
        <v>56984574</v>
      </c>
      <c r="E32" s="254">
        <f>+B32-D32</f>
        <v>0</v>
      </c>
    </row>
    <row r="33" spans="1:5">
      <c r="A33" s="253"/>
      <c r="B33" s="254"/>
      <c r="C33" s="253"/>
      <c r="D33" s="255"/>
      <c r="E33" s="254"/>
    </row>
    <row r="34" spans="1:5" ht="15.75">
      <c r="A34" s="259" t="str">
        <f>+ÖSSZEFÜGGÉSEK!A37</f>
        <v>2018. módosítás utáni módosított előirányzatok KIADÁSOK</v>
      </c>
      <c r="B34" s="256"/>
      <c r="C34" s="257"/>
      <c r="D34" s="255"/>
      <c r="E34" s="254"/>
    </row>
    <row r="35" spans="1:5">
      <c r="A35" s="253"/>
      <c r="B35" s="254"/>
      <c r="C35" s="253"/>
      <c r="D35" s="255"/>
      <c r="E35" s="254"/>
    </row>
    <row r="36" spans="1:5">
      <c r="A36" s="253" t="s">
        <v>441</v>
      </c>
      <c r="B36" s="254">
        <f>+'1.1.sz.mell.'!K130</f>
        <v>1299064268</v>
      </c>
      <c r="C36" s="253" t="s">
        <v>412</v>
      </c>
      <c r="D36" s="255">
        <f>+'2.1.sz.mell  '!I18+'2.2.sz.mell  '!I17</f>
        <v>1299064268</v>
      </c>
      <c r="E36" s="254">
        <f>+B36-D36</f>
        <v>0</v>
      </c>
    </row>
    <row r="37" spans="1:5">
      <c r="A37" s="253" t="s">
        <v>442</v>
      </c>
      <c r="B37" s="254">
        <f>+'1.1.sz.mell.'!K155</f>
        <v>10855627</v>
      </c>
      <c r="C37" s="253" t="s">
        <v>423</v>
      </c>
      <c r="D37" s="255">
        <f>+'2.1.sz.mell  '!I29+'2.2.sz.mell  '!I30</f>
        <v>10855627</v>
      </c>
      <c r="E37" s="254">
        <f>+B37-D37</f>
        <v>0</v>
      </c>
    </row>
    <row r="38" spans="1:5">
      <c r="A38" s="253" t="s">
        <v>447</v>
      </c>
      <c r="B38" s="254">
        <f>+'1.1.sz.mell.'!K156</f>
        <v>1309919895</v>
      </c>
      <c r="C38" s="253" t="s">
        <v>424</v>
      </c>
      <c r="D38" s="255">
        <f>+'2.1.sz.mell  '!I30+'2.2.sz.mell  '!I31</f>
        <v>1309919895</v>
      </c>
      <c r="E38" s="254">
        <f>+B38-D38</f>
        <v>0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0">
    <tabColor theme="5" tint="0.39997558519241921"/>
  </sheetPr>
  <dimension ref="A1:J23"/>
  <sheetViews>
    <sheetView zoomScale="140" zoomScaleNormal="140" workbookViewId="0">
      <selection activeCell="B3" sqref="B3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528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45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66" t="s">
        <v>514</v>
      </c>
      <c r="H3" s="366" t="s">
        <v>519</v>
      </c>
      <c r="I3" s="366" t="s">
        <v>491</v>
      </c>
      <c r="J3" s="369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522</v>
      </c>
      <c r="J4" s="370" t="s">
        <v>521</v>
      </c>
    </row>
    <row r="5" spans="1:10" ht="26.25" customHeight="1">
      <c r="A5" s="406" t="s">
        <v>497</v>
      </c>
      <c r="B5" s="407">
        <v>5850000</v>
      </c>
      <c r="C5" s="214" t="s">
        <v>498</v>
      </c>
      <c r="D5" s="407">
        <v>3217500</v>
      </c>
      <c r="E5" s="407">
        <v>2632500</v>
      </c>
      <c r="F5" s="21"/>
      <c r="G5" s="21"/>
      <c r="H5" s="21"/>
      <c r="I5" s="360">
        <f>F5+G5</f>
        <v>0</v>
      </c>
      <c r="J5" s="35">
        <f>E5+I5</f>
        <v>2632500</v>
      </c>
    </row>
    <row r="6" spans="1:10" ht="15.95" customHeight="1">
      <c r="A6" s="406" t="s">
        <v>499</v>
      </c>
      <c r="B6" s="407">
        <v>7000000</v>
      </c>
      <c r="C6" s="214" t="s">
        <v>500</v>
      </c>
      <c r="D6" s="407">
        <v>3738768</v>
      </c>
      <c r="E6" s="407">
        <v>3261232</v>
      </c>
      <c r="F6" s="21"/>
      <c r="G6" s="21">
        <v>-3096800</v>
      </c>
      <c r="H6" s="21"/>
      <c r="I6" s="360">
        <f>F6+G6</f>
        <v>-3096800</v>
      </c>
      <c r="J6" s="35">
        <f>E6+I6</f>
        <v>164432</v>
      </c>
    </row>
    <row r="7" spans="1:10" ht="15.95" customHeight="1">
      <c r="A7" s="406" t="s">
        <v>501</v>
      </c>
      <c r="B7" s="407">
        <v>300000000</v>
      </c>
      <c r="C7" s="214" t="s">
        <v>500</v>
      </c>
      <c r="D7" s="407">
        <v>17213394</v>
      </c>
      <c r="E7" s="407">
        <v>282786606</v>
      </c>
      <c r="F7" s="21"/>
      <c r="G7" s="21">
        <v>-10870000</v>
      </c>
      <c r="H7" s="21"/>
      <c r="I7" s="360">
        <f>F7+G7</f>
        <v>-10870000</v>
      </c>
      <c r="J7" s="35">
        <f t="shared" ref="J7:J22" si="0">E7+I7</f>
        <v>271916606</v>
      </c>
    </row>
    <row r="8" spans="1:10" ht="15.95" customHeight="1">
      <c r="A8" s="408" t="s">
        <v>502</v>
      </c>
      <c r="B8" s="407">
        <v>99914326</v>
      </c>
      <c r="C8" s="214" t="s">
        <v>503</v>
      </c>
      <c r="D8" s="407">
        <v>0</v>
      </c>
      <c r="E8" s="407">
        <v>99914326</v>
      </c>
      <c r="F8" s="21"/>
      <c r="G8" s="21">
        <v>-1945876</v>
      </c>
      <c r="H8" s="21"/>
      <c r="I8" s="360">
        <f t="shared" ref="I8:I22" si="1">F8+G8</f>
        <v>-1945876</v>
      </c>
      <c r="J8" s="35">
        <f t="shared" si="0"/>
        <v>97968450</v>
      </c>
    </row>
    <row r="9" spans="1:10" ht="15.95" customHeight="1">
      <c r="A9" s="28" t="s">
        <v>504</v>
      </c>
      <c r="B9" s="407">
        <v>4998720</v>
      </c>
      <c r="C9" s="214" t="s">
        <v>503</v>
      </c>
      <c r="D9" s="407">
        <v>0</v>
      </c>
      <c r="E9" s="407">
        <v>4998720</v>
      </c>
      <c r="F9" s="21"/>
      <c r="G9" s="21"/>
      <c r="H9" s="21"/>
      <c r="I9" s="360">
        <f t="shared" si="1"/>
        <v>0</v>
      </c>
      <c r="J9" s="35">
        <f t="shared" si="0"/>
        <v>4998720</v>
      </c>
    </row>
    <row r="10" spans="1:10" ht="15.95" customHeight="1">
      <c r="A10" s="406" t="s">
        <v>505</v>
      </c>
      <c r="B10" s="407">
        <v>3250000</v>
      </c>
      <c r="C10" s="214" t="s">
        <v>503</v>
      </c>
      <c r="D10" s="407"/>
      <c r="E10" s="407">
        <v>3250000</v>
      </c>
      <c r="F10" s="21"/>
      <c r="G10" s="21"/>
      <c r="H10" s="21"/>
      <c r="I10" s="360">
        <f t="shared" si="1"/>
        <v>0</v>
      </c>
      <c r="J10" s="35">
        <f t="shared" si="0"/>
        <v>3250000</v>
      </c>
    </row>
    <row r="11" spans="1:10" ht="24.75" customHeight="1">
      <c r="A11" s="409" t="s">
        <v>506</v>
      </c>
      <c r="B11" s="407">
        <v>105530000</v>
      </c>
      <c r="C11" s="214" t="s">
        <v>500</v>
      </c>
      <c r="D11" s="407">
        <v>0</v>
      </c>
      <c r="E11" s="407">
        <v>105530000</v>
      </c>
      <c r="F11" s="21"/>
      <c r="G11" s="21">
        <v>-300000</v>
      </c>
      <c r="H11" s="21">
        <v>-4805972</v>
      </c>
      <c r="I11" s="360">
        <f>SUM(G11:H11)</f>
        <v>-5105972</v>
      </c>
      <c r="J11" s="35">
        <f t="shared" si="0"/>
        <v>100424028</v>
      </c>
    </row>
    <row r="12" spans="1:10" ht="27" customHeight="1">
      <c r="A12" s="409" t="s">
        <v>507</v>
      </c>
      <c r="B12" s="407">
        <v>4718050</v>
      </c>
      <c r="C12" s="214" t="s">
        <v>503</v>
      </c>
      <c r="D12" s="407"/>
      <c r="E12" s="407">
        <v>4718050</v>
      </c>
      <c r="F12" s="21"/>
      <c r="G12" s="21"/>
      <c r="H12" s="21"/>
      <c r="I12" s="360">
        <f t="shared" si="1"/>
        <v>0</v>
      </c>
      <c r="J12" s="35">
        <f t="shared" si="0"/>
        <v>4718050</v>
      </c>
    </row>
    <row r="13" spans="1:10" ht="15.95" customHeight="1">
      <c r="A13" s="409" t="s">
        <v>508</v>
      </c>
      <c r="B13" s="407">
        <v>3000000</v>
      </c>
      <c r="C13" s="214" t="s">
        <v>503</v>
      </c>
      <c r="D13" s="407"/>
      <c r="E13" s="407">
        <v>3000000</v>
      </c>
      <c r="F13" s="21"/>
      <c r="G13" s="21"/>
      <c r="H13" s="21">
        <v>-1177384</v>
      </c>
      <c r="I13" s="360">
        <f t="shared" ref="I13:I18" si="2">SUM(F13:H13)</f>
        <v>-1177384</v>
      </c>
      <c r="J13" s="35">
        <f t="shared" si="0"/>
        <v>1822616</v>
      </c>
    </row>
    <row r="14" spans="1:10" ht="28.5" customHeight="1">
      <c r="A14" s="213" t="s">
        <v>523</v>
      </c>
      <c r="B14" s="21"/>
      <c r="C14" s="214"/>
      <c r="D14" s="21"/>
      <c r="E14" s="21"/>
      <c r="F14" s="21"/>
      <c r="G14" s="21"/>
      <c r="H14" s="21">
        <v>381524</v>
      </c>
      <c r="I14" s="360">
        <f t="shared" si="2"/>
        <v>381524</v>
      </c>
      <c r="J14" s="35">
        <f t="shared" si="0"/>
        <v>381524</v>
      </c>
    </row>
    <row r="15" spans="1:10" ht="33" customHeight="1">
      <c r="A15" s="213" t="s">
        <v>525</v>
      </c>
      <c r="B15" s="21"/>
      <c r="C15" s="214"/>
      <c r="D15" s="21"/>
      <c r="E15" s="21"/>
      <c r="F15" s="21"/>
      <c r="G15" s="21"/>
      <c r="H15" s="21">
        <v>1566948</v>
      </c>
      <c r="I15" s="360">
        <f t="shared" si="2"/>
        <v>1566948</v>
      </c>
      <c r="J15" s="35">
        <f t="shared" si="0"/>
        <v>1566948</v>
      </c>
    </row>
    <row r="16" spans="1:10" ht="15.95" customHeight="1">
      <c r="A16" s="213" t="s">
        <v>526</v>
      </c>
      <c r="B16" s="21"/>
      <c r="C16" s="214"/>
      <c r="D16" s="21"/>
      <c r="E16" s="21"/>
      <c r="F16" s="21"/>
      <c r="G16" s="21"/>
      <c r="H16" s="21">
        <v>700000</v>
      </c>
      <c r="I16" s="360">
        <f t="shared" si="2"/>
        <v>700000</v>
      </c>
      <c r="J16" s="35">
        <f t="shared" si="0"/>
        <v>700000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2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2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534261096</v>
      </c>
      <c r="C23" s="49"/>
      <c r="D23" s="38">
        <f t="shared" ref="D23:J23" si="3">SUM(D5:D22)</f>
        <v>24169662</v>
      </c>
      <c r="E23" s="38">
        <f t="shared" si="3"/>
        <v>510091434</v>
      </c>
      <c r="F23" s="38">
        <f t="shared" si="3"/>
        <v>0</v>
      </c>
      <c r="G23" s="38">
        <f t="shared" si="3"/>
        <v>-16212676</v>
      </c>
      <c r="H23" s="38">
        <f t="shared" si="3"/>
        <v>-3334884</v>
      </c>
      <c r="I23" s="38">
        <f t="shared" si="3"/>
        <v>-19547560</v>
      </c>
      <c r="J23" s="39">
        <f t="shared" si="3"/>
        <v>490543874</v>
      </c>
    </row>
  </sheetData>
  <mergeCells count="1">
    <mergeCell ref="A1:J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60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1">
    <tabColor theme="5" tint="0.39997558519241921"/>
  </sheetPr>
  <dimension ref="A1:J23"/>
  <sheetViews>
    <sheetView zoomScaleNormal="100" workbookViewId="0">
      <selection activeCell="H7" sqref="H7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529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48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71" t="s">
        <v>514</v>
      </c>
      <c r="H3" s="371" t="s">
        <v>519</v>
      </c>
      <c r="I3" s="372" t="s">
        <v>491</v>
      </c>
      <c r="J3" s="373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520</v>
      </c>
      <c r="J4" s="370" t="s">
        <v>521</v>
      </c>
    </row>
    <row r="5" spans="1:10" ht="27" customHeight="1">
      <c r="A5" s="419" t="s">
        <v>509</v>
      </c>
      <c r="B5" s="410">
        <v>85669711</v>
      </c>
      <c r="C5" s="411" t="s">
        <v>500</v>
      </c>
      <c r="D5" s="410">
        <v>37846</v>
      </c>
      <c r="E5" s="410">
        <v>85631865</v>
      </c>
      <c r="F5" s="21"/>
      <c r="G5" s="21">
        <v>-3565901</v>
      </c>
      <c r="H5" s="21">
        <v>-480041</v>
      </c>
      <c r="I5" s="360">
        <f>F5+G5+H5</f>
        <v>-4045942</v>
      </c>
      <c r="J5" s="35">
        <f>E5+I5</f>
        <v>81585923</v>
      </c>
    </row>
    <row r="6" spans="1:10" ht="15.95" customHeight="1">
      <c r="A6" s="419" t="s">
        <v>510</v>
      </c>
      <c r="B6" s="410">
        <v>31048960</v>
      </c>
      <c r="C6" s="411" t="s">
        <v>500</v>
      </c>
      <c r="D6" s="410">
        <v>29966707</v>
      </c>
      <c r="E6" s="410">
        <v>1082253</v>
      </c>
      <c r="F6" s="21"/>
      <c r="G6" s="21">
        <v>-716350</v>
      </c>
      <c r="H6" s="21"/>
      <c r="I6" s="360">
        <f>F6+G6</f>
        <v>-716350</v>
      </c>
      <c r="J6" s="35">
        <f t="shared" ref="J6:J22" si="0">E6+I6</f>
        <v>365903</v>
      </c>
    </row>
    <row r="7" spans="1:10" ht="15.95" customHeight="1">
      <c r="A7" s="419" t="s">
        <v>511</v>
      </c>
      <c r="B7" s="410">
        <v>31578946</v>
      </c>
      <c r="C7" s="411" t="s">
        <v>503</v>
      </c>
      <c r="D7" s="410">
        <v>0</v>
      </c>
      <c r="E7" s="410">
        <v>31578946</v>
      </c>
      <c r="F7" s="21"/>
      <c r="G7" s="21"/>
      <c r="H7" s="21"/>
      <c r="I7" s="360">
        <f>F7+G7</f>
        <v>0</v>
      </c>
      <c r="J7" s="35">
        <f t="shared" si="0"/>
        <v>31578946</v>
      </c>
    </row>
    <row r="8" spans="1:10" ht="23.25" customHeight="1">
      <c r="A8" s="419" t="s">
        <v>512</v>
      </c>
      <c r="B8" s="410">
        <v>34998530</v>
      </c>
      <c r="C8" s="411" t="s">
        <v>503</v>
      </c>
      <c r="D8" s="410">
        <v>0</v>
      </c>
      <c r="E8" s="410">
        <v>34998530</v>
      </c>
      <c r="F8" s="21"/>
      <c r="G8" s="21"/>
      <c r="H8" s="21"/>
      <c r="I8" s="360">
        <f t="shared" ref="I8:I22" si="1">F8+G8</f>
        <v>0</v>
      </c>
      <c r="J8" s="35">
        <f t="shared" si="0"/>
        <v>34998530</v>
      </c>
    </row>
    <row r="9" spans="1:10" ht="27.75" customHeight="1">
      <c r="A9" s="419" t="s">
        <v>513</v>
      </c>
      <c r="B9" s="410">
        <v>1892300</v>
      </c>
      <c r="C9" s="411" t="s">
        <v>503</v>
      </c>
      <c r="D9" s="410"/>
      <c r="E9" s="410">
        <v>1892300</v>
      </c>
      <c r="F9" s="21"/>
      <c r="G9" s="21"/>
      <c r="H9" s="21"/>
      <c r="I9" s="360">
        <f t="shared" si="1"/>
        <v>0</v>
      </c>
      <c r="J9" s="35">
        <f t="shared" si="0"/>
        <v>1892300</v>
      </c>
    </row>
    <row r="10" spans="1:10" ht="24.75" customHeight="1">
      <c r="A10" s="420" t="s">
        <v>515</v>
      </c>
      <c r="B10" s="21"/>
      <c r="C10" s="214"/>
      <c r="D10" s="21"/>
      <c r="E10" s="21"/>
      <c r="F10" s="21"/>
      <c r="G10" s="21">
        <v>962476</v>
      </c>
      <c r="H10" s="21"/>
      <c r="I10" s="360">
        <f t="shared" si="1"/>
        <v>962476</v>
      </c>
      <c r="J10" s="35">
        <f t="shared" si="0"/>
        <v>962476</v>
      </c>
    </row>
    <row r="11" spans="1:10" ht="15.95" customHeight="1">
      <c r="A11" s="421" t="s">
        <v>516</v>
      </c>
      <c r="B11" s="21"/>
      <c r="C11" s="214"/>
      <c r="D11" s="21"/>
      <c r="E11" s="21"/>
      <c r="F11" s="21"/>
      <c r="G11" s="21">
        <v>508000</v>
      </c>
      <c r="H11" s="21"/>
      <c r="I11" s="360">
        <f t="shared" si="1"/>
        <v>508000</v>
      </c>
      <c r="J11" s="35">
        <f t="shared" si="0"/>
        <v>508000</v>
      </c>
    </row>
    <row r="12" spans="1:10" ht="15.95" customHeight="1">
      <c r="A12" s="421" t="s">
        <v>524</v>
      </c>
      <c r="B12" s="21"/>
      <c r="C12" s="214"/>
      <c r="D12" s="21"/>
      <c r="E12" s="21"/>
      <c r="F12" s="21"/>
      <c r="G12" s="21"/>
      <c r="H12" s="21">
        <v>2857500</v>
      </c>
      <c r="I12" s="360">
        <f>SUM(H12)</f>
        <v>2857500</v>
      </c>
      <c r="J12" s="35">
        <f t="shared" si="0"/>
        <v>2857500</v>
      </c>
    </row>
    <row r="13" spans="1:10" ht="15.95" customHeight="1">
      <c r="A13" s="213"/>
      <c r="B13" s="21"/>
      <c r="C13" s="214"/>
      <c r="D13" s="21"/>
      <c r="E13" s="21"/>
      <c r="F13" s="21"/>
      <c r="G13" s="21"/>
      <c r="H13" s="21"/>
      <c r="I13" s="360">
        <f t="shared" si="1"/>
        <v>0</v>
      </c>
      <c r="J13" s="35">
        <f t="shared" si="0"/>
        <v>0</v>
      </c>
    </row>
    <row r="14" spans="1:10" ht="15.95" customHeight="1">
      <c r="A14" s="213"/>
      <c r="B14" s="21"/>
      <c r="C14" s="214"/>
      <c r="D14" s="21"/>
      <c r="E14" s="21"/>
      <c r="F14" s="21"/>
      <c r="G14" s="21"/>
      <c r="H14" s="21"/>
      <c r="I14" s="360">
        <f t="shared" si="1"/>
        <v>0</v>
      </c>
      <c r="J14" s="35">
        <f t="shared" si="0"/>
        <v>0</v>
      </c>
    </row>
    <row r="15" spans="1:10" ht="15.95" customHeight="1">
      <c r="A15" s="213"/>
      <c r="B15" s="21"/>
      <c r="C15" s="214"/>
      <c r="D15" s="21"/>
      <c r="E15" s="21"/>
      <c r="F15" s="21"/>
      <c r="G15" s="21"/>
      <c r="H15" s="21"/>
      <c r="I15" s="360">
        <f t="shared" si="1"/>
        <v>0</v>
      </c>
      <c r="J15" s="35">
        <f t="shared" si="0"/>
        <v>0</v>
      </c>
    </row>
    <row r="16" spans="1:10" ht="15.95" customHeight="1">
      <c r="A16" s="213"/>
      <c r="B16" s="21"/>
      <c r="C16" s="214"/>
      <c r="D16" s="21"/>
      <c r="E16" s="21"/>
      <c r="F16" s="21"/>
      <c r="G16" s="21"/>
      <c r="H16" s="21"/>
      <c r="I16" s="360">
        <f t="shared" si="1"/>
        <v>0</v>
      </c>
      <c r="J16" s="35">
        <f t="shared" si="0"/>
        <v>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1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1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185188447</v>
      </c>
      <c r="C23" s="49"/>
      <c r="D23" s="38">
        <f t="shared" ref="D23:J23" si="2">SUM(D5:D22)</f>
        <v>30004553</v>
      </c>
      <c r="E23" s="38">
        <f t="shared" si="2"/>
        <v>155183894</v>
      </c>
      <c r="F23" s="38">
        <f t="shared" si="2"/>
        <v>0</v>
      </c>
      <c r="G23" s="38">
        <f t="shared" si="2"/>
        <v>-2811775</v>
      </c>
      <c r="H23" s="38">
        <f t="shared" si="2"/>
        <v>2377459</v>
      </c>
      <c r="I23" s="38">
        <f t="shared" si="2"/>
        <v>-434316</v>
      </c>
      <c r="J23" s="39">
        <f t="shared" si="2"/>
        <v>154749578</v>
      </c>
    </row>
  </sheetData>
  <mergeCells count="1">
    <mergeCell ref="A1:J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70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theme="5" tint="0.39997558519241921"/>
  </sheetPr>
  <dimension ref="A1:Q158"/>
  <sheetViews>
    <sheetView topLeftCell="B1" zoomScaleNormal="100" zoomScaleSheetLayoutView="100" workbookViewId="0">
      <selection activeCell="F149" sqref="F149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493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289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191152875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221859663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191152875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221859663</v>
      </c>
    </row>
    <row r="21" spans="1:11" s="47" customFormat="1" ht="15.75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26.25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35844000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35844000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19850000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19850000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3596255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3596255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3596255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3596255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706210544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769922564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1226426021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1279549928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372554036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442837152</v>
      </c>
    </row>
    <row r="94" spans="1:11" ht="12" customHeight="1">
      <c r="A94" s="192" t="s">
        <v>61</v>
      </c>
      <c r="B94" s="8" t="s">
        <v>34</v>
      </c>
      <c r="C94" s="391">
        <v>174243083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208647611</v>
      </c>
    </row>
    <row r="95" spans="1:11" ht="12" customHeight="1">
      <c r="A95" s="185" t="s">
        <v>62</v>
      </c>
      <c r="B95" s="6" t="s">
        <v>106</v>
      </c>
      <c r="C95" s="383">
        <v>21102839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25539981</v>
      </c>
    </row>
    <row r="96" spans="1:11" ht="12" customHeight="1">
      <c r="A96" s="185" t="s">
        <v>63</v>
      </c>
      <c r="B96" s="6" t="s">
        <v>80</v>
      </c>
      <c r="C96" s="384">
        <v>93605201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115084808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84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1034829364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1086307988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 t="shared" ref="C154:K154" si="31">+C129+C133+C140+C146+C152+C153</f>
        <v>191596657</v>
      </c>
      <c r="D154" s="337">
        <f t="shared" si="31"/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 t="shared" si="31"/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1226426021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1279549928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A7:K7"/>
    <mergeCell ref="B2:D2"/>
    <mergeCell ref="B3:D3"/>
    <mergeCell ref="A92:K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45" orientation="landscape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8</vt:i4>
      </vt:variant>
    </vt:vector>
  </HeadingPairs>
  <TitlesOfParts>
    <vt:vector size="24" baseType="lpstr">
      <vt:lpstr>ÖSSZEFÜGGÉSEK</vt:lpstr>
      <vt:lpstr>1.1.sz.mell.</vt:lpstr>
      <vt:lpstr>1.2.sz.mell. </vt:lpstr>
      <vt:lpstr>2.1.sz.mell  </vt:lpstr>
      <vt:lpstr>2.2.sz.mell  </vt:lpstr>
      <vt:lpstr>ELLENŐRZÉS-1.sz.2.a.sz.2.b.sz.</vt:lpstr>
      <vt:lpstr>6.sz.mell.</vt:lpstr>
      <vt:lpstr>7.sz.mell. </vt:lpstr>
      <vt:lpstr>9.1. sz. mell</vt:lpstr>
      <vt:lpstr>9.1.1. sz. mell</vt:lpstr>
      <vt:lpstr>9.2. sz. mell</vt:lpstr>
      <vt:lpstr>9.2.1. sz. mell </vt:lpstr>
      <vt:lpstr>9.3. sz. mell </vt:lpstr>
      <vt:lpstr>9.3.1. sz. mell </vt:lpstr>
      <vt:lpstr>Munka1</vt:lpstr>
      <vt:lpstr>Munka2</vt:lpstr>
      <vt:lpstr>'9.1. sz. mell'!Nyomtatási_cím</vt:lpstr>
      <vt:lpstr>'9.1.1. sz. mell'!Nyomtatási_cím</vt:lpstr>
      <vt:lpstr>'9.2. sz. mell'!Nyomtatási_cím</vt:lpstr>
      <vt:lpstr>'9.2.1. sz. mell '!Nyomtatási_cím</vt:lpstr>
      <vt:lpstr>'9.3. sz. mell '!Nyomtatási_cím</vt:lpstr>
      <vt:lpstr>'9.3.1. sz. mell '!Nyomtatási_cím</vt:lpstr>
      <vt:lpstr>'1.1.sz.mell.'!Nyomtatási_terület</vt:lpstr>
      <vt:lpstr>'1.2.sz.mell.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2018-11-27T07:33:53Z</cp:lastPrinted>
  <dcterms:created xsi:type="dcterms:W3CDTF">1999-10-30T10:30:45Z</dcterms:created>
  <dcterms:modified xsi:type="dcterms:W3CDTF">2018-11-30T07:00:44Z</dcterms:modified>
</cp:coreProperties>
</file>