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7" activeTab="3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7.1. sz. mell" sheetId="15" r:id="rId15"/>
    <sheet name="7.2. sz. mell" sheetId="16" r:id="rId16"/>
    <sheet name="7.3. sz. mell" sheetId="17" r:id="rId17"/>
    <sheet name="7.4. sz. mell " sheetId="18" r:id="rId18"/>
    <sheet name="7.5. sz. mell" sheetId="19" r:id="rId19"/>
    <sheet name="8.1. sz. mell." sheetId="20" r:id="rId20"/>
    <sheet name="8.2. sz. mell." sheetId="21" r:id="rId21"/>
    <sheet name="9. sz. mell" sheetId="22" r:id="rId22"/>
    <sheet name="1.tájékoztató" sheetId="23" r:id="rId23"/>
    <sheet name="2. tájékoztató tábla" sheetId="24" r:id="rId24"/>
    <sheet name="3. tájékoztató tábla" sheetId="25" r:id="rId25"/>
    <sheet name="4. tájékoztató tábla" sheetId="26" r:id="rId26"/>
    <sheet name="5. tájékoztató tábla" sheetId="27" r:id="rId27"/>
    <sheet name="6. tájékoztató tábla" sheetId="28" r:id="rId28"/>
    <sheet name="7.1. tájékoztató tábla" sheetId="29" r:id="rId29"/>
    <sheet name="7.2. tájékoztató tábla" sheetId="30" r:id="rId30"/>
    <sheet name="8. tájékoztató tábla" sheetId="31" r:id="rId31"/>
    <sheet name="9. tájékoztató tábla" sheetId="32" r:id="rId32"/>
    <sheet name="Munka1" sheetId="33" r:id="rId33"/>
  </sheets>
  <definedNames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'7.1. sz. mell'!$1:$6</definedName>
    <definedName name="_xlnm.Print_Titles" localSheetId="28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 '!$1:$6</definedName>
    <definedName name="_xlnm.Print_Titles" localSheetId="18">'7.5. sz. mell'!$1:$6</definedName>
    <definedName name="_xlnm.Print_Titles" localSheetId="19">'8.1. sz. mell.'!$1:$6</definedName>
    <definedName name="_xlnm.Print_Titles" localSheetId="20">'8.2. sz. mell.'!$1:$6</definedName>
    <definedName name="_xlnm.Print_Area" localSheetId="1">'1.1.sz.mell.'!$A$1:$E$138</definedName>
    <definedName name="_xlnm.Print_Area" localSheetId="2">'1.2.sz.mell.'!$A$1:$E$138</definedName>
    <definedName name="_xlnm.Print_Area" localSheetId="3">'1.3.sz.mell.'!$A$1:$E$141</definedName>
    <definedName name="_xlnm.Print_Area" localSheetId="4">'1.4.sz.mell.'!$A$1:$E$141</definedName>
    <definedName name="_xlnm.Print_Area" localSheetId="2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<sst xmlns="http://schemas.openxmlformats.org/spreadsheetml/2006/main" count="3978" uniqueCount="790">
  <si>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</si>
  <si>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</si>
  <si>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</si>
  <si>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</si>
  <si>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</si>
  <si>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</si>
  <si>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</si>
  <si>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</si>
  <si>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</si>
  <si>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</si>
  <si>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</si>
  <si>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</si>
  <si>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</si>
  <si>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</si>
  <si>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</si>
  <si>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</si>
  <si>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</si>
  <si>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</si>
  <si>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</si>
  <si>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</si>
  <si>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</si>
  <si>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</si>
  <si>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</si>
  <si>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</si>
  <si>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</si>
  <si>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</si>
  <si>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</si>
  <si>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</si>
  <si>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</si>
  <si>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</si>
  <si>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</si>
  <si>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</si>
  <si>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</si>
  <si>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</si>
  <si>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</si>
  <si>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</si>
  <si>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</si>
  <si>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</si>
  <si>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</si>
  <si>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</si>
  <si>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</si>
  <si>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</si>
  <si>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</si>
  <si>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</si>
  <si>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</si>
  <si>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</si>
  <si>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</si>
  <si>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</si>
  <si>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</si>
  <si>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</si>
  <si>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</si>
  <si>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</si>
  <si>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</si>
  <si>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</si>
  <si>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</si>
  <si>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</si>
  <si>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</si>
  <si>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</si>
  <si>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</si>
  <si>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</si>
  <si>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</si>
  <si>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</si>
  <si>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</si>
  <si>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</si>
  <si>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</si>
  <si>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</si>
  <si>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</si>
  <si>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</si>
  <si>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</si>
  <si>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</si>
  <si>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</si>
  <si>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</si>
  <si>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</si>
  <si>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</si>
  <si>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</si>
  <si>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</si>
  <si>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</si>
  <si>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</si>
  <si>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</si>
  <si>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</si>
  <si>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</si>
  <si>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</si>
  <si>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</si>
  <si>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</si>
  <si>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</si>
  <si>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</si>
  <si>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</si>
  <si>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</si>
  <si>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</si>
  <si>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</si>
  <si>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</si>
  <si>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</si>
  <si>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</si>
  <si>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</si>
  <si>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</si>
  <si>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</si>
  <si>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</si>
  <si>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</si>
  <si>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</si>
  <si>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</si>
  <si>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</si>
  <si>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</si>
  <si>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</si>
  <si>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</si>
  <si>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</si>
  <si>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</si>
  <si>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</si>
  <si>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</si>
  <si>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</si>
  <si>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</si>
  <si>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</si>
  <si>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</si>
  <si>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</si>
  <si>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</si>
  <si>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</si>
  <si>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</si>
  <si>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</si>
  <si>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</si>
  <si>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</si>
  <si>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</si>
  <si>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</si>
  <si>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</si>
  <si>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</si>
  <si>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</si>
  <si>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</si>
  <si>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</si>
  <si>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</si>
  <si>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</si>
  <si>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</si>
  <si>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</si>
  <si>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</si>
  <si>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</si>
  <si>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</si>
  <si>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</si>
  <si>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</si>
  <si>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</si>
  <si>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</si>
  <si>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</si>
  <si>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</si>
  <si>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</si>
  <si>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</si>
  <si>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</si>
  <si>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</si>
  <si>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</si>
  <si>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</si>
  <si>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</si>
  <si>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</si>
  <si>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</si>
  <si>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</si>
  <si>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</si>
  <si>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</si>
  <si>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</si>
  <si>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</si>
  <si>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</si>
  <si>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</si>
  <si>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</si>
  <si>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</si>
  <si>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</si>
  <si>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</si>
  <si>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</si>
  <si>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</si>
  <si>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</si>
  <si>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</si>
  <si>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</si>
  <si>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</si>
  <si>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</si>
  <si>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</si>
  <si>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</si>
  <si>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</si>
  <si>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</si>
  <si>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</si>
  <si>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</si>
  <si>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</si>
  <si>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</si>
  <si>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</si>
  <si>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</si>
  <si>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</si>
  <si>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</si>
  <si>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</si>
  <si>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</si>
  <si>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</si>
  <si>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</si>
  <si>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</si>
  <si>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</si>
  <si>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</si>
  <si>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</si>
  <si>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</si>
  <si>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</si>
  <si>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</si>
  <si>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</si>
  <si>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</si>
  <si>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</si>
  <si>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</si>
  <si>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</si>
  <si>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</si>
  <si>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</si>
  <si>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</si>
  <si>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</si>
  <si>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</si>
  <si>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</si>
  <si>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</si>
  <si>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</si>
  <si>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</si>
  <si>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</si>
  <si>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</si>
  <si>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</si>
  <si>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</si>
  <si>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</si>
  <si>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</si>
  <si>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</si>
  <si>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</si>
  <si>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</si>
  <si>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</si>
  <si>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</si>
  <si>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</si>
  <si>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</si>
  <si>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</si>
  <si>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</si>
  <si>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</si>
  <si>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</si>
  <si>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</si>
  <si>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</si>
  <si>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</si>
  <si>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</si>
  <si>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</si>
  <si>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</si>
  <si>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</si>
  <si>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</si>
  <si>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</si>
  <si>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</si>
  <si>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</si>
  <si>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</si>
  <si>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</si>
  <si>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</si>
  <si>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</si>
  <si>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</si>
  <si>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</si>
  <si>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</si>
  <si>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</si>
  <si>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</si>
  <si>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</si>
  <si>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</si>
  <si>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</si>
  <si>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</si>
  <si>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</si>
  <si>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</si>
  <si>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</si>
  <si>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</si>
  <si>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</si>
  <si>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</si>
  <si>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</si>
  <si>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</si>
  <si>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</si>
  <si>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</si>
  <si>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</si>
  <si>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</si>
  <si>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</si>
  <si>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</si>
  <si>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</si>
  <si>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</si>
  <si>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</si>
  <si>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</si>
  <si>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</si>
  <si>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</si>
  <si>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</si>
  <si>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</si>
  <si>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</si>
  <si>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</si>
  <si>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</si>
  <si>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</si>
  <si>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</si>
  <si>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</si>
  <si>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</si>
  <si>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</si>
  <si>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</si>
  <si>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</si>
  <si>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</si>
  <si>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</si>
  <si>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</si>
  <si>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</si>
  <si>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</si>
  <si>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</si>
  <si>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</si>
  <si>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</si>
  <si>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</si>
  <si>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</si>
  <si>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</si>
  <si>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</si>
  <si>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</si>
  <si>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</si>
  <si>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</si>
  <si>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</si>
  <si>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</si>
  <si>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</si>
  <si>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</si>
  <si>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</si>
  <si>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</si>
  <si>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</si>
  <si>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</si>
  <si>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</si>
  <si>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</si>
  <si>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</si>
  <si>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</si>
  <si>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</si>
  <si>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</si>
  <si>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</si>
  <si>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</si>
  <si>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</si>
  <si>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</si>
  <si>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</si>
  <si>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</si>
  <si>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</si>
  <si>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</si>
  <si>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</si>
  <si>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</si>
  <si>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</si>
  <si>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</si>
  <si>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</si>
  <si>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</si>
  <si>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</si>
  <si>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</si>
  <si>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</si>
  <si>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</si>
  <si>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</si>
  <si>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</si>
  <si>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</si>
  <si>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</si>
  <si>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</si>
  <si>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</si>
  <si>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</si>
  <si>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</si>
  <si>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</si>
  <si>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</si>
  <si>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</si>
  <si>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</si>
  <si>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</si>
  <si>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</si>
  <si>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</si>
  <si>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</si>
  <si>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</si>
  <si>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</si>
  <si>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</si>
  <si>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</si>
  <si>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</si>
  <si>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</si>
  <si>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</si>
  <si>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</si>
  <si>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</si>
  <si>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</si>
  <si>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</si>
  <si>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</si>
  <si>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</si>
  <si>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</si>
  <si>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</si>
  <si>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</si>
  <si>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</si>
  <si>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</si>
  <si>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</si>
  <si>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</si>
  <si>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</si>
  <si>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</si>
  <si>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</si>
  <si>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</si>
  <si>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</si>
  <si>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</si>
  <si>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</si>
  <si>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</si>
  <si>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</si>
  <si>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</si>
  <si>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</si>
  <si>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</si>
  <si>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</si>
  <si>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</si>
  <si>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</si>
  <si>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</si>
  <si>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</si>
  <si>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</si>
  <si>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</si>
  <si>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</si>
  <si>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</si>
  <si>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</si>
  <si>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</si>
  <si>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</si>
  <si>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</si>
  <si>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</si>
  <si>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</si>
  <si>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</si>
  <si>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</si>
  <si>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</si>
  <si>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</si>
  <si>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</si>
  <si>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</si>
  <si>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</si>
  <si>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</si>
  <si>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</si>
  <si>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</si>
  <si>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</si>
  <si>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</si>
  <si>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</si>
  <si>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</si>
  <si>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</si>
  <si>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</si>
  <si>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</si>
  <si>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</si>
  <si>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</si>
  <si>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</si>
  <si>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</si>
  <si>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</si>
  <si>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</si>
  <si>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</si>
  <si>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</si>
  <si>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</si>
  <si>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</si>
  <si>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</si>
  <si>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</si>
  <si>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</si>
  <si>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</si>
  <si>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</si>
  <si>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</si>
  <si>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</si>
  <si>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</si>
  <si>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</si>
  <si>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</si>
  <si>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</si>
  <si>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</si>
  <si>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</si>
  <si>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</si>
  <si>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</si>
  <si>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</si>
  <si>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</si>
  <si>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</si>
  <si>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</si>
  <si>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</si>
  <si>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</si>
  <si>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</si>
  <si>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</si>
  <si>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</si>
  <si>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</si>
  <si>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</si>
  <si>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</si>
  <si>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</si>
  <si>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</si>
  <si>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</si>
  <si>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</si>
  <si>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</si>
  <si>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</si>
  <si>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</si>
  <si>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</si>
  <si>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</si>
  <si>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</si>
  <si>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</si>
  <si>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</si>
  <si>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</si>
  <si>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</si>
  <si>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</si>
  <si>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</si>
  <si>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</si>
  <si>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</si>
  <si>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</si>
  <si>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</si>
  <si>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</si>
  <si>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</si>
  <si>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</si>
  <si>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</si>
  <si>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</si>
  <si>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</si>
  <si>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</si>
  <si>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</si>
  <si>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</si>
  <si>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</si>
  <si>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</si>
  <si>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</si>
  <si>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</si>
  <si>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</si>
  <si>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</si>
  <si>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</si>
  <si>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</si>
  <si>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</si>
  <si>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</si>
  <si>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</si>
  <si>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</si>
  <si>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</si>
  <si>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</si>
  <si>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</si>
  <si>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</si>
  <si>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</si>
  <si>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</si>
  <si>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</si>
  <si>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</si>
  <si>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</si>
  <si>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</si>
  <si>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</si>
  <si>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</si>
  <si>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</si>
  <si>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</si>
  <si>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</si>
  <si>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</si>
  <si>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</si>
  <si>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</si>
  <si>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</si>
  <si>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</si>
  <si>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</si>
  <si>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</si>
  <si>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</si>
  <si>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</si>
  <si>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</si>
  <si>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</si>
  <si>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</si>
  <si>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</si>
  <si>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</si>
  <si>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</si>
  <si>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</si>
  <si>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</si>
  <si>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</si>
  <si>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</si>
  <si>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</si>
  <si>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</si>
  <si>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</si>
  <si>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</si>
  <si>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</si>
  <si>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</si>
  <si>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</si>
  <si>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</si>
  <si>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</si>
  <si>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</si>
  <si>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</si>
  <si>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</si>
  <si>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</si>
  <si>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</si>
  <si>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</si>
  <si>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</si>
  <si>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</si>
  <si>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</si>
  <si>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</si>
  <si>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</si>
  <si>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</si>
  <si>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</si>
  <si>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</si>
  <si>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</si>
  <si>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</si>
  <si>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</si>
  <si>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</si>
  <si>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</si>
  <si>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</si>
  <si>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</si>
  <si>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</si>
  <si>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</si>
  <si>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</si>
  <si>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</si>
  <si>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</si>
  <si>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</si>
  <si>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</si>
  <si>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</si>
  <si>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</si>
  <si>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</si>
  <si>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</si>
  <si>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</si>
  <si>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</si>
  <si>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</si>
  <si>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</si>
  <si>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</si>
  <si>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</si>
  <si>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</si>
  <si>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</si>
  <si>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</si>
  <si>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</si>
  <si>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</si>
  <si>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</si>
  <si>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</si>
  <si>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</si>
  <si>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</si>
  <si>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</si>
  <si>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</si>
  <si>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</si>
  <si>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</si>
  <si>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</si>
  <si>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</si>
  <si>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</si>
  <si>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</si>
  <si>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</si>
  <si>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</si>
  <si>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</si>
  <si>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</si>
  <si>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</si>
  <si>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</si>
  <si>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</si>
  <si>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</si>
  <si>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</si>
  <si>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</si>
  <si>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</si>
  <si>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</si>
  <si>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</si>
  <si>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</si>
  <si>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</si>
  <si>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</si>
  <si>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</si>
  <si>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</si>
  <si>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</si>
  <si>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</si>
  <si>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</si>
  <si>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</si>
  <si>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</si>
  <si>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</si>
  <si>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</si>
  <si>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</si>
  <si>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</si>
  <si>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</si>
  <si>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</si>
  <si>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</si>
  <si>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</si>
  <si>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</si>
  <si>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</si>
  <si>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</si>
  <si>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</si>
  <si>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</si>
  <si>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</si>
  <si>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</si>
  <si>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</si>
  <si>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</si>
  <si>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</si>
  <si>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</si>
  <si>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</si>
  <si>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</si>
  <si>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</si>
  <si>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</si>
  <si>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</si>
  <si>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</si>
  <si>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</si>
  <si>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</si>
  <si>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</si>
  <si>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</si>
  <si>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</si>
  <si>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</si>
  <si>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</si>
  <si>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</si>
  <si>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</si>
  <si>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</si>
  <si>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</si>
  <si>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</si>
  <si>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</si>
  <si>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</si>
  <si>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</si>
  <si>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</si>
  <si>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</si>
  <si>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</si>
  <si>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</si>
  <si>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</si>
  <si>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</si>
  <si>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</si>
  <si>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</si>
  <si>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</si>
  <si>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</si>
  <si>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</si>
  <si>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</si>
  <si>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</si>
  <si>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</si>
  <si>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</si>
  <si>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</si>
  <si>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</si>
  <si>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</si>
  <si>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</si>
  <si>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</si>
  <si>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</si>
  <si>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</si>
  <si>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</si>
  <si>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</si>
  <si>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</si>
  <si>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</si>
  <si>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</si>
  <si>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</si>
  <si>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</si>
  <si>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</si>
  <si>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</si>
  <si>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</si>
  <si>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</si>
  <si>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</si>
  <si>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</si>
  <si>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</si>
  <si>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</si>
  <si>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</si>
  <si>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</si>
  <si>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</si>
  <si>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</si>
  <si>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</si>
  <si>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</si>
  <si>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</si>
  <si>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</si>
  <si>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</si>
  <si>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</si>
  <si>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</si>
  <si>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</si>
  <si>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</si>
  <si>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</si>
  <si>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</si>
  <si>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</si>
  <si>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</si>
  <si>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</si>
  <si>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</si>
  <si>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Összeg  (Ft )</t>
  </si>
  <si>
    <t>2016. évi eredeti előirányzat BEVÉTELEK</t>
  </si>
  <si>
    <t>Bruttó  hiány:</t>
  </si>
  <si>
    <t>Bruttó  többlet:</t>
  </si>
  <si>
    <t>Zárszámadási rendelet űrlapjainak összefüggései:</t>
  </si>
  <si>
    <t>ÁHT-n belüli megelőlegezés törlesztése</t>
  </si>
  <si>
    <t>Elszámolásból származó bevételek</t>
  </si>
  <si>
    <t>Besenyszögi Közös Önkormányzati Hivatal</t>
  </si>
  <si>
    <t>Besenyszögi Hivatal</t>
  </si>
  <si>
    <t>Besenyszögi Vízgazdálkodási Művek és Műszaki Ellátó Szolgálat</t>
  </si>
  <si>
    <t>Wesniczky Antal Művelődési Ház és Könyvtár</t>
  </si>
  <si>
    <t>Összes bevétel, kiadás /kötelező/</t>
  </si>
  <si>
    <t>Szászbereki Hivatal</t>
  </si>
  <si>
    <t>Besenyszög Város Önkormányzata</t>
  </si>
  <si>
    <t>Wesniczki Antal Művelődési Ház és Könyvtár</t>
  </si>
  <si>
    <t xml:space="preserve">     Besenyszögi Hivatal</t>
  </si>
  <si>
    <t xml:space="preserve">     Szászbereki Hivatal</t>
  </si>
  <si>
    <t>népszavazás bérktge</t>
  </si>
  <si>
    <t>Wesniczky A Művház és Könyvtár</t>
  </si>
  <si>
    <t>Eszterlánc Óvoda Besenyszög</t>
  </si>
  <si>
    <t>fogorvosi ügyelet</t>
  </si>
  <si>
    <t>Szolnoki Kistérség T.Társulsa</t>
  </si>
  <si>
    <t>szociális alapellátás,tagdíj</t>
  </si>
  <si>
    <t>Besenyszög-Szászberek Óvodaf.Társulás</t>
  </si>
  <si>
    <t>óvodai ellátás</t>
  </si>
  <si>
    <t>Besenyszögi Sportegyesület</t>
  </si>
  <si>
    <t>visszatérítendő tám.</t>
  </si>
  <si>
    <t>BES-Ász Kft</t>
  </si>
  <si>
    <t>működési támogatás</t>
  </si>
  <si>
    <t>EmberiErőforrások Minisztériuma</t>
  </si>
  <si>
    <t>BURSA támogatás</t>
  </si>
  <si>
    <t xml:space="preserve">Boros Kamilla </t>
  </si>
  <si>
    <t>utiköltség támogatás</t>
  </si>
  <si>
    <t>Besenyszögi Hulladékgazd.Nonprofit Kft</t>
  </si>
  <si>
    <t>működésu támogatás</t>
  </si>
  <si>
    <t>Besenyszögért Alapítvány</t>
  </si>
  <si>
    <t>Besenyszögi Íjász Egyesület</t>
  </si>
  <si>
    <t>Besewnyszögi Milléri Sprthorgász E.</t>
  </si>
  <si>
    <t>Magyar-Német Baráti Társaság</t>
  </si>
  <si>
    <t>Érezd magad jól a Bszögi Iskolában A.</t>
  </si>
  <si>
    <t>Besenyszögi Óvodásokért A.</t>
  </si>
  <si>
    <t>Besenyszög Polgárőr Egyesület</t>
  </si>
  <si>
    <t>Tehetséges Diákokért Alapítvány</t>
  </si>
  <si>
    <t>Chiovini F.Kolping katolikus Ált.I,AMI</t>
  </si>
  <si>
    <t>iskolai közüzemi díjak</t>
  </si>
  <si>
    <t>múzeumi közüzemi díjak</t>
  </si>
  <si>
    <t>tankönyvtámogatás</t>
  </si>
  <si>
    <t>Nemzeti Fejlesztési Minisztérium</t>
  </si>
  <si>
    <t>KEPO tám.visszafizetés</t>
  </si>
  <si>
    <t>Meskó Zsolt</t>
  </si>
  <si>
    <t>munkáltatói kölcsön</t>
  </si>
  <si>
    <t>fejlesztési támogatás</t>
  </si>
  <si>
    <t>Magyar Államkincstár</t>
  </si>
  <si>
    <t>állami tám.visszafizetés</t>
  </si>
  <si>
    <t>Az óvoda infrastruktúrális fejlesztése</t>
  </si>
  <si>
    <t>2016.</t>
  </si>
  <si>
    <t>Munkáltatói kölcsön</t>
  </si>
  <si>
    <t>Besenyszögi Hulladákgazdálkodási Nonprofit Kft</t>
  </si>
  <si>
    <t>2015-2016</t>
  </si>
  <si>
    <t>Besenyszögi Sporegyesület</t>
  </si>
  <si>
    <t>Ingatlan vásárlások</t>
  </si>
  <si>
    <t>Iskolai kerékpár tároló</t>
  </si>
  <si>
    <t>Piac-húsfeldolgozó</t>
  </si>
  <si>
    <t>Piac-kamerarendszer</t>
  </si>
  <si>
    <t>Piac-zúzott kő</t>
  </si>
  <si>
    <t>Tervek</t>
  </si>
  <si>
    <t>Autóbeszerzés</t>
  </si>
  <si>
    <t>Szociális bérlakás tárgyi eszk.beszerzési</t>
  </si>
  <si>
    <t>Orvosi rendelő klíma</t>
  </si>
  <si>
    <t>Fűnyíró,bozótvágó</t>
  </si>
  <si>
    <t>Hivatali, múzeumi tárgyi eszközök</t>
  </si>
  <si>
    <t>Teherhordó kerékpár</t>
  </si>
  <si>
    <t>Vízmű tárgyi eszköz beszerzései</t>
  </si>
  <si>
    <t>Közös hivatali eszköz beszerztések</t>
  </si>
  <si>
    <t>Könyvtári könyvbeszerzések</t>
  </si>
  <si>
    <t>Szociális bérlakás felújítás</t>
  </si>
  <si>
    <t>Út és árok karbantartás</t>
  </si>
  <si>
    <t>Múzeum tetőfelújítás</t>
  </si>
  <si>
    <t>2016. évben nem volt EU-s projekt.</t>
  </si>
  <si>
    <t>Belföldi értékpapírok beváltása,  értékesítése</t>
  </si>
  <si>
    <t>Belföldi értékpapírok kibocsátása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</si>
  <si>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</si>
  <si>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</si>
  <si>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r>
      <t xml:space="preserve">Működési költségvetés kiadásai </t>
    </r>
    <r>
      <rPr>
        <sz val="10"/>
        <rFont val="Times New Roman CE"/>
        <family val="0"/>
      </rPr>
      <t>(1.1+…+1.5.)</t>
    </r>
  </si>
  <si>
    <r>
      <t xml:space="preserve">Felhalmozási költségvetés kiadásai </t>
    </r>
    <r>
      <rPr>
        <sz val="10"/>
        <rFont val="Times New Roman CE"/>
        <family val="0"/>
      </rPr>
      <t>(2.1.+2.3.+2.5.)</t>
    </r>
  </si>
  <si>
    <r>
      <t xml:space="preserve"> </t>
    </r>
    <r>
      <rPr>
        <sz val="11"/>
        <rFont val="Times New Roman CE"/>
        <family val="1"/>
      </rPr>
      <t>Bankszámlák egyenlege</t>
    </r>
  </si>
  <si>
    <r>
      <t xml:space="preserve"> </t>
    </r>
    <r>
      <rPr>
        <sz val="11"/>
        <rFont val="Times New Roman CE"/>
        <family val="1"/>
      </rPr>
      <t>Pénztárak és betétkönyvek egyenlege</t>
    </r>
  </si>
  <si>
    <t>TIOP szociális konyha felújítási terv</t>
  </si>
  <si>
    <t>TRV vegyszer szivattyú</t>
  </si>
  <si>
    <t>Besenyszögi Hulladékgazdálkodási Nonprofit Kft</t>
  </si>
  <si>
    <t>BES-ÁSZ Kft</t>
  </si>
  <si>
    <t>TRV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</si>
</sst>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2" borderId="0" applyNumberFormat="0" applyBorder="0" applyAlignment="0" applyProtection="0"/>
    <xf numFmtId="0" fontId="69" fillId="5" borderId="0" applyNumberFormat="0" applyBorder="0" applyAlignment="0" applyProtection="0"/>
    <xf numFmtId="0" fontId="69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9" borderId="0" applyNumberFormat="0" applyBorder="0" applyAlignment="0" applyProtection="0"/>
    <xf numFmtId="0" fontId="69" fillId="8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8" borderId="0" applyNumberFormat="0" applyBorder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3" borderId="0" applyNumberFormat="0" applyBorder="0" applyAlignment="0" applyProtection="0"/>
    <xf numFmtId="0" fontId="71" fillId="8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7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14" borderId="7" applyNumberFormat="0" applyFont="0" applyAlignment="0" applyProtection="0"/>
    <xf numFmtId="0" fontId="70" fillId="10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2" borderId="0" applyNumberFormat="0" applyBorder="0" applyAlignment="0" applyProtection="0"/>
    <xf numFmtId="0" fontId="82" fillId="23" borderId="0" applyNumberFormat="0" applyBorder="0" applyAlignment="0" applyProtection="0"/>
    <xf numFmtId="0" fontId="83" fillId="21" borderId="1" applyNumberFormat="0" applyAlignment="0" applyProtection="0"/>
    <xf numFmtId="9" fontId="0" fillId="0" borderId="0" applyFont="0" applyFill="0" applyBorder="0" applyAlignment="0" applyProtection="0"/>
  </cellStyleXfs>
  <cellXfs count="89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21" fillId="0" borderId="18" xfId="60" applyNumberFormat="1" applyFont="1" applyFill="1" applyBorder="1" applyAlignment="1" applyProtection="1">
      <alignment vertical="center"/>
      <protection/>
    </xf>
    <xf numFmtId="164" fontId="21" fillId="0" borderId="18" xfId="60" applyNumberFormat="1" applyFont="1" applyFill="1" applyBorder="1" applyAlignment="1" applyProtection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/>
    </xf>
    <xf numFmtId="49" fontId="19" fillId="0" borderId="28" xfId="0" applyNumberFormat="1" applyFont="1" applyFill="1" applyBorder="1" applyAlignment="1" quotePrefix="1">
      <alignment horizontal="left" vertical="center" indent="1"/>
    </xf>
    <xf numFmtId="49" fontId="13" fillId="0" borderId="28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 applyProtection="1">
      <alignment horizontal="left" vertical="center"/>
      <protection locked="0"/>
    </xf>
    <xf numFmtId="49" fontId="12" fillId="0" borderId="30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8" xfId="0" applyNumberFormat="1" applyFont="1" applyFill="1" applyBorder="1" applyAlignment="1" applyProtection="1">
      <alignment vertical="center"/>
      <protection locked="0"/>
    </xf>
    <xf numFmtId="49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171" fontId="12" fillId="0" borderId="24" xfId="0" applyNumberFormat="1" applyFont="1" applyFill="1" applyBorder="1" applyAlignment="1">
      <alignment horizontal="left" vertical="center" wrapText="1" indent="1"/>
    </xf>
    <xf numFmtId="171" fontId="27" fillId="0" borderId="0" xfId="0" applyNumberFormat="1" applyFont="1" applyFill="1" applyBorder="1" applyAlignment="1">
      <alignment horizontal="left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7" xfId="0" applyNumberFormat="1" applyFont="1" applyFill="1" applyBorder="1" applyAlignment="1" applyProtection="1">
      <alignment horizontal="centerContinuous" vertical="center"/>
      <protection/>
    </xf>
    <xf numFmtId="164" fontId="6" fillId="0" borderId="38" xfId="0" applyNumberFormat="1" applyFont="1" applyFill="1" applyBorder="1" applyAlignment="1" applyProtection="1">
      <alignment horizontal="centerContinuous" vertical="center"/>
      <protection/>
    </xf>
    <xf numFmtId="164" fontId="6" fillId="0" borderId="3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40" xfId="0" applyNumberFormat="1" applyFont="1" applyFill="1" applyBorder="1" applyAlignment="1" applyProtection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47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0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right" vertical="center" wrapText="1" indent="1"/>
    </xf>
    <xf numFmtId="164" fontId="12" fillId="0" borderId="24" xfId="0" applyNumberFormat="1" applyFont="1" applyFill="1" applyBorder="1" applyAlignment="1">
      <alignment horizontal="left" vertical="center" wrapText="1" indent="1"/>
    </xf>
    <xf numFmtId="164" fontId="0" fillId="24" borderId="24" xfId="0" applyNumberFormat="1" applyFont="1" applyFill="1" applyBorder="1" applyAlignment="1">
      <alignment horizontal="left" vertical="center" wrapText="1" indent="2"/>
    </xf>
    <xf numFmtId="164" fontId="0" fillId="24" borderId="36" xfId="0" applyNumberFormat="1" applyFont="1" applyFill="1" applyBorder="1" applyAlignment="1">
      <alignment horizontal="left" vertical="center" wrapText="1" indent="2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0" fillId="24" borderId="24" xfId="0" applyNumberFormat="1" applyFont="1" applyFill="1" applyBorder="1" applyAlignment="1">
      <alignment horizontal="right" vertical="center" wrapText="1" indent="2"/>
    </xf>
    <xf numFmtId="164" fontId="0" fillId="24" borderId="36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/>
      <protection locked="0"/>
    </xf>
    <xf numFmtId="164" fontId="13" fillId="0" borderId="40" xfId="0" applyNumberFormat="1" applyFont="1" applyFill="1" applyBorder="1" applyAlignment="1" applyProtection="1">
      <alignment vertical="center"/>
      <protection locked="0"/>
    </xf>
    <xf numFmtId="164" fontId="12" fillId="0" borderId="47" xfId="0" applyNumberFormat="1" applyFont="1" applyFill="1" applyBorder="1" applyAlignment="1" applyProtection="1">
      <alignment vertical="center"/>
      <protection/>
    </xf>
    <xf numFmtId="164" fontId="12" fillId="0" borderId="20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 applyProtection="1">
      <alignment horizontal="right" vertical="center" wrapText="1" indent="1"/>
      <protection/>
    </xf>
    <xf numFmtId="0" fontId="17" fillId="0" borderId="49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0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0" xfId="0" applyFont="1" applyFill="1" applyBorder="1" applyAlignment="1" applyProtection="1">
      <alignment horizontal="left" vertical="center" wrapText="1" indent="8"/>
      <protection locked="0"/>
    </xf>
    <xf numFmtId="0" fontId="13" fillId="0" borderId="48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right" vertical="center" indent="1"/>
    </xf>
    <xf numFmtId="0" fontId="13" fillId="0" borderId="34" xfId="0" applyFont="1" applyFill="1" applyBorder="1" applyAlignment="1" applyProtection="1">
      <alignment horizontal="left" vertical="center" indent="1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vertical="center" wrapText="1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48" xfId="61" applyNumberFormat="1" applyFont="1" applyFill="1" applyBorder="1" applyAlignment="1" applyProtection="1">
      <alignment horizontal="center" vertical="center" wrapText="1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56" xfId="61" applyNumberFormat="1" applyFont="1" applyFill="1" applyBorder="1" applyAlignment="1" applyProtection="1">
      <alignment horizontal="center" vertical="center"/>
      <protection/>
    </xf>
    <xf numFmtId="174" fontId="13" fillId="0" borderId="57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6" xfId="61" applyNumberFormat="1" applyFont="1" applyFill="1" applyBorder="1" applyAlignment="1" applyProtection="1">
      <alignment vertical="center"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12" fillId="0" borderId="48" xfId="61" applyFont="1" applyFill="1" applyBorder="1" applyAlignment="1" applyProtection="1">
      <alignment horizontal="left" vertical="center" wrapText="1"/>
      <protection/>
    </xf>
    <xf numFmtId="173" fontId="13" fillId="0" borderId="19" xfId="61" applyNumberFormat="1" applyFont="1" applyFill="1" applyBorder="1" applyAlignment="1" applyProtection="1">
      <alignment horizontal="center" vertical="center"/>
      <protection/>
    </xf>
    <xf numFmtId="174" fontId="12" fillId="0" borderId="20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32" xfId="0" applyFont="1" applyBorder="1" applyAlignment="1" applyProtection="1">
      <alignment horizontal="center" vertical="top" wrapText="1"/>
      <protection/>
    </xf>
    <xf numFmtId="0" fontId="36" fillId="0" borderId="12" xfId="0" applyFont="1" applyBorder="1" applyAlignment="1" applyProtection="1">
      <alignment horizontal="center" vertical="top" wrapText="1"/>
      <protection/>
    </xf>
    <xf numFmtId="0" fontId="36" fillId="0" borderId="13" xfId="0" applyFont="1" applyBorder="1" applyAlignment="1" applyProtection="1">
      <alignment horizontal="center" vertical="top" wrapText="1"/>
      <protection/>
    </xf>
    <xf numFmtId="0" fontId="36" fillId="25" borderId="15" xfId="0" applyFont="1" applyFill="1" applyBorder="1" applyAlignment="1" applyProtection="1">
      <alignment horizontal="center" vertical="top" wrapText="1"/>
      <protection/>
    </xf>
    <xf numFmtId="0" fontId="38" fillId="0" borderId="56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9" fontId="38" fillId="0" borderId="56" xfId="69" applyFont="1" applyBorder="1" applyAlignment="1" applyProtection="1">
      <alignment horizontal="center" vertical="center" wrapText="1"/>
      <protection locked="0"/>
    </xf>
    <xf numFmtId="9" fontId="38" fillId="0" borderId="10" xfId="69" applyFont="1" applyBorder="1" applyAlignment="1" applyProtection="1">
      <alignment horizontal="center" vertical="center" wrapText="1"/>
      <protection locked="0"/>
    </xf>
    <xf numFmtId="9" fontId="38" fillId="0" borderId="11" xfId="69" applyFont="1" applyBorder="1" applyAlignment="1" applyProtection="1">
      <alignment horizontal="center" vertical="center" wrapText="1"/>
      <protection locked="0"/>
    </xf>
    <xf numFmtId="166" fontId="38" fillId="0" borderId="56" xfId="40" applyNumberFormat="1" applyFont="1" applyBorder="1" applyAlignment="1" applyProtection="1">
      <alignment horizontal="center" vertical="center" wrapText="1"/>
      <protection locked="0"/>
    </xf>
    <xf numFmtId="166" fontId="38" fillId="0" borderId="10" xfId="40" applyNumberFormat="1" applyFont="1" applyBorder="1" applyAlignment="1" applyProtection="1">
      <alignment horizontal="center" vertical="center" wrapText="1"/>
      <protection locked="0"/>
    </xf>
    <xf numFmtId="166" fontId="38" fillId="0" borderId="11" xfId="40" applyNumberFormat="1" applyFont="1" applyBorder="1" applyAlignment="1" applyProtection="1">
      <alignment horizontal="center" vertical="center" wrapText="1"/>
      <protection locked="0"/>
    </xf>
    <xf numFmtId="166" fontId="38" fillId="0" borderId="15" xfId="40" applyNumberFormat="1" applyFont="1" applyBorder="1" applyAlignment="1" applyProtection="1">
      <alignment horizontal="center" vertical="center" wrapText="1"/>
      <protection/>
    </xf>
    <xf numFmtId="166" fontId="38" fillId="0" borderId="57" xfId="40" applyNumberFormat="1" applyFont="1" applyBorder="1" applyAlignment="1" applyProtection="1">
      <alignment horizontal="center" vertical="top" wrapText="1"/>
      <protection locked="0"/>
    </xf>
    <xf numFmtId="166" fontId="38" fillId="0" borderId="16" xfId="40" applyNumberFormat="1" applyFont="1" applyBorder="1" applyAlignment="1" applyProtection="1">
      <alignment horizontal="center" vertical="top" wrapText="1"/>
      <protection locked="0"/>
    </xf>
    <xf numFmtId="166" fontId="38" fillId="0" borderId="55" xfId="40" applyNumberFormat="1" applyFont="1" applyBorder="1" applyAlignment="1" applyProtection="1">
      <alignment horizontal="center" vertical="top" wrapText="1"/>
      <protection locked="0"/>
    </xf>
    <xf numFmtId="166" fontId="38" fillId="0" borderId="17" xfId="40" applyNumberFormat="1" applyFont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9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5" xfId="0" applyNumberFormat="1" applyFont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5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56" xfId="60" applyFont="1" applyFill="1" applyBorder="1" applyAlignment="1" applyProtection="1">
      <alignment horizontal="left" vertical="center" wrapText="1" indent="1"/>
      <protection/>
    </xf>
    <xf numFmtId="0" fontId="13" fillId="0" borderId="34" xfId="60" applyFont="1" applyFill="1" applyBorder="1" applyAlignment="1" applyProtection="1">
      <alignment horizontal="left" vertical="center" wrapText="1" indent="1"/>
      <protection/>
    </xf>
    <xf numFmtId="0" fontId="13" fillId="0" borderId="5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8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1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2" xfId="60" applyFont="1" applyFill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right"/>
      <protection/>
    </xf>
    <xf numFmtId="164" fontId="21" fillId="0" borderId="18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9" xfId="60" applyFont="1" applyFill="1" applyBorder="1" applyAlignment="1" applyProtection="1">
      <alignment horizontal="left" vertical="center" wrapText="1" indent="6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164" fontId="12" fillId="0" borderId="17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16" fillId="0" borderId="5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5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56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2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5" xfId="60" applyFont="1" applyFill="1" applyBorder="1" applyAlignment="1" applyProtection="1">
      <alignment horizontal="center" vertical="center" wrapTex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vertical="center" wrapText="1"/>
      <protection/>
    </xf>
    <xf numFmtId="0" fontId="18" fillId="0" borderId="64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5" xfId="0" applyNumberForma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64" xfId="0" applyNumberFormat="1" applyFont="1" applyFill="1" applyBorder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68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0" fontId="6" fillId="0" borderId="54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49" fontId="6" fillId="0" borderId="68" xfId="0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ill="1" applyProtection="1">
      <alignment/>
      <protection/>
    </xf>
    <xf numFmtId="0" fontId="40" fillId="0" borderId="0" xfId="62" applyFont="1" applyFill="1" applyProtection="1">
      <alignment/>
      <protection/>
    </xf>
    <xf numFmtId="0" fontId="27" fillId="0" borderId="48" xfId="62" applyFont="1" applyFill="1" applyBorder="1" applyAlignment="1" applyProtection="1">
      <alignment horizontal="center" vertical="center" wrapText="1"/>
      <protection/>
    </xf>
    <xf numFmtId="0" fontId="27" fillId="0" borderId="19" xfId="62" applyFont="1" applyFill="1" applyBorder="1" applyAlignment="1" applyProtection="1">
      <alignment horizontal="center" vertical="center" wrapText="1"/>
      <protection/>
    </xf>
    <xf numFmtId="0" fontId="27" fillId="0" borderId="20" xfId="62" applyFont="1" applyFill="1" applyBorder="1" applyAlignment="1" applyProtection="1">
      <alignment horizontal="center" vertical="center" wrapText="1"/>
      <protection/>
    </xf>
    <xf numFmtId="0" fontId="28" fillId="0" borderId="0" xfId="62" applyFill="1" applyAlignment="1" applyProtection="1">
      <alignment horizontal="center" vertical="center"/>
      <protection/>
    </xf>
    <xf numFmtId="0" fontId="18" fillId="0" borderId="41" xfId="62" applyFont="1" applyFill="1" applyBorder="1" applyAlignment="1" applyProtection="1">
      <alignment vertical="center" wrapText="1"/>
      <protection/>
    </xf>
    <xf numFmtId="173" fontId="13" fillId="0" borderId="34" xfId="61" applyNumberFormat="1" applyFont="1" applyFill="1" applyBorder="1" applyAlignment="1" applyProtection="1">
      <alignment horizontal="center" vertical="center"/>
      <protection/>
    </xf>
    <xf numFmtId="0" fontId="28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6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48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8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horizontal="center"/>
      <protection/>
    </xf>
    <xf numFmtId="0" fontId="28" fillId="0" borderId="0" xfId="62" applyFont="1" applyFill="1" applyProtection="1">
      <alignment/>
      <protection/>
    </xf>
    <xf numFmtId="0" fontId="28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6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8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1" fillId="0" borderId="0" xfId="0" applyFont="1" applyAlignment="1" applyProtection="1">
      <alignment horizontal="right" vertical="top"/>
      <protection/>
    </xf>
    <xf numFmtId="0" fontId="41" fillId="0" borderId="0" xfId="0" applyFont="1" applyAlignment="1" applyProtection="1">
      <alignment horizontal="right" vertical="top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3" fillId="0" borderId="64" xfId="0" applyFont="1" applyBorder="1" applyAlignment="1">
      <alignment horizontal="left" vertical="center"/>
    </xf>
    <xf numFmtId="0" fontId="3" fillId="0" borderId="70" xfId="0" applyFont="1" applyBorder="1" applyAlignment="1">
      <alignment vertical="center" wrapText="1"/>
    </xf>
    <xf numFmtId="164" fontId="4" fillId="0" borderId="18" xfId="0" applyNumberFormat="1" applyFont="1" applyFill="1" applyBorder="1" applyAlignment="1" applyProtection="1">
      <alignment horizontal="right" wrapText="1"/>
      <protection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 applyProtection="1">
      <alignment wrapText="1"/>
      <protection/>
    </xf>
    <xf numFmtId="164" fontId="4" fillId="0" borderId="18" xfId="0" applyNumberFormat="1" applyFont="1" applyFill="1" applyBorder="1" applyAlignment="1">
      <alignment vertical="center"/>
    </xf>
    <xf numFmtId="3" fontId="42" fillId="0" borderId="71" xfId="0" applyNumberFormat="1" applyFont="1" applyFill="1" applyBorder="1" applyAlignment="1" applyProtection="1">
      <alignment horizontal="right" vertical="center"/>
      <protection locked="0"/>
    </xf>
    <xf numFmtId="3" fontId="42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2" xfId="0" applyNumberFormat="1" applyFont="1" applyFill="1" applyBorder="1" applyAlignment="1">
      <alignment horizontal="right" vertical="center" wrapText="1"/>
    </xf>
    <xf numFmtId="4" fontId="29" fillId="0" borderId="42" xfId="0" applyNumberFormat="1" applyFont="1" applyFill="1" applyBorder="1" applyAlignment="1">
      <alignment horizontal="right" vertical="center" wrapText="1"/>
    </xf>
    <xf numFmtId="3" fontId="43" fillId="0" borderId="43" xfId="0" applyNumberFormat="1" applyFont="1" applyFill="1" applyBorder="1" applyAlignment="1" applyProtection="1">
      <alignment horizontal="right" vertical="center"/>
      <protection locked="0"/>
    </xf>
    <xf numFmtId="3" fontId="43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3" xfId="0" applyNumberFormat="1" applyFont="1" applyFill="1" applyBorder="1" applyAlignment="1">
      <alignment horizontal="right" vertical="center" wrapText="1"/>
    </xf>
    <xf numFmtId="4" fontId="29" fillId="0" borderId="43" xfId="0" applyNumberFormat="1" applyFont="1" applyFill="1" applyBorder="1" applyAlignment="1">
      <alignment horizontal="right" vertical="center" wrapText="1"/>
    </xf>
    <xf numFmtId="3" fontId="42" fillId="0" borderId="43" xfId="0" applyNumberFormat="1" applyFont="1" applyFill="1" applyBorder="1" applyAlignment="1" applyProtection="1">
      <alignment horizontal="right" vertical="center"/>
      <protection locked="0"/>
    </xf>
    <xf numFmtId="3" fontId="4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72" xfId="0" applyNumberFormat="1" applyFont="1" applyFill="1" applyBorder="1" applyAlignment="1" applyProtection="1">
      <alignment horizontal="right" vertical="center"/>
      <protection locked="0"/>
    </xf>
    <xf numFmtId="3" fontId="42" fillId="0" borderId="72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73" xfId="0" applyNumberFormat="1" applyFont="1" applyFill="1" applyBorder="1" applyAlignment="1">
      <alignment horizontal="right" vertical="center" wrapText="1"/>
    </xf>
    <xf numFmtId="164" fontId="29" fillId="0" borderId="24" xfId="0" applyNumberFormat="1" applyFont="1" applyFill="1" applyBorder="1" applyAlignment="1">
      <alignment vertical="center"/>
    </xf>
    <xf numFmtId="4" fontId="42" fillId="0" borderId="24" xfId="0" applyNumberFormat="1" applyFont="1" applyFill="1" applyBorder="1" applyAlignment="1" applyProtection="1">
      <alignment vertical="center" wrapText="1"/>
      <protection locked="0"/>
    </xf>
    <xf numFmtId="164" fontId="29" fillId="0" borderId="71" xfId="0" applyNumberFormat="1" applyFont="1" applyFill="1" applyBorder="1" applyAlignment="1" applyProtection="1">
      <alignment horizontal="right" vertical="center" wrapText="1"/>
      <protection/>
    </xf>
    <xf numFmtId="164" fontId="29" fillId="0" borderId="43" xfId="0" applyNumberFormat="1" applyFont="1" applyFill="1" applyBorder="1" applyAlignment="1" applyProtection="1">
      <alignment horizontal="right" vertical="center" wrapText="1"/>
      <protection/>
    </xf>
    <xf numFmtId="3" fontId="42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73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24" xfId="0" applyNumberFormat="1" applyFont="1" applyFill="1" applyBorder="1" applyAlignment="1">
      <alignment horizontal="right" vertical="center" wrapText="1"/>
    </xf>
    <xf numFmtId="3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7" xfId="0" applyNumberFormat="1" applyFont="1" applyFill="1" applyBorder="1" applyAlignment="1">
      <alignment horizontal="right" vertical="center" wrapText="1" indent="1"/>
    </xf>
    <xf numFmtId="172" fontId="44" fillId="0" borderId="34" xfId="62" applyNumberFormat="1" applyFont="1" applyFill="1" applyBorder="1" applyAlignment="1" applyProtection="1">
      <alignment horizontal="right" vertical="center" wrapText="1"/>
      <protection locked="0"/>
    </xf>
    <xf numFmtId="172" fontId="44" fillId="0" borderId="54" xfId="62" applyNumberFormat="1" applyFont="1" applyFill="1" applyBorder="1" applyAlignment="1" applyProtection="1">
      <alignment horizontal="right" vertical="center" wrapText="1"/>
      <protection locked="0"/>
    </xf>
    <xf numFmtId="172" fontId="44" fillId="0" borderId="10" xfId="62" applyNumberFormat="1" applyFont="1" applyFill="1" applyBorder="1" applyAlignment="1" applyProtection="1">
      <alignment horizontal="right" vertical="center" wrapText="1"/>
      <protection/>
    </xf>
    <xf numFmtId="172" fontId="44" fillId="0" borderId="16" xfId="62" applyNumberFormat="1" applyFont="1" applyFill="1" applyBorder="1" applyAlignment="1" applyProtection="1">
      <alignment horizontal="right" vertical="center" wrapText="1"/>
      <protection/>
    </xf>
    <xf numFmtId="172" fontId="45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5" fillId="0" borderId="16" xfId="62" applyNumberFormat="1" applyFont="1" applyFill="1" applyBorder="1" applyAlignment="1" applyProtection="1">
      <alignment horizontal="right" vertical="center" wrapText="1"/>
      <protection locked="0"/>
    </xf>
    <xf numFmtId="172" fontId="4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6" fillId="0" borderId="16" xfId="62" applyNumberFormat="1" applyFont="1" applyFill="1" applyBorder="1" applyAlignment="1" applyProtection="1">
      <alignment horizontal="right" vertical="center" wrapText="1"/>
      <protection locked="0"/>
    </xf>
    <xf numFmtId="172" fontId="46" fillId="0" borderId="10" xfId="62" applyNumberFormat="1" applyFont="1" applyFill="1" applyBorder="1" applyAlignment="1" applyProtection="1">
      <alignment horizontal="right" vertical="center" wrapText="1"/>
      <protection/>
    </xf>
    <xf numFmtId="172" fontId="46" fillId="0" borderId="16" xfId="62" applyNumberFormat="1" applyFont="1" applyFill="1" applyBorder="1" applyAlignment="1" applyProtection="1">
      <alignment horizontal="right" vertical="center" wrapText="1"/>
      <protection/>
    </xf>
    <xf numFmtId="172" fontId="44" fillId="0" borderId="19" xfId="62" applyNumberFormat="1" applyFont="1" applyFill="1" applyBorder="1" applyAlignment="1" applyProtection="1">
      <alignment horizontal="right" vertical="center" wrapText="1"/>
      <protection/>
    </xf>
    <xf numFmtId="172" fontId="44" fillId="0" borderId="20" xfId="62" applyNumberFormat="1" applyFont="1" applyFill="1" applyBorder="1" applyAlignment="1" applyProtection="1">
      <alignment horizontal="right" vertical="center" wrapText="1"/>
      <protection/>
    </xf>
    <xf numFmtId="164" fontId="1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164" fontId="1" fillId="0" borderId="22" xfId="0" applyNumberFormat="1" applyFont="1" applyFill="1" applyBorder="1" applyAlignment="1" applyProtection="1">
      <alignment vertical="center" wrapText="1"/>
      <protection locked="0"/>
    </xf>
    <xf numFmtId="164" fontId="20" fillId="0" borderId="16" xfId="0" applyNumberFormat="1" applyFont="1" applyFill="1" applyBorder="1" applyAlignment="1" applyProtection="1">
      <alignment vertical="center" wrapText="1"/>
      <protection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20" fillId="24" borderId="15" xfId="0" applyNumberFormat="1" applyFont="1" applyFill="1" applyBorder="1" applyAlignment="1" applyProtection="1">
      <alignment vertical="center" wrapText="1"/>
      <protection/>
    </xf>
    <xf numFmtId="164" fontId="20" fillId="0" borderId="14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164" fontId="3" fillId="0" borderId="35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164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  <protection/>
    </xf>
    <xf numFmtId="164" fontId="20" fillId="0" borderId="64" xfId="0" applyNumberFormat="1" applyFont="1" applyFill="1" applyBorder="1" applyAlignment="1" applyProtection="1">
      <alignment horizontal="center" vertical="center" wrapText="1"/>
      <protection/>
    </xf>
    <xf numFmtId="164" fontId="20" fillId="0" borderId="59" xfId="0" applyNumberFormat="1" applyFont="1" applyFill="1" applyBorder="1" applyAlignment="1" applyProtection="1">
      <alignment horizontal="center" vertical="center" wrapText="1"/>
      <protection/>
    </xf>
    <xf numFmtId="164" fontId="20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67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0" fontId="3" fillId="0" borderId="14" xfId="60" applyFont="1" applyFill="1" applyBorder="1" applyAlignment="1" applyProtection="1">
      <alignment horizontal="center" vertical="center" wrapText="1"/>
      <protection/>
    </xf>
    <xf numFmtId="0" fontId="3" fillId="0" borderId="15" xfId="60" applyFont="1" applyFill="1" applyBorder="1" applyAlignment="1" applyProtection="1">
      <alignment horizontal="left" vertical="center" wrapText="1" indent="1"/>
      <protection/>
    </xf>
    <xf numFmtId="164" fontId="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32" xfId="60" applyNumberFormat="1" applyFont="1" applyFill="1" applyBorder="1" applyAlignment="1" applyProtection="1">
      <alignment horizontal="center" vertical="center" wrapText="1"/>
      <protection/>
    </xf>
    <xf numFmtId="0" fontId="47" fillId="0" borderId="56" xfId="0" applyFont="1" applyBorder="1" applyAlignment="1" applyProtection="1">
      <alignment horizontal="left" wrapText="1" indent="1"/>
      <protection/>
    </xf>
    <xf numFmtId="164" fontId="0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2" xfId="6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left" wrapText="1" indent="1"/>
      <protection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3" xfId="6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left" vertical="center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5" xfId="0" applyFont="1" applyBorder="1" applyAlignment="1" applyProtection="1">
      <alignment horizontal="left" vertical="center" wrapText="1" indent="1"/>
      <protection/>
    </xf>
    <xf numFmtId="164" fontId="0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1" xfId="0" applyFont="1" applyBorder="1" applyAlignment="1" applyProtection="1">
      <alignment horizontal="left" wrapText="1" indent="1"/>
      <protection/>
    </xf>
    <xf numFmtId="164" fontId="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4" xfId="0" applyFont="1" applyBorder="1" applyAlignment="1" applyProtection="1">
      <alignment horizontal="center" wrapText="1"/>
      <protection/>
    </xf>
    <xf numFmtId="0" fontId="47" fillId="0" borderId="11" xfId="0" applyFont="1" applyBorder="1" applyAlignment="1" applyProtection="1">
      <alignment wrapText="1"/>
      <protection/>
    </xf>
    <xf numFmtId="0" fontId="47" fillId="0" borderId="32" xfId="0" applyFont="1" applyBorder="1" applyAlignment="1" applyProtection="1">
      <alignment horizontal="center" wrapText="1"/>
      <protection/>
    </xf>
    <xf numFmtId="0" fontId="47" fillId="0" borderId="12" xfId="0" applyFont="1" applyBorder="1" applyAlignment="1" applyProtection="1">
      <alignment horizontal="center" wrapText="1"/>
      <protection/>
    </xf>
    <xf numFmtId="0" fontId="47" fillId="0" borderId="13" xfId="0" applyFont="1" applyBorder="1" applyAlignment="1" applyProtection="1">
      <alignment horizontal="center" wrapText="1"/>
      <protection/>
    </xf>
    <xf numFmtId="164" fontId="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5" xfId="0" applyFont="1" applyBorder="1" applyAlignment="1" applyProtection="1">
      <alignment wrapText="1"/>
      <protection/>
    </xf>
    <xf numFmtId="0" fontId="48" fillId="0" borderId="64" xfId="0" applyFont="1" applyBorder="1" applyAlignment="1" applyProtection="1">
      <alignment horizontal="center" wrapText="1"/>
      <protection/>
    </xf>
    <xf numFmtId="0" fontId="48" fillId="0" borderId="59" xfId="0" applyFont="1" applyBorder="1" applyAlignment="1" applyProtection="1">
      <alignment wrapText="1"/>
      <protection/>
    </xf>
    <xf numFmtId="0" fontId="3" fillId="0" borderId="51" xfId="60" applyFont="1" applyFill="1" applyBorder="1" applyAlignment="1" applyProtection="1">
      <alignment horizontal="center" vertical="center" wrapText="1"/>
      <protection/>
    </xf>
    <xf numFmtId="0" fontId="3" fillId="0" borderId="52" xfId="60" applyFont="1" applyFill="1" applyBorder="1" applyAlignment="1" applyProtection="1">
      <alignment vertical="center" wrapText="1"/>
      <protection/>
    </xf>
    <xf numFmtId="164" fontId="3" fillId="0" borderId="53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41" xfId="60" applyNumberFormat="1" applyFont="1" applyFill="1" applyBorder="1" applyAlignment="1" applyProtection="1">
      <alignment horizontal="center" vertical="center" wrapText="1"/>
      <protection/>
    </xf>
    <xf numFmtId="0" fontId="0" fillId="0" borderId="34" xfId="60" applyFont="1" applyFill="1" applyBorder="1" applyAlignment="1" applyProtection="1">
      <alignment horizontal="left" vertical="center" wrapText="1" indent="1"/>
      <protection/>
    </xf>
    <xf numFmtId="164" fontId="0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64" fontId="0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0" xfId="60" applyFont="1" applyFill="1" applyBorder="1" applyAlignment="1" applyProtection="1">
      <alignment horizontal="left" vertical="center" wrapText="1" indent="1"/>
      <protection/>
    </xf>
    <xf numFmtId="0" fontId="0" fillId="0" borderId="0" xfId="60" applyFont="1" applyFill="1" applyBorder="1" applyAlignment="1" applyProtection="1">
      <alignment horizontal="left" vertical="center" wrapText="1" indent="1"/>
      <protection/>
    </xf>
    <xf numFmtId="0" fontId="0" fillId="0" borderId="10" xfId="60" applyFont="1" applyFill="1" applyBorder="1" applyAlignment="1" applyProtection="1">
      <alignment horizontal="left" indent="6"/>
      <protection/>
    </xf>
    <xf numFmtId="0" fontId="0" fillId="0" borderId="10" xfId="60" applyFont="1" applyFill="1" applyBorder="1" applyAlignment="1" applyProtection="1">
      <alignment horizontal="left" vertical="center" wrapText="1" indent="6"/>
      <protection/>
    </xf>
    <xf numFmtId="49" fontId="0" fillId="0" borderId="44" xfId="60" applyNumberFormat="1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 indent="6"/>
      <protection/>
    </xf>
    <xf numFmtId="49" fontId="0" fillId="0" borderId="48" xfId="60" applyNumberFormat="1" applyFont="1" applyFill="1" applyBorder="1" applyAlignment="1" applyProtection="1">
      <alignment horizontal="center" vertical="center" wrapText="1"/>
      <protection/>
    </xf>
    <xf numFmtId="0" fontId="0" fillId="0" borderId="19" xfId="60" applyFont="1" applyFill="1" applyBorder="1" applyAlignment="1" applyProtection="1">
      <alignment horizontal="left" vertical="center" wrapText="1" indent="6"/>
      <protection/>
    </xf>
    <xf numFmtId="164" fontId="0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60" applyFont="1" applyFill="1" applyBorder="1" applyAlignment="1" applyProtection="1">
      <alignment vertical="center" wrapText="1"/>
      <protection/>
    </xf>
    <xf numFmtId="164" fontId="3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47" fillId="0" borderId="10" xfId="0" applyFont="1" applyBorder="1" applyAlignment="1" applyProtection="1">
      <alignment horizontal="left" vertical="center" wrapText="1" indent="1"/>
      <protection/>
    </xf>
    <xf numFmtId="0" fontId="0" fillId="0" borderId="56" xfId="60" applyFont="1" applyFill="1" applyBorder="1" applyAlignment="1" applyProtection="1">
      <alignment horizontal="left" vertical="center" wrapText="1" indent="6"/>
      <protection/>
    </xf>
    <xf numFmtId="0" fontId="3" fillId="0" borderId="15" xfId="60" applyFont="1" applyFill="1" applyBorder="1" applyAlignment="1" applyProtection="1">
      <alignment horizontal="left" vertical="center" wrapText="1" indent="1"/>
      <protection/>
    </xf>
    <xf numFmtId="0" fontId="0" fillId="0" borderId="56" xfId="60" applyFont="1" applyFill="1" applyBorder="1" applyAlignment="1" applyProtection="1">
      <alignment horizontal="left" vertical="center" wrapText="1" indent="1"/>
      <protection/>
    </xf>
    <xf numFmtId="0" fontId="0" fillId="0" borderId="45" xfId="60" applyFont="1" applyFill="1" applyBorder="1" applyAlignment="1" applyProtection="1">
      <alignment horizontal="left" vertical="center" wrapText="1" indent="1"/>
      <protection/>
    </xf>
    <xf numFmtId="164" fontId="3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48" fillId="0" borderId="17" xfId="0" applyNumberFormat="1" applyFont="1" applyBorder="1" applyAlignment="1" applyProtection="1">
      <alignment horizontal="right" vertical="center" wrapText="1" indent="1"/>
      <protection/>
    </xf>
    <xf numFmtId="164" fontId="48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48" fillId="0" borderId="64" xfId="0" applyFont="1" applyBorder="1" applyAlignment="1" applyProtection="1">
      <alignment horizontal="center" vertical="center" wrapText="1"/>
      <protection/>
    </xf>
    <xf numFmtId="0" fontId="48" fillId="0" borderId="59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41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60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60" applyFont="1" applyFill="1" applyBorder="1" applyAlignment="1" applyProtection="1" quotePrefix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60" applyFont="1" applyFill="1" applyBorder="1" applyAlignment="1" applyProtection="1">
      <alignment horizontal="left" vertical="center" wrapText="1" inden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37" fillId="0" borderId="36" xfId="0" applyFont="1" applyBorder="1" applyAlignment="1" applyProtection="1">
      <alignment horizontal="left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2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left" vertical="center" wrapText="1"/>
      <protection locked="0"/>
    </xf>
    <xf numFmtId="164" fontId="0" fillId="0" borderId="56" xfId="0" applyNumberFormat="1" applyFont="1" applyFill="1" applyBorder="1" applyAlignment="1" applyProtection="1">
      <alignment vertical="center" wrapText="1"/>
      <protection locked="0"/>
    </xf>
    <xf numFmtId="164" fontId="0" fillId="0" borderId="56" xfId="0" applyNumberFormat="1" applyFont="1" applyFill="1" applyBorder="1" applyAlignment="1" applyProtection="1">
      <alignment vertical="center" wrapText="1"/>
      <protection/>
    </xf>
    <xf numFmtId="164" fontId="0" fillId="0" borderId="57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horizontal="righ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51" xfId="60" applyFont="1" applyFill="1" applyBorder="1" applyAlignment="1" applyProtection="1">
      <alignment horizontal="left" vertical="center" wrapText="1" indent="1"/>
      <protection/>
    </xf>
    <xf numFmtId="164" fontId="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60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41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34" xfId="60" applyFont="1" applyFill="1" applyBorder="1" applyAlignment="1" applyProtection="1">
      <alignment horizontal="left" vertical="center" wrapText="1"/>
      <protection/>
    </xf>
    <xf numFmtId="164" fontId="0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2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60" applyFont="1" applyFill="1" applyBorder="1" applyAlignment="1" applyProtection="1">
      <alignment horizontal="left" vertical="center" wrapText="1"/>
      <protection/>
    </xf>
    <xf numFmtId="0" fontId="0" fillId="0" borderId="50" xfId="60" applyFont="1" applyFill="1" applyBorder="1" applyAlignment="1" applyProtection="1">
      <alignment horizontal="left" vertical="center" wrapText="1"/>
      <protection/>
    </xf>
    <xf numFmtId="0" fontId="0" fillId="0" borderId="0" xfId="60" applyFont="1" applyFill="1" applyBorder="1" applyAlignment="1" applyProtection="1">
      <alignment horizontal="left" vertical="center" wrapText="1"/>
      <protection/>
    </xf>
    <xf numFmtId="0" fontId="0" fillId="0" borderId="10" xfId="60" applyFont="1" applyFill="1" applyBorder="1" applyAlignment="1" applyProtection="1">
      <alignment horizontal="left" vertical="center"/>
      <protection/>
    </xf>
    <xf numFmtId="49" fontId="0" fillId="0" borderId="44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49" fontId="0" fillId="0" borderId="48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9" xfId="60" applyFont="1" applyFill="1" applyBorder="1" applyAlignment="1" applyProtection="1">
      <alignment horizontal="left" vertical="center" wrapText="1"/>
      <protection/>
    </xf>
    <xf numFmtId="164" fontId="0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60" applyFont="1" applyFill="1" applyBorder="1" applyAlignment="1" applyProtection="1">
      <alignment horizontal="left" vertical="center" wrapText="1" indent="1"/>
      <protection/>
    </xf>
    <xf numFmtId="49" fontId="0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0" fillId="0" borderId="56" xfId="60" applyFont="1" applyFill="1" applyBorder="1" applyAlignment="1" applyProtection="1">
      <alignment horizontal="left" vertical="center" wrapText="1"/>
      <protection/>
    </xf>
    <xf numFmtId="0" fontId="3" fillId="0" borderId="15" xfId="60" applyFont="1" applyFill="1" applyBorder="1" applyAlignment="1" applyProtection="1">
      <alignment horizontal="left" vertical="center" wrapText="1"/>
      <protection/>
    </xf>
    <xf numFmtId="49" fontId="0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45" xfId="60" applyFont="1" applyFill="1" applyBorder="1" applyAlignment="1" applyProtection="1">
      <alignment horizontal="left" vertical="center" wrapText="1"/>
      <protection/>
    </xf>
    <xf numFmtId="164" fontId="48" fillId="0" borderId="15" xfId="0" applyNumberFormat="1" applyFont="1" applyBorder="1" applyAlignment="1" applyProtection="1">
      <alignment horizontal="right" vertical="center" wrapText="1" indent="1"/>
      <protection/>
    </xf>
    <xf numFmtId="164" fontId="48" fillId="0" borderId="35" xfId="0" applyNumberFormat="1" applyFont="1" applyBorder="1" applyAlignment="1" applyProtection="1">
      <alignment horizontal="right" vertical="center" wrapText="1" indent="1"/>
      <protection/>
    </xf>
    <xf numFmtId="164" fontId="48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48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48" fillId="0" borderId="64" xfId="0" applyFont="1" applyBorder="1" applyAlignment="1" applyProtection="1">
      <alignment horizontal="left" vertical="center" wrapText="1" indent="1"/>
      <protection/>
    </xf>
    <xf numFmtId="0" fontId="48" fillId="0" borderId="59" xfId="0" applyFont="1" applyBorder="1" applyAlignment="1" applyProtection="1">
      <alignment horizontal="left" vertical="center" wrapText="1"/>
      <protection/>
    </xf>
    <xf numFmtId="0" fontId="3" fillId="0" borderId="15" xfId="60" applyFont="1" applyFill="1" applyBorder="1" applyAlignment="1" applyProtection="1">
      <alignment horizontal="left" vertical="center" wrapText="1"/>
      <protection/>
    </xf>
    <xf numFmtId="0" fontId="47" fillId="0" borderId="56" xfId="0" applyFont="1" applyBorder="1" applyAlignment="1" applyProtection="1">
      <alignment horizontal="left" vertical="center" wrapText="1"/>
      <protection/>
    </xf>
    <xf numFmtId="164" fontId="0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5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vertical="center" wrapText="1"/>
      <protection/>
    </xf>
    <xf numFmtId="0" fontId="47" fillId="0" borderId="32" xfId="0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vertical="center" wrapText="1"/>
      <protection/>
    </xf>
    <xf numFmtId="0" fontId="48" fillId="0" borderId="15" xfId="0" applyFont="1" applyBorder="1" applyAlignment="1" applyProtection="1">
      <alignment vertical="center" wrapText="1"/>
      <protection/>
    </xf>
    <xf numFmtId="0" fontId="48" fillId="0" borderId="64" xfId="0" applyFont="1" applyBorder="1" applyAlignment="1" applyProtection="1">
      <alignment vertical="center" wrapText="1"/>
      <protection/>
    </xf>
    <xf numFmtId="0" fontId="48" fillId="0" borderId="59" xfId="0" applyFont="1" applyBorder="1" applyAlignment="1" applyProtection="1">
      <alignment vertical="center" wrapText="1"/>
      <protection/>
    </xf>
    <xf numFmtId="164" fontId="3" fillId="0" borderId="24" xfId="0" applyNumberFormat="1" applyFont="1" applyFill="1" applyBorder="1" applyAlignment="1">
      <alignment horizontal="left" vertical="center" wrapText="1" indent="1"/>
    </xf>
    <xf numFmtId="164" fontId="3" fillId="0" borderId="14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3" fillId="0" borderId="22" xfId="0" applyNumberFormat="1" applyFont="1" applyFill="1" applyBorder="1" applyAlignment="1" applyProtection="1">
      <alignment vertical="center"/>
      <protection/>
    </xf>
    <xf numFmtId="164" fontId="3" fillId="0" borderId="16" xfId="0" applyNumberFormat="1" applyFont="1" applyFill="1" applyBorder="1" applyAlignment="1" applyProtection="1">
      <alignment vertical="center"/>
      <protection/>
    </xf>
    <xf numFmtId="164" fontId="0" fillId="0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NumberFormat="1" applyFont="1" applyFill="1" applyBorder="1" applyAlignment="1" applyProtection="1">
      <alignment vertical="center"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4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/>
    </xf>
    <xf numFmtId="164" fontId="3" fillId="0" borderId="47" xfId="0" applyNumberFormat="1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vertical="center"/>
      <protection/>
    </xf>
    <xf numFmtId="164" fontId="20" fillId="0" borderId="15" xfId="0" applyNumberFormat="1" applyFont="1" applyFill="1" applyBorder="1" applyAlignment="1" applyProtection="1">
      <alignment vertical="center"/>
      <protection/>
    </xf>
    <xf numFmtId="164" fontId="20" fillId="0" borderId="17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1" fillId="0" borderId="56" xfId="0" applyFont="1" applyFill="1" applyBorder="1" applyAlignment="1" applyProtection="1">
      <alignment horizontal="left" vertical="center" wrapText="1" indent="1"/>
      <protection locked="0"/>
    </xf>
    <xf numFmtId="175" fontId="20" fillId="0" borderId="57" xfId="0" applyNumberFormat="1" applyFont="1" applyFill="1" applyBorder="1" applyAlignment="1" applyProtection="1">
      <alignment horizontal="right" vertical="center"/>
      <protection/>
    </xf>
    <xf numFmtId="0" fontId="49" fillId="0" borderId="10" xfId="0" applyFont="1" applyFill="1" applyBorder="1" applyAlignment="1">
      <alignment horizontal="left" vertical="center" indent="5"/>
    </xf>
    <xf numFmtId="175" fontId="1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175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horizontal="left" vertical="center" indent="1"/>
    </xf>
    <xf numFmtId="175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Fill="1" applyBorder="1" applyAlignment="1" applyProtection="1">
      <alignment horizontal="left" vertical="center" wrapText="1" indent="1"/>
      <protection locked="0"/>
    </xf>
    <xf numFmtId="175" fontId="20" fillId="0" borderId="54" xfId="0" applyNumberFormat="1" applyFont="1" applyFill="1" applyBorder="1" applyAlignment="1" applyProtection="1">
      <alignment horizontal="right" vertical="center"/>
      <protection/>
    </xf>
    <xf numFmtId="0" fontId="49" fillId="0" borderId="19" xfId="0" applyFont="1" applyFill="1" applyBorder="1" applyAlignment="1">
      <alignment horizontal="left" vertical="center" indent="5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34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6" fillId="0" borderId="34" xfId="60" applyNumberFormat="1" applyFont="1" applyFill="1" applyBorder="1" applyAlignment="1" applyProtection="1">
      <alignment horizontal="center" vertical="center"/>
      <protection/>
    </xf>
    <xf numFmtId="164" fontId="6" fillId="0" borderId="54" xfId="60" applyNumberFormat="1" applyFont="1" applyFill="1" applyBorder="1" applyAlignment="1" applyProtection="1">
      <alignment horizontal="center" vertical="center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2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7" fillId="0" borderId="31" xfId="0" applyNumberFormat="1" applyFont="1" applyFill="1" applyBorder="1" applyAlignment="1">
      <alignment horizontal="left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right" vertical="center"/>
    </xf>
    <xf numFmtId="164" fontId="6" fillId="0" borderId="80" xfId="0" applyNumberFormat="1" applyFont="1" applyFill="1" applyBorder="1" applyAlignment="1">
      <alignment horizontal="center" vertical="center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7" xfId="0" applyNumberFormat="1" applyFill="1" applyBorder="1" applyAlignment="1" applyProtection="1">
      <alignment horizontal="left" vertical="center" wrapText="1"/>
      <protection locked="0"/>
    </xf>
    <xf numFmtId="164" fontId="0" fillId="0" borderId="38" xfId="0" applyNumberFormat="1" applyFill="1" applyBorder="1" applyAlignment="1" applyProtection="1">
      <alignment horizontal="left" vertical="center" wrapText="1"/>
      <protection locked="0"/>
    </xf>
    <xf numFmtId="164" fontId="0" fillId="0" borderId="69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8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58" xfId="0" applyFont="1" applyFill="1" applyBorder="1" applyAlignment="1" applyProtection="1" quotePrefix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 indent="1"/>
      <protection/>
    </xf>
    <xf numFmtId="0" fontId="3" fillId="0" borderId="36" xfId="0" applyFont="1" applyFill="1" applyBorder="1" applyAlignment="1" applyProtection="1">
      <alignment horizontal="left" vertical="center" wrapText="1" indent="1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0" xfId="0" applyNumberFormat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80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 wrapText="1"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20" fillId="0" borderId="30" xfId="0" applyFont="1" applyFill="1" applyBorder="1" applyAlignment="1" applyProtection="1">
      <alignment horizontal="left" vertical="center"/>
      <protection/>
    </xf>
    <xf numFmtId="0" fontId="20" fillId="0" borderId="36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right"/>
    </xf>
    <xf numFmtId="0" fontId="6" fillId="0" borderId="8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left" vertical="center" indent="2"/>
    </xf>
    <xf numFmtId="0" fontId="6" fillId="0" borderId="36" xfId="0" applyFont="1" applyFill="1" applyBorder="1" applyAlignment="1">
      <alignment horizontal="left" vertical="center" indent="2"/>
    </xf>
    <xf numFmtId="0" fontId="28" fillId="0" borderId="0" xfId="62" applyFont="1" applyFill="1" applyAlignment="1" applyProtection="1">
      <alignment horizontal="left"/>
      <protection/>
    </xf>
    <xf numFmtId="0" fontId="30" fillId="0" borderId="0" xfId="62" applyFont="1" applyFill="1" applyAlignment="1" applyProtection="1">
      <alignment horizontal="center" vertical="center" wrapText="1"/>
      <protection/>
    </xf>
    <xf numFmtId="0" fontId="30" fillId="0" borderId="0" xfId="62" applyFont="1" applyFill="1" applyAlignment="1" applyProtection="1">
      <alignment horizontal="center" vertical="center"/>
      <protection/>
    </xf>
    <xf numFmtId="0" fontId="31" fillId="0" borderId="0" xfId="62" applyFont="1" applyFill="1" applyBorder="1" applyAlignment="1" applyProtection="1">
      <alignment horizontal="right"/>
      <protection/>
    </xf>
    <xf numFmtId="0" fontId="32" fillId="0" borderId="51" xfId="62" applyFont="1" applyFill="1" applyBorder="1" applyAlignment="1" applyProtection="1">
      <alignment horizontal="center" vertical="center" wrapText="1"/>
      <protection/>
    </xf>
    <xf numFmtId="0" fontId="32" fillId="0" borderId="44" xfId="62" applyFont="1" applyFill="1" applyBorder="1" applyAlignment="1" applyProtection="1">
      <alignment horizontal="center" vertical="center" wrapText="1"/>
      <protection/>
    </xf>
    <xf numFmtId="0" fontId="32" fillId="0" borderId="32" xfId="62" applyFont="1" applyFill="1" applyBorder="1" applyAlignment="1" applyProtection="1">
      <alignment horizontal="center" vertical="center" wrapText="1"/>
      <protection/>
    </xf>
    <xf numFmtId="0" fontId="21" fillId="0" borderId="52" xfId="61" applyFont="1" applyFill="1" applyBorder="1" applyAlignment="1" applyProtection="1">
      <alignment horizontal="center" vertical="center" textRotation="90"/>
      <protection/>
    </xf>
    <xf numFmtId="0" fontId="21" fillId="0" borderId="45" xfId="61" applyFont="1" applyFill="1" applyBorder="1" applyAlignment="1" applyProtection="1">
      <alignment horizontal="center" vertical="center" textRotation="90"/>
      <protection/>
    </xf>
    <xf numFmtId="0" fontId="21" fillId="0" borderId="56" xfId="61" applyFont="1" applyFill="1" applyBorder="1" applyAlignment="1" applyProtection="1">
      <alignment horizontal="center" vertical="center" textRotation="90"/>
      <protection/>
    </xf>
    <xf numFmtId="0" fontId="31" fillId="0" borderId="34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vertical="center" wrapText="1"/>
      <protection/>
    </xf>
    <xf numFmtId="0" fontId="31" fillId="0" borderId="53" xfId="62" applyFont="1" applyFill="1" applyBorder="1" applyAlignment="1" applyProtection="1">
      <alignment horizontal="center" vertical="center" wrapText="1"/>
      <protection/>
    </xf>
    <xf numFmtId="0" fontId="31" fillId="0" borderId="57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wrapText="1"/>
      <protection/>
    </xf>
    <xf numFmtId="0" fontId="31" fillId="0" borderId="16" xfId="62" applyFont="1" applyFill="1" applyBorder="1" applyAlignment="1" applyProtection="1">
      <alignment horizontal="center" wrapText="1"/>
      <protection/>
    </xf>
    <xf numFmtId="0" fontId="28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4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4" xfId="61" applyFont="1" applyFill="1" applyBorder="1" applyAlignment="1" applyProtection="1">
      <alignment horizontal="center" vertical="center" wrapText="1"/>
      <protection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 locked="0"/>
    </xf>
    <xf numFmtId="0" fontId="36" fillId="0" borderId="14" xfId="0" applyFont="1" applyBorder="1" applyAlignment="1" applyProtection="1">
      <alignment wrapText="1"/>
      <protection/>
    </xf>
    <xf numFmtId="0" fontId="36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5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6">
      <selection activeCell="G32" sqref="G32"/>
    </sheetView>
  </sheetViews>
  <sheetFormatPr defaultColWidth="9.00390625" defaultRowHeight="12.75"/>
  <cols>
    <col min="1" max="1" width="46.375" style="212" customWidth="1"/>
    <col min="2" max="2" width="66.125" style="212" customWidth="1"/>
    <col min="3" max="16384" width="9.375" style="212" customWidth="1"/>
  </cols>
  <sheetData>
    <row r="1" ht="18.75">
      <c r="A1" s="351" t="s">
        <v>702</v>
      </c>
    </row>
    <row r="3" spans="1:2" ht="12.75">
      <c r="A3" s="352"/>
      <c r="B3" s="352"/>
    </row>
    <row r="4" spans="1:2" ht="15.75">
      <c r="A4" s="342" t="s">
        <v>699</v>
      </c>
      <c r="B4" s="353"/>
    </row>
    <row r="5" spans="1:2" s="354" customFormat="1" ht="12.75">
      <c r="A5" s="352"/>
      <c r="B5" s="352"/>
    </row>
    <row r="6" spans="1:2" ht="12.75">
      <c r="A6" s="352" t="s">
        <v>503</v>
      </c>
      <c r="B6" s="352" t="s">
        <v>504</v>
      </c>
    </row>
    <row r="7" spans="1:2" ht="12.75">
      <c r="A7" s="352" t="s">
        <v>505</v>
      </c>
      <c r="B7" s="352" t="s">
        <v>506</v>
      </c>
    </row>
    <row r="8" spans="1:2" ht="12.75">
      <c r="A8" s="352" t="s">
        <v>507</v>
      </c>
      <c r="B8" s="352" t="s">
        <v>508</v>
      </c>
    </row>
    <row r="9" spans="1:2" ht="12.75">
      <c r="A9" s="352"/>
      <c r="B9" s="352"/>
    </row>
    <row r="10" spans="1:2" ht="15.75">
      <c r="A10" s="342" t="str">
        <f>+CONCATENATE(LEFT(A4,4),". évi módosított előirányzat BEVÉTELEK")</f>
        <v>2016. évi módosított előirányzat BEVÉTELEK</v>
      </c>
      <c r="B10" s="353"/>
    </row>
    <row r="11" spans="1:2" ht="12.75">
      <c r="A11" s="352"/>
      <c r="B11" s="352"/>
    </row>
    <row r="12" spans="1:2" s="354" customFormat="1" ht="12.75">
      <c r="A12" s="352" t="s">
        <v>509</v>
      </c>
      <c r="B12" s="352" t="s">
        <v>515</v>
      </c>
    </row>
    <row r="13" spans="1:2" ht="12.75">
      <c r="A13" s="352" t="s">
        <v>510</v>
      </c>
      <c r="B13" s="352" t="s">
        <v>516</v>
      </c>
    </row>
    <row r="14" spans="1:2" ht="12.75">
      <c r="A14" s="352" t="s">
        <v>511</v>
      </c>
      <c r="B14" s="352" t="s">
        <v>517</v>
      </c>
    </row>
    <row r="15" spans="1:2" ht="12.75">
      <c r="A15" s="352"/>
      <c r="B15" s="352"/>
    </row>
    <row r="16" spans="1:2" ht="14.25">
      <c r="A16" s="355" t="str">
        <f>+CONCATENATE(LEFT(A4,4),". évi teljesítés BEVÉTELEK")</f>
        <v>2016. évi teljesítés BEVÉTELEK</v>
      </c>
      <c r="B16" s="353"/>
    </row>
    <row r="17" spans="1:2" ht="12.75">
      <c r="A17" s="352"/>
      <c r="B17" s="352"/>
    </row>
    <row r="18" spans="1:2" ht="12.75">
      <c r="A18" s="352" t="s">
        <v>512</v>
      </c>
      <c r="B18" s="352" t="s">
        <v>518</v>
      </c>
    </row>
    <row r="19" spans="1:2" ht="12.75">
      <c r="A19" s="352" t="s">
        <v>513</v>
      </c>
      <c r="B19" s="352" t="s">
        <v>519</v>
      </c>
    </row>
    <row r="20" spans="1:2" ht="12.75">
      <c r="A20" s="352" t="s">
        <v>514</v>
      </c>
      <c r="B20" s="352" t="s">
        <v>520</v>
      </c>
    </row>
    <row r="21" spans="1:2" ht="12.75">
      <c r="A21" s="352"/>
      <c r="B21" s="352"/>
    </row>
    <row r="22" spans="1:2" ht="15.75">
      <c r="A22" s="342" t="str">
        <f>+CONCATENATE(LEFT(A4,4),". évi eredeti előirányzat KIADÁSOK")</f>
        <v>2016. évi eredeti előirányzat KIADÁSOK</v>
      </c>
      <c r="B22" s="353"/>
    </row>
    <row r="23" spans="1:2" ht="12.75">
      <c r="A23" s="352"/>
      <c r="B23" s="352"/>
    </row>
    <row r="24" spans="1:2" ht="12.75">
      <c r="A24" s="352" t="s">
        <v>521</v>
      </c>
      <c r="B24" s="352" t="s">
        <v>527</v>
      </c>
    </row>
    <row r="25" spans="1:2" ht="12.75">
      <c r="A25" s="352" t="s">
        <v>500</v>
      </c>
      <c r="B25" s="352" t="s">
        <v>528</v>
      </c>
    </row>
    <row r="26" spans="1:2" ht="12.75">
      <c r="A26" s="352" t="s">
        <v>522</v>
      </c>
      <c r="B26" s="352" t="s">
        <v>529</v>
      </c>
    </row>
    <row r="27" spans="1:2" ht="12.75">
      <c r="A27" s="352"/>
      <c r="B27" s="352"/>
    </row>
    <row r="28" spans="1:2" ht="15.75">
      <c r="A28" s="342" t="str">
        <f>+CONCATENATE(LEFT(A4,4),". évi módosított előirányzat KIADÁSOK")</f>
        <v>2016. évi módosított előirányzat KIADÁSOK</v>
      </c>
      <c r="B28" s="353"/>
    </row>
    <row r="29" spans="1:2" ht="12.75">
      <c r="A29" s="352"/>
      <c r="B29" s="352"/>
    </row>
    <row r="30" spans="1:2" ht="12.75">
      <c r="A30" s="352" t="s">
        <v>523</v>
      </c>
      <c r="B30" s="352" t="s">
        <v>534</v>
      </c>
    </row>
    <row r="31" spans="1:2" ht="12.75">
      <c r="A31" s="352" t="s">
        <v>501</v>
      </c>
      <c r="B31" s="352" t="s">
        <v>531</v>
      </c>
    </row>
    <row r="32" spans="1:2" ht="12.75">
      <c r="A32" s="352" t="s">
        <v>524</v>
      </c>
      <c r="B32" s="352" t="s">
        <v>530</v>
      </c>
    </row>
    <row r="33" spans="1:2" ht="12.75">
      <c r="A33" s="352"/>
      <c r="B33" s="352"/>
    </row>
    <row r="34" spans="1:2" ht="15.75">
      <c r="A34" s="356" t="str">
        <f>+CONCATENATE(LEFT(A4,4),". évi teljesítés KIADÁSOK")</f>
        <v>2016. évi teljesítés KIADÁSOK</v>
      </c>
      <c r="B34" s="353"/>
    </row>
    <row r="35" spans="1:2" ht="12.75">
      <c r="A35" s="352"/>
      <c r="B35" s="352"/>
    </row>
    <row r="36" spans="1:2" ht="12.75">
      <c r="A36" s="352" t="s">
        <v>525</v>
      </c>
      <c r="B36" s="352" t="s">
        <v>535</v>
      </c>
    </row>
    <row r="37" spans="1:2" ht="12.75">
      <c r="A37" s="352" t="s">
        <v>502</v>
      </c>
      <c r="B37" s="352" t="s">
        <v>533</v>
      </c>
    </row>
    <row r="38" spans="1:2" ht="12.75">
      <c r="A38" s="352" t="s">
        <v>526</v>
      </c>
      <c r="B38" s="352" t="s">
        <v>532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0" t="s">
        <v>2</v>
      </c>
      <c r="B1" s="770"/>
      <c r="C1" s="770"/>
      <c r="D1" s="770"/>
      <c r="E1" s="770"/>
      <c r="F1" s="770"/>
      <c r="G1" s="770"/>
      <c r="H1" s="772" t="str">
        <f>+CONCATENATE("4. melléklet a 9/",LEFT(ÖSSZEFÜGGÉSEK!A4,4)+1,". (V. 8.) önkormányzati rendelethez")</f>
        <v>4. melléklet a 9/2017. (V. 8.) önkormányzati rendelethez</v>
      </c>
    </row>
    <row r="2" spans="1:8" ht="23.25" customHeight="1" thickBot="1">
      <c r="A2" s="20"/>
      <c r="B2" s="10"/>
      <c r="C2" s="10"/>
      <c r="D2" s="10"/>
      <c r="E2" s="10"/>
      <c r="F2" s="433"/>
      <c r="G2" s="431" t="str">
        <f>'3.sz.mell.'!G2</f>
        <v>Forintban!</v>
      </c>
      <c r="H2" s="772"/>
    </row>
    <row r="3" spans="1:8" s="6" customFormat="1" ht="48.75" customHeight="1" thickBot="1">
      <c r="A3" s="528" t="s">
        <v>57</v>
      </c>
      <c r="B3" s="529" t="s">
        <v>55</v>
      </c>
      <c r="C3" s="529" t="s">
        <v>56</v>
      </c>
      <c r="D3" s="529" t="str">
        <f>+'3.sz.mell.'!D3</f>
        <v>Felhasználás 2015. XII.31-ig</v>
      </c>
      <c r="E3" s="529" t="str">
        <f>+'3.sz.mell.'!E3</f>
        <v>2016. évi módosított előirányzat</v>
      </c>
      <c r="F3" s="530" t="str">
        <f>+'3.sz.mell.'!F3</f>
        <v>2016. évi teljesítés</v>
      </c>
      <c r="G3" s="531" t="str">
        <f>+'3.sz.mell.'!G3</f>
        <v>Összes teljesítés 2016. dec. 31-ig</v>
      </c>
      <c r="H3" s="772"/>
    </row>
    <row r="4" spans="1:8" s="10" customFormat="1" ht="15" customHeight="1" thickBot="1">
      <c r="A4" s="532" t="s">
        <v>409</v>
      </c>
      <c r="B4" s="533" t="s">
        <v>410</v>
      </c>
      <c r="C4" s="533" t="s">
        <v>411</v>
      </c>
      <c r="D4" s="533" t="s">
        <v>412</v>
      </c>
      <c r="E4" s="533" t="s">
        <v>413</v>
      </c>
      <c r="F4" s="534" t="s">
        <v>490</v>
      </c>
      <c r="G4" s="535" t="s">
        <v>536</v>
      </c>
      <c r="H4" s="772"/>
    </row>
    <row r="5" spans="1:8" ht="15.75" customHeight="1">
      <c r="A5" s="515" t="s">
        <v>785</v>
      </c>
      <c r="B5" s="516">
        <v>433218</v>
      </c>
      <c r="C5" s="536">
        <v>2016</v>
      </c>
      <c r="D5" s="516"/>
      <c r="E5" s="516"/>
      <c r="F5" s="516">
        <v>433218</v>
      </c>
      <c r="G5" s="519">
        <f>+D5+F5</f>
        <v>433218</v>
      </c>
      <c r="H5" s="772"/>
    </row>
    <row r="6" spans="1:8" ht="15.75" customHeight="1">
      <c r="A6" s="515" t="s">
        <v>786</v>
      </c>
      <c r="B6" s="516">
        <v>277101</v>
      </c>
      <c r="C6" s="536">
        <v>2016</v>
      </c>
      <c r="D6" s="516"/>
      <c r="E6" s="516">
        <v>277000</v>
      </c>
      <c r="F6" s="516">
        <v>277101</v>
      </c>
      <c r="G6" s="519">
        <f aca="true" t="shared" si="0" ref="G6:G23">+D6+F6</f>
        <v>277101</v>
      </c>
      <c r="H6" s="772"/>
    </row>
    <row r="7" spans="1:8" ht="15.75" customHeight="1">
      <c r="A7" s="515" t="s">
        <v>773</v>
      </c>
      <c r="B7" s="516">
        <v>6663068</v>
      </c>
      <c r="C7" s="536">
        <v>2016</v>
      </c>
      <c r="D7" s="516"/>
      <c r="E7" s="516"/>
      <c r="F7" s="516">
        <v>6663068</v>
      </c>
      <c r="G7" s="519">
        <f t="shared" si="0"/>
        <v>6663068</v>
      </c>
      <c r="H7" s="772"/>
    </row>
    <row r="8" spans="1:8" ht="15.75" customHeight="1">
      <c r="A8" s="515" t="s">
        <v>773</v>
      </c>
      <c r="B8" s="516">
        <v>1911560</v>
      </c>
      <c r="C8" s="536">
        <v>2016</v>
      </c>
      <c r="D8" s="516"/>
      <c r="E8" s="516">
        <v>4000000</v>
      </c>
      <c r="F8" s="516">
        <v>1911560</v>
      </c>
      <c r="G8" s="519">
        <f t="shared" si="0"/>
        <v>1911560</v>
      </c>
      <c r="H8" s="772"/>
    </row>
    <row r="9" spans="1:8" ht="15.75" customHeight="1">
      <c r="A9" s="483" t="s">
        <v>774</v>
      </c>
      <c r="B9" s="516"/>
      <c r="C9" s="536"/>
      <c r="D9" s="516"/>
      <c r="E9" s="516">
        <v>5000000</v>
      </c>
      <c r="F9" s="518"/>
      <c r="G9" s="519">
        <f t="shared" si="0"/>
        <v>0</v>
      </c>
      <c r="H9" s="772"/>
    </row>
    <row r="10" spans="1:8" ht="15.75" customHeight="1">
      <c r="A10" s="483" t="s">
        <v>775</v>
      </c>
      <c r="B10" s="516"/>
      <c r="C10" s="536"/>
      <c r="D10" s="516"/>
      <c r="E10" s="516">
        <v>723000</v>
      </c>
      <c r="F10" s="518"/>
      <c r="G10" s="519">
        <f t="shared" si="0"/>
        <v>0</v>
      </c>
      <c r="H10" s="772"/>
    </row>
    <row r="11" spans="1:8" ht="15.75" customHeight="1">
      <c r="A11" s="483"/>
      <c r="B11" s="516"/>
      <c r="C11" s="536"/>
      <c r="D11" s="516"/>
      <c r="E11" s="516"/>
      <c r="F11" s="518"/>
      <c r="G11" s="519">
        <f t="shared" si="0"/>
        <v>0</v>
      </c>
      <c r="H11" s="772"/>
    </row>
    <row r="12" spans="1:8" ht="15.75" customHeight="1">
      <c r="A12" s="483"/>
      <c r="B12" s="516"/>
      <c r="C12" s="536"/>
      <c r="D12" s="516"/>
      <c r="E12" s="516"/>
      <c r="F12" s="518"/>
      <c r="G12" s="519">
        <f t="shared" si="0"/>
        <v>0</v>
      </c>
      <c r="H12" s="772"/>
    </row>
    <row r="13" spans="1:8" ht="15.75" customHeight="1">
      <c r="A13" s="483"/>
      <c r="B13" s="516"/>
      <c r="C13" s="536"/>
      <c r="D13" s="516"/>
      <c r="E13" s="516"/>
      <c r="F13" s="518"/>
      <c r="G13" s="519">
        <f t="shared" si="0"/>
        <v>0</v>
      </c>
      <c r="H13" s="772"/>
    </row>
    <row r="14" spans="1:8" ht="15.75" customHeight="1">
      <c r="A14" s="483"/>
      <c r="B14" s="516"/>
      <c r="C14" s="536"/>
      <c r="D14" s="516"/>
      <c r="E14" s="516"/>
      <c r="F14" s="518"/>
      <c r="G14" s="519">
        <f t="shared" si="0"/>
        <v>0</v>
      </c>
      <c r="H14" s="772"/>
    </row>
    <row r="15" spans="1:8" ht="15.75" customHeight="1">
      <c r="A15" s="483"/>
      <c r="B15" s="516"/>
      <c r="C15" s="536"/>
      <c r="D15" s="516"/>
      <c r="E15" s="516"/>
      <c r="F15" s="518"/>
      <c r="G15" s="519">
        <f t="shared" si="0"/>
        <v>0</v>
      </c>
      <c r="H15" s="772"/>
    </row>
    <row r="16" spans="1:8" ht="15.75" customHeight="1">
      <c r="A16" s="483"/>
      <c r="B16" s="516"/>
      <c r="C16" s="536"/>
      <c r="D16" s="516"/>
      <c r="E16" s="516"/>
      <c r="F16" s="518"/>
      <c r="G16" s="519">
        <f t="shared" si="0"/>
        <v>0</v>
      </c>
      <c r="H16" s="772"/>
    </row>
    <row r="17" spans="1:8" ht="15.75" customHeight="1">
      <c r="A17" s="483"/>
      <c r="B17" s="516"/>
      <c r="C17" s="536"/>
      <c r="D17" s="516"/>
      <c r="E17" s="516"/>
      <c r="F17" s="518"/>
      <c r="G17" s="519">
        <f t="shared" si="0"/>
        <v>0</v>
      </c>
      <c r="H17" s="772"/>
    </row>
    <row r="18" spans="1:8" ht="15.75" customHeight="1">
      <c r="A18" s="483"/>
      <c r="B18" s="516"/>
      <c r="C18" s="536"/>
      <c r="D18" s="516"/>
      <c r="E18" s="516"/>
      <c r="F18" s="518"/>
      <c r="G18" s="519">
        <f t="shared" si="0"/>
        <v>0</v>
      </c>
      <c r="H18" s="772"/>
    </row>
    <row r="19" spans="1:8" ht="15.75" customHeight="1">
      <c r="A19" s="483"/>
      <c r="B19" s="516"/>
      <c r="C19" s="536"/>
      <c r="D19" s="516"/>
      <c r="E19" s="516"/>
      <c r="F19" s="518"/>
      <c r="G19" s="519">
        <f t="shared" si="0"/>
        <v>0</v>
      </c>
      <c r="H19" s="772"/>
    </row>
    <row r="20" spans="1:8" ht="15.75" customHeight="1">
      <c r="A20" s="483"/>
      <c r="B20" s="516"/>
      <c r="C20" s="536"/>
      <c r="D20" s="516"/>
      <c r="E20" s="516"/>
      <c r="F20" s="518"/>
      <c r="G20" s="519">
        <f t="shared" si="0"/>
        <v>0</v>
      </c>
      <c r="H20" s="772"/>
    </row>
    <row r="21" spans="1:8" ht="15.75" customHeight="1">
      <c r="A21" s="483"/>
      <c r="B21" s="516"/>
      <c r="C21" s="536"/>
      <c r="D21" s="516"/>
      <c r="E21" s="516"/>
      <c r="F21" s="518"/>
      <c r="G21" s="519">
        <f t="shared" si="0"/>
        <v>0</v>
      </c>
      <c r="H21" s="772"/>
    </row>
    <row r="22" spans="1:8" ht="15.75" customHeight="1">
      <c r="A22" s="483"/>
      <c r="B22" s="516"/>
      <c r="C22" s="536"/>
      <c r="D22" s="516"/>
      <c r="E22" s="516"/>
      <c r="F22" s="518"/>
      <c r="G22" s="519">
        <f t="shared" si="0"/>
        <v>0</v>
      </c>
      <c r="H22" s="772"/>
    </row>
    <row r="23" spans="1:8" ht="15.75" customHeight="1" thickBot="1">
      <c r="A23" s="537"/>
      <c r="B23" s="538"/>
      <c r="C23" s="539"/>
      <c r="D23" s="538"/>
      <c r="E23" s="538"/>
      <c r="F23" s="540"/>
      <c r="G23" s="519">
        <f t="shared" si="0"/>
        <v>0</v>
      </c>
      <c r="H23" s="772"/>
    </row>
    <row r="24" spans="1:8" s="14" customFormat="1" ht="18" customHeight="1" thickBot="1">
      <c r="A24" s="523" t="s">
        <v>53</v>
      </c>
      <c r="B24" s="521">
        <f>SUM(B5:B23)</f>
        <v>9284947</v>
      </c>
      <c r="C24" s="522"/>
      <c r="D24" s="521">
        <f>SUM(D5:D23)</f>
        <v>0</v>
      </c>
      <c r="E24" s="521">
        <f>SUM(E5:E23)</f>
        <v>10000000</v>
      </c>
      <c r="F24" s="521">
        <f>SUM(F5:F23)</f>
        <v>9284947</v>
      </c>
      <c r="G24" s="541">
        <f>SUM(G5:G23)</f>
        <v>9284947</v>
      </c>
      <c r="H24" s="772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73" t="s">
        <v>0</v>
      </c>
      <c r="B1" s="773"/>
      <c r="C1" s="773"/>
      <c r="D1" s="774" t="s">
        <v>776</v>
      </c>
      <c r="E1" s="774"/>
      <c r="F1" s="774"/>
      <c r="G1" s="774"/>
      <c r="H1" s="774"/>
      <c r="I1" s="774"/>
      <c r="J1" s="774"/>
      <c r="K1" s="774"/>
      <c r="L1" s="774"/>
      <c r="M1" s="774"/>
      <c r="N1" s="786" t="str">
        <f>+CONCATENATE("5. melléklet a 9/",LEFT(ÖSSZEFÜGGÉSEK!A4,4)+1,". (V. 8.) önkormányzati rendelethez    ")</f>
        <v>5. melléklet a 9/2017. (V. 8.) önkormányzati rendelethez    </v>
      </c>
    </row>
    <row r="2" spans="1:14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434"/>
      <c r="M2" s="432" t="str">
        <f>'4.sz.mell.'!G2</f>
        <v>Forintban!</v>
      </c>
      <c r="N2" s="786"/>
    </row>
    <row r="3" spans="1:14" ht="13.5" thickBot="1">
      <c r="A3" s="779" t="s">
        <v>91</v>
      </c>
      <c r="B3" s="777" t="s">
        <v>178</v>
      </c>
      <c r="C3" s="777"/>
      <c r="D3" s="777"/>
      <c r="E3" s="777"/>
      <c r="F3" s="777"/>
      <c r="G3" s="777"/>
      <c r="H3" s="777"/>
      <c r="I3" s="777"/>
      <c r="J3" s="791" t="s">
        <v>180</v>
      </c>
      <c r="K3" s="791"/>
      <c r="L3" s="791"/>
      <c r="M3" s="791"/>
      <c r="N3" s="786"/>
    </row>
    <row r="4" spans="1:14" ht="15" customHeight="1" thickBot="1">
      <c r="A4" s="780"/>
      <c r="B4" s="782" t="s">
        <v>181</v>
      </c>
      <c r="C4" s="776" t="s">
        <v>182</v>
      </c>
      <c r="D4" s="795" t="s">
        <v>176</v>
      </c>
      <c r="E4" s="795"/>
      <c r="F4" s="795"/>
      <c r="G4" s="795"/>
      <c r="H4" s="795"/>
      <c r="I4" s="795"/>
      <c r="J4" s="792"/>
      <c r="K4" s="792"/>
      <c r="L4" s="792"/>
      <c r="M4" s="792"/>
      <c r="N4" s="786"/>
    </row>
    <row r="5" spans="1:14" ht="21.75" thickBot="1">
      <c r="A5" s="780"/>
      <c r="B5" s="782"/>
      <c r="C5" s="776"/>
      <c r="D5" s="39" t="s">
        <v>181</v>
      </c>
      <c r="E5" s="39" t="s">
        <v>182</v>
      </c>
      <c r="F5" s="39" t="s">
        <v>181</v>
      </c>
      <c r="G5" s="39" t="s">
        <v>182</v>
      </c>
      <c r="H5" s="39" t="s">
        <v>181</v>
      </c>
      <c r="I5" s="39" t="s">
        <v>182</v>
      </c>
      <c r="J5" s="792"/>
      <c r="K5" s="792"/>
      <c r="L5" s="792"/>
      <c r="M5" s="792"/>
      <c r="N5" s="786"/>
    </row>
    <row r="6" spans="1:14" ht="32.25" thickBot="1">
      <c r="A6" s="781"/>
      <c r="B6" s="776" t="s">
        <v>177</v>
      </c>
      <c r="C6" s="776"/>
      <c r="D6" s="776" t="str">
        <f>+CONCATENATE(LEFT(ÖSSZEFÜGGÉSEK!A4,4),". előtt")</f>
        <v>2016. előtt</v>
      </c>
      <c r="E6" s="776"/>
      <c r="F6" s="776" t="str">
        <f>+CONCATENATE(LEFT(ÖSSZEFÜGGÉSEK!A4,4),". évi")</f>
        <v>2016. évi</v>
      </c>
      <c r="G6" s="776"/>
      <c r="H6" s="782" t="str">
        <f>+CONCATENATE(LEFT(ÖSSZEFÜGGÉSEK!A4,4),". után")</f>
        <v>2016. után</v>
      </c>
      <c r="I6" s="782"/>
      <c r="J6" s="38" t="str">
        <f>+D6</f>
        <v>2016. előtt</v>
      </c>
      <c r="K6" s="39" t="str">
        <f>+F6</f>
        <v>2016. évi</v>
      </c>
      <c r="L6" s="38" t="s">
        <v>39</v>
      </c>
      <c r="M6" s="39" t="str">
        <f>+CONCATENATE("Teljesítés %-a ",LEFT(ÖSSZEFÜGGÉSEK!A4,4),". XII. 31-ig")</f>
        <v>Teljesítés %-a 2016. XII. 31-ig</v>
      </c>
      <c r="N6" s="786"/>
    </row>
    <row r="7" spans="1:14" ht="13.5" thickBot="1">
      <c r="A7" s="40" t="s">
        <v>409</v>
      </c>
      <c r="B7" s="38" t="s">
        <v>410</v>
      </c>
      <c r="C7" s="38" t="s">
        <v>411</v>
      </c>
      <c r="D7" s="41" t="s">
        <v>412</v>
      </c>
      <c r="E7" s="39" t="s">
        <v>413</v>
      </c>
      <c r="F7" s="39" t="s">
        <v>490</v>
      </c>
      <c r="G7" s="39" t="s">
        <v>491</v>
      </c>
      <c r="H7" s="38" t="s">
        <v>492</v>
      </c>
      <c r="I7" s="41" t="s">
        <v>493</v>
      </c>
      <c r="J7" s="41" t="s">
        <v>537</v>
      </c>
      <c r="K7" s="41" t="s">
        <v>538</v>
      </c>
      <c r="L7" s="41" t="s">
        <v>539</v>
      </c>
      <c r="M7" s="42" t="s">
        <v>540</v>
      </c>
      <c r="N7" s="786"/>
    </row>
    <row r="8" spans="1:14" ht="12.75">
      <c r="A8" s="43" t="s">
        <v>92</v>
      </c>
      <c r="B8" s="435"/>
      <c r="C8" s="436"/>
      <c r="D8" s="436"/>
      <c r="E8" s="437"/>
      <c r="F8" s="436"/>
      <c r="G8" s="436"/>
      <c r="H8" s="436"/>
      <c r="I8" s="436"/>
      <c r="J8" s="436"/>
      <c r="K8" s="436"/>
      <c r="L8" s="438">
        <f aca="true" t="shared" si="0" ref="L8:L14">+J8+K8</f>
        <v>0</v>
      </c>
      <c r="M8" s="439">
        <f>IF((C8&lt;&gt;0),ROUND((L8/C8)*100,1),"")</f>
      </c>
      <c r="N8" s="786"/>
    </row>
    <row r="9" spans="1:14" ht="12.75">
      <c r="A9" s="44" t="s">
        <v>104</v>
      </c>
      <c r="B9" s="440"/>
      <c r="C9" s="441"/>
      <c r="D9" s="441"/>
      <c r="E9" s="441"/>
      <c r="F9" s="441"/>
      <c r="G9" s="441"/>
      <c r="H9" s="441"/>
      <c r="I9" s="441"/>
      <c r="J9" s="441"/>
      <c r="K9" s="441"/>
      <c r="L9" s="442">
        <f t="shared" si="0"/>
        <v>0</v>
      </c>
      <c r="M9" s="443">
        <f aca="true" t="shared" si="1" ref="M9:M14">IF((C9&lt;&gt;0),ROUND((L9/C9)*100,1),"")</f>
      </c>
      <c r="N9" s="786"/>
    </row>
    <row r="10" spans="1:14" ht="12.75">
      <c r="A10" s="45" t="s">
        <v>93</v>
      </c>
      <c r="B10" s="444"/>
      <c r="C10" s="445"/>
      <c r="D10" s="445"/>
      <c r="E10" s="445"/>
      <c r="F10" s="445"/>
      <c r="G10" s="445"/>
      <c r="H10" s="445"/>
      <c r="I10" s="445"/>
      <c r="J10" s="445"/>
      <c r="K10" s="445"/>
      <c r="L10" s="442">
        <f t="shared" si="0"/>
        <v>0</v>
      </c>
      <c r="M10" s="443">
        <f t="shared" si="1"/>
      </c>
      <c r="N10" s="786"/>
    </row>
    <row r="11" spans="1:14" ht="12.75">
      <c r="A11" s="45" t="s">
        <v>105</v>
      </c>
      <c r="B11" s="444"/>
      <c r="C11" s="445"/>
      <c r="D11" s="445"/>
      <c r="E11" s="445"/>
      <c r="F11" s="445"/>
      <c r="G11" s="445"/>
      <c r="H11" s="445"/>
      <c r="I11" s="445"/>
      <c r="J11" s="445"/>
      <c r="K11" s="445"/>
      <c r="L11" s="442">
        <f t="shared" si="0"/>
        <v>0</v>
      </c>
      <c r="M11" s="443">
        <f t="shared" si="1"/>
      </c>
      <c r="N11" s="786"/>
    </row>
    <row r="12" spans="1:14" ht="12.75">
      <c r="A12" s="45" t="s">
        <v>94</v>
      </c>
      <c r="B12" s="444"/>
      <c r="C12" s="445"/>
      <c r="D12" s="445"/>
      <c r="E12" s="445"/>
      <c r="F12" s="445"/>
      <c r="G12" s="445"/>
      <c r="H12" s="445"/>
      <c r="I12" s="445"/>
      <c r="J12" s="445"/>
      <c r="K12" s="445"/>
      <c r="L12" s="442">
        <f t="shared" si="0"/>
        <v>0</v>
      </c>
      <c r="M12" s="443">
        <f t="shared" si="1"/>
      </c>
      <c r="N12" s="786"/>
    </row>
    <row r="13" spans="1:14" ht="12.75">
      <c r="A13" s="45" t="s">
        <v>95</v>
      </c>
      <c r="B13" s="444"/>
      <c r="C13" s="445"/>
      <c r="D13" s="445"/>
      <c r="E13" s="445"/>
      <c r="F13" s="445"/>
      <c r="G13" s="445"/>
      <c r="H13" s="445"/>
      <c r="I13" s="445"/>
      <c r="J13" s="445"/>
      <c r="K13" s="445"/>
      <c r="L13" s="442">
        <f t="shared" si="0"/>
        <v>0</v>
      </c>
      <c r="M13" s="443">
        <f t="shared" si="1"/>
      </c>
      <c r="N13" s="786"/>
    </row>
    <row r="14" spans="1:14" ht="15" customHeight="1" thickBot="1">
      <c r="A14" s="46"/>
      <c r="B14" s="446"/>
      <c r="C14" s="447"/>
      <c r="D14" s="447"/>
      <c r="E14" s="447"/>
      <c r="F14" s="447"/>
      <c r="G14" s="447"/>
      <c r="H14" s="447"/>
      <c r="I14" s="447"/>
      <c r="J14" s="447"/>
      <c r="K14" s="447"/>
      <c r="L14" s="442">
        <f t="shared" si="0"/>
        <v>0</v>
      </c>
      <c r="M14" s="448">
        <f t="shared" si="1"/>
      </c>
      <c r="N14" s="786"/>
    </row>
    <row r="15" spans="1:14" ht="13.5" thickBot="1">
      <c r="A15" s="47" t="s">
        <v>97</v>
      </c>
      <c r="B15" s="449">
        <f>B8+SUM(B10:B14)</f>
        <v>0</v>
      </c>
      <c r="C15" s="449">
        <f aca="true" t="shared" si="2" ref="C15:L15">C8+SUM(C10:C14)</f>
        <v>0</v>
      </c>
      <c r="D15" s="449">
        <f t="shared" si="2"/>
        <v>0</v>
      </c>
      <c r="E15" s="449">
        <f t="shared" si="2"/>
        <v>0</v>
      </c>
      <c r="F15" s="449">
        <f t="shared" si="2"/>
        <v>0</v>
      </c>
      <c r="G15" s="449">
        <f t="shared" si="2"/>
        <v>0</v>
      </c>
      <c r="H15" s="449">
        <f t="shared" si="2"/>
        <v>0</v>
      </c>
      <c r="I15" s="449">
        <f t="shared" si="2"/>
        <v>0</v>
      </c>
      <c r="J15" s="449">
        <f t="shared" si="2"/>
        <v>0</v>
      </c>
      <c r="K15" s="449">
        <f t="shared" si="2"/>
        <v>0</v>
      </c>
      <c r="L15" s="449">
        <f t="shared" si="2"/>
        <v>0</v>
      </c>
      <c r="M15" s="450">
        <f>IF((C15&lt;&gt;0),ROUND((L15/C15)*100,1),"")</f>
      </c>
      <c r="N15" s="786"/>
    </row>
    <row r="16" spans="1:14" ht="12.75">
      <c r="A16" s="48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786"/>
    </row>
    <row r="17" spans="1:14" ht="13.5" thickBot="1">
      <c r="A17" s="51" t="s">
        <v>96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786"/>
    </row>
    <row r="18" spans="1:14" ht="12.75">
      <c r="A18" s="54" t="s">
        <v>100</v>
      </c>
      <c r="B18" s="435"/>
      <c r="C18" s="436"/>
      <c r="D18" s="436"/>
      <c r="E18" s="437"/>
      <c r="F18" s="436"/>
      <c r="G18" s="436"/>
      <c r="H18" s="436"/>
      <c r="I18" s="436"/>
      <c r="J18" s="436"/>
      <c r="K18" s="436"/>
      <c r="L18" s="451">
        <f aca="true" t="shared" si="3" ref="L18:L23">+J18+K18</f>
        <v>0</v>
      </c>
      <c r="M18" s="439">
        <f aca="true" t="shared" si="4" ref="M18:M24">IF((C18&lt;&gt;0),ROUND((L18/C18)*100,1),"")</f>
      </c>
      <c r="N18" s="786"/>
    </row>
    <row r="19" spans="1:14" ht="12.75">
      <c r="A19" s="55" t="s">
        <v>101</v>
      </c>
      <c r="B19" s="440"/>
      <c r="C19" s="445"/>
      <c r="D19" s="445"/>
      <c r="E19" s="445"/>
      <c r="F19" s="445"/>
      <c r="G19" s="445"/>
      <c r="H19" s="445"/>
      <c r="I19" s="445"/>
      <c r="J19" s="445"/>
      <c r="K19" s="445"/>
      <c r="L19" s="452">
        <f t="shared" si="3"/>
        <v>0</v>
      </c>
      <c r="M19" s="443">
        <f t="shared" si="4"/>
      </c>
      <c r="N19" s="786"/>
    </row>
    <row r="20" spans="1:14" ht="12.75">
      <c r="A20" s="55" t="s">
        <v>102</v>
      </c>
      <c r="B20" s="444"/>
      <c r="C20" s="445"/>
      <c r="D20" s="445"/>
      <c r="E20" s="445"/>
      <c r="F20" s="445"/>
      <c r="G20" s="445"/>
      <c r="H20" s="445"/>
      <c r="I20" s="445"/>
      <c r="J20" s="445"/>
      <c r="K20" s="445"/>
      <c r="L20" s="452">
        <f t="shared" si="3"/>
        <v>0</v>
      </c>
      <c r="M20" s="443">
        <f t="shared" si="4"/>
      </c>
      <c r="N20" s="786"/>
    </row>
    <row r="21" spans="1:14" ht="12.75">
      <c r="A21" s="55" t="s">
        <v>103</v>
      </c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52">
        <f t="shared" si="3"/>
        <v>0</v>
      </c>
      <c r="M21" s="443">
        <f t="shared" si="4"/>
      </c>
      <c r="N21" s="786"/>
    </row>
    <row r="22" spans="1:14" ht="12.75">
      <c r="A22" s="56"/>
      <c r="B22" s="444"/>
      <c r="C22" s="445"/>
      <c r="D22" s="445"/>
      <c r="E22" s="445"/>
      <c r="F22" s="445"/>
      <c r="G22" s="445"/>
      <c r="H22" s="445"/>
      <c r="I22" s="445"/>
      <c r="J22" s="445"/>
      <c r="K22" s="445"/>
      <c r="L22" s="452">
        <f t="shared" si="3"/>
        <v>0</v>
      </c>
      <c r="M22" s="443">
        <f t="shared" si="4"/>
      </c>
      <c r="N22" s="786"/>
    </row>
    <row r="23" spans="1:14" ht="13.5" thickBot="1">
      <c r="A23" s="57"/>
      <c r="B23" s="446"/>
      <c r="C23" s="447"/>
      <c r="D23" s="447"/>
      <c r="E23" s="447"/>
      <c r="F23" s="447"/>
      <c r="G23" s="447"/>
      <c r="H23" s="447"/>
      <c r="I23" s="447"/>
      <c r="J23" s="447"/>
      <c r="K23" s="447"/>
      <c r="L23" s="452">
        <f t="shared" si="3"/>
        <v>0</v>
      </c>
      <c r="M23" s="448">
        <f t="shared" si="4"/>
      </c>
      <c r="N23" s="786"/>
    </row>
    <row r="24" spans="1:14" ht="13.5" thickBot="1">
      <c r="A24" s="58" t="s">
        <v>81</v>
      </c>
      <c r="B24" s="449">
        <f aca="true" t="shared" si="5" ref="B24:L24">SUM(B18:B23)</f>
        <v>0</v>
      </c>
      <c r="C24" s="449">
        <f t="shared" si="5"/>
        <v>0</v>
      </c>
      <c r="D24" s="449">
        <f t="shared" si="5"/>
        <v>0</v>
      </c>
      <c r="E24" s="449">
        <f t="shared" si="5"/>
        <v>0</v>
      </c>
      <c r="F24" s="449">
        <f t="shared" si="5"/>
        <v>0</v>
      </c>
      <c r="G24" s="449">
        <f t="shared" si="5"/>
        <v>0</v>
      </c>
      <c r="H24" s="449">
        <f t="shared" si="5"/>
        <v>0</v>
      </c>
      <c r="I24" s="449">
        <f t="shared" si="5"/>
        <v>0</v>
      </c>
      <c r="J24" s="449">
        <f t="shared" si="5"/>
        <v>0</v>
      </c>
      <c r="K24" s="449">
        <f t="shared" si="5"/>
        <v>0</v>
      </c>
      <c r="L24" s="449">
        <f t="shared" si="5"/>
        <v>0</v>
      </c>
      <c r="M24" s="450">
        <f t="shared" si="4"/>
      </c>
      <c r="N24" s="786"/>
    </row>
    <row r="25" spans="1:14" ht="12.75">
      <c r="A25" s="775" t="s">
        <v>175</v>
      </c>
      <c r="B25" s="775"/>
      <c r="C25" s="775"/>
      <c r="D25" s="775"/>
      <c r="E25" s="775"/>
      <c r="F25" s="775"/>
      <c r="G25" s="775"/>
      <c r="H25" s="775"/>
      <c r="I25" s="775"/>
      <c r="J25" s="775"/>
      <c r="K25" s="775"/>
      <c r="L25" s="775"/>
      <c r="M25" s="775"/>
      <c r="N25" s="786"/>
    </row>
    <row r="26" spans="1:14" ht="5.2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786"/>
    </row>
    <row r="27" spans="1:14" ht="15.75">
      <c r="A27" s="785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85"/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6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78" t="str">
        <f>M2</f>
        <v>Forintban!</v>
      </c>
      <c r="M28" s="778"/>
      <c r="N28" s="786"/>
    </row>
    <row r="29" spans="1:14" ht="21.75" thickBot="1">
      <c r="A29" s="793" t="s">
        <v>98</v>
      </c>
      <c r="B29" s="794"/>
      <c r="C29" s="794"/>
      <c r="D29" s="794"/>
      <c r="E29" s="794"/>
      <c r="F29" s="794"/>
      <c r="G29" s="794"/>
      <c r="H29" s="794"/>
      <c r="I29" s="794"/>
      <c r="J29" s="794"/>
      <c r="K29" s="60" t="s">
        <v>660</v>
      </c>
      <c r="L29" s="60" t="s">
        <v>659</v>
      </c>
      <c r="M29" s="60" t="s">
        <v>180</v>
      </c>
      <c r="N29" s="786"/>
    </row>
    <row r="30" spans="1:14" ht="12.75">
      <c r="A30" s="787"/>
      <c r="B30" s="788"/>
      <c r="C30" s="788"/>
      <c r="D30" s="788"/>
      <c r="E30" s="788"/>
      <c r="F30" s="788"/>
      <c r="G30" s="788"/>
      <c r="H30" s="788"/>
      <c r="I30" s="788"/>
      <c r="J30" s="788"/>
      <c r="K30" s="437"/>
      <c r="L30" s="453"/>
      <c r="M30" s="453"/>
      <c r="N30" s="786"/>
    </row>
    <row r="31" spans="1:14" ht="13.5" thickBot="1">
      <c r="A31" s="789"/>
      <c r="B31" s="790"/>
      <c r="C31" s="790"/>
      <c r="D31" s="790"/>
      <c r="E31" s="790"/>
      <c r="F31" s="790"/>
      <c r="G31" s="790"/>
      <c r="H31" s="790"/>
      <c r="I31" s="790"/>
      <c r="J31" s="790"/>
      <c r="K31" s="454"/>
      <c r="L31" s="447"/>
      <c r="M31" s="447"/>
      <c r="N31" s="786"/>
    </row>
    <row r="32" spans="1:14" ht="13.5" thickBot="1">
      <c r="A32" s="783" t="s">
        <v>40</v>
      </c>
      <c r="B32" s="784"/>
      <c r="C32" s="784"/>
      <c r="D32" s="784"/>
      <c r="E32" s="784"/>
      <c r="F32" s="784"/>
      <c r="G32" s="784"/>
      <c r="H32" s="784"/>
      <c r="I32" s="784"/>
      <c r="J32" s="784"/>
      <c r="K32" s="455">
        <f>SUM(K30:K31)</f>
        <v>0</v>
      </c>
      <c r="L32" s="455">
        <f>SUM(L30:L31)</f>
        <v>0</v>
      </c>
      <c r="M32" s="455">
        <f>SUM(M30:M31)</f>
        <v>0</v>
      </c>
      <c r="N32" s="786"/>
    </row>
    <row r="33" ht="12.75">
      <c r="N33" s="786"/>
    </row>
    <row r="48" ht="12.75">
      <c r="A48" s="9"/>
    </row>
  </sheetData>
  <sheetProtection/>
  <mergeCells count="20"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0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383" customWidth="1"/>
    <col min="2" max="2" width="65.375" style="384" customWidth="1"/>
    <col min="3" max="5" width="17.00390625" style="385" customWidth="1"/>
    <col min="6" max="16384" width="9.375" style="24" customWidth="1"/>
  </cols>
  <sheetData>
    <row r="1" spans="1:5" s="367" customFormat="1" ht="16.5" customHeight="1" thickBot="1">
      <c r="A1" s="366"/>
      <c r="B1" s="368"/>
      <c r="C1" s="388"/>
      <c r="D1" s="378"/>
      <c r="E1" s="424" t="str">
        <f>+CONCATENATE("6.1. melléklet a 9/",LEFT(ÖSSZEFÜGGÉSEK!A4,4)+1,". (V. 8.) önkormányzati rendelethez")</f>
        <v>6.1. melléklet a 9/2017. (V. 8.) önkormányzati rendelethez</v>
      </c>
    </row>
    <row r="2" spans="1:5" s="389" customFormat="1" ht="15.75" customHeight="1">
      <c r="A2" s="386" t="s">
        <v>51</v>
      </c>
      <c r="B2" s="799" t="s">
        <v>711</v>
      </c>
      <c r="C2" s="800"/>
      <c r="D2" s="801"/>
      <c r="E2" s="379" t="s">
        <v>41</v>
      </c>
    </row>
    <row r="3" spans="1:5" s="389" customFormat="1" ht="24.75" thickBot="1">
      <c r="A3" s="387" t="s">
        <v>542</v>
      </c>
      <c r="B3" s="802" t="s">
        <v>541</v>
      </c>
      <c r="C3" s="803"/>
      <c r="D3" s="804"/>
      <c r="E3" s="362" t="s">
        <v>41</v>
      </c>
    </row>
    <row r="4" spans="1:5" s="390" customFormat="1" ht="15.75" customHeight="1" thickBot="1">
      <c r="A4" s="369"/>
      <c r="B4" s="369"/>
      <c r="C4" s="370"/>
      <c r="D4" s="370"/>
      <c r="E4" s="370" t="str">
        <f>'5. sz. mell. '!M2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91" customFormat="1" ht="12" customHeight="1" thickBot="1">
      <c r="A8" s="542" t="s">
        <v>7</v>
      </c>
      <c r="B8" s="543" t="s">
        <v>301</v>
      </c>
      <c r="C8" s="544">
        <f>SUM(C9:C14)</f>
        <v>214109316</v>
      </c>
      <c r="D8" s="544">
        <f>SUM(D9:D14)</f>
        <v>220483345</v>
      </c>
      <c r="E8" s="545">
        <f>SUM(E9:E14)</f>
        <v>220483345</v>
      </c>
    </row>
    <row r="9" spans="1:5" s="382" customFormat="1" ht="12" customHeight="1">
      <c r="A9" s="546" t="s">
        <v>70</v>
      </c>
      <c r="B9" s="547" t="s">
        <v>302</v>
      </c>
      <c r="C9" s="548">
        <v>104525150</v>
      </c>
      <c r="D9" s="548">
        <v>104525150</v>
      </c>
      <c r="E9" s="548">
        <v>104525150</v>
      </c>
    </row>
    <row r="10" spans="1:5" s="392" customFormat="1" ht="12" customHeight="1">
      <c r="A10" s="549" t="s">
        <v>71</v>
      </c>
      <c r="B10" s="550" t="s">
        <v>303</v>
      </c>
      <c r="C10" s="551">
        <v>66049500</v>
      </c>
      <c r="D10" s="551">
        <v>66102833</v>
      </c>
      <c r="E10" s="551">
        <v>66102833</v>
      </c>
    </row>
    <row r="11" spans="1:5" s="392" customFormat="1" ht="12" customHeight="1">
      <c r="A11" s="549" t="s">
        <v>72</v>
      </c>
      <c r="B11" s="550" t="s">
        <v>304</v>
      </c>
      <c r="C11" s="551">
        <v>39699706</v>
      </c>
      <c r="D11" s="551">
        <v>41271613</v>
      </c>
      <c r="E11" s="551">
        <v>41271613</v>
      </c>
    </row>
    <row r="12" spans="1:5" s="392" customFormat="1" ht="12" customHeight="1">
      <c r="A12" s="549" t="s">
        <v>73</v>
      </c>
      <c r="B12" s="550" t="s">
        <v>305</v>
      </c>
      <c r="C12" s="551">
        <v>3834960</v>
      </c>
      <c r="D12" s="551">
        <v>3979691</v>
      </c>
      <c r="E12" s="551">
        <v>3979691</v>
      </c>
    </row>
    <row r="13" spans="1:5" s="392" customFormat="1" ht="12" customHeight="1">
      <c r="A13" s="549" t="s">
        <v>106</v>
      </c>
      <c r="B13" s="550" t="s">
        <v>307</v>
      </c>
      <c r="C13" s="551"/>
      <c r="D13" s="551">
        <v>3348228</v>
      </c>
      <c r="E13" s="551">
        <v>3348228</v>
      </c>
    </row>
    <row r="14" spans="1:5" s="382" customFormat="1" ht="12" customHeight="1" thickBot="1">
      <c r="A14" s="552" t="s">
        <v>74</v>
      </c>
      <c r="B14" s="553" t="s">
        <v>704</v>
      </c>
      <c r="C14" s="554"/>
      <c r="D14" s="554">
        <v>1255830</v>
      </c>
      <c r="E14" s="554">
        <v>1255830</v>
      </c>
    </row>
    <row r="15" spans="1:5" s="382" customFormat="1" ht="12" customHeight="1" thickBot="1">
      <c r="A15" s="542" t="s">
        <v>8</v>
      </c>
      <c r="B15" s="555" t="s">
        <v>308</v>
      </c>
      <c r="C15" s="544">
        <f>SUM(C16:C20)</f>
        <v>96726000</v>
      </c>
      <c r="D15" s="544">
        <f>SUM(D16:D20)</f>
        <v>111631720</v>
      </c>
      <c r="E15" s="545">
        <f>SUM(E16:E20)</f>
        <v>94782527</v>
      </c>
    </row>
    <row r="16" spans="1:5" s="382" customFormat="1" ht="12" customHeight="1">
      <c r="A16" s="546" t="s">
        <v>76</v>
      </c>
      <c r="B16" s="547" t="s">
        <v>309</v>
      </c>
      <c r="C16" s="548"/>
      <c r="D16" s="548"/>
      <c r="E16" s="556"/>
    </row>
    <row r="17" spans="1:5" s="382" customFormat="1" ht="12" customHeight="1">
      <c r="A17" s="549" t="s">
        <v>77</v>
      </c>
      <c r="B17" s="550" t="s">
        <v>310</v>
      </c>
      <c r="C17" s="551"/>
      <c r="D17" s="551"/>
      <c r="E17" s="557"/>
    </row>
    <row r="18" spans="1:5" s="382" customFormat="1" ht="12" customHeight="1">
      <c r="A18" s="549" t="s">
        <v>78</v>
      </c>
      <c r="B18" s="550" t="s">
        <v>311</v>
      </c>
      <c r="C18" s="551"/>
      <c r="D18" s="551"/>
      <c r="E18" s="557"/>
    </row>
    <row r="19" spans="1:5" s="382" customFormat="1" ht="12" customHeight="1">
      <c r="A19" s="549" t="s">
        <v>79</v>
      </c>
      <c r="B19" s="550" t="s">
        <v>312</v>
      </c>
      <c r="C19" s="551"/>
      <c r="D19" s="551"/>
      <c r="E19" s="557"/>
    </row>
    <row r="20" spans="1:5" s="382" customFormat="1" ht="12" customHeight="1">
      <c r="A20" s="549" t="s">
        <v>80</v>
      </c>
      <c r="B20" s="550" t="s">
        <v>313</v>
      </c>
      <c r="C20" s="551">
        <v>96726000</v>
      </c>
      <c r="D20" s="551">
        <v>111631720</v>
      </c>
      <c r="E20" s="557">
        <v>94782527</v>
      </c>
    </row>
    <row r="21" spans="1:5" s="392" customFormat="1" ht="12" customHeight="1" thickBot="1">
      <c r="A21" s="552" t="s">
        <v>87</v>
      </c>
      <c r="B21" s="553" t="s">
        <v>314</v>
      </c>
      <c r="C21" s="554"/>
      <c r="D21" s="554"/>
      <c r="E21" s="558"/>
    </row>
    <row r="22" spans="1:5" s="392" customFormat="1" ht="12" customHeight="1" thickBot="1">
      <c r="A22" s="542" t="s">
        <v>9</v>
      </c>
      <c r="B22" s="543" t="s">
        <v>315</v>
      </c>
      <c r="C22" s="544">
        <f>SUM(C23:C27)</f>
        <v>0</v>
      </c>
      <c r="D22" s="544">
        <f>SUM(D23:D27)</f>
        <v>30000000</v>
      </c>
      <c r="E22" s="545">
        <f>SUM(E23:E27)</f>
        <v>30000000</v>
      </c>
    </row>
    <row r="23" spans="1:5" s="392" customFormat="1" ht="12" customHeight="1">
      <c r="A23" s="546" t="s">
        <v>59</v>
      </c>
      <c r="B23" s="547" t="s">
        <v>316</v>
      </c>
      <c r="C23" s="548"/>
      <c r="D23" s="548">
        <v>30000000</v>
      </c>
      <c r="E23" s="548">
        <v>30000000</v>
      </c>
    </row>
    <row r="24" spans="1:5" s="382" customFormat="1" ht="12" customHeight="1">
      <c r="A24" s="549" t="s">
        <v>60</v>
      </c>
      <c r="B24" s="550" t="s">
        <v>317</v>
      </c>
      <c r="C24" s="551"/>
      <c r="D24" s="551"/>
      <c r="E24" s="557"/>
    </row>
    <row r="25" spans="1:5" s="392" customFormat="1" ht="12" customHeight="1">
      <c r="A25" s="549" t="s">
        <v>61</v>
      </c>
      <c r="B25" s="550" t="s">
        <v>318</v>
      </c>
      <c r="C25" s="551"/>
      <c r="D25" s="551"/>
      <c r="E25" s="557"/>
    </row>
    <row r="26" spans="1:5" s="392" customFormat="1" ht="12" customHeight="1">
      <c r="A26" s="549" t="s">
        <v>62</v>
      </c>
      <c r="B26" s="550" t="s">
        <v>319</v>
      </c>
      <c r="C26" s="551"/>
      <c r="D26" s="551"/>
      <c r="E26" s="557"/>
    </row>
    <row r="27" spans="1:5" s="392" customFormat="1" ht="12" customHeight="1">
      <c r="A27" s="549" t="s">
        <v>120</v>
      </c>
      <c r="B27" s="550" t="s">
        <v>320</v>
      </c>
      <c r="C27" s="551"/>
      <c r="D27" s="551"/>
      <c r="E27" s="557"/>
    </row>
    <row r="28" spans="1:5" s="392" customFormat="1" ht="12" customHeight="1" thickBot="1">
      <c r="A28" s="552" t="s">
        <v>121</v>
      </c>
      <c r="B28" s="559" t="s">
        <v>321</v>
      </c>
      <c r="C28" s="554"/>
      <c r="D28" s="554"/>
      <c r="E28" s="558"/>
    </row>
    <row r="29" spans="1:5" s="392" customFormat="1" ht="12" customHeight="1" thickBot="1">
      <c r="A29" s="542" t="s">
        <v>122</v>
      </c>
      <c r="B29" s="543" t="s">
        <v>685</v>
      </c>
      <c r="C29" s="560">
        <f>SUM(C30:C35)</f>
        <v>88000000</v>
      </c>
      <c r="D29" s="560">
        <f>SUM(D30:D35)</f>
        <v>88000000</v>
      </c>
      <c r="E29" s="561">
        <f>SUM(E30:E35)</f>
        <v>75300529</v>
      </c>
    </row>
    <row r="30" spans="1:5" s="392" customFormat="1" ht="12" customHeight="1">
      <c r="A30" s="546" t="s">
        <v>322</v>
      </c>
      <c r="B30" s="547" t="s">
        <v>689</v>
      </c>
      <c r="C30" s="548"/>
      <c r="D30" s="548"/>
      <c r="E30" s="548"/>
    </row>
    <row r="31" spans="1:5" s="392" customFormat="1" ht="12" customHeight="1">
      <c r="A31" s="549" t="s">
        <v>323</v>
      </c>
      <c r="B31" s="550" t="s">
        <v>690</v>
      </c>
      <c r="C31" s="551"/>
      <c r="D31" s="551"/>
      <c r="E31" s="557"/>
    </row>
    <row r="32" spans="1:5" s="392" customFormat="1" ht="12" customHeight="1">
      <c r="A32" s="549" t="s">
        <v>324</v>
      </c>
      <c r="B32" s="550" t="s">
        <v>691</v>
      </c>
      <c r="C32" s="551">
        <v>80000000</v>
      </c>
      <c r="D32" s="551">
        <v>80000000</v>
      </c>
      <c r="E32" s="557">
        <v>67442068</v>
      </c>
    </row>
    <row r="33" spans="1:5" s="392" customFormat="1" ht="12" customHeight="1">
      <c r="A33" s="549" t="s">
        <v>686</v>
      </c>
      <c r="B33" s="550" t="s">
        <v>692</v>
      </c>
      <c r="C33" s="551"/>
      <c r="D33" s="551"/>
      <c r="E33" s="557"/>
    </row>
    <row r="34" spans="1:5" s="392" customFormat="1" ht="12" customHeight="1">
      <c r="A34" s="549" t="s">
        <v>687</v>
      </c>
      <c r="B34" s="550" t="s">
        <v>325</v>
      </c>
      <c r="C34" s="551">
        <v>7000000</v>
      </c>
      <c r="D34" s="551">
        <v>7000000</v>
      </c>
      <c r="E34" s="557">
        <v>7138479</v>
      </c>
    </row>
    <row r="35" spans="1:5" s="392" customFormat="1" ht="12" customHeight="1" thickBot="1">
      <c r="A35" s="552" t="s">
        <v>688</v>
      </c>
      <c r="B35" s="553" t="s">
        <v>326</v>
      </c>
      <c r="C35" s="554">
        <v>1000000</v>
      </c>
      <c r="D35" s="554">
        <v>1000000</v>
      </c>
      <c r="E35" s="558">
        <v>719982</v>
      </c>
    </row>
    <row r="36" spans="1:5" s="392" customFormat="1" ht="12" customHeight="1" thickBot="1">
      <c r="A36" s="542" t="s">
        <v>11</v>
      </c>
      <c r="B36" s="543" t="s">
        <v>327</v>
      </c>
      <c r="C36" s="544">
        <f>SUM(C37:C46)</f>
        <v>20200000</v>
      </c>
      <c r="D36" s="544">
        <f>SUM(D37:D46)</f>
        <v>22620353</v>
      </c>
      <c r="E36" s="545">
        <f>SUM(E37:E46)</f>
        <v>33506363</v>
      </c>
    </row>
    <row r="37" spans="1:5" s="392" customFormat="1" ht="12" customHeight="1">
      <c r="A37" s="546" t="s">
        <v>63</v>
      </c>
      <c r="B37" s="547" t="s">
        <v>328</v>
      </c>
      <c r="C37" s="548"/>
      <c r="D37" s="548"/>
      <c r="E37" s="556"/>
    </row>
    <row r="38" spans="1:5" s="392" customFormat="1" ht="12" customHeight="1">
      <c r="A38" s="549" t="s">
        <v>64</v>
      </c>
      <c r="B38" s="550" t="s">
        <v>329</v>
      </c>
      <c r="C38" s="551">
        <v>8000000</v>
      </c>
      <c r="D38" s="551">
        <v>8000000</v>
      </c>
      <c r="E38" s="557">
        <v>5357164</v>
      </c>
    </row>
    <row r="39" spans="1:5" s="392" customFormat="1" ht="12" customHeight="1">
      <c r="A39" s="549" t="s">
        <v>65</v>
      </c>
      <c r="B39" s="550" t="s">
        <v>330</v>
      </c>
      <c r="C39" s="551"/>
      <c r="D39" s="551"/>
      <c r="E39" s="557">
        <v>1825430</v>
      </c>
    </row>
    <row r="40" spans="1:5" s="392" customFormat="1" ht="12" customHeight="1">
      <c r="A40" s="549" t="s">
        <v>124</v>
      </c>
      <c r="B40" s="550" t="s">
        <v>331</v>
      </c>
      <c r="C40" s="551">
        <v>12200000</v>
      </c>
      <c r="D40" s="551">
        <v>12200000</v>
      </c>
      <c r="E40" s="557">
        <v>18509471</v>
      </c>
    </row>
    <row r="41" spans="1:5" s="392" customFormat="1" ht="12" customHeight="1">
      <c r="A41" s="549" t="s">
        <v>125</v>
      </c>
      <c r="B41" s="550" t="s">
        <v>332</v>
      </c>
      <c r="C41" s="551"/>
      <c r="D41" s="551">
        <v>2420353</v>
      </c>
      <c r="E41" s="557">
        <v>1696037</v>
      </c>
    </row>
    <row r="42" spans="1:5" s="392" customFormat="1" ht="12" customHeight="1">
      <c r="A42" s="549" t="s">
        <v>126</v>
      </c>
      <c r="B42" s="550" t="s">
        <v>333</v>
      </c>
      <c r="C42" s="551"/>
      <c r="D42" s="551"/>
      <c r="E42" s="557">
        <v>5377553</v>
      </c>
    </row>
    <row r="43" spans="1:5" s="392" customFormat="1" ht="12" customHeight="1">
      <c r="A43" s="549" t="s">
        <v>127</v>
      </c>
      <c r="B43" s="550" t="s">
        <v>334</v>
      </c>
      <c r="C43" s="551"/>
      <c r="D43" s="551"/>
      <c r="E43" s="557"/>
    </row>
    <row r="44" spans="1:5" s="392" customFormat="1" ht="12" customHeight="1">
      <c r="A44" s="549" t="s">
        <v>128</v>
      </c>
      <c r="B44" s="550" t="s">
        <v>335</v>
      </c>
      <c r="C44" s="551"/>
      <c r="D44" s="551"/>
      <c r="E44" s="557">
        <v>8444</v>
      </c>
    </row>
    <row r="45" spans="1:5" s="392" customFormat="1" ht="12" customHeight="1">
      <c r="A45" s="549" t="s">
        <v>336</v>
      </c>
      <c r="B45" s="550" t="s">
        <v>337</v>
      </c>
      <c r="C45" s="562"/>
      <c r="D45" s="562"/>
      <c r="E45" s="563">
        <v>4885</v>
      </c>
    </row>
    <row r="46" spans="1:5" s="382" customFormat="1" ht="12" customHeight="1" thickBot="1">
      <c r="A46" s="552" t="s">
        <v>338</v>
      </c>
      <c r="B46" s="559" t="s">
        <v>339</v>
      </c>
      <c r="C46" s="564"/>
      <c r="D46" s="564"/>
      <c r="E46" s="565">
        <v>727379</v>
      </c>
    </row>
    <row r="47" spans="1:5" s="392" customFormat="1" ht="12" customHeight="1" thickBot="1">
      <c r="A47" s="542" t="s">
        <v>12</v>
      </c>
      <c r="B47" s="543" t="s">
        <v>340</v>
      </c>
      <c r="C47" s="544">
        <f>SUM(C48:C52)</f>
        <v>0</v>
      </c>
      <c r="D47" s="544">
        <f>SUM(D48:D52)</f>
        <v>4209000</v>
      </c>
      <c r="E47" s="545">
        <f>SUM(E48:E52)</f>
        <v>4331500</v>
      </c>
    </row>
    <row r="48" spans="1:5" s="392" customFormat="1" ht="12" customHeight="1">
      <c r="A48" s="546" t="s">
        <v>66</v>
      </c>
      <c r="B48" s="547" t="s">
        <v>341</v>
      </c>
      <c r="C48" s="566"/>
      <c r="D48" s="566"/>
      <c r="E48" s="567"/>
    </row>
    <row r="49" spans="1:5" s="392" customFormat="1" ht="12" customHeight="1">
      <c r="A49" s="549" t="s">
        <v>67</v>
      </c>
      <c r="B49" s="550" t="s">
        <v>342</v>
      </c>
      <c r="C49" s="562"/>
      <c r="D49" s="562">
        <v>4209000</v>
      </c>
      <c r="E49" s="563">
        <v>4331500</v>
      </c>
    </row>
    <row r="50" spans="1:5" s="392" customFormat="1" ht="12" customHeight="1">
      <c r="A50" s="549" t="s">
        <v>343</v>
      </c>
      <c r="B50" s="550" t="s">
        <v>344</v>
      </c>
      <c r="C50" s="562"/>
      <c r="D50" s="562"/>
      <c r="E50" s="563"/>
    </row>
    <row r="51" spans="1:5" s="392" customFormat="1" ht="12" customHeight="1">
      <c r="A51" s="549" t="s">
        <v>345</v>
      </c>
      <c r="B51" s="550" t="s">
        <v>346</v>
      </c>
      <c r="C51" s="562"/>
      <c r="D51" s="562"/>
      <c r="E51" s="563"/>
    </row>
    <row r="52" spans="1:5" s="392" customFormat="1" ht="12" customHeight="1" thickBot="1">
      <c r="A52" s="552" t="s">
        <v>347</v>
      </c>
      <c r="B52" s="559" t="s">
        <v>348</v>
      </c>
      <c r="C52" s="564"/>
      <c r="D52" s="564"/>
      <c r="E52" s="565"/>
    </row>
    <row r="53" spans="1:5" s="392" customFormat="1" ht="12" customHeight="1" thickBot="1">
      <c r="A53" s="542" t="s">
        <v>129</v>
      </c>
      <c r="B53" s="543" t="s">
        <v>349</v>
      </c>
      <c r="C53" s="544">
        <f>SUM(C54:C56)</f>
        <v>0</v>
      </c>
      <c r="D53" s="544">
        <f>SUM(D54:D56)</f>
        <v>0</v>
      </c>
      <c r="E53" s="545">
        <f>SUM(E54:E56)</f>
        <v>2568344</v>
      </c>
    </row>
    <row r="54" spans="1:5" s="382" customFormat="1" ht="12" customHeight="1">
      <c r="A54" s="546" t="s">
        <v>68</v>
      </c>
      <c r="B54" s="547" t="s">
        <v>350</v>
      </c>
      <c r="C54" s="548"/>
      <c r="D54" s="548"/>
      <c r="E54" s="556"/>
    </row>
    <row r="55" spans="1:5" s="382" customFormat="1" ht="12" customHeight="1">
      <c r="A55" s="549" t="s">
        <v>69</v>
      </c>
      <c r="B55" s="550" t="s">
        <v>351</v>
      </c>
      <c r="C55" s="551"/>
      <c r="D55" s="551"/>
      <c r="E55" s="557">
        <v>2535188</v>
      </c>
    </row>
    <row r="56" spans="1:5" s="382" customFormat="1" ht="12" customHeight="1">
      <c r="A56" s="549" t="s">
        <v>352</v>
      </c>
      <c r="B56" s="550" t="s">
        <v>353</v>
      </c>
      <c r="C56" s="551"/>
      <c r="D56" s="551"/>
      <c r="E56" s="557">
        <v>33156</v>
      </c>
    </row>
    <row r="57" spans="1:5" s="382" customFormat="1" ht="12" customHeight="1" thickBot="1">
      <c r="A57" s="552" t="s">
        <v>354</v>
      </c>
      <c r="B57" s="559" t="s">
        <v>355</v>
      </c>
      <c r="C57" s="554"/>
      <c r="D57" s="554"/>
      <c r="E57" s="558"/>
    </row>
    <row r="58" spans="1:5" s="392" customFormat="1" ht="12" customHeight="1" thickBot="1">
      <c r="A58" s="542" t="s">
        <v>14</v>
      </c>
      <c r="B58" s="555" t="s">
        <v>356</v>
      </c>
      <c r="C58" s="544">
        <f>SUM(C59:C61)</f>
        <v>4749000</v>
      </c>
      <c r="D58" s="544">
        <f>SUM(D59:D61)</f>
        <v>4749000</v>
      </c>
      <c r="E58" s="545">
        <f>SUM(E59:E61)</f>
        <v>5181025</v>
      </c>
    </row>
    <row r="59" spans="1:5" s="392" customFormat="1" ht="12" customHeight="1">
      <c r="A59" s="546" t="s">
        <v>130</v>
      </c>
      <c r="B59" s="547" t="s">
        <v>357</v>
      </c>
      <c r="C59" s="562"/>
      <c r="D59" s="562"/>
      <c r="E59" s="563"/>
    </row>
    <row r="60" spans="1:5" s="392" customFormat="1" ht="12" customHeight="1">
      <c r="A60" s="549" t="s">
        <v>131</v>
      </c>
      <c r="B60" s="550" t="s">
        <v>545</v>
      </c>
      <c r="C60" s="562"/>
      <c r="D60" s="562"/>
      <c r="E60" s="563"/>
    </row>
    <row r="61" spans="1:5" s="392" customFormat="1" ht="12" customHeight="1">
      <c r="A61" s="549" t="s">
        <v>155</v>
      </c>
      <c r="B61" s="550" t="s">
        <v>359</v>
      </c>
      <c r="C61" s="562">
        <v>4749000</v>
      </c>
      <c r="D61" s="562">
        <v>4749000</v>
      </c>
      <c r="E61" s="563">
        <v>5181025</v>
      </c>
    </row>
    <row r="62" spans="1:5" s="392" customFormat="1" ht="12" customHeight="1" thickBot="1">
      <c r="A62" s="552" t="s">
        <v>360</v>
      </c>
      <c r="B62" s="559" t="s">
        <v>361</v>
      </c>
      <c r="C62" s="562"/>
      <c r="D62" s="562"/>
      <c r="E62" s="563"/>
    </row>
    <row r="63" spans="1:5" s="392" customFormat="1" ht="12" customHeight="1" thickBot="1">
      <c r="A63" s="542" t="s">
        <v>15</v>
      </c>
      <c r="B63" s="543" t="s">
        <v>362</v>
      </c>
      <c r="C63" s="560">
        <f>+C8+C15+C22+C29+C36+C47+C53+C58</f>
        <v>423784316</v>
      </c>
      <c r="D63" s="560">
        <f>+D8+D15+D22+D29+D36+D47+D53+D58</f>
        <v>481693418</v>
      </c>
      <c r="E63" s="561">
        <f>+E8+E15+E22+E29+E36+E47+E53+E58</f>
        <v>466153633</v>
      </c>
    </row>
    <row r="64" spans="1:5" s="392" customFormat="1" ht="12" customHeight="1" thickBot="1">
      <c r="A64" s="568" t="s">
        <v>543</v>
      </c>
      <c r="B64" s="555" t="s">
        <v>364</v>
      </c>
      <c r="C64" s="544">
        <f>SUM(C65:C67)</f>
        <v>10000000</v>
      </c>
      <c r="D64" s="544">
        <f>SUM(D65:D67)</f>
        <v>0</v>
      </c>
      <c r="E64" s="545">
        <f>SUM(E65:E67)</f>
        <v>0</v>
      </c>
    </row>
    <row r="65" spans="1:5" s="392" customFormat="1" ht="12" customHeight="1">
      <c r="A65" s="546" t="s">
        <v>365</v>
      </c>
      <c r="B65" s="547" t="s">
        <v>366</v>
      </c>
      <c r="C65" s="562">
        <v>10000000</v>
      </c>
      <c r="D65" s="562"/>
      <c r="E65" s="563"/>
    </row>
    <row r="66" spans="1:5" s="392" customFormat="1" ht="12" customHeight="1">
      <c r="A66" s="549" t="s">
        <v>367</v>
      </c>
      <c r="B66" s="550" t="s">
        <v>368</v>
      </c>
      <c r="C66" s="562"/>
      <c r="D66" s="562"/>
      <c r="E66" s="563"/>
    </row>
    <row r="67" spans="1:5" s="392" customFormat="1" ht="12" customHeight="1" thickBot="1">
      <c r="A67" s="552" t="s">
        <v>369</v>
      </c>
      <c r="B67" s="569" t="s">
        <v>370</v>
      </c>
      <c r="C67" s="562"/>
      <c r="D67" s="562"/>
      <c r="E67" s="563"/>
    </row>
    <row r="68" spans="1:5" s="392" customFormat="1" ht="12" customHeight="1" thickBot="1">
      <c r="A68" s="568" t="s">
        <v>371</v>
      </c>
      <c r="B68" s="555" t="s">
        <v>372</v>
      </c>
      <c r="C68" s="544">
        <f>SUM(C69:C72)</f>
        <v>0</v>
      </c>
      <c r="D68" s="544">
        <f>SUM(D69:D72)</f>
        <v>0</v>
      </c>
      <c r="E68" s="545">
        <f>SUM(E69:E72)</f>
        <v>0</v>
      </c>
    </row>
    <row r="69" spans="1:5" s="392" customFormat="1" ht="12" customHeight="1">
      <c r="A69" s="546" t="s">
        <v>107</v>
      </c>
      <c r="B69" s="547" t="s">
        <v>373</v>
      </c>
      <c r="C69" s="562"/>
      <c r="D69" s="562"/>
      <c r="E69" s="563"/>
    </row>
    <row r="70" spans="1:5" s="392" customFormat="1" ht="12" customHeight="1">
      <c r="A70" s="549" t="s">
        <v>108</v>
      </c>
      <c r="B70" s="550" t="s">
        <v>374</v>
      </c>
      <c r="C70" s="562"/>
      <c r="D70" s="562"/>
      <c r="E70" s="563"/>
    </row>
    <row r="71" spans="1:5" s="392" customFormat="1" ht="12" customHeight="1">
      <c r="A71" s="549" t="s">
        <v>375</v>
      </c>
      <c r="B71" s="550" t="s">
        <v>376</v>
      </c>
      <c r="C71" s="562"/>
      <c r="D71" s="562"/>
      <c r="E71" s="563"/>
    </row>
    <row r="72" spans="1:5" s="392" customFormat="1" ht="12" customHeight="1" thickBot="1">
      <c r="A72" s="552" t="s">
        <v>377</v>
      </c>
      <c r="B72" s="559" t="s">
        <v>378</v>
      </c>
      <c r="C72" s="562"/>
      <c r="D72" s="562"/>
      <c r="E72" s="563"/>
    </row>
    <row r="73" spans="1:5" s="392" customFormat="1" ht="12" customHeight="1" thickBot="1">
      <c r="A73" s="568" t="s">
        <v>379</v>
      </c>
      <c r="B73" s="555" t="s">
        <v>380</v>
      </c>
      <c r="C73" s="544">
        <f>SUM(C74:C75)</f>
        <v>21724000</v>
      </c>
      <c r="D73" s="544">
        <f>SUM(D74:D75)</f>
        <v>88475592</v>
      </c>
      <c r="E73" s="545">
        <f>SUM(E74:E75)</f>
        <v>88475592</v>
      </c>
    </row>
    <row r="74" spans="1:5" s="392" customFormat="1" ht="12" customHeight="1">
      <c r="A74" s="546" t="s">
        <v>381</v>
      </c>
      <c r="B74" s="547" t="s">
        <v>382</v>
      </c>
      <c r="C74" s="562">
        <v>21724000</v>
      </c>
      <c r="D74" s="562">
        <v>88475592</v>
      </c>
      <c r="E74" s="563">
        <v>88475592</v>
      </c>
    </row>
    <row r="75" spans="1:5" s="392" customFormat="1" ht="12" customHeight="1" thickBot="1">
      <c r="A75" s="552" t="s">
        <v>383</v>
      </c>
      <c r="B75" s="559" t="s">
        <v>384</v>
      </c>
      <c r="C75" s="562"/>
      <c r="D75" s="562"/>
      <c r="E75" s="563"/>
    </row>
    <row r="76" spans="1:5" s="392" customFormat="1" ht="12" customHeight="1" thickBot="1">
      <c r="A76" s="568" t="s">
        <v>385</v>
      </c>
      <c r="B76" s="555" t="s">
        <v>386</v>
      </c>
      <c r="C76" s="544">
        <f>SUM(C77:C79)</f>
        <v>0</v>
      </c>
      <c r="D76" s="544">
        <f>SUM(D77:D79)</f>
        <v>0</v>
      </c>
      <c r="E76" s="545">
        <f>SUM(E77:E79)</f>
        <v>8375089</v>
      </c>
    </row>
    <row r="77" spans="1:5" s="392" customFormat="1" ht="12" customHeight="1">
      <c r="A77" s="546" t="s">
        <v>387</v>
      </c>
      <c r="B77" s="547" t="s">
        <v>388</v>
      </c>
      <c r="C77" s="562"/>
      <c r="D77" s="562"/>
      <c r="E77" s="563">
        <v>8375089</v>
      </c>
    </row>
    <row r="78" spans="1:5" s="392" customFormat="1" ht="12" customHeight="1">
      <c r="A78" s="549" t="s">
        <v>389</v>
      </c>
      <c r="B78" s="550" t="s">
        <v>390</v>
      </c>
      <c r="C78" s="562"/>
      <c r="D78" s="562"/>
      <c r="E78" s="563"/>
    </row>
    <row r="79" spans="1:5" s="392" customFormat="1" ht="12" customHeight="1" thickBot="1">
      <c r="A79" s="552" t="s">
        <v>391</v>
      </c>
      <c r="B79" s="559" t="s">
        <v>392</v>
      </c>
      <c r="C79" s="562"/>
      <c r="D79" s="562"/>
      <c r="E79" s="563"/>
    </row>
    <row r="80" spans="1:5" s="392" customFormat="1" ht="12" customHeight="1" thickBot="1">
      <c r="A80" s="568" t="s">
        <v>393</v>
      </c>
      <c r="B80" s="555" t="s">
        <v>394</v>
      </c>
      <c r="C80" s="544">
        <f>SUM(C81:C84)</f>
        <v>0</v>
      </c>
      <c r="D80" s="544">
        <f>SUM(D81:D84)</f>
        <v>0</v>
      </c>
      <c r="E80" s="545">
        <f>SUM(E81:E84)</f>
        <v>0</v>
      </c>
    </row>
    <row r="81" spans="1:5" s="392" customFormat="1" ht="12" customHeight="1">
      <c r="A81" s="570" t="s">
        <v>395</v>
      </c>
      <c r="B81" s="547" t="s">
        <v>396</v>
      </c>
      <c r="C81" s="562"/>
      <c r="D81" s="562"/>
      <c r="E81" s="563"/>
    </row>
    <row r="82" spans="1:5" s="392" customFormat="1" ht="12" customHeight="1">
      <c r="A82" s="571" t="s">
        <v>397</v>
      </c>
      <c r="B82" s="550" t="s">
        <v>398</v>
      </c>
      <c r="C82" s="562"/>
      <c r="D82" s="562"/>
      <c r="E82" s="563"/>
    </row>
    <row r="83" spans="1:5" s="392" customFormat="1" ht="12" customHeight="1">
      <c r="A83" s="571" t="s">
        <v>399</v>
      </c>
      <c r="B83" s="550" t="s">
        <v>400</v>
      </c>
      <c r="C83" s="562"/>
      <c r="D83" s="562"/>
      <c r="E83" s="563"/>
    </row>
    <row r="84" spans="1:5" s="392" customFormat="1" ht="12" customHeight="1" thickBot="1">
      <c r="A84" s="572" t="s">
        <v>401</v>
      </c>
      <c r="B84" s="559" t="s">
        <v>402</v>
      </c>
      <c r="C84" s="562"/>
      <c r="D84" s="562"/>
      <c r="E84" s="563"/>
    </row>
    <row r="85" spans="1:5" s="392" customFormat="1" ht="12" customHeight="1" thickBot="1">
      <c r="A85" s="568" t="s">
        <v>403</v>
      </c>
      <c r="B85" s="555" t="s">
        <v>404</v>
      </c>
      <c r="C85" s="573"/>
      <c r="D85" s="573"/>
      <c r="E85" s="574"/>
    </row>
    <row r="86" spans="1:5" s="392" customFormat="1" ht="12" customHeight="1" thickBot="1">
      <c r="A86" s="568" t="s">
        <v>405</v>
      </c>
      <c r="B86" s="575" t="s">
        <v>406</v>
      </c>
      <c r="C86" s="560">
        <f>+C64+C68+C73+C76+C80+C85</f>
        <v>31724000</v>
      </c>
      <c r="D86" s="560">
        <f>+D64+D68+D73+D76+D80+D85</f>
        <v>88475592</v>
      </c>
      <c r="E86" s="561">
        <f>+E64+E68+E73+E76+E80+E85</f>
        <v>96850681</v>
      </c>
    </row>
    <row r="87" spans="1:5" s="392" customFormat="1" ht="12" customHeight="1" thickBot="1">
      <c r="A87" s="576" t="s">
        <v>407</v>
      </c>
      <c r="B87" s="577" t="s">
        <v>544</v>
      </c>
      <c r="C87" s="560">
        <f>+C63+C86</f>
        <v>455508316</v>
      </c>
      <c r="D87" s="560">
        <f>+D63+D86</f>
        <v>570169010</v>
      </c>
      <c r="E87" s="561">
        <f>+E63+E86</f>
        <v>563004314</v>
      </c>
    </row>
    <row r="88" spans="1:5" s="392" customFormat="1" ht="15" customHeight="1">
      <c r="A88" s="372"/>
      <c r="B88" s="373"/>
      <c r="C88" s="380"/>
      <c r="D88" s="380"/>
      <c r="E88" s="380"/>
    </row>
    <row r="89" spans="1:5" ht="13.5" thickBot="1">
      <c r="A89" s="374"/>
      <c r="B89" s="375"/>
      <c r="C89" s="381"/>
      <c r="D89" s="381"/>
      <c r="E89" s="381"/>
    </row>
    <row r="90" spans="1:5" s="391" customFormat="1" ht="16.5" customHeight="1" thickBot="1">
      <c r="A90" s="796" t="s">
        <v>43</v>
      </c>
      <c r="B90" s="797"/>
      <c r="C90" s="797"/>
      <c r="D90" s="797"/>
      <c r="E90" s="798"/>
    </row>
    <row r="91" spans="1:5" s="238" customFormat="1" ht="12" customHeight="1" thickBot="1">
      <c r="A91" s="578" t="s">
        <v>7</v>
      </c>
      <c r="B91" s="579" t="s">
        <v>779</v>
      </c>
      <c r="C91" s="580">
        <f>SUM(C92:C96)</f>
        <v>295899000</v>
      </c>
      <c r="D91" s="580">
        <f>SUM(D92:D96)</f>
        <v>324665867</v>
      </c>
      <c r="E91" s="580">
        <f>SUM(E92:E96)</f>
        <v>283932467</v>
      </c>
    </row>
    <row r="92" spans="1:5" ht="12" customHeight="1">
      <c r="A92" s="581" t="s">
        <v>70</v>
      </c>
      <c r="B92" s="582" t="s">
        <v>37</v>
      </c>
      <c r="C92" s="583">
        <v>95976000</v>
      </c>
      <c r="D92" s="583">
        <v>97717000</v>
      </c>
      <c r="E92" s="583">
        <v>81675562</v>
      </c>
    </row>
    <row r="93" spans="1:5" ht="12" customHeight="1">
      <c r="A93" s="549" t="s">
        <v>71</v>
      </c>
      <c r="B93" s="584" t="s">
        <v>132</v>
      </c>
      <c r="C93" s="585">
        <v>15707000</v>
      </c>
      <c r="D93" s="585">
        <v>16408200</v>
      </c>
      <c r="E93" s="585">
        <v>14201622</v>
      </c>
    </row>
    <row r="94" spans="1:5" ht="12" customHeight="1">
      <c r="A94" s="549" t="s">
        <v>72</v>
      </c>
      <c r="B94" s="584" t="s">
        <v>99</v>
      </c>
      <c r="C94" s="586">
        <v>69891000</v>
      </c>
      <c r="D94" s="586">
        <v>86385000</v>
      </c>
      <c r="E94" s="586">
        <v>74289726</v>
      </c>
    </row>
    <row r="95" spans="1:5" ht="12" customHeight="1">
      <c r="A95" s="549" t="s">
        <v>73</v>
      </c>
      <c r="B95" s="587" t="s">
        <v>133</v>
      </c>
      <c r="C95" s="586">
        <v>24197000</v>
      </c>
      <c r="D95" s="586">
        <v>23241385</v>
      </c>
      <c r="E95" s="586">
        <v>20465026</v>
      </c>
    </row>
    <row r="96" spans="1:5" ht="12" customHeight="1">
      <c r="A96" s="549" t="s">
        <v>82</v>
      </c>
      <c r="B96" s="588" t="s">
        <v>134</v>
      </c>
      <c r="C96" s="586">
        <v>90128000</v>
      </c>
      <c r="D96" s="586">
        <v>100914282</v>
      </c>
      <c r="E96" s="586">
        <v>93300531</v>
      </c>
    </row>
    <row r="97" spans="1:5" ht="12" customHeight="1">
      <c r="A97" s="549" t="s">
        <v>74</v>
      </c>
      <c r="B97" s="584" t="s">
        <v>416</v>
      </c>
      <c r="C97" s="586"/>
      <c r="D97" s="586">
        <v>2135000</v>
      </c>
      <c r="E97" s="586">
        <v>2134948</v>
      </c>
    </row>
    <row r="98" spans="1:5" ht="12" customHeight="1">
      <c r="A98" s="549" t="s">
        <v>75</v>
      </c>
      <c r="B98" s="589" t="s">
        <v>417</v>
      </c>
      <c r="C98" s="586"/>
      <c r="D98" s="586"/>
      <c r="E98" s="586"/>
    </row>
    <row r="99" spans="1:5" ht="12" customHeight="1">
      <c r="A99" s="549" t="s">
        <v>83</v>
      </c>
      <c r="B99" s="590" t="s">
        <v>418</v>
      </c>
      <c r="C99" s="586"/>
      <c r="D99" s="586"/>
      <c r="E99" s="586"/>
    </row>
    <row r="100" spans="1:5" ht="12" customHeight="1">
      <c r="A100" s="549" t="s">
        <v>84</v>
      </c>
      <c r="B100" s="590" t="s">
        <v>419</v>
      </c>
      <c r="C100" s="586"/>
      <c r="D100" s="586"/>
      <c r="E100" s="586"/>
    </row>
    <row r="101" spans="1:5" ht="12" customHeight="1">
      <c r="A101" s="549" t="s">
        <v>85</v>
      </c>
      <c r="B101" s="589" t="s">
        <v>420</v>
      </c>
      <c r="C101" s="586">
        <v>83978000</v>
      </c>
      <c r="D101" s="586">
        <v>84750282</v>
      </c>
      <c r="E101" s="586">
        <v>77173859</v>
      </c>
    </row>
    <row r="102" spans="1:5" ht="12" customHeight="1">
      <c r="A102" s="549" t="s">
        <v>86</v>
      </c>
      <c r="B102" s="589" t="s">
        <v>421</v>
      </c>
      <c r="C102" s="586"/>
      <c r="D102" s="586"/>
      <c r="E102" s="586"/>
    </row>
    <row r="103" spans="1:5" ht="12" customHeight="1">
      <c r="A103" s="549" t="s">
        <v>88</v>
      </c>
      <c r="B103" s="590" t="s">
        <v>422</v>
      </c>
      <c r="C103" s="586"/>
      <c r="D103" s="586">
        <v>1000000</v>
      </c>
      <c r="E103" s="586">
        <v>1000000</v>
      </c>
    </row>
    <row r="104" spans="1:5" ht="12" customHeight="1">
      <c r="A104" s="591" t="s">
        <v>135</v>
      </c>
      <c r="B104" s="592" t="s">
        <v>423</v>
      </c>
      <c r="C104" s="586"/>
      <c r="D104" s="586"/>
      <c r="E104" s="586"/>
    </row>
    <row r="105" spans="1:5" ht="12" customHeight="1">
      <c r="A105" s="549" t="s">
        <v>424</v>
      </c>
      <c r="B105" s="592" t="s">
        <v>425</v>
      </c>
      <c r="C105" s="586"/>
      <c r="D105" s="586"/>
      <c r="E105" s="586"/>
    </row>
    <row r="106" spans="1:5" s="238" customFormat="1" ht="12" customHeight="1" thickBot="1">
      <c r="A106" s="593" t="s">
        <v>426</v>
      </c>
      <c r="B106" s="594" t="s">
        <v>427</v>
      </c>
      <c r="C106" s="595">
        <v>6150000</v>
      </c>
      <c r="D106" s="595">
        <v>13029000</v>
      </c>
      <c r="E106" s="595">
        <v>12991724</v>
      </c>
    </row>
    <row r="107" spans="1:5" ht="12" customHeight="1" thickBot="1">
      <c r="A107" s="542" t="s">
        <v>8</v>
      </c>
      <c r="B107" s="596" t="s">
        <v>780</v>
      </c>
      <c r="C107" s="597">
        <f>+C108+C110+C112</f>
        <v>22000000</v>
      </c>
      <c r="D107" s="597">
        <f>+D108+D110+D112</f>
        <v>40217000</v>
      </c>
      <c r="E107" s="597">
        <f>+E108+E110+E112</f>
        <v>38154317</v>
      </c>
    </row>
    <row r="108" spans="1:5" ht="12" customHeight="1">
      <c r="A108" s="546" t="s">
        <v>76</v>
      </c>
      <c r="B108" s="584" t="s">
        <v>154</v>
      </c>
      <c r="C108" s="598">
        <v>16000000</v>
      </c>
      <c r="D108" s="598">
        <v>27469000</v>
      </c>
      <c r="E108" s="598">
        <v>26121670</v>
      </c>
    </row>
    <row r="109" spans="1:5" ht="12" customHeight="1">
      <c r="A109" s="546" t="s">
        <v>77</v>
      </c>
      <c r="B109" s="599" t="s">
        <v>429</v>
      </c>
      <c r="C109" s="598"/>
      <c r="D109" s="598"/>
      <c r="E109" s="598"/>
    </row>
    <row r="110" spans="1:5" ht="12" customHeight="1">
      <c r="A110" s="546" t="s">
        <v>78</v>
      </c>
      <c r="B110" s="599" t="s">
        <v>136</v>
      </c>
      <c r="C110" s="585">
        <v>6000000</v>
      </c>
      <c r="D110" s="585">
        <v>10000000</v>
      </c>
      <c r="E110" s="585">
        <v>9284947</v>
      </c>
    </row>
    <row r="111" spans="1:5" ht="12" customHeight="1">
      <c r="A111" s="546" t="s">
        <v>79</v>
      </c>
      <c r="B111" s="599" t="s">
        <v>430</v>
      </c>
      <c r="C111" s="557"/>
      <c r="D111" s="557"/>
      <c r="E111" s="557"/>
    </row>
    <row r="112" spans="1:5" ht="12" customHeight="1">
      <c r="A112" s="546" t="s">
        <v>80</v>
      </c>
      <c r="B112" s="553" t="s">
        <v>156</v>
      </c>
      <c r="C112" s="557"/>
      <c r="D112" s="557">
        <v>2748000</v>
      </c>
      <c r="E112" s="557">
        <v>2747700</v>
      </c>
    </row>
    <row r="113" spans="1:5" ht="12" customHeight="1">
      <c r="A113" s="546" t="s">
        <v>87</v>
      </c>
      <c r="B113" s="600" t="s">
        <v>431</v>
      </c>
      <c r="C113" s="557"/>
      <c r="D113" s="557"/>
      <c r="E113" s="557"/>
    </row>
    <row r="114" spans="1:5" ht="12" customHeight="1">
      <c r="A114" s="546" t="s">
        <v>89</v>
      </c>
      <c r="B114" s="601" t="s">
        <v>432</v>
      </c>
      <c r="C114" s="557"/>
      <c r="D114" s="557"/>
      <c r="E114" s="557"/>
    </row>
    <row r="115" spans="1:5" ht="12" customHeight="1">
      <c r="A115" s="546" t="s">
        <v>137</v>
      </c>
      <c r="B115" s="590" t="s">
        <v>419</v>
      </c>
      <c r="C115" s="557"/>
      <c r="D115" s="557"/>
      <c r="E115" s="557"/>
    </row>
    <row r="116" spans="1:5" ht="12" customHeight="1">
      <c r="A116" s="546" t="s">
        <v>138</v>
      </c>
      <c r="B116" s="590" t="s">
        <v>433</v>
      </c>
      <c r="C116" s="557"/>
      <c r="D116" s="557">
        <v>648000</v>
      </c>
      <c r="E116" s="557">
        <v>647700</v>
      </c>
    </row>
    <row r="117" spans="1:5" ht="12" customHeight="1">
      <c r="A117" s="546" t="s">
        <v>139</v>
      </c>
      <c r="B117" s="590" t="s">
        <v>434</v>
      </c>
      <c r="C117" s="557"/>
      <c r="D117" s="557"/>
      <c r="E117" s="557"/>
    </row>
    <row r="118" spans="1:5" ht="12" customHeight="1">
      <c r="A118" s="546" t="s">
        <v>435</v>
      </c>
      <c r="B118" s="590" t="s">
        <v>422</v>
      </c>
      <c r="C118" s="557"/>
      <c r="D118" s="557">
        <v>1370000</v>
      </c>
      <c r="E118" s="557">
        <v>1370000</v>
      </c>
    </row>
    <row r="119" spans="1:5" ht="12" customHeight="1">
      <c r="A119" s="546" t="s">
        <v>436</v>
      </c>
      <c r="B119" s="590" t="s">
        <v>437</v>
      </c>
      <c r="C119" s="557"/>
      <c r="D119" s="557"/>
      <c r="E119" s="557"/>
    </row>
    <row r="120" spans="1:5" ht="12" customHeight="1" thickBot="1">
      <c r="A120" s="591" t="s">
        <v>438</v>
      </c>
      <c r="B120" s="590" t="s">
        <v>439</v>
      </c>
      <c r="C120" s="558"/>
      <c r="D120" s="558">
        <v>730000</v>
      </c>
      <c r="E120" s="558">
        <v>730000</v>
      </c>
    </row>
    <row r="121" spans="1:5" ht="12" customHeight="1" thickBot="1">
      <c r="A121" s="542" t="s">
        <v>9</v>
      </c>
      <c r="B121" s="602" t="s">
        <v>440</v>
      </c>
      <c r="C121" s="597">
        <f>+C122+C123</f>
        <v>183735</v>
      </c>
      <c r="D121" s="597">
        <f>+D122+D123</f>
        <v>62903252</v>
      </c>
      <c r="E121" s="597">
        <f>+E122+E123</f>
        <v>0</v>
      </c>
    </row>
    <row r="122" spans="1:5" ht="12" customHeight="1">
      <c r="A122" s="546" t="s">
        <v>59</v>
      </c>
      <c r="B122" s="603" t="s">
        <v>45</v>
      </c>
      <c r="C122" s="598"/>
      <c r="D122" s="598"/>
      <c r="E122" s="598"/>
    </row>
    <row r="123" spans="1:5" ht="12" customHeight="1" thickBot="1">
      <c r="A123" s="552" t="s">
        <v>60</v>
      </c>
      <c r="B123" s="599" t="s">
        <v>46</v>
      </c>
      <c r="C123" s="586">
        <v>183735</v>
      </c>
      <c r="D123" s="586">
        <v>62903252</v>
      </c>
      <c r="E123" s="586"/>
    </row>
    <row r="124" spans="1:5" ht="12" customHeight="1" thickBot="1">
      <c r="A124" s="542" t="s">
        <v>10</v>
      </c>
      <c r="B124" s="602" t="s">
        <v>441</v>
      </c>
      <c r="C124" s="597">
        <f>+C91+C107+C121</f>
        <v>318082735</v>
      </c>
      <c r="D124" s="597">
        <f>+D91+D107+D121</f>
        <v>427786119</v>
      </c>
      <c r="E124" s="597">
        <f>+E91+E107+E121</f>
        <v>322086784</v>
      </c>
    </row>
    <row r="125" spans="1:5" ht="12" customHeight="1" thickBot="1">
      <c r="A125" s="542" t="s">
        <v>11</v>
      </c>
      <c r="B125" s="602" t="s">
        <v>546</v>
      </c>
      <c r="C125" s="597">
        <f>+C126+C127+C128</f>
        <v>0</v>
      </c>
      <c r="D125" s="597">
        <f>+D126+D127+D128</f>
        <v>0</v>
      </c>
      <c r="E125" s="597">
        <f>+E126+E127+E128</f>
        <v>0</v>
      </c>
    </row>
    <row r="126" spans="1:5" ht="12" customHeight="1">
      <c r="A126" s="546" t="s">
        <v>63</v>
      </c>
      <c r="B126" s="603" t="s">
        <v>443</v>
      </c>
      <c r="C126" s="557"/>
      <c r="D126" s="557"/>
      <c r="E126" s="557"/>
    </row>
    <row r="127" spans="1:5" ht="12" customHeight="1">
      <c r="A127" s="546" t="s">
        <v>64</v>
      </c>
      <c r="B127" s="603" t="s">
        <v>444</v>
      </c>
      <c r="C127" s="557"/>
      <c r="D127" s="557"/>
      <c r="E127" s="557"/>
    </row>
    <row r="128" spans="1:5" ht="12" customHeight="1" thickBot="1">
      <c r="A128" s="591" t="s">
        <v>65</v>
      </c>
      <c r="B128" s="604" t="s">
        <v>445</v>
      </c>
      <c r="C128" s="557"/>
      <c r="D128" s="557"/>
      <c r="E128" s="557"/>
    </row>
    <row r="129" spans="1:5" ht="12" customHeight="1" thickBot="1">
      <c r="A129" s="542" t="s">
        <v>12</v>
      </c>
      <c r="B129" s="602" t="s">
        <v>446</v>
      </c>
      <c r="C129" s="597">
        <f>+C130+C131+C132+C133</f>
        <v>0</v>
      </c>
      <c r="D129" s="597">
        <f>+D130+D131+D132+D133</f>
        <v>0</v>
      </c>
      <c r="E129" s="597">
        <f>+E130+E131+E132+E133</f>
        <v>0</v>
      </c>
    </row>
    <row r="130" spans="1:5" ht="12" customHeight="1">
      <c r="A130" s="546" t="s">
        <v>66</v>
      </c>
      <c r="B130" s="603" t="s">
        <v>447</v>
      </c>
      <c r="C130" s="557"/>
      <c r="D130" s="557"/>
      <c r="E130" s="557"/>
    </row>
    <row r="131" spans="1:5" ht="12" customHeight="1">
      <c r="A131" s="546" t="s">
        <v>67</v>
      </c>
      <c r="B131" s="603" t="s">
        <v>448</v>
      </c>
      <c r="C131" s="557"/>
      <c r="D131" s="557"/>
      <c r="E131" s="557"/>
    </row>
    <row r="132" spans="1:5" ht="12" customHeight="1">
      <c r="A132" s="546" t="s">
        <v>343</v>
      </c>
      <c r="B132" s="603" t="s">
        <v>449</v>
      </c>
      <c r="C132" s="557"/>
      <c r="D132" s="557"/>
      <c r="E132" s="557"/>
    </row>
    <row r="133" spans="1:5" s="238" customFormat="1" ht="12" customHeight="1" thickBot="1">
      <c r="A133" s="591" t="s">
        <v>345</v>
      </c>
      <c r="B133" s="604" t="s">
        <v>450</v>
      </c>
      <c r="C133" s="557"/>
      <c r="D133" s="557"/>
      <c r="E133" s="557"/>
    </row>
    <row r="134" spans="1:11" ht="13.5" thickBot="1">
      <c r="A134" s="542" t="s">
        <v>13</v>
      </c>
      <c r="B134" s="602" t="s">
        <v>663</v>
      </c>
      <c r="C134" s="605">
        <f>+C135+C136+C137+C139+C138</f>
        <v>137425581</v>
      </c>
      <c r="D134" s="605">
        <f>+D135+D136+D137+D139+D138</f>
        <v>142382891</v>
      </c>
      <c r="E134" s="605">
        <f>+E135+E136+E137+E139+E138</f>
        <v>130607086</v>
      </c>
      <c r="K134" s="363"/>
    </row>
    <row r="135" spans="1:5" ht="12.75">
      <c r="A135" s="546" t="s">
        <v>68</v>
      </c>
      <c r="B135" s="603" t="s">
        <v>452</v>
      </c>
      <c r="C135" s="557"/>
      <c r="D135" s="557"/>
      <c r="E135" s="557"/>
    </row>
    <row r="136" spans="1:5" ht="12" customHeight="1">
      <c r="A136" s="546" t="s">
        <v>69</v>
      </c>
      <c r="B136" s="603" t="s">
        <v>453</v>
      </c>
      <c r="C136" s="557">
        <v>7552581</v>
      </c>
      <c r="D136" s="557">
        <v>7552581</v>
      </c>
      <c r="E136" s="557">
        <v>7552581</v>
      </c>
    </row>
    <row r="137" spans="1:5" s="238" customFormat="1" ht="12" customHeight="1">
      <c r="A137" s="546" t="s">
        <v>352</v>
      </c>
      <c r="B137" s="603" t="s">
        <v>662</v>
      </c>
      <c r="C137" s="557">
        <v>129873000</v>
      </c>
      <c r="D137" s="557">
        <v>134830310</v>
      </c>
      <c r="E137" s="557">
        <v>123054505</v>
      </c>
    </row>
    <row r="138" spans="1:5" s="238" customFormat="1" ht="12" customHeight="1">
      <c r="A138" s="546" t="s">
        <v>354</v>
      </c>
      <c r="B138" s="603" t="s">
        <v>454</v>
      </c>
      <c r="C138" s="557"/>
      <c r="D138" s="557"/>
      <c r="E138" s="557"/>
    </row>
    <row r="139" spans="1:5" s="238" customFormat="1" ht="12" customHeight="1" thickBot="1">
      <c r="A139" s="591" t="s">
        <v>661</v>
      </c>
      <c r="B139" s="604" t="s">
        <v>455</v>
      </c>
      <c r="C139" s="557"/>
      <c r="D139" s="557"/>
      <c r="E139" s="557"/>
    </row>
    <row r="140" spans="1:5" s="238" customFormat="1" ht="12" customHeight="1" thickBot="1">
      <c r="A140" s="542" t="s">
        <v>14</v>
      </c>
      <c r="B140" s="602" t="s">
        <v>547</v>
      </c>
      <c r="C140" s="606">
        <f>+C141+C142+C143+C144</f>
        <v>0</v>
      </c>
      <c r="D140" s="606">
        <f>+D141+D142+D143+D144</f>
        <v>0</v>
      </c>
      <c r="E140" s="606">
        <f>+E141+E142+E143+E144</f>
        <v>0</v>
      </c>
    </row>
    <row r="141" spans="1:5" s="238" customFormat="1" ht="12" customHeight="1">
      <c r="A141" s="546" t="s">
        <v>130</v>
      </c>
      <c r="B141" s="603" t="s">
        <v>457</v>
      </c>
      <c r="C141" s="557"/>
      <c r="D141" s="557"/>
      <c r="E141" s="557"/>
    </row>
    <row r="142" spans="1:5" s="238" customFormat="1" ht="12" customHeight="1">
      <c r="A142" s="546" t="s">
        <v>131</v>
      </c>
      <c r="B142" s="603" t="s">
        <v>458</v>
      </c>
      <c r="C142" s="557"/>
      <c r="D142" s="557"/>
      <c r="E142" s="557"/>
    </row>
    <row r="143" spans="1:5" s="238" customFormat="1" ht="12" customHeight="1">
      <c r="A143" s="546" t="s">
        <v>155</v>
      </c>
      <c r="B143" s="603" t="s">
        <v>459</v>
      </c>
      <c r="C143" s="557"/>
      <c r="D143" s="557"/>
      <c r="E143" s="557"/>
    </row>
    <row r="144" spans="1:5" ht="12.75" customHeight="1" thickBot="1">
      <c r="A144" s="546" t="s">
        <v>360</v>
      </c>
      <c r="B144" s="603" t="s">
        <v>460</v>
      </c>
      <c r="C144" s="557"/>
      <c r="D144" s="557"/>
      <c r="E144" s="557"/>
    </row>
    <row r="145" spans="1:5" ht="12" customHeight="1" thickBot="1">
      <c r="A145" s="542" t="s">
        <v>15</v>
      </c>
      <c r="B145" s="602" t="s">
        <v>461</v>
      </c>
      <c r="C145" s="607">
        <f>+C125+C129+C134+C140</f>
        <v>137425581</v>
      </c>
      <c r="D145" s="607">
        <f>+D125+D129+D134+D140</f>
        <v>142382891</v>
      </c>
      <c r="E145" s="607">
        <f>+E125+E129+E134+E140</f>
        <v>130607086</v>
      </c>
    </row>
    <row r="146" spans="1:5" ht="15" customHeight="1" thickBot="1">
      <c r="A146" s="608" t="s">
        <v>16</v>
      </c>
      <c r="B146" s="609" t="s">
        <v>462</v>
      </c>
      <c r="C146" s="607">
        <f>+C124+C145</f>
        <v>455508316</v>
      </c>
      <c r="D146" s="607">
        <f>+D124+D145</f>
        <v>570169010</v>
      </c>
      <c r="E146" s="607">
        <f>+E124+E145</f>
        <v>452693870</v>
      </c>
    </row>
    <row r="147" ht="13.5" thickBot="1"/>
    <row r="148" spans="1:5" ht="15" customHeight="1" thickBot="1">
      <c r="A148" s="376" t="s">
        <v>696</v>
      </c>
      <c r="B148" s="377"/>
      <c r="C148" s="68">
        <v>75</v>
      </c>
      <c r="D148" s="69">
        <v>74</v>
      </c>
      <c r="E148" s="66">
        <v>66</v>
      </c>
    </row>
    <row r="149" spans="1:5" ht="14.25" customHeight="1" thickBot="1">
      <c r="A149" s="376" t="s">
        <v>695</v>
      </c>
      <c r="B149" s="377"/>
      <c r="C149" s="68">
        <v>70</v>
      </c>
      <c r="D149" s="69">
        <v>70</v>
      </c>
      <c r="E149" s="66">
        <v>62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383" customWidth="1"/>
    <col min="2" max="2" width="64.625" style="384" customWidth="1"/>
    <col min="3" max="5" width="17.00390625" style="385" customWidth="1"/>
    <col min="6" max="16384" width="9.375" style="24" customWidth="1"/>
  </cols>
  <sheetData>
    <row r="1" spans="1:5" s="367" customFormat="1" ht="16.5" customHeight="1" thickBot="1">
      <c r="A1" s="366"/>
      <c r="B1" s="368"/>
      <c r="C1" s="388"/>
      <c r="D1" s="378"/>
      <c r="E1" s="424" t="str">
        <f>+CONCATENATE("6.2. melléklet a 9/",LEFT(ÖSSZEFÜGGÉSEK!A4,4)+1,". (V. 8.) önkormányzati rendelethez")</f>
        <v>6.2. melléklet a 9/2017. (V. 8.) önkormányzati rendelethez</v>
      </c>
    </row>
    <row r="2" spans="1:5" s="389" customFormat="1" ht="15.75" customHeight="1">
      <c r="A2" s="386" t="s">
        <v>51</v>
      </c>
      <c r="B2" s="799" t="s">
        <v>711</v>
      </c>
      <c r="C2" s="800"/>
      <c r="D2" s="801"/>
      <c r="E2" s="379" t="s">
        <v>41</v>
      </c>
    </row>
    <row r="3" spans="1:5" s="389" customFormat="1" ht="24.75" thickBot="1">
      <c r="A3" s="387" t="s">
        <v>542</v>
      </c>
      <c r="B3" s="802" t="s">
        <v>664</v>
      </c>
      <c r="C3" s="803"/>
      <c r="D3" s="804"/>
      <c r="E3" s="362" t="s">
        <v>47</v>
      </c>
    </row>
    <row r="4" spans="1:5" s="390" customFormat="1" ht="15.75" customHeight="1" thickBot="1">
      <c r="A4" s="369"/>
      <c r="B4" s="369"/>
      <c r="C4" s="370"/>
      <c r="D4" s="370"/>
      <c r="E4" s="370" t="str">
        <f>'6.1. sz. mell'!E4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91" customFormat="1" ht="12" customHeight="1" thickBot="1">
      <c r="A8" s="542" t="s">
        <v>7</v>
      </c>
      <c r="B8" s="543" t="s">
        <v>301</v>
      </c>
      <c r="C8" s="544">
        <f>SUM(C9:C14)</f>
        <v>214109316</v>
      </c>
      <c r="D8" s="544">
        <f>SUM(D9:D14)</f>
        <v>220483345</v>
      </c>
      <c r="E8" s="545">
        <f>SUM(E9:E14)</f>
        <v>220483345</v>
      </c>
    </row>
    <row r="9" spans="1:5" s="382" customFormat="1" ht="12" customHeight="1">
      <c r="A9" s="546" t="s">
        <v>70</v>
      </c>
      <c r="B9" s="547" t="s">
        <v>302</v>
      </c>
      <c r="C9" s="548">
        <v>104525150</v>
      </c>
      <c r="D9" s="548">
        <v>104525150</v>
      </c>
      <c r="E9" s="548">
        <v>104525150</v>
      </c>
    </row>
    <row r="10" spans="1:5" s="392" customFormat="1" ht="12" customHeight="1">
      <c r="A10" s="549" t="s">
        <v>71</v>
      </c>
      <c r="B10" s="550" t="s">
        <v>303</v>
      </c>
      <c r="C10" s="551">
        <v>66049500</v>
      </c>
      <c r="D10" s="551">
        <v>66102833</v>
      </c>
      <c r="E10" s="551">
        <v>66102833</v>
      </c>
    </row>
    <row r="11" spans="1:5" s="392" customFormat="1" ht="12" customHeight="1">
      <c r="A11" s="549" t="s">
        <v>72</v>
      </c>
      <c r="B11" s="550" t="s">
        <v>304</v>
      </c>
      <c r="C11" s="551">
        <v>39699706</v>
      </c>
      <c r="D11" s="551">
        <v>41271613</v>
      </c>
      <c r="E11" s="551">
        <v>41271613</v>
      </c>
    </row>
    <row r="12" spans="1:5" s="392" customFormat="1" ht="12" customHeight="1">
      <c r="A12" s="549" t="s">
        <v>73</v>
      </c>
      <c r="B12" s="550" t="s">
        <v>305</v>
      </c>
      <c r="C12" s="551">
        <v>3834960</v>
      </c>
      <c r="D12" s="551">
        <v>3979691</v>
      </c>
      <c r="E12" s="551">
        <v>3979691</v>
      </c>
    </row>
    <row r="13" spans="1:5" s="392" customFormat="1" ht="12" customHeight="1">
      <c r="A13" s="549" t="s">
        <v>106</v>
      </c>
      <c r="B13" s="550" t="s">
        <v>307</v>
      </c>
      <c r="C13" s="551"/>
      <c r="D13" s="551">
        <v>3348228</v>
      </c>
      <c r="E13" s="551">
        <v>3348228</v>
      </c>
    </row>
    <row r="14" spans="1:5" s="382" customFormat="1" ht="12" customHeight="1" thickBot="1">
      <c r="A14" s="552" t="s">
        <v>74</v>
      </c>
      <c r="B14" s="553" t="s">
        <v>704</v>
      </c>
      <c r="C14" s="554"/>
      <c r="D14" s="554">
        <v>1255830</v>
      </c>
      <c r="E14" s="554">
        <v>1255830</v>
      </c>
    </row>
    <row r="15" spans="1:5" s="382" customFormat="1" ht="12" customHeight="1" thickBot="1">
      <c r="A15" s="542" t="s">
        <v>8</v>
      </c>
      <c r="B15" s="555" t="s">
        <v>308</v>
      </c>
      <c r="C15" s="544">
        <f>SUM(C16:C20)</f>
        <v>96726000</v>
      </c>
      <c r="D15" s="544">
        <f>SUM(D16:D20)</f>
        <v>111631720</v>
      </c>
      <c r="E15" s="545">
        <f>SUM(E16:E20)</f>
        <v>94782527</v>
      </c>
    </row>
    <row r="16" spans="1:5" s="382" customFormat="1" ht="12" customHeight="1">
      <c r="A16" s="546" t="s">
        <v>76</v>
      </c>
      <c r="B16" s="547" t="s">
        <v>309</v>
      </c>
      <c r="C16" s="548"/>
      <c r="D16" s="548"/>
      <c r="E16" s="556"/>
    </row>
    <row r="17" spans="1:5" s="382" customFormat="1" ht="12" customHeight="1">
      <c r="A17" s="549" t="s">
        <v>77</v>
      </c>
      <c r="B17" s="550" t="s">
        <v>310</v>
      </c>
      <c r="C17" s="551"/>
      <c r="D17" s="551"/>
      <c r="E17" s="557"/>
    </row>
    <row r="18" spans="1:5" s="382" customFormat="1" ht="12" customHeight="1">
      <c r="A18" s="549" t="s">
        <v>78</v>
      </c>
      <c r="B18" s="550" t="s">
        <v>311</v>
      </c>
      <c r="C18" s="551"/>
      <c r="D18" s="551"/>
      <c r="E18" s="557"/>
    </row>
    <row r="19" spans="1:5" s="382" customFormat="1" ht="12" customHeight="1">
      <c r="A19" s="549" t="s">
        <v>79</v>
      </c>
      <c r="B19" s="550" t="s">
        <v>312</v>
      </c>
      <c r="C19" s="551"/>
      <c r="D19" s="551"/>
      <c r="E19" s="557"/>
    </row>
    <row r="20" spans="1:5" s="382" customFormat="1" ht="12" customHeight="1">
      <c r="A20" s="549" t="s">
        <v>80</v>
      </c>
      <c r="B20" s="550" t="s">
        <v>313</v>
      </c>
      <c r="C20" s="551">
        <v>96726000</v>
      </c>
      <c r="D20" s="551">
        <v>111631720</v>
      </c>
      <c r="E20" s="557">
        <v>94782527</v>
      </c>
    </row>
    <row r="21" spans="1:5" s="392" customFormat="1" ht="12" customHeight="1" thickBot="1">
      <c r="A21" s="552" t="s">
        <v>87</v>
      </c>
      <c r="B21" s="559" t="s">
        <v>314</v>
      </c>
      <c r="C21" s="554"/>
      <c r="D21" s="554"/>
      <c r="E21" s="558"/>
    </row>
    <row r="22" spans="1:5" s="392" customFormat="1" ht="12" customHeight="1" thickBot="1">
      <c r="A22" s="542" t="s">
        <v>9</v>
      </c>
      <c r="B22" s="543" t="s">
        <v>315</v>
      </c>
      <c r="C22" s="544">
        <f>SUM(C23:C27)</f>
        <v>0</v>
      </c>
      <c r="D22" s="544">
        <f>SUM(D23:D27)</f>
        <v>30000000</v>
      </c>
      <c r="E22" s="545">
        <f>SUM(E23:E27)</f>
        <v>30000000</v>
      </c>
    </row>
    <row r="23" spans="1:5" s="392" customFormat="1" ht="12" customHeight="1">
      <c r="A23" s="546" t="s">
        <v>59</v>
      </c>
      <c r="B23" s="547" t="s">
        <v>316</v>
      </c>
      <c r="C23" s="548"/>
      <c r="D23" s="548">
        <v>30000000</v>
      </c>
      <c r="E23" s="548">
        <v>30000000</v>
      </c>
    </row>
    <row r="24" spans="1:5" s="382" customFormat="1" ht="12" customHeight="1">
      <c r="A24" s="549" t="s">
        <v>60</v>
      </c>
      <c r="B24" s="550" t="s">
        <v>317</v>
      </c>
      <c r="C24" s="551"/>
      <c r="D24" s="551"/>
      <c r="E24" s="557"/>
    </row>
    <row r="25" spans="1:5" s="392" customFormat="1" ht="12" customHeight="1">
      <c r="A25" s="549" t="s">
        <v>61</v>
      </c>
      <c r="B25" s="550" t="s">
        <v>318</v>
      </c>
      <c r="C25" s="551"/>
      <c r="D25" s="551"/>
      <c r="E25" s="557"/>
    </row>
    <row r="26" spans="1:5" s="392" customFormat="1" ht="12" customHeight="1">
      <c r="A26" s="549" t="s">
        <v>62</v>
      </c>
      <c r="B26" s="550" t="s">
        <v>319</v>
      </c>
      <c r="C26" s="551"/>
      <c r="D26" s="551"/>
      <c r="E26" s="557"/>
    </row>
    <row r="27" spans="1:5" s="392" customFormat="1" ht="12" customHeight="1">
      <c r="A27" s="549" t="s">
        <v>120</v>
      </c>
      <c r="B27" s="550" t="s">
        <v>320</v>
      </c>
      <c r="C27" s="551"/>
      <c r="D27" s="551"/>
      <c r="E27" s="557"/>
    </row>
    <row r="28" spans="1:5" s="392" customFormat="1" ht="12" customHeight="1" thickBot="1">
      <c r="A28" s="552" t="s">
        <v>121</v>
      </c>
      <c r="B28" s="559" t="s">
        <v>321</v>
      </c>
      <c r="C28" s="554"/>
      <c r="D28" s="554"/>
      <c r="E28" s="558"/>
    </row>
    <row r="29" spans="1:5" s="392" customFormat="1" ht="12" customHeight="1" thickBot="1">
      <c r="A29" s="542" t="s">
        <v>122</v>
      </c>
      <c r="B29" s="543" t="s">
        <v>685</v>
      </c>
      <c r="C29" s="560">
        <f>SUM(C30:C35)</f>
        <v>85000000</v>
      </c>
      <c r="D29" s="560">
        <f>SUM(D30:D35)</f>
        <v>82451000</v>
      </c>
      <c r="E29" s="561">
        <f>SUM(E30:E35)</f>
        <v>70769285</v>
      </c>
    </row>
    <row r="30" spans="1:5" s="392" customFormat="1" ht="12" customHeight="1">
      <c r="A30" s="546" t="s">
        <v>322</v>
      </c>
      <c r="B30" s="547" t="s">
        <v>689</v>
      </c>
      <c r="C30" s="548"/>
      <c r="D30" s="548"/>
      <c r="E30" s="556"/>
    </row>
    <row r="31" spans="1:5" s="392" customFormat="1" ht="12" customHeight="1">
      <c r="A31" s="549" t="s">
        <v>323</v>
      </c>
      <c r="B31" s="550" t="s">
        <v>690</v>
      </c>
      <c r="C31" s="551"/>
      <c r="D31" s="551"/>
      <c r="E31" s="557"/>
    </row>
    <row r="32" spans="1:5" s="392" customFormat="1" ht="12" customHeight="1">
      <c r="A32" s="549" t="s">
        <v>324</v>
      </c>
      <c r="B32" s="550" t="s">
        <v>691</v>
      </c>
      <c r="C32" s="551">
        <v>77000000</v>
      </c>
      <c r="D32" s="551">
        <v>74451000</v>
      </c>
      <c r="E32" s="557">
        <v>62910824</v>
      </c>
    </row>
    <row r="33" spans="1:5" s="392" customFormat="1" ht="12" customHeight="1">
      <c r="A33" s="549" t="s">
        <v>686</v>
      </c>
      <c r="B33" s="550" t="s">
        <v>692</v>
      </c>
      <c r="C33" s="551"/>
      <c r="D33" s="551"/>
      <c r="E33" s="557"/>
    </row>
    <row r="34" spans="1:5" s="392" customFormat="1" ht="12" customHeight="1">
      <c r="A34" s="549" t="s">
        <v>687</v>
      </c>
      <c r="B34" s="550" t="s">
        <v>325</v>
      </c>
      <c r="C34" s="551">
        <v>7000000</v>
      </c>
      <c r="D34" s="551">
        <v>7000000</v>
      </c>
      <c r="E34" s="557">
        <v>7138479</v>
      </c>
    </row>
    <row r="35" spans="1:5" s="392" customFormat="1" ht="12" customHeight="1" thickBot="1">
      <c r="A35" s="552" t="s">
        <v>688</v>
      </c>
      <c r="B35" s="553" t="s">
        <v>326</v>
      </c>
      <c r="C35" s="554">
        <v>1000000</v>
      </c>
      <c r="D35" s="554">
        <v>1000000</v>
      </c>
      <c r="E35" s="558">
        <v>719982</v>
      </c>
    </row>
    <row r="36" spans="1:5" s="392" customFormat="1" ht="12" customHeight="1" thickBot="1">
      <c r="A36" s="542" t="s">
        <v>11</v>
      </c>
      <c r="B36" s="543" t="s">
        <v>327</v>
      </c>
      <c r="C36" s="544">
        <f>SUM(C37:C46)</f>
        <v>20200000</v>
      </c>
      <c r="D36" s="544">
        <f>SUM(D37:D46)</f>
        <v>22620353</v>
      </c>
      <c r="E36" s="545">
        <f>SUM(E37:E46)</f>
        <v>33506363</v>
      </c>
    </row>
    <row r="37" spans="1:5" s="392" customFormat="1" ht="12" customHeight="1">
      <c r="A37" s="546" t="s">
        <v>63</v>
      </c>
      <c r="B37" s="547" t="s">
        <v>328</v>
      </c>
      <c r="C37" s="548"/>
      <c r="D37" s="548"/>
      <c r="E37" s="556"/>
    </row>
    <row r="38" spans="1:5" s="392" customFormat="1" ht="12" customHeight="1">
      <c r="A38" s="549" t="s">
        <v>64</v>
      </c>
      <c r="B38" s="550" t="s">
        <v>329</v>
      </c>
      <c r="C38" s="551">
        <v>8000000</v>
      </c>
      <c r="D38" s="551">
        <v>8000000</v>
      </c>
      <c r="E38" s="557">
        <v>5357164</v>
      </c>
    </row>
    <row r="39" spans="1:5" s="392" customFormat="1" ht="12" customHeight="1">
      <c r="A39" s="549" t="s">
        <v>65</v>
      </c>
      <c r="B39" s="550" t="s">
        <v>330</v>
      </c>
      <c r="C39" s="551"/>
      <c r="D39" s="551"/>
      <c r="E39" s="557">
        <v>1825430</v>
      </c>
    </row>
    <row r="40" spans="1:5" s="392" customFormat="1" ht="12" customHeight="1">
      <c r="A40" s="549" t="s">
        <v>124</v>
      </c>
      <c r="B40" s="550" t="s">
        <v>331</v>
      </c>
      <c r="C40" s="551">
        <v>12200000</v>
      </c>
      <c r="D40" s="551">
        <v>12200000</v>
      </c>
      <c r="E40" s="557">
        <v>18509471</v>
      </c>
    </row>
    <row r="41" spans="1:5" s="392" customFormat="1" ht="12" customHeight="1">
      <c r="A41" s="549" t="s">
        <v>125</v>
      </c>
      <c r="B41" s="550" t="s">
        <v>332</v>
      </c>
      <c r="C41" s="551"/>
      <c r="D41" s="551">
        <v>2420353</v>
      </c>
      <c r="E41" s="557">
        <v>1696037</v>
      </c>
    </row>
    <row r="42" spans="1:5" s="392" customFormat="1" ht="12" customHeight="1">
      <c r="A42" s="549" t="s">
        <v>126</v>
      </c>
      <c r="B42" s="550" t="s">
        <v>333</v>
      </c>
      <c r="C42" s="551"/>
      <c r="D42" s="551"/>
      <c r="E42" s="557">
        <v>5377553</v>
      </c>
    </row>
    <row r="43" spans="1:5" s="392" customFormat="1" ht="12" customHeight="1">
      <c r="A43" s="549" t="s">
        <v>127</v>
      </c>
      <c r="B43" s="550" t="s">
        <v>334</v>
      </c>
      <c r="C43" s="551"/>
      <c r="D43" s="551"/>
      <c r="E43" s="557"/>
    </row>
    <row r="44" spans="1:5" s="392" customFormat="1" ht="12" customHeight="1">
      <c r="A44" s="549" t="s">
        <v>128</v>
      </c>
      <c r="B44" s="550" t="s">
        <v>335</v>
      </c>
      <c r="C44" s="551"/>
      <c r="D44" s="551"/>
      <c r="E44" s="557">
        <v>8444</v>
      </c>
    </row>
    <row r="45" spans="1:5" s="392" customFormat="1" ht="12" customHeight="1">
      <c r="A45" s="549" t="s">
        <v>336</v>
      </c>
      <c r="B45" s="550" t="s">
        <v>337</v>
      </c>
      <c r="C45" s="562"/>
      <c r="D45" s="562"/>
      <c r="E45" s="563">
        <v>4885</v>
      </c>
    </row>
    <row r="46" spans="1:5" s="382" customFormat="1" ht="12" customHeight="1" thickBot="1">
      <c r="A46" s="552" t="s">
        <v>338</v>
      </c>
      <c r="B46" s="559" t="s">
        <v>339</v>
      </c>
      <c r="C46" s="564"/>
      <c r="D46" s="564"/>
      <c r="E46" s="565">
        <v>727379</v>
      </c>
    </row>
    <row r="47" spans="1:5" s="392" customFormat="1" ht="12" customHeight="1" thickBot="1">
      <c r="A47" s="542" t="s">
        <v>12</v>
      </c>
      <c r="B47" s="543" t="s">
        <v>340</v>
      </c>
      <c r="C47" s="544">
        <f>SUM(C48:C52)</f>
        <v>0</v>
      </c>
      <c r="D47" s="544">
        <f>SUM(D48:D52)</f>
        <v>4209000</v>
      </c>
      <c r="E47" s="545">
        <f>SUM(E48:E52)</f>
        <v>4331500</v>
      </c>
    </row>
    <row r="48" spans="1:5" s="392" customFormat="1" ht="12" customHeight="1">
      <c r="A48" s="546" t="s">
        <v>66</v>
      </c>
      <c r="B48" s="547" t="s">
        <v>341</v>
      </c>
      <c r="C48" s="566"/>
      <c r="D48" s="566"/>
      <c r="E48" s="567"/>
    </row>
    <row r="49" spans="1:5" s="392" customFormat="1" ht="12" customHeight="1">
      <c r="A49" s="549" t="s">
        <v>67</v>
      </c>
      <c r="B49" s="550" t="s">
        <v>342</v>
      </c>
      <c r="C49" s="562"/>
      <c r="D49" s="562">
        <v>4209000</v>
      </c>
      <c r="E49" s="563">
        <v>4331500</v>
      </c>
    </row>
    <row r="50" spans="1:5" s="392" customFormat="1" ht="12" customHeight="1">
      <c r="A50" s="549" t="s">
        <v>343</v>
      </c>
      <c r="B50" s="550" t="s">
        <v>344</v>
      </c>
      <c r="C50" s="562"/>
      <c r="D50" s="562"/>
      <c r="E50" s="563"/>
    </row>
    <row r="51" spans="1:5" s="392" customFormat="1" ht="12" customHeight="1">
      <c r="A51" s="549" t="s">
        <v>345</v>
      </c>
      <c r="B51" s="550" t="s">
        <v>346</v>
      </c>
      <c r="C51" s="562"/>
      <c r="D51" s="562"/>
      <c r="E51" s="563"/>
    </row>
    <row r="52" spans="1:5" s="392" customFormat="1" ht="12" customHeight="1" thickBot="1">
      <c r="A52" s="552" t="s">
        <v>347</v>
      </c>
      <c r="B52" s="559" t="s">
        <v>348</v>
      </c>
      <c r="C52" s="564"/>
      <c r="D52" s="564"/>
      <c r="E52" s="565"/>
    </row>
    <row r="53" spans="1:5" s="392" customFormat="1" ht="12" customHeight="1" thickBot="1">
      <c r="A53" s="542" t="s">
        <v>129</v>
      </c>
      <c r="B53" s="543" t="s">
        <v>349</v>
      </c>
      <c r="C53" s="544">
        <f>SUM(C54:C56)</f>
        <v>0</v>
      </c>
      <c r="D53" s="544">
        <f>SUM(D54:D56)</f>
        <v>0</v>
      </c>
      <c r="E53" s="545">
        <f>SUM(E54:E56)</f>
        <v>1550988</v>
      </c>
    </row>
    <row r="54" spans="1:5" s="382" customFormat="1" ht="12" customHeight="1">
      <c r="A54" s="546" t="s">
        <v>68</v>
      </c>
      <c r="B54" s="547" t="s">
        <v>350</v>
      </c>
      <c r="C54" s="548"/>
      <c r="D54" s="548"/>
      <c r="E54" s="556"/>
    </row>
    <row r="55" spans="1:5" s="382" customFormat="1" ht="12" customHeight="1">
      <c r="A55" s="549" t="s">
        <v>69</v>
      </c>
      <c r="B55" s="550" t="s">
        <v>351</v>
      </c>
      <c r="C55" s="551"/>
      <c r="D55" s="551"/>
      <c r="E55" s="557">
        <v>1519875</v>
      </c>
    </row>
    <row r="56" spans="1:5" s="382" customFormat="1" ht="12" customHeight="1">
      <c r="A56" s="549" t="s">
        <v>352</v>
      </c>
      <c r="B56" s="550" t="s">
        <v>353</v>
      </c>
      <c r="C56" s="551"/>
      <c r="D56" s="551"/>
      <c r="E56" s="557">
        <v>31113</v>
      </c>
    </row>
    <row r="57" spans="1:5" s="382" customFormat="1" ht="12" customHeight="1" thickBot="1">
      <c r="A57" s="552" t="s">
        <v>354</v>
      </c>
      <c r="B57" s="559" t="s">
        <v>355</v>
      </c>
      <c r="C57" s="554"/>
      <c r="D57" s="554"/>
      <c r="E57" s="558"/>
    </row>
    <row r="58" spans="1:5" s="392" customFormat="1" ht="12" customHeight="1" thickBot="1">
      <c r="A58" s="542" t="s">
        <v>14</v>
      </c>
      <c r="B58" s="555" t="s">
        <v>356</v>
      </c>
      <c r="C58" s="544">
        <f>SUM(C59:C61)</f>
        <v>4749000</v>
      </c>
      <c r="D58" s="544">
        <f>SUM(D59:D61)</f>
        <v>4749000</v>
      </c>
      <c r="E58" s="545">
        <f>SUM(E59:E61)</f>
        <v>5181025</v>
      </c>
    </row>
    <row r="59" spans="1:5" s="392" customFormat="1" ht="12" customHeight="1">
      <c r="A59" s="546" t="s">
        <v>130</v>
      </c>
      <c r="B59" s="547" t="s">
        <v>357</v>
      </c>
      <c r="C59" s="562"/>
      <c r="D59" s="562"/>
      <c r="E59" s="563"/>
    </row>
    <row r="60" spans="1:5" s="392" customFormat="1" ht="12" customHeight="1">
      <c r="A60" s="549" t="s">
        <v>131</v>
      </c>
      <c r="B60" s="550" t="s">
        <v>545</v>
      </c>
      <c r="C60" s="562"/>
      <c r="D60" s="562"/>
      <c r="E60" s="563"/>
    </row>
    <row r="61" spans="1:5" s="392" customFormat="1" ht="12" customHeight="1">
      <c r="A61" s="549" t="s">
        <v>155</v>
      </c>
      <c r="B61" s="550" t="s">
        <v>359</v>
      </c>
      <c r="C61" s="562">
        <v>4749000</v>
      </c>
      <c r="D61" s="562">
        <v>4749000</v>
      </c>
      <c r="E61" s="563">
        <v>5181025</v>
      </c>
    </row>
    <row r="62" spans="1:5" s="392" customFormat="1" ht="12" customHeight="1" thickBot="1">
      <c r="A62" s="552" t="s">
        <v>360</v>
      </c>
      <c r="B62" s="559" t="s">
        <v>361</v>
      </c>
      <c r="C62" s="562"/>
      <c r="D62" s="562"/>
      <c r="E62" s="563"/>
    </row>
    <row r="63" spans="1:5" s="392" customFormat="1" ht="12" customHeight="1" thickBot="1">
      <c r="A63" s="542" t="s">
        <v>15</v>
      </c>
      <c r="B63" s="543" t="s">
        <v>362</v>
      </c>
      <c r="C63" s="560">
        <f>+C8+C15+C22+C29+C36+C47+C53+C58</f>
        <v>420784316</v>
      </c>
      <c r="D63" s="560">
        <f>+D8+D15+D22+D29+D36+D47+D53+D58</f>
        <v>476144418</v>
      </c>
      <c r="E63" s="561">
        <f>+E8+E15+E22+E29+E36+E47+E53+E58</f>
        <v>460605033</v>
      </c>
    </row>
    <row r="64" spans="1:5" s="392" customFormat="1" ht="12" customHeight="1" thickBot="1">
      <c r="A64" s="568" t="s">
        <v>543</v>
      </c>
      <c r="B64" s="555" t="s">
        <v>364</v>
      </c>
      <c r="C64" s="544">
        <f>SUM(C65:C67)</f>
        <v>10000000</v>
      </c>
      <c r="D64" s="544">
        <f>SUM(D65:D67)</f>
        <v>0</v>
      </c>
      <c r="E64" s="545">
        <f>SUM(E65:E67)</f>
        <v>0</v>
      </c>
    </row>
    <row r="65" spans="1:5" s="392" customFormat="1" ht="12" customHeight="1">
      <c r="A65" s="546" t="s">
        <v>365</v>
      </c>
      <c r="B65" s="547" t="s">
        <v>366</v>
      </c>
      <c r="C65" s="562">
        <v>10000000</v>
      </c>
      <c r="D65" s="562"/>
      <c r="E65" s="563"/>
    </row>
    <row r="66" spans="1:5" s="392" customFormat="1" ht="12" customHeight="1">
      <c r="A66" s="549" t="s">
        <v>367</v>
      </c>
      <c r="B66" s="550" t="s">
        <v>368</v>
      </c>
      <c r="C66" s="562"/>
      <c r="D66" s="562"/>
      <c r="E66" s="563"/>
    </row>
    <row r="67" spans="1:5" s="392" customFormat="1" ht="12" customHeight="1" thickBot="1">
      <c r="A67" s="552" t="s">
        <v>369</v>
      </c>
      <c r="B67" s="569" t="s">
        <v>370</v>
      </c>
      <c r="C67" s="562"/>
      <c r="D67" s="562"/>
      <c r="E67" s="563"/>
    </row>
    <row r="68" spans="1:5" s="392" customFormat="1" ht="12" customHeight="1" thickBot="1">
      <c r="A68" s="568" t="s">
        <v>371</v>
      </c>
      <c r="B68" s="555" t="s">
        <v>372</v>
      </c>
      <c r="C68" s="544">
        <f>SUM(C69:C72)</f>
        <v>0</v>
      </c>
      <c r="D68" s="544">
        <f>SUM(D69:D72)</f>
        <v>0</v>
      </c>
      <c r="E68" s="545">
        <f>SUM(E69:E72)</f>
        <v>0</v>
      </c>
    </row>
    <row r="69" spans="1:5" s="392" customFormat="1" ht="12" customHeight="1">
      <c r="A69" s="546" t="s">
        <v>107</v>
      </c>
      <c r="B69" s="547" t="s">
        <v>373</v>
      </c>
      <c r="C69" s="562"/>
      <c r="D69" s="562"/>
      <c r="E69" s="563"/>
    </row>
    <row r="70" spans="1:5" s="392" customFormat="1" ht="12" customHeight="1">
      <c r="A70" s="549" t="s">
        <v>108</v>
      </c>
      <c r="B70" s="550" t="s">
        <v>374</v>
      </c>
      <c r="C70" s="562"/>
      <c r="D70" s="562"/>
      <c r="E70" s="563"/>
    </row>
    <row r="71" spans="1:5" s="392" customFormat="1" ht="12" customHeight="1">
      <c r="A71" s="549" t="s">
        <v>375</v>
      </c>
      <c r="B71" s="550" t="s">
        <v>376</v>
      </c>
      <c r="C71" s="562"/>
      <c r="D71" s="562"/>
      <c r="E71" s="563"/>
    </row>
    <row r="72" spans="1:5" s="392" customFormat="1" ht="12" customHeight="1" thickBot="1">
      <c r="A72" s="552" t="s">
        <v>377</v>
      </c>
      <c r="B72" s="559" t="s">
        <v>378</v>
      </c>
      <c r="C72" s="562"/>
      <c r="D72" s="562"/>
      <c r="E72" s="563"/>
    </row>
    <row r="73" spans="1:5" s="392" customFormat="1" ht="12" customHeight="1" thickBot="1">
      <c r="A73" s="568" t="s">
        <v>379</v>
      </c>
      <c r="B73" s="555" t="s">
        <v>380</v>
      </c>
      <c r="C73" s="544">
        <f>SUM(C74:C75)</f>
        <v>21724000</v>
      </c>
      <c r="D73" s="544">
        <f>SUM(D74:D75)</f>
        <v>88475592</v>
      </c>
      <c r="E73" s="545">
        <f>SUM(E74:E75)</f>
        <v>88475592</v>
      </c>
    </row>
    <row r="74" spans="1:5" s="392" customFormat="1" ht="12" customHeight="1">
      <c r="A74" s="546" t="s">
        <v>381</v>
      </c>
      <c r="B74" s="547" t="s">
        <v>382</v>
      </c>
      <c r="C74" s="562">
        <v>21724000</v>
      </c>
      <c r="D74" s="562">
        <v>88475592</v>
      </c>
      <c r="E74" s="563">
        <v>88475592</v>
      </c>
    </row>
    <row r="75" spans="1:5" s="392" customFormat="1" ht="12" customHeight="1" thickBot="1">
      <c r="A75" s="552" t="s">
        <v>383</v>
      </c>
      <c r="B75" s="559" t="s">
        <v>384</v>
      </c>
      <c r="C75" s="562"/>
      <c r="D75" s="562"/>
      <c r="E75" s="563"/>
    </row>
    <row r="76" spans="1:5" s="392" customFormat="1" ht="12" customHeight="1" thickBot="1">
      <c r="A76" s="568" t="s">
        <v>385</v>
      </c>
      <c r="B76" s="555" t="s">
        <v>386</v>
      </c>
      <c r="C76" s="544">
        <f>SUM(C77:C79)</f>
        <v>0</v>
      </c>
      <c r="D76" s="544">
        <f>SUM(D77:D79)</f>
        <v>0</v>
      </c>
      <c r="E76" s="545">
        <f>SUM(E77:E79)</f>
        <v>8375089</v>
      </c>
    </row>
    <row r="77" spans="1:5" s="392" customFormat="1" ht="12" customHeight="1">
      <c r="A77" s="546" t="s">
        <v>387</v>
      </c>
      <c r="B77" s="547" t="s">
        <v>388</v>
      </c>
      <c r="C77" s="562"/>
      <c r="D77" s="562"/>
      <c r="E77" s="563">
        <v>8375089</v>
      </c>
    </row>
    <row r="78" spans="1:5" s="392" customFormat="1" ht="12" customHeight="1">
      <c r="A78" s="549" t="s">
        <v>389</v>
      </c>
      <c r="B78" s="550" t="s">
        <v>390</v>
      </c>
      <c r="C78" s="562"/>
      <c r="D78" s="562"/>
      <c r="E78" s="563"/>
    </row>
    <row r="79" spans="1:5" s="392" customFormat="1" ht="12" customHeight="1" thickBot="1">
      <c r="A79" s="552" t="s">
        <v>391</v>
      </c>
      <c r="B79" s="559" t="s">
        <v>392</v>
      </c>
      <c r="C79" s="562"/>
      <c r="D79" s="562"/>
      <c r="E79" s="563"/>
    </row>
    <row r="80" spans="1:5" s="392" customFormat="1" ht="12" customHeight="1" thickBot="1">
      <c r="A80" s="568" t="s">
        <v>393</v>
      </c>
      <c r="B80" s="555" t="s">
        <v>394</v>
      </c>
      <c r="C80" s="544">
        <f>SUM(C81:C84)</f>
        <v>0</v>
      </c>
      <c r="D80" s="544">
        <f>SUM(D81:D84)</f>
        <v>0</v>
      </c>
      <c r="E80" s="545">
        <f>SUM(E81:E84)</f>
        <v>0</v>
      </c>
    </row>
    <row r="81" spans="1:5" s="392" customFormat="1" ht="12" customHeight="1">
      <c r="A81" s="570" t="s">
        <v>395</v>
      </c>
      <c r="B81" s="547" t="s">
        <v>396</v>
      </c>
      <c r="C81" s="562"/>
      <c r="D81" s="562"/>
      <c r="E81" s="563"/>
    </row>
    <row r="82" spans="1:5" s="392" customFormat="1" ht="12" customHeight="1">
      <c r="A82" s="571" t="s">
        <v>397</v>
      </c>
      <c r="B82" s="550" t="s">
        <v>398</v>
      </c>
      <c r="C82" s="562"/>
      <c r="D82" s="562"/>
      <c r="E82" s="563"/>
    </row>
    <row r="83" spans="1:5" s="392" customFormat="1" ht="12" customHeight="1">
      <c r="A83" s="571" t="s">
        <v>399</v>
      </c>
      <c r="B83" s="550" t="s">
        <v>400</v>
      </c>
      <c r="C83" s="562"/>
      <c r="D83" s="562"/>
      <c r="E83" s="563"/>
    </row>
    <row r="84" spans="1:5" s="392" customFormat="1" ht="12" customHeight="1" thickBot="1">
      <c r="A84" s="572" t="s">
        <v>401</v>
      </c>
      <c r="B84" s="559" t="s">
        <v>402</v>
      </c>
      <c r="C84" s="562"/>
      <c r="D84" s="562"/>
      <c r="E84" s="563"/>
    </row>
    <row r="85" spans="1:5" s="392" customFormat="1" ht="12" customHeight="1" thickBot="1">
      <c r="A85" s="568" t="s">
        <v>403</v>
      </c>
      <c r="B85" s="555" t="s">
        <v>404</v>
      </c>
      <c r="C85" s="573"/>
      <c r="D85" s="573"/>
      <c r="E85" s="574"/>
    </row>
    <row r="86" spans="1:5" s="392" customFormat="1" ht="12" customHeight="1" thickBot="1">
      <c r="A86" s="568" t="s">
        <v>405</v>
      </c>
      <c r="B86" s="575" t="s">
        <v>406</v>
      </c>
      <c r="C86" s="560">
        <f>+C64+C68+C73+C76+C80+C85</f>
        <v>31724000</v>
      </c>
      <c r="D86" s="560">
        <f>+D64+D68+D73+D76+D80+D85</f>
        <v>88475592</v>
      </c>
      <c r="E86" s="561">
        <f>+E64+E68+E73+E76+E80+E85</f>
        <v>96850681</v>
      </c>
    </row>
    <row r="87" spans="1:5" s="392" customFormat="1" ht="12" customHeight="1" thickBot="1">
      <c r="A87" s="576" t="s">
        <v>407</v>
      </c>
      <c r="B87" s="577" t="s">
        <v>544</v>
      </c>
      <c r="C87" s="560">
        <f>+C63+C86</f>
        <v>452508316</v>
      </c>
      <c r="D87" s="560">
        <f>+D63+D86</f>
        <v>564620010</v>
      </c>
      <c r="E87" s="561">
        <f>+E63+E86</f>
        <v>557455714</v>
      </c>
    </row>
    <row r="88" spans="1:5" s="392" customFormat="1" ht="15" customHeight="1">
      <c r="A88" s="610"/>
      <c r="B88" s="611"/>
      <c r="C88" s="612"/>
      <c r="D88" s="612"/>
      <c r="E88" s="612"/>
    </row>
    <row r="89" spans="1:5" ht="13.5" thickBot="1">
      <c r="A89" s="613"/>
      <c r="B89" s="614"/>
      <c r="C89" s="615"/>
      <c r="D89" s="615"/>
      <c r="E89" s="615"/>
    </row>
    <row r="90" spans="1:5" s="391" customFormat="1" ht="16.5" customHeight="1" thickBot="1">
      <c r="A90" s="805" t="s">
        <v>43</v>
      </c>
      <c r="B90" s="806"/>
      <c r="C90" s="806"/>
      <c r="D90" s="806"/>
      <c r="E90" s="807"/>
    </row>
    <row r="91" spans="1:5" s="238" customFormat="1" ht="12" customHeight="1" thickBot="1">
      <c r="A91" s="578" t="s">
        <v>7</v>
      </c>
      <c r="B91" s="579" t="s">
        <v>779</v>
      </c>
      <c r="C91" s="580">
        <f>SUM(C92:C96)</f>
        <v>292899000</v>
      </c>
      <c r="D91" s="580">
        <f>SUM(D92:D96)</f>
        <v>319116867</v>
      </c>
      <c r="E91" s="580">
        <f>SUM(E92:E96)</f>
        <v>278383867</v>
      </c>
    </row>
    <row r="92" spans="1:5" ht="12" customHeight="1">
      <c r="A92" s="581" t="s">
        <v>70</v>
      </c>
      <c r="B92" s="582" t="s">
        <v>37</v>
      </c>
      <c r="C92" s="583">
        <v>95976000</v>
      </c>
      <c r="D92" s="583">
        <v>97717000</v>
      </c>
      <c r="E92" s="583">
        <v>81675562</v>
      </c>
    </row>
    <row r="93" spans="1:5" ht="12" customHeight="1">
      <c r="A93" s="549" t="s">
        <v>71</v>
      </c>
      <c r="B93" s="584" t="s">
        <v>132</v>
      </c>
      <c r="C93" s="585">
        <v>15707000</v>
      </c>
      <c r="D93" s="585">
        <v>16408200</v>
      </c>
      <c r="E93" s="585">
        <v>14201622</v>
      </c>
    </row>
    <row r="94" spans="1:5" ht="12" customHeight="1">
      <c r="A94" s="549" t="s">
        <v>72</v>
      </c>
      <c r="B94" s="584" t="s">
        <v>99</v>
      </c>
      <c r="C94" s="586">
        <v>69891000</v>
      </c>
      <c r="D94" s="586">
        <v>86385000</v>
      </c>
      <c r="E94" s="586">
        <v>74289726</v>
      </c>
    </row>
    <row r="95" spans="1:5" ht="12" customHeight="1">
      <c r="A95" s="549" t="s">
        <v>73</v>
      </c>
      <c r="B95" s="587" t="s">
        <v>133</v>
      </c>
      <c r="C95" s="586">
        <v>24197000</v>
      </c>
      <c r="D95" s="586">
        <v>23241385</v>
      </c>
      <c r="E95" s="586">
        <v>20465026</v>
      </c>
    </row>
    <row r="96" spans="1:5" ht="12" customHeight="1">
      <c r="A96" s="549" t="s">
        <v>82</v>
      </c>
      <c r="B96" s="588" t="s">
        <v>134</v>
      </c>
      <c r="C96" s="586">
        <v>87128000</v>
      </c>
      <c r="D96" s="586">
        <v>95365282</v>
      </c>
      <c r="E96" s="586">
        <v>87751931</v>
      </c>
    </row>
    <row r="97" spans="1:5" ht="12" customHeight="1">
      <c r="A97" s="549" t="s">
        <v>74</v>
      </c>
      <c r="B97" s="584" t="s">
        <v>416</v>
      </c>
      <c r="C97" s="586"/>
      <c r="D97" s="586">
        <v>2135000</v>
      </c>
      <c r="E97" s="586">
        <v>2134948</v>
      </c>
    </row>
    <row r="98" spans="1:5" ht="12" customHeight="1">
      <c r="A98" s="549" t="s">
        <v>75</v>
      </c>
      <c r="B98" s="589" t="s">
        <v>417</v>
      </c>
      <c r="C98" s="586"/>
      <c r="D98" s="586"/>
      <c r="E98" s="586"/>
    </row>
    <row r="99" spans="1:5" ht="12" customHeight="1">
      <c r="A99" s="549" t="s">
        <v>83</v>
      </c>
      <c r="B99" s="590" t="s">
        <v>418</v>
      </c>
      <c r="C99" s="586"/>
      <c r="D99" s="586"/>
      <c r="E99" s="586"/>
    </row>
    <row r="100" spans="1:5" ht="12" customHeight="1">
      <c r="A100" s="549" t="s">
        <v>84</v>
      </c>
      <c r="B100" s="590" t="s">
        <v>419</v>
      </c>
      <c r="C100" s="586"/>
      <c r="D100" s="586"/>
      <c r="E100" s="586"/>
    </row>
    <row r="101" spans="1:5" ht="12" customHeight="1">
      <c r="A101" s="549" t="s">
        <v>85</v>
      </c>
      <c r="B101" s="589" t="s">
        <v>420</v>
      </c>
      <c r="C101" s="586">
        <v>83978000</v>
      </c>
      <c r="D101" s="586">
        <v>84750282</v>
      </c>
      <c r="E101" s="586">
        <v>77173859</v>
      </c>
    </row>
    <row r="102" spans="1:5" ht="12" customHeight="1">
      <c r="A102" s="549" t="s">
        <v>86</v>
      </c>
      <c r="B102" s="589" t="s">
        <v>421</v>
      </c>
      <c r="C102" s="586"/>
      <c r="D102" s="586"/>
      <c r="E102" s="586"/>
    </row>
    <row r="103" spans="1:5" ht="12" customHeight="1">
      <c r="A103" s="549" t="s">
        <v>88</v>
      </c>
      <c r="B103" s="590" t="s">
        <v>422</v>
      </c>
      <c r="C103" s="586"/>
      <c r="D103" s="586"/>
      <c r="E103" s="586"/>
    </row>
    <row r="104" spans="1:5" ht="12" customHeight="1">
      <c r="A104" s="591" t="s">
        <v>135</v>
      </c>
      <c r="B104" s="592" t="s">
        <v>423</v>
      </c>
      <c r="C104" s="586"/>
      <c r="D104" s="586"/>
      <c r="E104" s="586"/>
    </row>
    <row r="105" spans="1:5" ht="12" customHeight="1">
      <c r="A105" s="549" t="s">
        <v>424</v>
      </c>
      <c r="B105" s="592" t="s">
        <v>425</v>
      </c>
      <c r="C105" s="586"/>
      <c r="D105" s="586"/>
      <c r="E105" s="586"/>
    </row>
    <row r="106" spans="1:5" s="238" customFormat="1" ht="12" customHeight="1" thickBot="1">
      <c r="A106" s="593" t="s">
        <v>426</v>
      </c>
      <c r="B106" s="594" t="s">
        <v>427</v>
      </c>
      <c r="C106" s="595">
        <v>3150000</v>
      </c>
      <c r="D106" s="595">
        <v>8480000</v>
      </c>
      <c r="E106" s="595">
        <v>8443124</v>
      </c>
    </row>
    <row r="107" spans="1:5" ht="12" customHeight="1" thickBot="1">
      <c r="A107" s="542" t="s">
        <v>8</v>
      </c>
      <c r="B107" s="596" t="s">
        <v>780</v>
      </c>
      <c r="C107" s="597">
        <f>+C108+C110+C112</f>
        <v>22000000</v>
      </c>
      <c r="D107" s="597">
        <f>+D108+D110+D112</f>
        <v>40217000</v>
      </c>
      <c r="E107" s="597">
        <f>+E108+E110+E112</f>
        <v>38154317</v>
      </c>
    </row>
    <row r="108" spans="1:5" ht="12" customHeight="1">
      <c r="A108" s="546" t="s">
        <v>76</v>
      </c>
      <c r="B108" s="584" t="s">
        <v>154</v>
      </c>
      <c r="C108" s="598">
        <v>16000000</v>
      </c>
      <c r="D108" s="598">
        <v>27469000</v>
      </c>
      <c r="E108" s="598">
        <v>26121670</v>
      </c>
    </row>
    <row r="109" spans="1:5" ht="12" customHeight="1">
      <c r="A109" s="546" t="s">
        <v>77</v>
      </c>
      <c r="B109" s="599" t="s">
        <v>429</v>
      </c>
      <c r="C109" s="598"/>
      <c r="D109" s="598"/>
      <c r="E109" s="598"/>
    </row>
    <row r="110" spans="1:5" ht="12" customHeight="1">
      <c r="A110" s="546" t="s">
        <v>78</v>
      </c>
      <c r="B110" s="599" t="s">
        <v>136</v>
      </c>
      <c r="C110" s="585">
        <v>6000000</v>
      </c>
      <c r="D110" s="585">
        <v>10000000</v>
      </c>
      <c r="E110" s="585">
        <v>9284947</v>
      </c>
    </row>
    <row r="111" spans="1:5" ht="12" customHeight="1">
      <c r="A111" s="546" t="s">
        <v>79</v>
      </c>
      <c r="B111" s="599" t="s">
        <v>430</v>
      </c>
      <c r="C111" s="557"/>
      <c r="D111" s="557"/>
      <c r="E111" s="557"/>
    </row>
    <row r="112" spans="1:5" ht="12" customHeight="1">
      <c r="A112" s="546" t="s">
        <v>80</v>
      </c>
      <c r="B112" s="553" t="s">
        <v>156</v>
      </c>
      <c r="C112" s="557"/>
      <c r="D112" s="557">
        <v>2748000</v>
      </c>
      <c r="E112" s="557">
        <v>2747700</v>
      </c>
    </row>
    <row r="113" spans="1:5" ht="12" customHeight="1">
      <c r="A113" s="546" t="s">
        <v>87</v>
      </c>
      <c r="B113" s="600" t="s">
        <v>431</v>
      </c>
      <c r="C113" s="557"/>
      <c r="D113" s="557"/>
      <c r="E113" s="557"/>
    </row>
    <row r="114" spans="1:5" ht="12" customHeight="1">
      <c r="A114" s="546" t="s">
        <v>89</v>
      </c>
      <c r="B114" s="601" t="s">
        <v>432</v>
      </c>
      <c r="C114" s="557"/>
      <c r="D114" s="557"/>
      <c r="E114" s="557"/>
    </row>
    <row r="115" spans="1:5" ht="12" customHeight="1">
      <c r="A115" s="546" t="s">
        <v>137</v>
      </c>
      <c r="B115" s="590" t="s">
        <v>419</v>
      </c>
      <c r="C115" s="557"/>
      <c r="D115" s="557"/>
      <c r="E115" s="557"/>
    </row>
    <row r="116" spans="1:5" ht="12" customHeight="1">
      <c r="A116" s="546" t="s">
        <v>138</v>
      </c>
      <c r="B116" s="590" t="s">
        <v>433</v>
      </c>
      <c r="C116" s="557"/>
      <c r="D116" s="557">
        <v>648000</v>
      </c>
      <c r="E116" s="557">
        <v>647700</v>
      </c>
    </row>
    <row r="117" spans="1:5" ht="12" customHeight="1">
      <c r="A117" s="546" t="s">
        <v>139</v>
      </c>
      <c r="B117" s="590" t="s">
        <v>434</v>
      </c>
      <c r="C117" s="557"/>
      <c r="D117" s="557"/>
      <c r="E117" s="557"/>
    </row>
    <row r="118" spans="1:5" ht="12" customHeight="1">
      <c r="A118" s="546" t="s">
        <v>435</v>
      </c>
      <c r="B118" s="590" t="s">
        <v>422</v>
      </c>
      <c r="C118" s="557"/>
      <c r="D118" s="557">
        <v>1370000</v>
      </c>
      <c r="E118" s="557">
        <v>1370000</v>
      </c>
    </row>
    <row r="119" spans="1:5" ht="12" customHeight="1">
      <c r="A119" s="546" t="s">
        <v>436</v>
      </c>
      <c r="B119" s="590" t="s">
        <v>437</v>
      </c>
      <c r="C119" s="557"/>
      <c r="D119" s="557"/>
      <c r="E119" s="557"/>
    </row>
    <row r="120" spans="1:5" ht="12" customHeight="1" thickBot="1">
      <c r="A120" s="591" t="s">
        <v>438</v>
      </c>
      <c r="B120" s="590" t="s">
        <v>439</v>
      </c>
      <c r="C120" s="558"/>
      <c r="D120" s="558">
        <v>730000</v>
      </c>
      <c r="E120" s="558">
        <v>730000</v>
      </c>
    </row>
    <row r="121" spans="1:5" ht="12" customHeight="1" thickBot="1">
      <c r="A121" s="542" t="s">
        <v>9</v>
      </c>
      <c r="B121" s="602" t="s">
        <v>440</v>
      </c>
      <c r="C121" s="597">
        <f>+C122+C123</f>
        <v>183735</v>
      </c>
      <c r="D121" s="597">
        <f>+D122+D123</f>
        <v>62903252</v>
      </c>
      <c r="E121" s="597">
        <f>+E122+E123</f>
        <v>0</v>
      </c>
    </row>
    <row r="122" spans="1:5" ht="12" customHeight="1">
      <c r="A122" s="546" t="s">
        <v>59</v>
      </c>
      <c r="B122" s="603" t="s">
        <v>45</v>
      </c>
      <c r="C122" s="598"/>
      <c r="D122" s="598"/>
      <c r="E122" s="598"/>
    </row>
    <row r="123" spans="1:5" ht="12" customHeight="1" thickBot="1">
      <c r="A123" s="552" t="s">
        <v>60</v>
      </c>
      <c r="B123" s="599" t="s">
        <v>46</v>
      </c>
      <c r="C123" s="586">
        <v>183735</v>
      </c>
      <c r="D123" s="586">
        <v>62903252</v>
      </c>
      <c r="E123" s="586"/>
    </row>
    <row r="124" spans="1:5" ht="12" customHeight="1" thickBot="1">
      <c r="A124" s="542" t="s">
        <v>10</v>
      </c>
      <c r="B124" s="602" t="s">
        <v>441</v>
      </c>
      <c r="C124" s="597">
        <f>+C91+C107+C121</f>
        <v>315082735</v>
      </c>
      <c r="D124" s="597">
        <f>+D91+D107+D121</f>
        <v>422237119</v>
      </c>
      <c r="E124" s="597">
        <f>+E91+E107+E121</f>
        <v>316538184</v>
      </c>
    </row>
    <row r="125" spans="1:5" ht="12" customHeight="1" thickBot="1">
      <c r="A125" s="542" t="s">
        <v>11</v>
      </c>
      <c r="B125" s="602" t="s">
        <v>546</v>
      </c>
      <c r="C125" s="597">
        <f>+C126+C127+C128</f>
        <v>0</v>
      </c>
      <c r="D125" s="597">
        <f>+D126+D127+D128</f>
        <v>0</v>
      </c>
      <c r="E125" s="597">
        <f>+E126+E127+E128</f>
        <v>0</v>
      </c>
    </row>
    <row r="126" spans="1:5" ht="12" customHeight="1">
      <c r="A126" s="546" t="s">
        <v>63</v>
      </c>
      <c r="B126" s="603" t="s">
        <v>443</v>
      </c>
      <c r="C126" s="557"/>
      <c r="D126" s="557"/>
      <c r="E126" s="557"/>
    </row>
    <row r="127" spans="1:5" ht="12" customHeight="1">
      <c r="A127" s="546" t="s">
        <v>64</v>
      </c>
      <c r="B127" s="603" t="s">
        <v>444</v>
      </c>
      <c r="C127" s="557"/>
      <c r="D127" s="557"/>
      <c r="E127" s="557"/>
    </row>
    <row r="128" spans="1:5" ht="12" customHeight="1" thickBot="1">
      <c r="A128" s="591" t="s">
        <v>65</v>
      </c>
      <c r="B128" s="604" t="s">
        <v>445</v>
      </c>
      <c r="C128" s="557"/>
      <c r="D128" s="557"/>
      <c r="E128" s="557"/>
    </row>
    <row r="129" spans="1:5" ht="12" customHeight="1" thickBot="1">
      <c r="A129" s="542" t="s">
        <v>12</v>
      </c>
      <c r="B129" s="602" t="s">
        <v>446</v>
      </c>
      <c r="C129" s="597">
        <f>+C130+C131+C132+C133</f>
        <v>0</v>
      </c>
      <c r="D129" s="597">
        <f>+D130+D131+D132+D133</f>
        <v>0</v>
      </c>
      <c r="E129" s="597">
        <f>+E130+E131+E132+E133</f>
        <v>0</v>
      </c>
    </row>
    <row r="130" spans="1:5" ht="12" customHeight="1">
      <c r="A130" s="546" t="s">
        <v>66</v>
      </c>
      <c r="B130" s="603" t="s">
        <v>447</v>
      </c>
      <c r="C130" s="557"/>
      <c r="D130" s="557"/>
      <c r="E130" s="557"/>
    </row>
    <row r="131" spans="1:5" ht="12" customHeight="1">
      <c r="A131" s="546" t="s">
        <v>67</v>
      </c>
      <c r="B131" s="603" t="s">
        <v>448</v>
      </c>
      <c r="C131" s="557"/>
      <c r="D131" s="557"/>
      <c r="E131" s="557"/>
    </row>
    <row r="132" spans="1:5" ht="12" customHeight="1">
      <c r="A132" s="546" t="s">
        <v>343</v>
      </c>
      <c r="B132" s="603" t="s">
        <v>449</v>
      </c>
      <c r="C132" s="557"/>
      <c r="D132" s="557"/>
      <c r="E132" s="557"/>
    </row>
    <row r="133" spans="1:5" s="238" customFormat="1" ht="12" customHeight="1" thickBot="1">
      <c r="A133" s="591" t="s">
        <v>345</v>
      </c>
      <c r="B133" s="604" t="s">
        <v>450</v>
      </c>
      <c r="C133" s="557"/>
      <c r="D133" s="557"/>
      <c r="E133" s="557"/>
    </row>
    <row r="134" spans="1:11" ht="13.5" thickBot="1">
      <c r="A134" s="542" t="s">
        <v>13</v>
      </c>
      <c r="B134" s="602" t="s">
        <v>663</v>
      </c>
      <c r="C134" s="605">
        <f>+C135+C136+C138+C139+C137</f>
        <v>137425581</v>
      </c>
      <c r="D134" s="605">
        <f>+D135+D136+D138+D139+D137</f>
        <v>142382891</v>
      </c>
      <c r="E134" s="605">
        <f>+E135+E136+E138+E139+E137</f>
        <v>130607086</v>
      </c>
      <c r="K134" s="363"/>
    </row>
    <row r="135" spans="1:5" ht="12.75">
      <c r="A135" s="546" t="s">
        <v>68</v>
      </c>
      <c r="B135" s="603" t="s">
        <v>452</v>
      </c>
      <c r="C135" s="557"/>
      <c r="D135" s="557"/>
      <c r="E135" s="557"/>
    </row>
    <row r="136" spans="1:5" ht="12" customHeight="1">
      <c r="A136" s="546" t="s">
        <v>69</v>
      </c>
      <c r="B136" s="603" t="s">
        <v>453</v>
      </c>
      <c r="C136" s="557"/>
      <c r="D136" s="557"/>
      <c r="E136" s="557"/>
    </row>
    <row r="137" spans="1:5" ht="12" customHeight="1">
      <c r="A137" s="546" t="s">
        <v>352</v>
      </c>
      <c r="B137" s="603" t="s">
        <v>662</v>
      </c>
      <c r="C137" s="557">
        <v>7552581</v>
      </c>
      <c r="D137" s="557">
        <v>7552581</v>
      </c>
      <c r="E137" s="557">
        <v>7552581</v>
      </c>
    </row>
    <row r="138" spans="1:5" s="238" customFormat="1" ht="12" customHeight="1">
      <c r="A138" s="546" t="s">
        <v>354</v>
      </c>
      <c r="B138" s="603" t="s">
        <v>454</v>
      </c>
      <c r="C138" s="557">
        <v>129873000</v>
      </c>
      <c r="D138" s="557">
        <v>134830310</v>
      </c>
      <c r="E138" s="557">
        <v>123054505</v>
      </c>
    </row>
    <row r="139" spans="1:5" s="238" customFormat="1" ht="12" customHeight="1" thickBot="1">
      <c r="A139" s="591" t="s">
        <v>661</v>
      </c>
      <c r="B139" s="604" t="s">
        <v>455</v>
      </c>
      <c r="C139" s="557"/>
      <c r="D139" s="557"/>
      <c r="E139" s="557"/>
    </row>
    <row r="140" spans="1:5" s="238" customFormat="1" ht="12" customHeight="1" thickBot="1">
      <c r="A140" s="542" t="s">
        <v>14</v>
      </c>
      <c r="B140" s="602" t="s">
        <v>547</v>
      </c>
      <c r="C140" s="606">
        <f>+C141+C142+C143+C144</f>
        <v>0</v>
      </c>
      <c r="D140" s="606">
        <f>+D141+D142+D143+D144</f>
        <v>0</v>
      </c>
      <c r="E140" s="606">
        <f>+E141+E142+E143+E144</f>
        <v>0</v>
      </c>
    </row>
    <row r="141" spans="1:5" s="238" customFormat="1" ht="12" customHeight="1">
      <c r="A141" s="546" t="s">
        <v>130</v>
      </c>
      <c r="B141" s="603" t="s">
        <v>457</v>
      </c>
      <c r="C141" s="557"/>
      <c r="D141" s="557"/>
      <c r="E141" s="557"/>
    </row>
    <row r="142" spans="1:5" s="238" customFormat="1" ht="12" customHeight="1">
      <c r="A142" s="546" t="s">
        <v>131</v>
      </c>
      <c r="B142" s="603" t="s">
        <v>458</v>
      </c>
      <c r="C142" s="557"/>
      <c r="D142" s="557"/>
      <c r="E142" s="557"/>
    </row>
    <row r="143" spans="1:5" s="238" customFormat="1" ht="12" customHeight="1">
      <c r="A143" s="546" t="s">
        <v>155</v>
      </c>
      <c r="B143" s="603" t="s">
        <v>459</v>
      </c>
      <c r="C143" s="557"/>
      <c r="D143" s="557"/>
      <c r="E143" s="557"/>
    </row>
    <row r="144" spans="1:5" ht="12.75" customHeight="1" thickBot="1">
      <c r="A144" s="546" t="s">
        <v>360</v>
      </c>
      <c r="B144" s="603" t="s">
        <v>460</v>
      </c>
      <c r="C144" s="557"/>
      <c r="D144" s="557"/>
      <c r="E144" s="557"/>
    </row>
    <row r="145" spans="1:5" ht="12" customHeight="1" thickBot="1">
      <c r="A145" s="542" t="s">
        <v>15</v>
      </c>
      <c r="B145" s="602" t="s">
        <v>461</v>
      </c>
      <c r="C145" s="607">
        <f>+C125+C129+C134+C140</f>
        <v>137425581</v>
      </c>
      <c r="D145" s="607">
        <f>+D125+D129+D134+D140</f>
        <v>142382891</v>
      </c>
      <c r="E145" s="607">
        <f>+E125+E129+E134+E140</f>
        <v>130607086</v>
      </c>
    </row>
    <row r="146" spans="1:5" ht="15" customHeight="1" thickBot="1">
      <c r="A146" s="608" t="s">
        <v>16</v>
      </c>
      <c r="B146" s="609" t="s">
        <v>462</v>
      </c>
      <c r="C146" s="607">
        <f>+C124+C145</f>
        <v>452508316</v>
      </c>
      <c r="D146" s="607">
        <f>+D124+D145</f>
        <v>564620010</v>
      </c>
      <c r="E146" s="607">
        <f>+E124+E145</f>
        <v>447145270</v>
      </c>
    </row>
    <row r="147" ht="13.5" thickBot="1"/>
    <row r="148" spans="1:5" ht="15" customHeight="1" thickBot="1">
      <c r="A148" s="427" t="s">
        <v>696</v>
      </c>
      <c r="B148" s="428"/>
      <c r="C148" s="68">
        <v>75</v>
      </c>
      <c r="D148" s="69">
        <v>74</v>
      </c>
      <c r="E148" s="66">
        <v>66</v>
      </c>
    </row>
    <row r="149" spans="1:5" ht="14.25" customHeight="1" thickBot="1">
      <c r="A149" s="429" t="s">
        <v>695</v>
      </c>
      <c r="B149" s="430"/>
      <c r="C149" s="68">
        <v>70</v>
      </c>
      <c r="D149" s="69">
        <v>70</v>
      </c>
      <c r="E149" s="66">
        <v>62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383" customWidth="1"/>
    <col min="2" max="2" width="65.375" style="384" customWidth="1"/>
    <col min="3" max="5" width="17.00390625" style="385" customWidth="1"/>
    <col min="6" max="16384" width="9.375" style="24" customWidth="1"/>
  </cols>
  <sheetData>
    <row r="1" spans="1:5" s="367" customFormat="1" ht="16.5" customHeight="1" thickBot="1">
      <c r="A1" s="366"/>
      <c r="B1" s="368"/>
      <c r="C1" s="388"/>
      <c r="D1" s="378"/>
      <c r="E1" s="424" t="str">
        <f>+CONCATENATE("6.3. melléklet a 9/",LEFT(ÖSSZEFÜGGÉSEK!A4,4)+1,". (V. 8.) önkormányzati rendelethez")</f>
        <v>6.3. melléklet a 9/2017. (V. 8.) önkormányzati rendelethez</v>
      </c>
    </row>
    <row r="2" spans="1:5" s="389" customFormat="1" ht="15.75" customHeight="1">
      <c r="A2" s="386" t="s">
        <v>51</v>
      </c>
      <c r="B2" s="799" t="s">
        <v>711</v>
      </c>
      <c r="C2" s="800"/>
      <c r="D2" s="801"/>
      <c r="E2" s="379" t="s">
        <v>41</v>
      </c>
    </row>
    <row r="3" spans="1:5" s="389" customFormat="1" ht="24.75" thickBot="1">
      <c r="A3" s="387" t="s">
        <v>542</v>
      </c>
      <c r="B3" s="802" t="s">
        <v>665</v>
      </c>
      <c r="C3" s="803"/>
      <c r="D3" s="804"/>
      <c r="E3" s="362" t="s">
        <v>48</v>
      </c>
    </row>
    <row r="4" spans="1:5" s="390" customFormat="1" ht="15.75" customHeight="1" thickBot="1">
      <c r="A4" s="369"/>
      <c r="B4" s="369"/>
      <c r="C4" s="370"/>
      <c r="D4" s="370"/>
      <c r="E4" s="370" t="str">
        <f>'6.2. sz. mell'!E4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91" customFormat="1" ht="12" customHeight="1" thickBot="1">
      <c r="A8" s="542" t="s">
        <v>7</v>
      </c>
      <c r="B8" s="543" t="s">
        <v>301</v>
      </c>
      <c r="C8" s="544">
        <f>SUM(C9:C14)</f>
        <v>0</v>
      </c>
      <c r="D8" s="544">
        <f>SUM(D9:D14)</f>
        <v>0</v>
      </c>
      <c r="E8" s="545">
        <f>SUM(E9:E14)</f>
        <v>0</v>
      </c>
    </row>
    <row r="9" spans="1:5" s="382" customFormat="1" ht="12" customHeight="1">
      <c r="A9" s="546" t="s">
        <v>70</v>
      </c>
      <c r="B9" s="547" t="s">
        <v>302</v>
      </c>
      <c r="C9" s="548"/>
      <c r="D9" s="548"/>
      <c r="E9" s="556"/>
    </row>
    <row r="10" spans="1:5" s="392" customFormat="1" ht="12" customHeight="1">
      <c r="A10" s="549" t="s">
        <v>71</v>
      </c>
      <c r="B10" s="550" t="s">
        <v>303</v>
      </c>
      <c r="C10" s="551"/>
      <c r="D10" s="551"/>
      <c r="E10" s="557"/>
    </row>
    <row r="11" spans="1:5" s="392" customFormat="1" ht="12" customHeight="1">
      <c r="A11" s="549" t="s">
        <v>72</v>
      </c>
      <c r="B11" s="550" t="s">
        <v>304</v>
      </c>
      <c r="C11" s="551"/>
      <c r="D11" s="551"/>
      <c r="E11" s="557"/>
    </row>
    <row r="12" spans="1:5" s="392" customFormat="1" ht="12" customHeight="1">
      <c r="A12" s="549" t="s">
        <v>73</v>
      </c>
      <c r="B12" s="550" t="s">
        <v>305</v>
      </c>
      <c r="C12" s="551"/>
      <c r="D12" s="551"/>
      <c r="E12" s="557"/>
    </row>
    <row r="13" spans="1:5" s="392" customFormat="1" ht="12" customHeight="1">
      <c r="A13" s="549" t="s">
        <v>106</v>
      </c>
      <c r="B13" s="550" t="s">
        <v>306</v>
      </c>
      <c r="C13" s="551"/>
      <c r="D13" s="551"/>
      <c r="E13" s="557"/>
    </row>
    <row r="14" spans="1:5" s="382" customFormat="1" ht="12" customHeight="1" thickBot="1">
      <c r="A14" s="552" t="s">
        <v>74</v>
      </c>
      <c r="B14" s="559" t="s">
        <v>307</v>
      </c>
      <c r="C14" s="554"/>
      <c r="D14" s="554"/>
      <c r="E14" s="558"/>
    </row>
    <row r="15" spans="1:5" s="382" customFormat="1" ht="12" customHeight="1" thickBot="1">
      <c r="A15" s="542" t="s">
        <v>8</v>
      </c>
      <c r="B15" s="555" t="s">
        <v>308</v>
      </c>
      <c r="C15" s="544">
        <f>SUM(C16:C20)</f>
        <v>0</v>
      </c>
      <c r="D15" s="544">
        <f>SUM(D16:D20)</f>
        <v>0</v>
      </c>
      <c r="E15" s="545">
        <f>SUM(E16:E20)</f>
        <v>0</v>
      </c>
    </row>
    <row r="16" spans="1:5" s="382" customFormat="1" ht="12" customHeight="1">
      <c r="A16" s="546" t="s">
        <v>76</v>
      </c>
      <c r="B16" s="547" t="s">
        <v>309</v>
      </c>
      <c r="C16" s="548"/>
      <c r="D16" s="548"/>
      <c r="E16" s="556"/>
    </row>
    <row r="17" spans="1:5" s="382" customFormat="1" ht="12" customHeight="1">
      <c r="A17" s="549" t="s">
        <v>77</v>
      </c>
      <c r="B17" s="550" t="s">
        <v>310</v>
      </c>
      <c r="C17" s="551"/>
      <c r="D17" s="551"/>
      <c r="E17" s="557"/>
    </row>
    <row r="18" spans="1:5" s="382" customFormat="1" ht="12" customHeight="1">
      <c r="A18" s="549" t="s">
        <v>78</v>
      </c>
      <c r="B18" s="550" t="s">
        <v>311</v>
      </c>
      <c r="C18" s="551"/>
      <c r="D18" s="551"/>
      <c r="E18" s="557"/>
    </row>
    <row r="19" spans="1:5" s="382" customFormat="1" ht="12" customHeight="1">
      <c r="A19" s="549" t="s">
        <v>79</v>
      </c>
      <c r="B19" s="550" t="s">
        <v>312</v>
      </c>
      <c r="C19" s="551"/>
      <c r="D19" s="551"/>
      <c r="E19" s="557"/>
    </row>
    <row r="20" spans="1:5" s="382" customFormat="1" ht="12" customHeight="1">
      <c r="A20" s="549" t="s">
        <v>80</v>
      </c>
      <c r="B20" s="550" t="s">
        <v>313</v>
      </c>
      <c r="C20" s="551"/>
      <c r="D20" s="551"/>
      <c r="E20" s="557"/>
    </row>
    <row r="21" spans="1:5" s="392" customFormat="1" ht="12" customHeight="1" thickBot="1">
      <c r="A21" s="552" t="s">
        <v>87</v>
      </c>
      <c r="B21" s="559" t="s">
        <v>314</v>
      </c>
      <c r="C21" s="554"/>
      <c r="D21" s="554"/>
      <c r="E21" s="558"/>
    </row>
    <row r="22" spans="1:5" s="392" customFormat="1" ht="12" customHeight="1" thickBot="1">
      <c r="A22" s="542" t="s">
        <v>9</v>
      </c>
      <c r="B22" s="543" t="s">
        <v>315</v>
      </c>
      <c r="C22" s="544">
        <f>SUM(C23:C27)</f>
        <v>0</v>
      </c>
      <c r="D22" s="544">
        <f>SUM(D23:D27)</f>
        <v>0</v>
      </c>
      <c r="E22" s="545">
        <f>SUM(E23:E27)</f>
        <v>0</v>
      </c>
    </row>
    <row r="23" spans="1:5" s="392" customFormat="1" ht="12" customHeight="1">
      <c r="A23" s="546" t="s">
        <v>59</v>
      </c>
      <c r="B23" s="547" t="s">
        <v>316</v>
      </c>
      <c r="C23" s="548"/>
      <c r="D23" s="548"/>
      <c r="E23" s="556"/>
    </row>
    <row r="24" spans="1:5" s="382" customFormat="1" ht="12" customHeight="1">
      <c r="A24" s="549" t="s">
        <v>60</v>
      </c>
      <c r="B24" s="550" t="s">
        <v>317</v>
      </c>
      <c r="C24" s="551"/>
      <c r="D24" s="551"/>
      <c r="E24" s="557"/>
    </row>
    <row r="25" spans="1:5" s="392" customFormat="1" ht="12" customHeight="1">
      <c r="A25" s="549" t="s">
        <v>61</v>
      </c>
      <c r="B25" s="550" t="s">
        <v>318</v>
      </c>
      <c r="C25" s="551"/>
      <c r="D25" s="551"/>
      <c r="E25" s="557"/>
    </row>
    <row r="26" spans="1:5" s="392" customFormat="1" ht="12" customHeight="1">
      <c r="A26" s="549" t="s">
        <v>62</v>
      </c>
      <c r="B26" s="550" t="s">
        <v>319</v>
      </c>
      <c r="C26" s="551"/>
      <c r="D26" s="551"/>
      <c r="E26" s="557"/>
    </row>
    <row r="27" spans="1:5" s="392" customFormat="1" ht="12" customHeight="1">
      <c r="A27" s="549" t="s">
        <v>120</v>
      </c>
      <c r="B27" s="550" t="s">
        <v>320</v>
      </c>
      <c r="C27" s="551"/>
      <c r="D27" s="551"/>
      <c r="E27" s="557"/>
    </row>
    <row r="28" spans="1:5" s="392" customFormat="1" ht="12" customHeight="1" thickBot="1">
      <c r="A28" s="552" t="s">
        <v>121</v>
      </c>
      <c r="B28" s="559" t="s">
        <v>321</v>
      </c>
      <c r="C28" s="554"/>
      <c r="D28" s="554"/>
      <c r="E28" s="558"/>
    </row>
    <row r="29" spans="1:5" s="392" customFormat="1" ht="12" customHeight="1" thickBot="1">
      <c r="A29" s="542" t="s">
        <v>122</v>
      </c>
      <c r="B29" s="543" t="s">
        <v>685</v>
      </c>
      <c r="C29" s="560">
        <f>SUM(C30:C35)</f>
        <v>3000000</v>
      </c>
      <c r="D29" s="560">
        <f>SUM(D30:D35)</f>
        <v>5549000</v>
      </c>
      <c r="E29" s="561">
        <f>SUM(E30:E35)</f>
        <v>4531244</v>
      </c>
    </row>
    <row r="30" spans="1:5" s="392" customFormat="1" ht="12" customHeight="1">
      <c r="A30" s="546" t="s">
        <v>322</v>
      </c>
      <c r="B30" s="547" t="s">
        <v>689</v>
      </c>
      <c r="C30" s="548"/>
      <c r="D30" s="548"/>
      <c r="E30" s="556"/>
    </row>
    <row r="31" spans="1:5" s="392" customFormat="1" ht="12" customHeight="1">
      <c r="A31" s="549" t="s">
        <v>323</v>
      </c>
      <c r="B31" s="550" t="s">
        <v>690</v>
      </c>
      <c r="C31" s="551"/>
      <c r="D31" s="551"/>
      <c r="E31" s="557"/>
    </row>
    <row r="32" spans="1:5" s="392" customFormat="1" ht="12" customHeight="1">
      <c r="A32" s="549" t="s">
        <v>324</v>
      </c>
      <c r="B32" s="550" t="s">
        <v>691</v>
      </c>
      <c r="C32" s="551">
        <v>3000000</v>
      </c>
      <c r="D32" s="551">
        <v>5549000</v>
      </c>
      <c r="E32" s="557">
        <v>4531244</v>
      </c>
    </row>
    <row r="33" spans="1:5" s="392" customFormat="1" ht="12" customHeight="1">
      <c r="A33" s="549" t="s">
        <v>686</v>
      </c>
      <c r="B33" s="550" t="s">
        <v>692</v>
      </c>
      <c r="C33" s="551"/>
      <c r="D33" s="551"/>
      <c r="E33" s="557"/>
    </row>
    <row r="34" spans="1:5" s="392" customFormat="1" ht="12" customHeight="1">
      <c r="A34" s="549" t="s">
        <v>687</v>
      </c>
      <c r="B34" s="550" t="s">
        <v>325</v>
      </c>
      <c r="C34" s="551"/>
      <c r="D34" s="551"/>
      <c r="E34" s="557"/>
    </row>
    <row r="35" spans="1:5" s="392" customFormat="1" ht="12" customHeight="1" thickBot="1">
      <c r="A35" s="552" t="s">
        <v>688</v>
      </c>
      <c r="B35" s="553" t="s">
        <v>326</v>
      </c>
      <c r="C35" s="554"/>
      <c r="D35" s="554"/>
      <c r="E35" s="558"/>
    </row>
    <row r="36" spans="1:5" s="392" customFormat="1" ht="12" customHeight="1" thickBot="1">
      <c r="A36" s="542" t="s">
        <v>11</v>
      </c>
      <c r="B36" s="543" t="s">
        <v>327</v>
      </c>
      <c r="C36" s="544">
        <f>SUM(C37:C46)</f>
        <v>0</v>
      </c>
      <c r="D36" s="544">
        <f>SUM(D37:D46)</f>
        <v>0</v>
      </c>
      <c r="E36" s="545">
        <f>SUM(E37:E46)</f>
        <v>0</v>
      </c>
    </row>
    <row r="37" spans="1:5" s="392" customFormat="1" ht="12" customHeight="1">
      <c r="A37" s="546" t="s">
        <v>63</v>
      </c>
      <c r="B37" s="547" t="s">
        <v>328</v>
      </c>
      <c r="C37" s="548"/>
      <c r="D37" s="548"/>
      <c r="E37" s="556"/>
    </row>
    <row r="38" spans="1:5" s="392" customFormat="1" ht="12" customHeight="1">
      <c r="A38" s="549" t="s">
        <v>64</v>
      </c>
      <c r="B38" s="550" t="s">
        <v>329</v>
      </c>
      <c r="C38" s="551"/>
      <c r="D38" s="551"/>
      <c r="E38" s="557"/>
    </row>
    <row r="39" spans="1:5" s="392" customFormat="1" ht="12" customHeight="1">
      <c r="A39" s="549" t="s">
        <v>65</v>
      </c>
      <c r="B39" s="550" t="s">
        <v>330</v>
      </c>
      <c r="C39" s="551"/>
      <c r="D39" s="551"/>
      <c r="E39" s="557"/>
    </row>
    <row r="40" spans="1:5" s="392" customFormat="1" ht="12" customHeight="1">
      <c r="A40" s="549" t="s">
        <v>124</v>
      </c>
      <c r="B40" s="550" t="s">
        <v>331</v>
      </c>
      <c r="C40" s="551"/>
      <c r="D40" s="551"/>
      <c r="E40" s="557"/>
    </row>
    <row r="41" spans="1:5" s="392" customFormat="1" ht="12" customHeight="1">
      <c r="A41" s="549" t="s">
        <v>125</v>
      </c>
      <c r="B41" s="550" t="s">
        <v>332</v>
      </c>
      <c r="C41" s="551"/>
      <c r="D41" s="551"/>
      <c r="E41" s="557"/>
    </row>
    <row r="42" spans="1:5" s="392" customFormat="1" ht="12" customHeight="1">
      <c r="A42" s="549" t="s">
        <v>126</v>
      </c>
      <c r="B42" s="550" t="s">
        <v>333</v>
      </c>
      <c r="C42" s="551"/>
      <c r="D42" s="551"/>
      <c r="E42" s="557"/>
    </row>
    <row r="43" spans="1:5" s="392" customFormat="1" ht="12" customHeight="1">
      <c r="A43" s="549" t="s">
        <v>127</v>
      </c>
      <c r="B43" s="550" t="s">
        <v>334</v>
      </c>
      <c r="C43" s="551"/>
      <c r="D43" s="551"/>
      <c r="E43" s="557"/>
    </row>
    <row r="44" spans="1:5" s="392" customFormat="1" ht="12" customHeight="1">
      <c r="A44" s="549" t="s">
        <v>128</v>
      </c>
      <c r="B44" s="550" t="s">
        <v>335</v>
      </c>
      <c r="C44" s="551"/>
      <c r="D44" s="551"/>
      <c r="E44" s="557"/>
    </row>
    <row r="45" spans="1:5" s="392" customFormat="1" ht="12" customHeight="1">
      <c r="A45" s="549" t="s">
        <v>336</v>
      </c>
      <c r="B45" s="550" t="s">
        <v>337</v>
      </c>
      <c r="C45" s="562"/>
      <c r="D45" s="562"/>
      <c r="E45" s="563"/>
    </row>
    <row r="46" spans="1:5" s="382" customFormat="1" ht="12" customHeight="1" thickBot="1">
      <c r="A46" s="552" t="s">
        <v>338</v>
      </c>
      <c r="B46" s="559" t="s">
        <v>339</v>
      </c>
      <c r="C46" s="564"/>
      <c r="D46" s="564"/>
      <c r="E46" s="565"/>
    </row>
    <row r="47" spans="1:5" s="392" customFormat="1" ht="12" customHeight="1" thickBot="1">
      <c r="A47" s="542" t="s">
        <v>12</v>
      </c>
      <c r="B47" s="543" t="s">
        <v>340</v>
      </c>
      <c r="C47" s="544">
        <f>SUM(C48:C52)</f>
        <v>0</v>
      </c>
      <c r="D47" s="544">
        <f>SUM(D48:D52)</f>
        <v>0</v>
      </c>
      <c r="E47" s="545">
        <f>SUM(E48:E52)</f>
        <v>0</v>
      </c>
    </row>
    <row r="48" spans="1:5" s="392" customFormat="1" ht="12" customHeight="1">
      <c r="A48" s="546" t="s">
        <v>66</v>
      </c>
      <c r="B48" s="547" t="s">
        <v>341</v>
      </c>
      <c r="C48" s="566"/>
      <c r="D48" s="566"/>
      <c r="E48" s="567"/>
    </row>
    <row r="49" spans="1:5" s="392" customFormat="1" ht="12" customHeight="1">
      <c r="A49" s="549" t="s">
        <v>67</v>
      </c>
      <c r="B49" s="550" t="s">
        <v>342</v>
      </c>
      <c r="C49" s="562"/>
      <c r="D49" s="562"/>
      <c r="E49" s="563"/>
    </row>
    <row r="50" spans="1:5" s="392" customFormat="1" ht="12" customHeight="1">
      <c r="A50" s="549" t="s">
        <v>343</v>
      </c>
      <c r="B50" s="550" t="s">
        <v>344</v>
      </c>
      <c r="C50" s="562"/>
      <c r="D50" s="562"/>
      <c r="E50" s="563"/>
    </row>
    <row r="51" spans="1:5" s="392" customFormat="1" ht="12" customHeight="1">
      <c r="A51" s="549" t="s">
        <v>345</v>
      </c>
      <c r="B51" s="550" t="s">
        <v>346</v>
      </c>
      <c r="C51" s="562"/>
      <c r="D51" s="562"/>
      <c r="E51" s="563"/>
    </row>
    <row r="52" spans="1:5" s="392" customFormat="1" ht="12" customHeight="1" thickBot="1">
      <c r="A52" s="552" t="s">
        <v>347</v>
      </c>
      <c r="B52" s="559" t="s">
        <v>348</v>
      </c>
      <c r="C52" s="564"/>
      <c r="D52" s="564"/>
      <c r="E52" s="565"/>
    </row>
    <row r="53" spans="1:5" s="392" customFormat="1" ht="12" customHeight="1" thickBot="1">
      <c r="A53" s="542" t="s">
        <v>129</v>
      </c>
      <c r="B53" s="543" t="s">
        <v>349</v>
      </c>
      <c r="C53" s="544">
        <f>SUM(C54:C56)</f>
        <v>0</v>
      </c>
      <c r="D53" s="544">
        <f>SUM(D54:D56)</f>
        <v>0</v>
      </c>
      <c r="E53" s="545">
        <f>SUM(E54:E56)</f>
        <v>1017356</v>
      </c>
    </row>
    <row r="54" spans="1:5" s="382" customFormat="1" ht="12" customHeight="1">
      <c r="A54" s="546" t="s">
        <v>68</v>
      </c>
      <c r="B54" s="547" t="s">
        <v>350</v>
      </c>
      <c r="C54" s="548"/>
      <c r="D54" s="548"/>
      <c r="E54" s="556"/>
    </row>
    <row r="55" spans="1:5" s="382" customFormat="1" ht="12" customHeight="1">
      <c r="A55" s="549" t="s">
        <v>69</v>
      </c>
      <c r="B55" s="550" t="s">
        <v>351</v>
      </c>
      <c r="C55" s="551"/>
      <c r="D55" s="551"/>
      <c r="E55" s="557">
        <v>1015313</v>
      </c>
    </row>
    <row r="56" spans="1:5" s="382" customFormat="1" ht="12" customHeight="1">
      <c r="A56" s="549" t="s">
        <v>352</v>
      </c>
      <c r="B56" s="550" t="s">
        <v>353</v>
      </c>
      <c r="C56" s="551"/>
      <c r="D56" s="551"/>
      <c r="E56" s="557">
        <v>2043</v>
      </c>
    </row>
    <row r="57" spans="1:5" s="382" customFormat="1" ht="12" customHeight="1" thickBot="1">
      <c r="A57" s="552" t="s">
        <v>354</v>
      </c>
      <c r="B57" s="559" t="s">
        <v>355</v>
      </c>
      <c r="C57" s="554"/>
      <c r="D57" s="554"/>
      <c r="E57" s="558"/>
    </row>
    <row r="58" spans="1:5" s="392" customFormat="1" ht="12" customHeight="1" thickBot="1">
      <c r="A58" s="542" t="s">
        <v>14</v>
      </c>
      <c r="B58" s="555" t="s">
        <v>356</v>
      </c>
      <c r="C58" s="544">
        <f>SUM(C59:C61)</f>
        <v>0</v>
      </c>
      <c r="D58" s="544">
        <f>SUM(D59:D61)</f>
        <v>0</v>
      </c>
      <c r="E58" s="545">
        <f>SUM(E59:E61)</f>
        <v>0</v>
      </c>
    </row>
    <row r="59" spans="1:5" s="392" customFormat="1" ht="12" customHeight="1">
      <c r="A59" s="546" t="s">
        <v>130</v>
      </c>
      <c r="B59" s="547" t="s">
        <v>357</v>
      </c>
      <c r="C59" s="562"/>
      <c r="D59" s="562"/>
      <c r="E59" s="563"/>
    </row>
    <row r="60" spans="1:5" s="392" customFormat="1" ht="12" customHeight="1">
      <c r="A60" s="549" t="s">
        <v>131</v>
      </c>
      <c r="B60" s="550" t="s">
        <v>545</v>
      </c>
      <c r="C60" s="562"/>
      <c r="D60" s="562"/>
      <c r="E60" s="563"/>
    </row>
    <row r="61" spans="1:5" s="392" customFormat="1" ht="12" customHeight="1">
      <c r="A61" s="549" t="s">
        <v>155</v>
      </c>
      <c r="B61" s="550" t="s">
        <v>359</v>
      </c>
      <c r="C61" s="562"/>
      <c r="D61" s="562"/>
      <c r="E61" s="563"/>
    </row>
    <row r="62" spans="1:5" s="392" customFormat="1" ht="12" customHeight="1" thickBot="1">
      <c r="A62" s="552" t="s">
        <v>360</v>
      </c>
      <c r="B62" s="559" t="s">
        <v>361</v>
      </c>
      <c r="C62" s="562"/>
      <c r="D62" s="562"/>
      <c r="E62" s="563"/>
    </row>
    <row r="63" spans="1:5" s="392" customFormat="1" ht="12" customHeight="1" thickBot="1">
      <c r="A63" s="542" t="s">
        <v>15</v>
      </c>
      <c r="B63" s="543" t="s">
        <v>362</v>
      </c>
      <c r="C63" s="560">
        <f>+C8+C15+C22+C29+C36+C47+C53+C58</f>
        <v>3000000</v>
      </c>
      <c r="D63" s="560">
        <f>+D8+D15+D22+D29+D36+D47+D53+D58</f>
        <v>5549000</v>
      </c>
      <c r="E63" s="561">
        <f>+E8+E15+E22+E29+E36+E47+E53+E58</f>
        <v>5548600</v>
      </c>
    </row>
    <row r="64" spans="1:5" s="392" customFormat="1" ht="12" customHeight="1" thickBot="1">
      <c r="A64" s="568" t="s">
        <v>543</v>
      </c>
      <c r="B64" s="555" t="s">
        <v>364</v>
      </c>
      <c r="C64" s="544">
        <f>SUM(C65:C67)</f>
        <v>0</v>
      </c>
      <c r="D64" s="544">
        <f>SUM(D65:D67)</f>
        <v>0</v>
      </c>
      <c r="E64" s="545">
        <f>SUM(E65:E67)</f>
        <v>0</v>
      </c>
    </row>
    <row r="65" spans="1:5" s="392" customFormat="1" ht="12" customHeight="1">
      <c r="A65" s="546" t="s">
        <v>365</v>
      </c>
      <c r="B65" s="547" t="s">
        <v>366</v>
      </c>
      <c r="C65" s="562"/>
      <c r="D65" s="562"/>
      <c r="E65" s="563"/>
    </row>
    <row r="66" spans="1:5" s="392" customFormat="1" ht="12" customHeight="1">
      <c r="A66" s="549" t="s">
        <v>367</v>
      </c>
      <c r="B66" s="550" t="s">
        <v>368</v>
      </c>
      <c r="C66" s="562"/>
      <c r="D66" s="562"/>
      <c r="E66" s="563"/>
    </row>
    <row r="67" spans="1:5" s="392" customFormat="1" ht="12" customHeight="1" thickBot="1">
      <c r="A67" s="552" t="s">
        <v>369</v>
      </c>
      <c r="B67" s="569" t="s">
        <v>370</v>
      </c>
      <c r="C67" s="562"/>
      <c r="D67" s="562"/>
      <c r="E67" s="563"/>
    </row>
    <row r="68" spans="1:5" s="392" customFormat="1" ht="12" customHeight="1" thickBot="1">
      <c r="A68" s="568" t="s">
        <v>371</v>
      </c>
      <c r="B68" s="555" t="s">
        <v>372</v>
      </c>
      <c r="C68" s="544">
        <f>SUM(C69:C72)</f>
        <v>0</v>
      </c>
      <c r="D68" s="544">
        <f>SUM(D69:D72)</f>
        <v>0</v>
      </c>
      <c r="E68" s="545">
        <f>SUM(E69:E72)</f>
        <v>0</v>
      </c>
    </row>
    <row r="69" spans="1:5" s="392" customFormat="1" ht="12" customHeight="1">
      <c r="A69" s="546" t="s">
        <v>107</v>
      </c>
      <c r="B69" s="547" t="s">
        <v>373</v>
      </c>
      <c r="C69" s="562"/>
      <c r="D69" s="562"/>
      <c r="E69" s="563"/>
    </row>
    <row r="70" spans="1:5" s="392" customFormat="1" ht="12" customHeight="1">
      <c r="A70" s="549" t="s">
        <v>108</v>
      </c>
      <c r="B70" s="550" t="s">
        <v>374</v>
      </c>
      <c r="C70" s="562"/>
      <c r="D70" s="562"/>
      <c r="E70" s="563"/>
    </row>
    <row r="71" spans="1:5" s="392" customFormat="1" ht="12" customHeight="1">
      <c r="A71" s="549" t="s">
        <v>375</v>
      </c>
      <c r="B71" s="550" t="s">
        <v>376</v>
      </c>
      <c r="C71" s="562"/>
      <c r="D71" s="562"/>
      <c r="E71" s="563"/>
    </row>
    <row r="72" spans="1:5" s="392" customFormat="1" ht="12" customHeight="1" thickBot="1">
      <c r="A72" s="552" t="s">
        <v>377</v>
      </c>
      <c r="B72" s="559" t="s">
        <v>378</v>
      </c>
      <c r="C72" s="562"/>
      <c r="D72" s="562"/>
      <c r="E72" s="563"/>
    </row>
    <row r="73" spans="1:5" s="392" customFormat="1" ht="12" customHeight="1" thickBot="1">
      <c r="A73" s="568" t="s">
        <v>379</v>
      </c>
      <c r="B73" s="555" t="s">
        <v>380</v>
      </c>
      <c r="C73" s="544">
        <f>SUM(C74:C75)</f>
        <v>0</v>
      </c>
      <c r="D73" s="544">
        <f>SUM(D74:D75)</f>
        <v>0</v>
      </c>
      <c r="E73" s="545">
        <f>SUM(E74:E75)</f>
        <v>0</v>
      </c>
    </row>
    <row r="74" spans="1:5" s="392" customFormat="1" ht="12" customHeight="1">
      <c r="A74" s="546" t="s">
        <v>381</v>
      </c>
      <c r="B74" s="547" t="s">
        <v>382</v>
      </c>
      <c r="C74" s="562"/>
      <c r="D74" s="562"/>
      <c r="E74" s="563"/>
    </row>
    <row r="75" spans="1:5" s="392" customFormat="1" ht="12" customHeight="1" thickBot="1">
      <c r="A75" s="552" t="s">
        <v>383</v>
      </c>
      <c r="B75" s="559" t="s">
        <v>384</v>
      </c>
      <c r="C75" s="562"/>
      <c r="D75" s="562"/>
      <c r="E75" s="563"/>
    </row>
    <row r="76" spans="1:5" s="392" customFormat="1" ht="12" customHeight="1" thickBot="1">
      <c r="A76" s="568" t="s">
        <v>385</v>
      </c>
      <c r="B76" s="555" t="s">
        <v>386</v>
      </c>
      <c r="C76" s="544">
        <f>SUM(C77:C79)</f>
        <v>0</v>
      </c>
      <c r="D76" s="544">
        <f>SUM(D77:D79)</f>
        <v>0</v>
      </c>
      <c r="E76" s="545">
        <f>SUM(E77:E79)</f>
        <v>0</v>
      </c>
    </row>
    <row r="77" spans="1:5" s="392" customFormat="1" ht="12" customHeight="1">
      <c r="A77" s="546" t="s">
        <v>387</v>
      </c>
      <c r="B77" s="547" t="s">
        <v>388</v>
      </c>
      <c r="C77" s="562"/>
      <c r="D77" s="562"/>
      <c r="E77" s="563"/>
    </row>
    <row r="78" spans="1:5" s="392" customFormat="1" ht="12" customHeight="1">
      <c r="A78" s="549" t="s">
        <v>389</v>
      </c>
      <c r="B78" s="550" t="s">
        <v>390</v>
      </c>
      <c r="C78" s="562"/>
      <c r="D78" s="562"/>
      <c r="E78" s="563"/>
    </row>
    <row r="79" spans="1:5" s="392" customFormat="1" ht="12" customHeight="1" thickBot="1">
      <c r="A79" s="552" t="s">
        <v>391</v>
      </c>
      <c r="B79" s="559" t="s">
        <v>392</v>
      </c>
      <c r="C79" s="562"/>
      <c r="D79" s="562"/>
      <c r="E79" s="563"/>
    </row>
    <row r="80" spans="1:5" s="392" customFormat="1" ht="12" customHeight="1" thickBot="1">
      <c r="A80" s="568" t="s">
        <v>393</v>
      </c>
      <c r="B80" s="555" t="s">
        <v>394</v>
      </c>
      <c r="C80" s="544">
        <f>SUM(C81:C84)</f>
        <v>0</v>
      </c>
      <c r="D80" s="544">
        <f>SUM(D81:D84)</f>
        <v>0</v>
      </c>
      <c r="E80" s="545">
        <f>SUM(E81:E84)</f>
        <v>0</v>
      </c>
    </row>
    <row r="81" spans="1:5" s="392" customFormat="1" ht="12" customHeight="1">
      <c r="A81" s="570" t="s">
        <v>395</v>
      </c>
      <c r="B81" s="547" t="s">
        <v>396</v>
      </c>
      <c r="C81" s="562"/>
      <c r="D81" s="562"/>
      <c r="E81" s="563"/>
    </row>
    <row r="82" spans="1:5" s="392" customFormat="1" ht="12" customHeight="1">
      <c r="A82" s="571" t="s">
        <v>397</v>
      </c>
      <c r="B82" s="550" t="s">
        <v>398</v>
      </c>
      <c r="C82" s="562"/>
      <c r="D82" s="562"/>
      <c r="E82" s="563"/>
    </row>
    <row r="83" spans="1:5" s="392" customFormat="1" ht="12" customHeight="1">
      <c r="A83" s="571" t="s">
        <v>399</v>
      </c>
      <c r="B83" s="550" t="s">
        <v>400</v>
      </c>
      <c r="C83" s="562"/>
      <c r="D83" s="562"/>
      <c r="E83" s="563"/>
    </row>
    <row r="84" spans="1:5" s="392" customFormat="1" ht="12" customHeight="1" thickBot="1">
      <c r="A84" s="572" t="s">
        <v>401</v>
      </c>
      <c r="B84" s="559" t="s">
        <v>402</v>
      </c>
      <c r="C84" s="562"/>
      <c r="D84" s="562"/>
      <c r="E84" s="563"/>
    </row>
    <row r="85" spans="1:5" s="392" customFormat="1" ht="12" customHeight="1" thickBot="1">
      <c r="A85" s="568" t="s">
        <v>403</v>
      </c>
      <c r="B85" s="555" t="s">
        <v>404</v>
      </c>
      <c r="C85" s="573"/>
      <c r="D85" s="573"/>
      <c r="E85" s="574"/>
    </row>
    <row r="86" spans="1:5" s="392" customFormat="1" ht="12" customHeight="1" thickBot="1">
      <c r="A86" s="568" t="s">
        <v>405</v>
      </c>
      <c r="B86" s="575" t="s">
        <v>406</v>
      </c>
      <c r="C86" s="560">
        <f>+C64+C68+C73+C76+C80+C85</f>
        <v>0</v>
      </c>
      <c r="D86" s="560">
        <f>+D64+D68+D73+D76+D80+D85</f>
        <v>0</v>
      </c>
      <c r="E86" s="561">
        <f>+E64+E68+E73+E76+E80+E85</f>
        <v>0</v>
      </c>
    </row>
    <row r="87" spans="1:5" s="392" customFormat="1" ht="12" customHeight="1" thickBot="1">
      <c r="A87" s="576" t="s">
        <v>407</v>
      </c>
      <c r="B87" s="577" t="s">
        <v>544</v>
      </c>
      <c r="C87" s="560">
        <f>+C63+C86</f>
        <v>3000000</v>
      </c>
      <c r="D87" s="560">
        <f>+D63+D86</f>
        <v>5549000</v>
      </c>
      <c r="E87" s="561">
        <f>+E63+E86</f>
        <v>5548600</v>
      </c>
    </row>
    <row r="88" spans="1:5" s="392" customFormat="1" ht="15" customHeight="1">
      <c r="A88" s="610"/>
      <c r="B88" s="611"/>
      <c r="C88" s="612"/>
      <c r="D88" s="612"/>
      <c r="E88" s="612"/>
    </row>
    <row r="89" spans="1:5" ht="13.5" thickBot="1">
      <c r="A89" s="613"/>
      <c r="B89" s="614"/>
      <c r="C89" s="615"/>
      <c r="D89" s="615"/>
      <c r="E89" s="615"/>
    </row>
    <row r="90" spans="1:5" s="391" customFormat="1" ht="16.5" customHeight="1" thickBot="1">
      <c r="A90" s="805" t="s">
        <v>43</v>
      </c>
      <c r="B90" s="806"/>
      <c r="C90" s="806"/>
      <c r="D90" s="806"/>
      <c r="E90" s="807"/>
    </row>
    <row r="91" spans="1:5" s="238" customFormat="1" ht="12" customHeight="1" thickBot="1">
      <c r="A91" s="578" t="s">
        <v>7</v>
      </c>
      <c r="B91" s="579" t="s">
        <v>779</v>
      </c>
      <c r="C91" s="580">
        <f>SUM(C92:C96)</f>
        <v>3000000</v>
      </c>
      <c r="D91" s="580">
        <f>SUM(D92:D96)</f>
        <v>5549000</v>
      </c>
      <c r="E91" s="580">
        <f>SUM(E92:E96)</f>
        <v>5548600</v>
      </c>
    </row>
    <row r="92" spans="1:5" ht="12" customHeight="1">
      <c r="A92" s="581" t="s">
        <v>70</v>
      </c>
      <c r="B92" s="582" t="s">
        <v>37</v>
      </c>
      <c r="C92" s="583"/>
      <c r="D92" s="583"/>
      <c r="E92" s="583"/>
    </row>
    <row r="93" spans="1:5" ht="12" customHeight="1">
      <c r="A93" s="549" t="s">
        <v>71</v>
      </c>
      <c r="B93" s="584" t="s">
        <v>132</v>
      </c>
      <c r="C93" s="585"/>
      <c r="D93" s="585"/>
      <c r="E93" s="585"/>
    </row>
    <row r="94" spans="1:5" ht="12" customHeight="1">
      <c r="A94" s="549" t="s">
        <v>72</v>
      </c>
      <c r="B94" s="584" t="s">
        <v>99</v>
      </c>
      <c r="C94" s="586"/>
      <c r="D94" s="586"/>
      <c r="E94" s="586"/>
    </row>
    <row r="95" spans="1:5" ht="12" customHeight="1">
      <c r="A95" s="549" t="s">
        <v>73</v>
      </c>
      <c r="B95" s="587" t="s">
        <v>133</v>
      </c>
      <c r="C95" s="586"/>
      <c r="D95" s="586"/>
      <c r="E95" s="586"/>
    </row>
    <row r="96" spans="1:5" ht="12" customHeight="1">
      <c r="A96" s="549" t="s">
        <v>82</v>
      </c>
      <c r="B96" s="588" t="s">
        <v>134</v>
      </c>
      <c r="C96" s="586">
        <v>3000000</v>
      </c>
      <c r="D96" s="586">
        <v>5549000</v>
      </c>
      <c r="E96" s="586">
        <v>5548600</v>
      </c>
    </row>
    <row r="97" spans="1:5" ht="12" customHeight="1">
      <c r="A97" s="549" t="s">
        <v>74</v>
      </c>
      <c r="B97" s="584" t="s">
        <v>416</v>
      </c>
      <c r="C97" s="586"/>
      <c r="D97" s="586"/>
      <c r="E97" s="586"/>
    </row>
    <row r="98" spans="1:5" ht="12" customHeight="1">
      <c r="A98" s="549" t="s">
        <v>75</v>
      </c>
      <c r="B98" s="589" t="s">
        <v>417</v>
      </c>
      <c r="C98" s="586"/>
      <c r="D98" s="586"/>
      <c r="E98" s="586"/>
    </row>
    <row r="99" spans="1:5" ht="12" customHeight="1">
      <c r="A99" s="549" t="s">
        <v>83</v>
      </c>
      <c r="B99" s="590" t="s">
        <v>418</v>
      </c>
      <c r="C99" s="586"/>
      <c r="D99" s="586"/>
      <c r="E99" s="586"/>
    </row>
    <row r="100" spans="1:5" ht="12" customHeight="1">
      <c r="A100" s="549" t="s">
        <v>84</v>
      </c>
      <c r="B100" s="590" t="s">
        <v>419</v>
      </c>
      <c r="C100" s="586"/>
      <c r="D100" s="586"/>
      <c r="E100" s="586"/>
    </row>
    <row r="101" spans="1:5" ht="12" customHeight="1">
      <c r="A101" s="549" t="s">
        <v>85</v>
      </c>
      <c r="B101" s="589" t="s">
        <v>420</v>
      </c>
      <c r="C101" s="586"/>
      <c r="D101" s="586"/>
      <c r="E101" s="586"/>
    </row>
    <row r="102" spans="1:5" ht="12" customHeight="1">
      <c r="A102" s="549" t="s">
        <v>86</v>
      </c>
      <c r="B102" s="589" t="s">
        <v>421</v>
      </c>
      <c r="C102" s="586"/>
      <c r="D102" s="586"/>
      <c r="E102" s="586"/>
    </row>
    <row r="103" spans="1:5" ht="12" customHeight="1">
      <c r="A103" s="549" t="s">
        <v>88</v>
      </c>
      <c r="B103" s="590" t="s">
        <v>422</v>
      </c>
      <c r="C103" s="586"/>
      <c r="D103" s="586">
        <v>1000000</v>
      </c>
      <c r="E103" s="586">
        <v>1000000</v>
      </c>
    </row>
    <row r="104" spans="1:5" ht="12" customHeight="1">
      <c r="A104" s="591" t="s">
        <v>135</v>
      </c>
      <c r="B104" s="592" t="s">
        <v>423</v>
      </c>
      <c r="C104" s="586"/>
      <c r="D104" s="586"/>
      <c r="E104" s="586"/>
    </row>
    <row r="105" spans="1:5" ht="12" customHeight="1">
      <c r="A105" s="549" t="s">
        <v>424</v>
      </c>
      <c r="B105" s="592" t="s">
        <v>425</v>
      </c>
      <c r="C105" s="586"/>
      <c r="D105" s="586"/>
      <c r="E105" s="586"/>
    </row>
    <row r="106" spans="1:5" s="238" customFormat="1" ht="12" customHeight="1" thickBot="1">
      <c r="A106" s="593" t="s">
        <v>426</v>
      </c>
      <c r="B106" s="594" t="s">
        <v>427</v>
      </c>
      <c r="C106" s="595">
        <v>3000000</v>
      </c>
      <c r="D106" s="595">
        <v>4549000</v>
      </c>
      <c r="E106" s="595">
        <v>4548600</v>
      </c>
    </row>
    <row r="107" spans="1:5" ht="12" customHeight="1" thickBot="1">
      <c r="A107" s="542" t="s">
        <v>8</v>
      </c>
      <c r="B107" s="596" t="s">
        <v>780</v>
      </c>
      <c r="C107" s="597">
        <f>+C108+C110+C112</f>
        <v>0</v>
      </c>
      <c r="D107" s="597">
        <f>+D108+D110+D112</f>
        <v>0</v>
      </c>
      <c r="E107" s="597">
        <f>+E108+E110+E112</f>
        <v>0</v>
      </c>
    </row>
    <row r="108" spans="1:5" ht="12" customHeight="1">
      <c r="A108" s="546" t="s">
        <v>76</v>
      </c>
      <c r="B108" s="584" t="s">
        <v>154</v>
      </c>
      <c r="C108" s="598"/>
      <c r="D108" s="598"/>
      <c r="E108" s="598"/>
    </row>
    <row r="109" spans="1:5" ht="12" customHeight="1">
      <c r="A109" s="546" t="s">
        <v>77</v>
      </c>
      <c r="B109" s="599" t="s">
        <v>429</v>
      </c>
      <c r="C109" s="598"/>
      <c r="D109" s="598"/>
      <c r="E109" s="598"/>
    </row>
    <row r="110" spans="1:5" ht="12" customHeight="1">
      <c r="A110" s="546" t="s">
        <v>78</v>
      </c>
      <c r="B110" s="599" t="s">
        <v>136</v>
      </c>
      <c r="C110" s="585"/>
      <c r="D110" s="585"/>
      <c r="E110" s="585"/>
    </row>
    <row r="111" spans="1:5" ht="12" customHeight="1">
      <c r="A111" s="546" t="s">
        <v>79</v>
      </c>
      <c r="B111" s="599" t="s">
        <v>430</v>
      </c>
      <c r="C111" s="557"/>
      <c r="D111" s="557"/>
      <c r="E111" s="557"/>
    </row>
    <row r="112" spans="1:5" ht="12" customHeight="1">
      <c r="A112" s="546" t="s">
        <v>80</v>
      </c>
      <c r="B112" s="553" t="s">
        <v>156</v>
      </c>
      <c r="C112" s="557"/>
      <c r="D112" s="557"/>
      <c r="E112" s="557"/>
    </row>
    <row r="113" spans="1:5" ht="12" customHeight="1">
      <c r="A113" s="546" t="s">
        <v>87</v>
      </c>
      <c r="B113" s="600" t="s">
        <v>431</v>
      </c>
      <c r="C113" s="557"/>
      <c r="D113" s="557"/>
      <c r="E113" s="557"/>
    </row>
    <row r="114" spans="1:5" ht="12" customHeight="1">
      <c r="A114" s="546" t="s">
        <v>89</v>
      </c>
      <c r="B114" s="601" t="s">
        <v>432</v>
      </c>
      <c r="C114" s="557"/>
      <c r="D114" s="557"/>
      <c r="E114" s="557"/>
    </row>
    <row r="115" spans="1:5" ht="12" customHeight="1">
      <c r="A115" s="546" t="s">
        <v>137</v>
      </c>
      <c r="B115" s="590" t="s">
        <v>419</v>
      </c>
      <c r="C115" s="557"/>
      <c r="D115" s="557"/>
      <c r="E115" s="557"/>
    </row>
    <row r="116" spans="1:5" ht="12" customHeight="1">
      <c r="A116" s="546" t="s">
        <v>138</v>
      </c>
      <c r="B116" s="590" t="s">
        <v>433</v>
      </c>
      <c r="C116" s="557"/>
      <c r="D116" s="557"/>
      <c r="E116" s="557"/>
    </row>
    <row r="117" spans="1:5" ht="12" customHeight="1">
      <c r="A117" s="546" t="s">
        <v>139</v>
      </c>
      <c r="B117" s="590" t="s">
        <v>434</v>
      </c>
      <c r="C117" s="557"/>
      <c r="D117" s="557"/>
      <c r="E117" s="557"/>
    </row>
    <row r="118" spans="1:5" ht="12" customHeight="1">
      <c r="A118" s="546" t="s">
        <v>435</v>
      </c>
      <c r="B118" s="590" t="s">
        <v>422</v>
      </c>
      <c r="C118" s="557"/>
      <c r="D118" s="557"/>
      <c r="E118" s="557"/>
    </row>
    <row r="119" spans="1:5" ht="12" customHeight="1">
      <c r="A119" s="546" t="s">
        <v>436</v>
      </c>
      <c r="B119" s="590" t="s">
        <v>437</v>
      </c>
      <c r="C119" s="557"/>
      <c r="D119" s="557"/>
      <c r="E119" s="557"/>
    </row>
    <row r="120" spans="1:5" ht="12" customHeight="1" thickBot="1">
      <c r="A120" s="591" t="s">
        <v>438</v>
      </c>
      <c r="B120" s="590" t="s">
        <v>439</v>
      </c>
      <c r="C120" s="558"/>
      <c r="D120" s="558"/>
      <c r="E120" s="558"/>
    </row>
    <row r="121" spans="1:5" ht="12" customHeight="1" thickBot="1">
      <c r="A121" s="542" t="s">
        <v>9</v>
      </c>
      <c r="B121" s="602" t="s">
        <v>440</v>
      </c>
      <c r="C121" s="597">
        <f>+C122+C123</f>
        <v>0</v>
      </c>
      <c r="D121" s="597">
        <f>+D122+D123</f>
        <v>0</v>
      </c>
      <c r="E121" s="597">
        <f>+E122+E123</f>
        <v>0</v>
      </c>
    </row>
    <row r="122" spans="1:5" ht="12" customHeight="1">
      <c r="A122" s="546" t="s">
        <v>59</v>
      </c>
      <c r="B122" s="603" t="s">
        <v>45</v>
      </c>
      <c r="C122" s="598"/>
      <c r="D122" s="598"/>
      <c r="E122" s="598"/>
    </row>
    <row r="123" spans="1:5" ht="12" customHeight="1" thickBot="1">
      <c r="A123" s="552" t="s">
        <v>60</v>
      </c>
      <c r="B123" s="599" t="s">
        <v>46</v>
      </c>
      <c r="C123" s="586"/>
      <c r="D123" s="586"/>
      <c r="E123" s="586"/>
    </row>
    <row r="124" spans="1:5" ht="12" customHeight="1" thickBot="1">
      <c r="A124" s="542" t="s">
        <v>10</v>
      </c>
      <c r="B124" s="602" t="s">
        <v>441</v>
      </c>
      <c r="C124" s="597">
        <f>+C91+C107+C121</f>
        <v>3000000</v>
      </c>
      <c r="D124" s="597">
        <f>+D91+D107+D121</f>
        <v>5549000</v>
      </c>
      <c r="E124" s="597">
        <f>+E91+E107+E121</f>
        <v>5548600</v>
      </c>
    </row>
    <row r="125" spans="1:5" ht="12" customHeight="1" thickBot="1">
      <c r="A125" s="542" t="s">
        <v>11</v>
      </c>
      <c r="B125" s="602" t="s">
        <v>546</v>
      </c>
      <c r="C125" s="597">
        <f>+C126+C127+C128</f>
        <v>0</v>
      </c>
      <c r="D125" s="597">
        <f>+D126+D127+D128</f>
        <v>0</v>
      </c>
      <c r="E125" s="597">
        <f>+E126+E127+E128</f>
        <v>0</v>
      </c>
    </row>
    <row r="126" spans="1:5" ht="12" customHeight="1">
      <c r="A126" s="546" t="s">
        <v>63</v>
      </c>
      <c r="B126" s="603" t="s">
        <v>443</v>
      </c>
      <c r="C126" s="557"/>
      <c r="D126" s="557"/>
      <c r="E126" s="557"/>
    </row>
    <row r="127" spans="1:5" ht="12" customHeight="1">
      <c r="A127" s="546" t="s">
        <v>64</v>
      </c>
      <c r="B127" s="603" t="s">
        <v>444</v>
      </c>
      <c r="C127" s="557"/>
      <c r="D127" s="557"/>
      <c r="E127" s="557"/>
    </row>
    <row r="128" spans="1:5" ht="12" customHeight="1" thickBot="1">
      <c r="A128" s="591" t="s">
        <v>65</v>
      </c>
      <c r="B128" s="604" t="s">
        <v>445</v>
      </c>
      <c r="C128" s="557"/>
      <c r="D128" s="557"/>
      <c r="E128" s="557"/>
    </row>
    <row r="129" spans="1:5" ht="12" customHeight="1" thickBot="1">
      <c r="A129" s="542" t="s">
        <v>12</v>
      </c>
      <c r="B129" s="602" t="s">
        <v>446</v>
      </c>
      <c r="C129" s="597">
        <f>+C130+C131+C132+C133</f>
        <v>0</v>
      </c>
      <c r="D129" s="597">
        <f>+D130+D131+D132+D133</f>
        <v>0</v>
      </c>
      <c r="E129" s="597">
        <f>+E130+E131+E132+E133</f>
        <v>0</v>
      </c>
    </row>
    <row r="130" spans="1:5" ht="12" customHeight="1">
      <c r="A130" s="546" t="s">
        <v>66</v>
      </c>
      <c r="B130" s="603" t="s">
        <v>447</v>
      </c>
      <c r="C130" s="557"/>
      <c r="D130" s="557"/>
      <c r="E130" s="557"/>
    </row>
    <row r="131" spans="1:5" ht="12" customHeight="1">
      <c r="A131" s="546" t="s">
        <v>67</v>
      </c>
      <c r="B131" s="603" t="s">
        <v>448</v>
      </c>
      <c r="C131" s="557"/>
      <c r="D131" s="557"/>
      <c r="E131" s="557"/>
    </row>
    <row r="132" spans="1:5" ht="12" customHeight="1">
      <c r="A132" s="546" t="s">
        <v>343</v>
      </c>
      <c r="B132" s="603" t="s">
        <v>449</v>
      </c>
      <c r="C132" s="557"/>
      <c r="D132" s="557"/>
      <c r="E132" s="557"/>
    </row>
    <row r="133" spans="1:5" s="238" customFormat="1" ht="12" customHeight="1" thickBot="1">
      <c r="A133" s="591" t="s">
        <v>345</v>
      </c>
      <c r="B133" s="604" t="s">
        <v>450</v>
      </c>
      <c r="C133" s="557"/>
      <c r="D133" s="557"/>
      <c r="E133" s="557"/>
    </row>
    <row r="134" spans="1:11" ht="13.5" thickBot="1">
      <c r="A134" s="542" t="s">
        <v>13</v>
      </c>
      <c r="B134" s="602" t="s">
        <v>663</v>
      </c>
      <c r="C134" s="605">
        <f>+C135+C136+C138+C139+C137</f>
        <v>0</v>
      </c>
      <c r="D134" s="605">
        <f>+D135+D136+D138+D139+D137</f>
        <v>0</v>
      </c>
      <c r="E134" s="605">
        <f>+E135+E136+E138+E139+E137</f>
        <v>0</v>
      </c>
      <c r="K134" s="363"/>
    </row>
    <row r="135" spans="1:5" ht="12.75">
      <c r="A135" s="546" t="s">
        <v>68</v>
      </c>
      <c r="B135" s="603" t="s">
        <v>452</v>
      </c>
      <c r="C135" s="557"/>
      <c r="D135" s="557"/>
      <c r="E135" s="557"/>
    </row>
    <row r="136" spans="1:5" ht="12" customHeight="1">
      <c r="A136" s="546" t="s">
        <v>69</v>
      </c>
      <c r="B136" s="603" t="s">
        <v>453</v>
      </c>
      <c r="C136" s="557"/>
      <c r="D136" s="557"/>
      <c r="E136" s="557"/>
    </row>
    <row r="137" spans="1:5" ht="12" customHeight="1">
      <c r="A137" s="546" t="s">
        <v>352</v>
      </c>
      <c r="B137" s="603" t="s">
        <v>662</v>
      </c>
      <c r="C137" s="557"/>
      <c r="D137" s="557"/>
      <c r="E137" s="557"/>
    </row>
    <row r="138" spans="1:5" s="238" customFormat="1" ht="12" customHeight="1">
      <c r="A138" s="546" t="s">
        <v>354</v>
      </c>
      <c r="B138" s="603" t="s">
        <v>454</v>
      </c>
      <c r="C138" s="557"/>
      <c r="D138" s="557"/>
      <c r="E138" s="557"/>
    </row>
    <row r="139" spans="1:5" s="238" customFormat="1" ht="12" customHeight="1" thickBot="1">
      <c r="A139" s="591" t="s">
        <v>661</v>
      </c>
      <c r="B139" s="604" t="s">
        <v>455</v>
      </c>
      <c r="C139" s="557"/>
      <c r="D139" s="557"/>
      <c r="E139" s="557"/>
    </row>
    <row r="140" spans="1:5" s="238" customFormat="1" ht="12" customHeight="1" thickBot="1">
      <c r="A140" s="542" t="s">
        <v>14</v>
      </c>
      <c r="B140" s="602" t="s">
        <v>547</v>
      </c>
      <c r="C140" s="606">
        <f>+C141+C142+C143+C144</f>
        <v>0</v>
      </c>
      <c r="D140" s="606">
        <f>+D141+D142+D143+D144</f>
        <v>0</v>
      </c>
      <c r="E140" s="606">
        <f>+E141+E142+E143+E144</f>
        <v>0</v>
      </c>
    </row>
    <row r="141" spans="1:5" s="238" customFormat="1" ht="12" customHeight="1">
      <c r="A141" s="546" t="s">
        <v>130</v>
      </c>
      <c r="B141" s="603" t="s">
        <v>457</v>
      </c>
      <c r="C141" s="557"/>
      <c r="D141" s="557"/>
      <c r="E141" s="557"/>
    </row>
    <row r="142" spans="1:5" s="238" customFormat="1" ht="12" customHeight="1">
      <c r="A142" s="546" t="s">
        <v>131</v>
      </c>
      <c r="B142" s="603" t="s">
        <v>458</v>
      </c>
      <c r="C142" s="557"/>
      <c r="D142" s="557"/>
      <c r="E142" s="557"/>
    </row>
    <row r="143" spans="1:5" s="238" customFormat="1" ht="12" customHeight="1">
      <c r="A143" s="546" t="s">
        <v>155</v>
      </c>
      <c r="B143" s="603" t="s">
        <v>459</v>
      </c>
      <c r="C143" s="557"/>
      <c r="D143" s="557"/>
      <c r="E143" s="557"/>
    </row>
    <row r="144" spans="1:5" ht="12.75" customHeight="1" thickBot="1">
      <c r="A144" s="546" t="s">
        <v>360</v>
      </c>
      <c r="B144" s="603" t="s">
        <v>460</v>
      </c>
      <c r="C144" s="557"/>
      <c r="D144" s="557"/>
      <c r="E144" s="557"/>
    </row>
    <row r="145" spans="1:5" ht="12" customHeight="1" thickBot="1">
      <c r="A145" s="542" t="s">
        <v>15</v>
      </c>
      <c r="B145" s="602" t="s">
        <v>461</v>
      </c>
      <c r="C145" s="607">
        <f>+C125+C129+C134+C140</f>
        <v>0</v>
      </c>
      <c r="D145" s="607">
        <f>+D125+D129+D134+D140</f>
        <v>0</v>
      </c>
      <c r="E145" s="607">
        <f>+E125+E129+E134+E140</f>
        <v>0</v>
      </c>
    </row>
    <row r="146" spans="1:5" ht="15" customHeight="1" thickBot="1">
      <c r="A146" s="608" t="s">
        <v>16</v>
      </c>
      <c r="B146" s="609" t="s">
        <v>462</v>
      </c>
      <c r="C146" s="607">
        <f>+C124+C145</f>
        <v>3000000</v>
      </c>
      <c r="D146" s="607">
        <f>+D124+D145</f>
        <v>5549000</v>
      </c>
      <c r="E146" s="607">
        <f>+E124+E145</f>
        <v>5548600</v>
      </c>
    </row>
    <row r="147" ht="13.5" thickBot="1"/>
    <row r="148" spans="1:5" ht="15" customHeight="1" thickBot="1">
      <c r="A148" s="427" t="s">
        <v>696</v>
      </c>
      <c r="B148" s="428"/>
      <c r="C148" s="68">
        <v>0</v>
      </c>
      <c r="D148" s="69">
        <v>0</v>
      </c>
      <c r="E148" s="66">
        <v>0</v>
      </c>
    </row>
    <row r="149" spans="1:5" ht="14.25" customHeight="1" thickBot="1">
      <c r="A149" s="429" t="s">
        <v>695</v>
      </c>
      <c r="B149" s="430"/>
      <c r="C149" s="68">
        <v>0</v>
      </c>
      <c r="D149" s="69">
        <v>0</v>
      </c>
      <c r="E149" s="66">
        <v>0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394" customWidth="1"/>
    <col min="2" max="2" width="59.375" style="24" customWidth="1"/>
    <col min="3" max="5" width="15.875" style="24" customWidth="1"/>
    <col min="6" max="16384" width="9.375" style="24" customWidth="1"/>
  </cols>
  <sheetData>
    <row r="1" spans="1:5" s="367" customFormat="1" ht="21" customHeight="1" thickBot="1">
      <c r="A1" s="366"/>
      <c r="B1" s="368"/>
      <c r="C1" s="388"/>
      <c r="D1" s="388"/>
      <c r="E1" s="425" t="str">
        <f>+CONCATENATE("7.1. melléklet a 9/",LEFT(ÖSSZEFÜGGÉSEK!A4,4)+1,". (V. 8.) önkormányzati rendelethez")</f>
        <v>7.1. melléklet a 9/2017. (V. 8.) önkormányzati rendelethez</v>
      </c>
    </row>
    <row r="2" spans="1:5" s="389" customFormat="1" ht="25.5" customHeight="1">
      <c r="A2" s="386" t="s">
        <v>146</v>
      </c>
      <c r="B2" s="799" t="s">
        <v>705</v>
      </c>
      <c r="C2" s="800"/>
      <c r="D2" s="801"/>
      <c r="E2" s="395" t="s">
        <v>47</v>
      </c>
    </row>
    <row r="3" spans="1:5" s="389" customFormat="1" ht="24.75" thickBot="1">
      <c r="A3" s="387" t="s">
        <v>548</v>
      </c>
      <c r="B3" s="802" t="s">
        <v>541</v>
      </c>
      <c r="C3" s="808"/>
      <c r="D3" s="809"/>
      <c r="E3" s="396" t="s">
        <v>41</v>
      </c>
    </row>
    <row r="4" spans="1:5" s="390" customFormat="1" ht="15.75" customHeight="1" thickBot="1">
      <c r="A4" s="369"/>
      <c r="B4" s="369"/>
      <c r="C4" s="370"/>
      <c r="D4" s="370"/>
      <c r="E4" s="370" t="str">
        <f>'6.3. sz. mell'!E4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82" customFormat="1" ht="12" customHeight="1" thickBot="1">
      <c r="A8" s="616" t="s">
        <v>7</v>
      </c>
      <c r="B8" s="617" t="s">
        <v>549</v>
      </c>
      <c r="C8" s="618">
        <f>SUM(C9:C18)</f>
        <v>0</v>
      </c>
      <c r="D8" s="618">
        <f>SUM(D9:D18)</f>
        <v>0</v>
      </c>
      <c r="E8" s="619">
        <f>SUM(E9:E18)</f>
        <v>303316</v>
      </c>
    </row>
    <row r="9" spans="1:5" s="382" customFormat="1" ht="12" customHeight="1">
      <c r="A9" s="620" t="s">
        <v>70</v>
      </c>
      <c r="B9" s="582" t="s">
        <v>328</v>
      </c>
      <c r="C9" s="621"/>
      <c r="D9" s="621"/>
      <c r="E9" s="622"/>
    </row>
    <row r="10" spans="1:5" s="382" customFormat="1" ht="12" customHeight="1">
      <c r="A10" s="623" t="s">
        <v>71</v>
      </c>
      <c r="B10" s="584" t="s">
        <v>329</v>
      </c>
      <c r="C10" s="624"/>
      <c r="D10" s="624"/>
      <c r="E10" s="625">
        <v>207192</v>
      </c>
    </row>
    <row r="11" spans="1:5" s="382" customFormat="1" ht="12" customHeight="1">
      <c r="A11" s="623" t="s">
        <v>72</v>
      </c>
      <c r="B11" s="584" t="s">
        <v>330</v>
      </c>
      <c r="C11" s="624"/>
      <c r="D11" s="624"/>
      <c r="E11" s="625">
        <v>50271</v>
      </c>
    </row>
    <row r="12" spans="1:5" s="382" customFormat="1" ht="12" customHeight="1">
      <c r="A12" s="623" t="s">
        <v>73</v>
      </c>
      <c r="B12" s="584" t="s">
        <v>331</v>
      </c>
      <c r="C12" s="624"/>
      <c r="D12" s="624"/>
      <c r="E12" s="625"/>
    </row>
    <row r="13" spans="1:5" s="382" customFormat="1" ht="12" customHeight="1">
      <c r="A13" s="623" t="s">
        <v>106</v>
      </c>
      <c r="B13" s="584" t="s">
        <v>332</v>
      </c>
      <c r="C13" s="624"/>
      <c r="D13" s="624"/>
      <c r="E13" s="625"/>
    </row>
    <row r="14" spans="1:5" s="382" customFormat="1" ht="12" customHeight="1">
      <c r="A14" s="623" t="s">
        <v>74</v>
      </c>
      <c r="B14" s="584" t="s">
        <v>550</v>
      </c>
      <c r="C14" s="624"/>
      <c r="D14" s="624"/>
      <c r="E14" s="625">
        <v>44675</v>
      </c>
    </row>
    <row r="15" spans="1:5" s="392" customFormat="1" ht="12" customHeight="1">
      <c r="A15" s="623" t="s">
        <v>75</v>
      </c>
      <c r="B15" s="604" t="s">
        <v>551</v>
      </c>
      <c r="C15" s="624"/>
      <c r="D15" s="624"/>
      <c r="E15" s="625"/>
    </row>
    <row r="16" spans="1:5" s="392" customFormat="1" ht="12" customHeight="1">
      <c r="A16" s="623" t="s">
        <v>83</v>
      </c>
      <c r="B16" s="584" t="s">
        <v>335</v>
      </c>
      <c r="C16" s="626"/>
      <c r="D16" s="626"/>
      <c r="E16" s="627">
        <v>149</v>
      </c>
    </row>
    <row r="17" spans="1:5" s="382" customFormat="1" ht="12" customHeight="1">
      <c r="A17" s="623" t="s">
        <v>84</v>
      </c>
      <c r="B17" s="584" t="s">
        <v>337</v>
      </c>
      <c r="C17" s="624"/>
      <c r="D17" s="624"/>
      <c r="E17" s="625"/>
    </row>
    <row r="18" spans="1:5" s="392" customFormat="1" ht="12" customHeight="1" thickBot="1">
      <c r="A18" s="623" t="s">
        <v>85</v>
      </c>
      <c r="B18" s="604" t="s">
        <v>339</v>
      </c>
      <c r="C18" s="628"/>
      <c r="D18" s="628"/>
      <c r="E18" s="629">
        <v>1029</v>
      </c>
    </row>
    <row r="19" spans="1:5" s="392" customFormat="1" ht="12" customHeight="1" thickBot="1">
      <c r="A19" s="616" t="s">
        <v>8</v>
      </c>
      <c r="B19" s="617" t="s">
        <v>552</v>
      </c>
      <c r="C19" s="618">
        <f>SUM(C20:C22)</f>
        <v>12063000</v>
      </c>
      <c r="D19" s="618">
        <f>SUM(D20:D22)</f>
        <v>12647109</v>
      </c>
      <c r="E19" s="619">
        <f>SUM(E20:E22)</f>
        <v>12104538</v>
      </c>
    </row>
    <row r="20" spans="1:5" s="392" customFormat="1" ht="12" customHeight="1">
      <c r="A20" s="623" t="s">
        <v>76</v>
      </c>
      <c r="B20" s="603" t="s">
        <v>309</v>
      </c>
      <c r="C20" s="624"/>
      <c r="D20" s="624"/>
      <c r="E20" s="625"/>
    </row>
    <row r="21" spans="1:5" s="392" customFormat="1" ht="12" customHeight="1">
      <c r="A21" s="623" t="s">
        <v>77</v>
      </c>
      <c r="B21" s="584" t="s">
        <v>553</v>
      </c>
      <c r="C21" s="624"/>
      <c r="D21" s="624"/>
      <c r="E21" s="625"/>
    </row>
    <row r="22" spans="1:5" s="392" customFormat="1" ht="12" customHeight="1">
      <c r="A22" s="623" t="s">
        <v>78</v>
      </c>
      <c r="B22" s="584" t="s">
        <v>554</v>
      </c>
      <c r="C22" s="624">
        <v>12063000</v>
      </c>
      <c r="D22" s="624">
        <v>12647109</v>
      </c>
      <c r="E22" s="625">
        <v>12104538</v>
      </c>
    </row>
    <row r="23" spans="1:5" s="392" customFormat="1" ht="12" customHeight="1" thickBot="1">
      <c r="A23" s="623" t="s">
        <v>79</v>
      </c>
      <c r="B23" s="584" t="s">
        <v>667</v>
      </c>
      <c r="C23" s="624"/>
      <c r="D23" s="624"/>
      <c r="E23" s="625"/>
    </row>
    <row r="24" spans="1:5" s="392" customFormat="1" ht="12" customHeight="1" thickBot="1">
      <c r="A24" s="630" t="s">
        <v>9</v>
      </c>
      <c r="B24" s="602" t="s">
        <v>123</v>
      </c>
      <c r="C24" s="631"/>
      <c r="D24" s="631"/>
      <c r="E24" s="632"/>
    </row>
    <row r="25" spans="1:5" s="392" customFormat="1" ht="12" customHeight="1" thickBot="1">
      <c r="A25" s="630" t="s">
        <v>10</v>
      </c>
      <c r="B25" s="602" t="s">
        <v>555</v>
      </c>
      <c r="C25" s="618">
        <f>SUM(C26:C27)</f>
        <v>0</v>
      </c>
      <c r="D25" s="618">
        <f>SUM(D26:D27)</f>
        <v>0</v>
      </c>
      <c r="E25" s="619">
        <f>SUM(E26:E27)</f>
        <v>0</v>
      </c>
    </row>
    <row r="26" spans="1:5" s="392" customFormat="1" ht="12" customHeight="1">
      <c r="A26" s="633" t="s">
        <v>322</v>
      </c>
      <c r="B26" s="634" t="s">
        <v>553</v>
      </c>
      <c r="C26" s="635"/>
      <c r="D26" s="635"/>
      <c r="E26" s="636"/>
    </row>
    <row r="27" spans="1:5" s="392" customFormat="1" ht="12" customHeight="1">
      <c r="A27" s="633" t="s">
        <v>323</v>
      </c>
      <c r="B27" s="637" t="s">
        <v>556</v>
      </c>
      <c r="C27" s="638"/>
      <c r="D27" s="638"/>
      <c r="E27" s="639"/>
    </row>
    <row r="28" spans="1:5" s="392" customFormat="1" ht="12" customHeight="1" thickBot="1">
      <c r="A28" s="623" t="s">
        <v>324</v>
      </c>
      <c r="B28" s="640" t="s">
        <v>668</v>
      </c>
      <c r="C28" s="641"/>
      <c r="D28" s="641"/>
      <c r="E28" s="642"/>
    </row>
    <row r="29" spans="1:5" s="392" customFormat="1" ht="12" customHeight="1" thickBot="1">
      <c r="A29" s="630" t="s">
        <v>11</v>
      </c>
      <c r="B29" s="602" t="s">
        <v>557</v>
      </c>
      <c r="C29" s="618">
        <f>SUM(C30:C32)</f>
        <v>0</v>
      </c>
      <c r="D29" s="618">
        <f>SUM(D30:D32)</f>
        <v>0</v>
      </c>
      <c r="E29" s="619">
        <f>SUM(E30:E32)</f>
        <v>0</v>
      </c>
    </row>
    <row r="30" spans="1:5" s="392" customFormat="1" ht="12" customHeight="1">
      <c r="A30" s="633" t="s">
        <v>63</v>
      </c>
      <c r="B30" s="634" t="s">
        <v>341</v>
      </c>
      <c r="C30" s="635"/>
      <c r="D30" s="635"/>
      <c r="E30" s="636"/>
    </row>
    <row r="31" spans="1:5" s="392" customFormat="1" ht="12" customHeight="1">
      <c r="A31" s="633" t="s">
        <v>64</v>
      </c>
      <c r="B31" s="637" t="s">
        <v>342</v>
      </c>
      <c r="C31" s="638"/>
      <c r="D31" s="638"/>
      <c r="E31" s="639"/>
    </row>
    <row r="32" spans="1:5" s="392" customFormat="1" ht="12" customHeight="1" thickBot="1">
      <c r="A32" s="623" t="s">
        <v>65</v>
      </c>
      <c r="B32" s="643" t="s">
        <v>344</v>
      </c>
      <c r="C32" s="641"/>
      <c r="D32" s="641"/>
      <c r="E32" s="642"/>
    </row>
    <row r="33" spans="1:5" s="392" customFormat="1" ht="12" customHeight="1" thickBot="1">
      <c r="A33" s="630" t="s">
        <v>12</v>
      </c>
      <c r="B33" s="602" t="s">
        <v>469</v>
      </c>
      <c r="C33" s="631"/>
      <c r="D33" s="631"/>
      <c r="E33" s="632"/>
    </row>
    <row r="34" spans="1:5" s="382" customFormat="1" ht="12" customHeight="1" thickBot="1">
      <c r="A34" s="630" t="s">
        <v>13</v>
      </c>
      <c r="B34" s="602" t="s">
        <v>558</v>
      </c>
      <c r="C34" s="631"/>
      <c r="D34" s="631"/>
      <c r="E34" s="632"/>
    </row>
    <row r="35" spans="1:5" s="382" customFormat="1" ht="12" customHeight="1" thickBot="1">
      <c r="A35" s="616" t="s">
        <v>14</v>
      </c>
      <c r="B35" s="602" t="s">
        <v>669</v>
      </c>
      <c r="C35" s="618">
        <f>+C8+C19+C24+C25+C29+C33+C34</f>
        <v>12063000</v>
      </c>
      <c r="D35" s="618">
        <f>+D8+D19+D24+D25+D29+D33+D34</f>
        <v>12647109</v>
      </c>
      <c r="E35" s="619">
        <f>+E8+E19+E24+E25+E29+E33+E34</f>
        <v>12407854</v>
      </c>
    </row>
    <row r="36" spans="1:5" s="382" customFormat="1" ht="12" customHeight="1" thickBot="1">
      <c r="A36" s="644" t="s">
        <v>15</v>
      </c>
      <c r="B36" s="602" t="s">
        <v>560</v>
      </c>
      <c r="C36" s="618">
        <f>+C37+C38+C39</f>
        <v>82445000</v>
      </c>
      <c r="D36" s="618">
        <f>+D37+D38+D39</f>
        <v>88743071</v>
      </c>
      <c r="E36" s="619">
        <f>+E37+E38+E39</f>
        <v>87979884</v>
      </c>
    </row>
    <row r="37" spans="1:5" s="382" customFormat="1" ht="12" customHeight="1">
      <c r="A37" s="633" t="s">
        <v>561</v>
      </c>
      <c r="B37" s="634" t="s">
        <v>161</v>
      </c>
      <c r="C37" s="635"/>
      <c r="D37" s="635">
        <v>5691481</v>
      </c>
      <c r="E37" s="635">
        <v>5691481</v>
      </c>
    </row>
    <row r="38" spans="1:5" s="392" customFormat="1" ht="12" customHeight="1">
      <c r="A38" s="633" t="s">
        <v>562</v>
      </c>
      <c r="B38" s="637" t="s">
        <v>3</v>
      </c>
      <c r="C38" s="638"/>
      <c r="D38" s="638"/>
      <c r="E38" s="639"/>
    </row>
    <row r="39" spans="1:5" s="392" customFormat="1" ht="12" customHeight="1" thickBot="1">
      <c r="A39" s="623" t="s">
        <v>563</v>
      </c>
      <c r="B39" s="643" t="s">
        <v>564</v>
      </c>
      <c r="C39" s="641">
        <v>82445000</v>
      </c>
      <c r="D39" s="641">
        <v>83051590</v>
      </c>
      <c r="E39" s="642">
        <v>82288403</v>
      </c>
    </row>
    <row r="40" spans="1:5" s="392" customFormat="1" ht="15" customHeight="1" thickBot="1">
      <c r="A40" s="644" t="s">
        <v>16</v>
      </c>
      <c r="B40" s="645" t="s">
        <v>565</v>
      </c>
      <c r="C40" s="646">
        <f>+C35+C36</f>
        <v>94508000</v>
      </c>
      <c r="D40" s="646">
        <f>+D35+D36</f>
        <v>101390180</v>
      </c>
      <c r="E40" s="647">
        <f>+E35+E36</f>
        <v>100387738</v>
      </c>
    </row>
    <row r="41" spans="1:5" s="392" customFormat="1" ht="15" customHeight="1">
      <c r="A41" s="610"/>
      <c r="B41" s="611"/>
      <c r="C41" s="612"/>
      <c r="D41" s="612"/>
      <c r="E41" s="612"/>
    </row>
    <row r="42" spans="1:5" ht="13.5" thickBot="1">
      <c r="A42" s="613"/>
      <c r="B42" s="614"/>
      <c r="C42" s="615"/>
      <c r="D42" s="615"/>
      <c r="E42" s="615"/>
    </row>
    <row r="43" spans="1:5" s="391" customFormat="1" ht="16.5" customHeight="1" thickBot="1">
      <c r="A43" s="805" t="s">
        <v>43</v>
      </c>
      <c r="B43" s="806"/>
      <c r="C43" s="806"/>
      <c r="D43" s="806"/>
      <c r="E43" s="807"/>
    </row>
    <row r="44" spans="1:5" s="238" customFormat="1" ht="12" customHeight="1" thickBot="1">
      <c r="A44" s="630" t="s">
        <v>7</v>
      </c>
      <c r="B44" s="602" t="s">
        <v>566</v>
      </c>
      <c r="C44" s="618">
        <f>SUM(C45:C49)</f>
        <v>94508000</v>
      </c>
      <c r="D44" s="618">
        <f>SUM(D45:D49)</f>
        <v>100900339</v>
      </c>
      <c r="E44" s="648">
        <f>SUM(E45:E49)</f>
        <v>96550042</v>
      </c>
    </row>
    <row r="45" spans="1:5" ht="12" customHeight="1">
      <c r="A45" s="623" t="s">
        <v>70</v>
      </c>
      <c r="B45" s="603" t="s">
        <v>37</v>
      </c>
      <c r="C45" s="635">
        <v>62962000</v>
      </c>
      <c r="D45" s="635">
        <v>68210778</v>
      </c>
      <c r="E45" s="649">
        <v>66482501</v>
      </c>
    </row>
    <row r="46" spans="1:5" ht="12" customHeight="1">
      <c r="A46" s="623" t="s">
        <v>71</v>
      </c>
      <c r="B46" s="584" t="s">
        <v>132</v>
      </c>
      <c r="C46" s="650">
        <v>17207000</v>
      </c>
      <c r="D46" s="650">
        <v>18626765</v>
      </c>
      <c r="E46" s="651">
        <v>18521127</v>
      </c>
    </row>
    <row r="47" spans="1:5" ht="12" customHeight="1">
      <c r="A47" s="623" t="s">
        <v>72</v>
      </c>
      <c r="B47" s="584" t="s">
        <v>99</v>
      </c>
      <c r="C47" s="650">
        <v>14339000</v>
      </c>
      <c r="D47" s="650">
        <v>13993189</v>
      </c>
      <c r="E47" s="651">
        <v>11476807</v>
      </c>
    </row>
    <row r="48" spans="1:5" ht="12" customHeight="1">
      <c r="A48" s="623" t="s">
        <v>73</v>
      </c>
      <c r="B48" s="584" t="s">
        <v>133</v>
      </c>
      <c r="C48" s="650"/>
      <c r="D48" s="650"/>
      <c r="E48" s="651"/>
    </row>
    <row r="49" spans="1:5" ht="12" customHeight="1" thickBot="1">
      <c r="A49" s="623" t="s">
        <v>106</v>
      </c>
      <c r="B49" s="584" t="s">
        <v>134</v>
      </c>
      <c r="C49" s="650"/>
      <c r="D49" s="650">
        <v>69607</v>
      </c>
      <c r="E49" s="651">
        <v>69607</v>
      </c>
    </row>
    <row r="50" spans="1:5" ht="12" customHeight="1" thickBot="1">
      <c r="A50" s="630" t="s">
        <v>8</v>
      </c>
      <c r="B50" s="602" t="s">
        <v>567</v>
      </c>
      <c r="C50" s="618">
        <f>SUM(C51:C53)</f>
        <v>0</v>
      </c>
      <c r="D50" s="618">
        <f>SUM(D51:D53)</f>
        <v>489841</v>
      </c>
      <c r="E50" s="648">
        <f>SUM(E51:E53)</f>
        <v>489841</v>
      </c>
    </row>
    <row r="51" spans="1:5" s="238" customFormat="1" ht="12" customHeight="1">
      <c r="A51" s="623" t="s">
        <v>76</v>
      </c>
      <c r="B51" s="603" t="s">
        <v>154</v>
      </c>
      <c r="C51" s="635"/>
      <c r="D51" s="635">
        <v>489841</v>
      </c>
      <c r="E51" s="649">
        <v>489841</v>
      </c>
    </row>
    <row r="52" spans="1:5" ht="12" customHeight="1">
      <c r="A52" s="623" t="s">
        <v>77</v>
      </c>
      <c r="B52" s="584" t="s">
        <v>136</v>
      </c>
      <c r="C52" s="650"/>
      <c r="D52" s="650"/>
      <c r="E52" s="651"/>
    </row>
    <row r="53" spans="1:5" ht="12" customHeight="1">
      <c r="A53" s="623" t="s">
        <v>78</v>
      </c>
      <c r="B53" s="584" t="s">
        <v>44</v>
      </c>
      <c r="C53" s="650"/>
      <c r="D53" s="650"/>
      <c r="E53" s="651"/>
    </row>
    <row r="54" spans="1:5" ht="12" customHeight="1" thickBot="1">
      <c r="A54" s="623" t="s">
        <v>79</v>
      </c>
      <c r="B54" s="584" t="s">
        <v>670</v>
      </c>
      <c r="C54" s="650"/>
      <c r="D54" s="650"/>
      <c r="E54" s="651"/>
    </row>
    <row r="55" spans="1:5" ht="12" customHeight="1" thickBot="1">
      <c r="A55" s="630" t="s">
        <v>9</v>
      </c>
      <c r="B55" s="652" t="s">
        <v>568</v>
      </c>
      <c r="C55" s="618">
        <f>+C44+C50</f>
        <v>94508000</v>
      </c>
      <c r="D55" s="618">
        <f>+D44+D50</f>
        <v>101390180</v>
      </c>
      <c r="E55" s="648">
        <f>+E44+E50</f>
        <v>97039883</v>
      </c>
    </row>
    <row r="56" spans="1:5" ht="13.5" thickBot="1">
      <c r="A56" s="653"/>
      <c r="B56" s="654"/>
      <c r="C56" s="655"/>
      <c r="D56" s="655"/>
      <c r="E56" s="655"/>
    </row>
    <row r="57" spans="1:5" ht="15" customHeight="1" thickBot="1">
      <c r="A57" s="427" t="s">
        <v>696</v>
      </c>
      <c r="B57" s="428"/>
      <c r="C57" s="68">
        <v>21</v>
      </c>
      <c r="D57" s="68">
        <v>21</v>
      </c>
      <c r="E57" s="393">
        <v>19</v>
      </c>
    </row>
    <row r="58" spans="1:5" ht="14.25" customHeight="1" thickBot="1">
      <c r="A58" s="429" t="s">
        <v>695</v>
      </c>
      <c r="B58" s="430"/>
      <c r="C58" s="68">
        <v>0</v>
      </c>
      <c r="D58" s="68">
        <v>0</v>
      </c>
      <c r="E58" s="393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394" customWidth="1"/>
    <col min="2" max="2" width="59.375" style="24" customWidth="1"/>
    <col min="3" max="5" width="15.875" style="24" customWidth="1"/>
    <col min="6" max="16384" width="9.375" style="24" customWidth="1"/>
  </cols>
  <sheetData>
    <row r="1" spans="1:5" s="367" customFormat="1" ht="21" customHeight="1" thickBot="1">
      <c r="A1" s="366"/>
      <c r="B1" s="368"/>
      <c r="C1" s="388"/>
      <c r="D1" s="388"/>
      <c r="E1" s="425" t="str">
        <f>+CONCATENATE("7.2. melléklet a 9/",LEFT(ÖSSZEFÜGGÉSEK!A4,4)+1,". (V. 8.) önkormányzati rendelethez")</f>
        <v>7.2. melléklet a 9/2017. (V. 8.) önkormányzati rendelethez</v>
      </c>
    </row>
    <row r="2" spans="1:5" s="389" customFormat="1" ht="25.5" customHeight="1">
      <c r="A2" s="386" t="s">
        <v>146</v>
      </c>
      <c r="B2" s="799" t="s">
        <v>705</v>
      </c>
      <c r="C2" s="800"/>
      <c r="D2" s="801"/>
      <c r="E2" s="395" t="s">
        <v>47</v>
      </c>
    </row>
    <row r="3" spans="1:5" s="389" customFormat="1" ht="24.75" thickBot="1">
      <c r="A3" s="387" t="s">
        <v>548</v>
      </c>
      <c r="B3" s="802" t="s">
        <v>664</v>
      </c>
      <c r="C3" s="808"/>
      <c r="D3" s="809"/>
      <c r="E3" s="396" t="s">
        <v>47</v>
      </c>
    </row>
    <row r="4" spans="1:5" s="390" customFormat="1" ht="15.75" customHeight="1" thickBot="1">
      <c r="A4" s="369"/>
      <c r="B4" s="369"/>
      <c r="C4" s="370"/>
      <c r="D4" s="370"/>
      <c r="E4" s="370" t="str">
        <f>'7.1. sz. mell'!E4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82" customFormat="1" ht="12" customHeight="1" thickBot="1">
      <c r="A8" s="616" t="s">
        <v>7</v>
      </c>
      <c r="B8" s="617" t="s">
        <v>549</v>
      </c>
      <c r="C8" s="618">
        <f>SUM(C9:C18)</f>
        <v>0</v>
      </c>
      <c r="D8" s="618">
        <f>SUM(D9:D18)</f>
        <v>0</v>
      </c>
      <c r="E8" s="619">
        <f>SUM(E9:E18)</f>
        <v>303316</v>
      </c>
    </row>
    <row r="9" spans="1:5" s="382" customFormat="1" ht="12" customHeight="1">
      <c r="A9" s="620" t="s">
        <v>70</v>
      </c>
      <c r="B9" s="582" t="s">
        <v>328</v>
      </c>
      <c r="C9" s="621"/>
      <c r="D9" s="621"/>
      <c r="E9" s="622"/>
    </row>
    <row r="10" spans="1:5" s="382" customFormat="1" ht="12" customHeight="1">
      <c r="A10" s="623" t="s">
        <v>71</v>
      </c>
      <c r="B10" s="584" t="s">
        <v>329</v>
      </c>
      <c r="C10" s="624"/>
      <c r="D10" s="624"/>
      <c r="E10" s="625">
        <v>207192</v>
      </c>
    </row>
    <row r="11" spans="1:5" s="382" customFormat="1" ht="12" customHeight="1">
      <c r="A11" s="623" t="s">
        <v>72</v>
      </c>
      <c r="B11" s="584" t="s">
        <v>330</v>
      </c>
      <c r="C11" s="624"/>
      <c r="D11" s="624"/>
      <c r="E11" s="625">
        <v>50271</v>
      </c>
    </row>
    <row r="12" spans="1:5" s="382" customFormat="1" ht="12" customHeight="1">
      <c r="A12" s="623" t="s">
        <v>73</v>
      </c>
      <c r="B12" s="584" t="s">
        <v>331</v>
      </c>
      <c r="C12" s="624"/>
      <c r="D12" s="624"/>
      <c r="E12" s="625"/>
    </row>
    <row r="13" spans="1:5" s="382" customFormat="1" ht="12" customHeight="1">
      <c r="A13" s="623" t="s">
        <v>106</v>
      </c>
      <c r="B13" s="584" t="s">
        <v>332</v>
      </c>
      <c r="C13" s="624"/>
      <c r="D13" s="624"/>
      <c r="E13" s="625"/>
    </row>
    <row r="14" spans="1:5" s="382" customFormat="1" ht="12" customHeight="1">
      <c r="A14" s="623" t="s">
        <v>74</v>
      </c>
      <c r="B14" s="584" t="s">
        <v>550</v>
      </c>
      <c r="C14" s="624"/>
      <c r="D14" s="624"/>
      <c r="E14" s="625">
        <v>44675</v>
      </c>
    </row>
    <row r="15" spans="1:5" s="392" customFormat="1" ht="12" customHeight="1">
      <c r="A15" s="623" t="s">
        <v>75</v>
      </c>
      <c r="B15" s="604" t="s">
        <v>551</v>
      </c>
      <c r="C15" s="624"/>
      <c r="D15" s="624"/>
      <c r="E15" s="625"/>
    </row>
    <row r="16" spans="1:5" s="392" customFormat="1" ht="12" customHeight="1">
      <c r="A16" s="623" t="s">
        <v>83</v>
      </c>
      <c r="B16" s="584" t="s">
        <v>335</v>
      </c>
      <c r="C16" s="626"/>
      <c r="D16" s="626"/>
      <c r="E16" s="627">
        <v>149</v>
      </c>
    </row>
    <row r="17" spans="1:5" s="382" customFormat="1" ht="12" customHeight="1">
      <c r="A17" s="623" t="s">
        <v>84</v>
      </c>
      <c r="B17" s="584" t="s">
        <v>337</v>
      </c>
      <c r="C17" s="624"/>
      <c r="D17" s="624"/>
      <c r="E17" s="625"/>
    </row>
    <row r="18" spans="1:5" s="392" customFormat="1" ht="12" customHeight="1" thickBot="1">
      <c r="A18" s="623" t="s">
        <v>85</v>
      </c>
      <c r="B18" s="604" t="s">
        <v>339</v>
      </c>
      <c r="C18" s="628"/>
      <c r="D18" s="628"/>
      <c r="E18" s="629">
        <v>1029</v>
      </c>
    </row>
    <row r="19" spans="1:5" s="392" customFormat="1" ht="12" customHeight="1" thickBot="1">
      <c r="A19" s="616" t="s">
        <v>8</v>
      </c>
      <c r="B19" s="617" t="s">
        <v>552</v>
      </c>
      <c r="C19" s="618">
        <f>SUM(C20:C22)</f>
        <v>12063000</v>
      </c>
      <c r="D19" s="618">
        <f>SUM(D20:D22)</f>
        <v>12647109</v>
      </c>
      <c r="E19" s="619">
        <f>SUM(E20:E22)</f>
        <v>12104538</v>
      </c>
    </row>
    <row r="20" spans="1:5" s="392" customFormat="1" ht="12" customHeight="1">
      <c r="A20" s="623" t="s">
        <v>76</v>
      </c>
      <c r="B20" s="603" t="s">
        <v>309</v>
      </c>
      <c r="C20" s="624"/>
      <c r="D20" s="624"/>
      <c r="E20" s="625"/>
    </row>
    <row r="21" spans="1:5" s="392" customFormat="1" ht="12" customHeight="1">
      <c r="A21" s="623" t="s">
        <v>77</v>
      </c>
      <c r="B21" s="584" t="s">
        <v>553</v>
      </c>
      <c r="C21" s="624"/>
      <c r="D21" s="624"/>
      <c r="E21" s="625"/>
    </row>
    <row r="22" spans="1:5" s="392" customFormat="1" ht="12" customHeight="1">
      <c r="A22" s="623" t="s">
        <v>78</v>
      </c>
      <c r="B22" s="584" t="s">
        <v>554</v>
      </c>
      <c r="C22" s="624">
        <v>12063000</v>
      </c>
      <c r="D22" s="624">
        <v>12647109</v>
      </c>
      <c r="E22" s="625">
        <v>12104538</v>
      </c>
    </row>
    <row r="23" spans="1:5" s="392" customFormat="1" ht="12" customHeight="1" thickBot="1">
      <c r="A23" s="623" t="s">
        <v>79</v>
      </c>
      <c r="B23" s="584" t="s">
        <v>667</v>
      </c>
      <c r="C23" s="624"/>
      <c r="D23" s="624"/>
      <c r="E23" s="625"/>
    </row>
    <row r="24" spans="1:5" s="392" customFormat="1" ht="12" customHeight="1" thickBot="1">
      <c r="A24" s="630" t="s">
        <v>9</v>
      </c>
      <c r="B24" s="602" t="s">
        <v>123</v>
      </c>
      <c r="C24" s="631"/>
      <c r="D24" s="631"/>
      <c r="E24" s="632"/>
    </row>
    <row r="25" spans="1:5" s="392" customFormat="1" ht="12" customHeight="1" thickBot="1">
      <c r="A25" s="630" t="s">
        <v>10</v>
      </c>
      <c r="B25" s="602" t="s">
        <v>555</v>
      </c>
      <c r="C25" s="618">
        <f>SUM(C26:C27)</f>
        <v>0</v>
      </c>
      <c r="D25" s="618">
        <f>SUM(D26:D27)</f>
        <v>0</v>
      </c>
      <c r="E25" s="619">
        <f>SUM(E26:E27)</f>
        <v>0</v>
      </c>
    </row>
    <row r="26" spans="1:5" s="392" customFormat="1" ht="12" customHeight="1">
      <c r="A26" s="633" t="s">
        <v>322</v>
      </c>
      <c r="B26" s="634" t="s">
        <v>553</v>
      </c>
      <c r="C26" s="635"/>
      <c r="D26" s="635"/>
      <c r="E26" s="636"/>
    </row>
    <row r="27" spans="1:5" s="392" customFormat="1" ht="12" customHeight="1">
      <c r="A27" s="633" t="s">
        <v>323</v>
      </c>
      <c r="B27" s="637" t="s">
        <v>556</v>
      </c>
      <c r="C27" s="638"/>
      <c r="D27" s="638"/>
      <c r="E27" s="639"/>
    </row>
    <row r="28" spans="1:5" s="392" customFormat="1" ht="12" customHeight="1" thickBot="1">
      <c r="A28" s="623" t="s">
        <v>324</v>
      </c>
      <c r="B28" s="640" t="s">
        <v>668</v>
      </c>
      <c r="C28" s="641"/>
      <c r="D28" s="641"/>
      <c r="E28" s="642"/>
    </row>
    <row r="29" spans="1:5" s="392" customFormat="1" ht="12" customHeight="1" thickBot="1">
      <c r="A29" s="630" t="s">
        <v>11</v>
      </c>
      <c r="B29" s="602" t="s">
        <v>557</v>
      </c>
      <c r="C29" s="618">
        <f>SUM(C30:C32)</f>
        <v>0</v>
      </c>
      <c r="D29" s="618">
        <f>SUM(D30:D32)</f>
        <v>0</v>
      </c>
      <c r="E29" s="619">
        <f>SUM(E30:E32)</f>
        <v>0</v>
      </c>
    </row>
    <row r="30" spans="1:5" s="392" customFormat="1" ht="12" customHeight="1">
      <c r="A30" s="633" t="s">
        <v>63</v>
      </c>
      <c r="B30" s="634" t="s">
        <v>341</v>
      </c>
      <c r="C30" s="635"/>
      <c r="D30" s="635"/>
      <c r="E30" s="636"/>
    </row>
    <row r="31" spans="1:5" s="392" customFormat="1" ht="12" customHeight="1">
      <c r="A31" s="633" t="s">
        <v>64</v>
      </c>
      <c r="B31" s="637" t="s">
        <v>342</v>
      </c>
      <c r="C31" s="638"/>
      <c r="D31" s="638"/>
      <c r="E31" s="639"/>
    </row>
    <row r="32" spans="1:5" s="392" customFormat="1" ht="12" customHeight="1" thickBot="1">
      <c r="A32" s="623" t="s">
        <v>65</v>
      </c>
      <c r="B32" s="643" t="s">
        <v>344</v>
      </c>
      <c r="C32" s="641"/>
      <c r="D32" s="641"/>
      <c r="E32" s="642"/>
    </row>
    <row r="33" spans="1:5" s="392" customFormat="1" ht="12" customHeight="1" thickBot="1">
      <c r="A33" s="630" t="s">
        <v>12</v>
      </c>
      <c r="B33" s="602" t="s">
        <v>469</v>
      </c>
      <c r="C33" s="631"/>
      <c r="D33" s="631"/>
      <c r="E33" s="632"/>
    </row>
    <row r="34" spans="1:5" s="382" customFormat="1" ht="12" customHeight="1" thickBot="1">
      <c r="A34" s="630" t="s">
        <v>13</v>
      </c>
      <c r="B34" s="602" t="s">
        <v>558</v>
      </c>
      <c r="C34" s="631"/>
      <c r="D34" s="631"/>
      <c r="E34" s="632"/>
    </row>
    <row r="35" spans="1:5" s="382" customFormat="1" ht="12" customHeight="1" thickBot="1">
      <c r="A35" s="616" t="s">
        <v>14</v>
      </c>
      <c r="B35" s="602" t="s">
        <v>669</v>
      </c>
      <c r="C35" s="618">
        <f>+C8+C19+C24+C25+C29+C33+C34</f>
        <v>12063000</v>
      </c>
      <c r="D35" s="618">
        <f>+D8+D19+D24+D25+D29+D33+D34</f>
        <v>12647109</v>
      </c>
      <c r="E35" s="619">
        <f>+E8+E19+E24+E25+E29+E33+E34</f>
        <v>12407854</v>
      </c>
    </row>
    <row r="36" spans="1:5" s="382" customFormat="1" ht="12" customHeight="1" thickBot="1">
      <c r="A36" s="644" t="s">
        <v>15</v>
      </c>
      <c r="B36" s="602" t="s">
        <v>560</v>
      </c>
      <c r="C36" s="618">
        <f>+C37+C38+C39</f>
        <v>35191000</v>
      </c>
      <c r="D36" s="618">
        <f>+D37+D38+D39</f>
        <v>38013179</v>
      </c>
      <c r="E36" s="619">
        <f>+E37+E38+E39</f>
        <v>39425141</v>
      </c>
    </row>
    <row r="37" spans="1:5" s="382" customFormat="1" ht="12" customHeight="1">
      <c r="A37" s="633" t="s">
        <v>561</v>
      </c>
      <c r="B37" s="634" t="s">
        <v>161</v>
      </c>
      <c r="C37" s="635"/>
      <c r="D37" s="635">
        <v>5691481</v>
      </c>
      <c r="E37" s="635">
        <v>5691481</v>
      </c>
    </row>
    <row r="38" spans="1:5" s="392" customFormat="1" ht="12" customHeight="1">
      <c r="A38" s="633" t="s">
        <v>562</v>
      </c>
      <c r="B38" s="637" t="s">
        <v>3</v>
      </c>
      <c r="C38" s="638"/>
      <c r="D38" s="638"/>
      <c r="E38" s="639"/>
    </row>
    <row r="39" spans="1:5" s="392" customFormat="1" ht="12" customHeight="1" thickBot="1">
      <c r="A39" s="623" t="s">
        <v>563</v>
      </c>
      <c r="B39" s="643" t="s">
        <v>564</v>
      </c>
      <c r="C39" s="641">
        <v>35191000</v>
      </c>
      <c r="D39" s="641">
        <v>32321698</v>
      </c>
      <c r="E39" s="642">
        <v>33733660</v>
      </c>
    </row>
    <row r="40" spans="1:5" s="392" customFormat="1" ht="15" customHeight="1" thickBot="1">
      <c r="A40" s="644" t="s">
        <v>16</v>
      </c>
      <c r="B40" s="645" t="s">
        <v>565</v>
      </c>
      <c r="C40" s="646">
        <f>+C35+C36</f>
        <v>47254000</v>
      </c>
      <c r="D40" s="646">
        <f>+D35+D36</f>
        <v>50660288</v>
      </c>
      <c r="E40" s="647">
        <f>+E35+E36</f>
        <v>51832995</v>
      </c>
    </row>
    <row r="41" spans="1:5" s="392" customFormat="1" ht="15" customHeight="1">
      <c r="A41" s="610"/>
      <c r="B41" s="611"/>
      <c r="C41" s="612"/>
      <c r="D41" s="612"/>
      <c r="E41" s="612"/>
    </row>
    <row r="42" spans="1:5" ht="13.5" thickBot="1">
      <c r="A42" s="613"/>
      <c r="B42" s="614"/>
      <c r="C42" s="615"/>
      <c r="D42" s="615"/>
      <c r="E42" s="615"/>
    </row>
    <row r="43" spans="1:5" s="391" customFormat="1" ht="16.5" customHeight="1" thickBot="1">
      <c r="A43" s="805" t="s">
        <v>43</v>
      </c>
      <c r="B43" s="806"/>
      <c r="C43" s="806"/>
      <c r="D43" s="806"/>
      <c r="E43" s="807"/>
    </row>
    <row r="44" spans="1:5" s="238" customFormat="1" ht="12" customHeight="1" thickBot="1">
      <c r="A44" s="630" t="s">
        <v>7</v>
      </c>
      <c r="B44" s="602" t="s">
        <v>566</v>
      </c>
      <c r="C44" s="618">
        <f>SUM(C45:C49)</f>
        <v>47254000</v>
      </c>
      <c r="D44" s="618">
        <f>SUM(D45:D49)</f>
        <v>50415367</v>
      </c>
      <c r="E44" s="648">
        <f>SUM(E45:E49)</f>
        <v>48240219</v>
      </c>
    </row>
    <row r="45" spans="1:5" ht="12" customHeight="1">
      <c r="A45" s="623" t="s">
        <v>70</v>
      </c>
      <c r="B45" s="603" t="s">
        <v>37</v>
      </c>
      <c r="C45" s="635">
        <v>31481000</v>
      </c>
      <c r="D45" s="635">
        <v>34105389</v>
      </c>
      <c r="E45" s="649">
        <v>33241251</v>
      </c>
    </row>
    <row r="46" spans="1:5" ht="12" customHeight="1">
      <c r="A46" s="623" t="s">
        <v>71</v>
      </c>
      <c r="B46" s="584" t="s">
        <v>132</v>
      </c>
      <c r="C46" s="650">
        <v>8603500</v>
      </c>
      <c r="D46" s="650">
        <v>9313383</v>
      </c>
      <c r="E46" s="651">
        <v>9260564</v>
      </c>
    </row>
    <row r="47" spans="1:5" ht="12" customHeight="1">
      <c r="A47" s="623" t="s">
        <v>72</v>
      </c>
      <c r="B47" s="584" t="s">
        <v>99</v>
      </c>
      <c r="C47" s="650">
        <v>7169500</v>
      </c>
      <c r="D47" s="650">
        <v>6996595</v>
      </c>
      <c r="E47" s="651">
        <v>5738404</v>
      </c>
    </row>
    <row r="48" spans="1:5" ht="12" customHeight="1">
      <c r="A48" s="623" t="s">
        <v>73</v>
      </c>
      <c r="B48" s="584" t="s">
        <v>133</v>
      </c>
      <c r="C48" s="650"/>
      <c r="D48" s="650"/>
      <c r="E48" s="651"/>
    </row>
    <row r="49" spans="1:5" ht="12" customHeight="1" thickBot="1">
      <c r="A49" s="623" t="s">
        <v>106</v>
      </c>
      <c r="B49" s="584" t="s">
        <v>134</v>
      </c>
      <c r="C49" s="650"/>
      <c r="D49" s="650"/>
      <c r="E49" s="650"/>
    </row>
    <row r="50" spans="1:5" ht="12" customHeight="1" thickBot="1">
      <c r="A50" s="630" t="s">
        <v>8</v>
      </c>
      <c r="B50" s="602" t="s">
        <v>567</v>
      </c>
      <c r="C50" s="618">
        <f>SUM(C51:C53)</f>
        <v>0</v>
      </c>
      <c r="D50" s="618">
        <f>SUM(D51:D53)</f>
        <v>244921</v>
      </c>
      <c r="E50" s="648">
        <f>SUM(E51:E53)</f>
        <v>244921</v>
      </c>
    </row>
    <row r="51" spans="1:5" s="238" customFormat="1" ht="12" customHeight="1">
      <c r="A51" s="623" t="s">
        <v>76</v>
      </c>
      <c r="B51" s="603" t="s">
        <v>154</v>
      </c>
      <c r="C51" s="635"/>
      <c r="D51" s="635">
        <v>244921</v>
      </c>
      <c r="E51" s="649">
        <v>244921</v>
      </c>
    </row>
    <row r="52" spans="1:5" ht="12" customHeight="1">
      <c r="A52" s="623" t="s">
        <v>77</v>
      </c>
      <c r="B52" s="584" t="s">
        <v>136</v>
      </c>
      <c r="C52" s="650"/>
      <c r="D52" s="650"/>
      <c r="E52" s="651"/>
    </row>
    <row r="53" spans="1:5" ht="12" customHeight="1">
      <c r="A53" s="623" t="s">
        <v>78</v>
      </c>
      <c r="B53" s="584" t="s">
        <v>44</v>
      </c>
      <c r="C53" s="650"/>
      <c r="D53" s="650"/>
      <c r="E53" s="651"/>
    </row>
    <row r="54" spans="1:5" ht="12" customHeight="1" thickBot="1">
      <c r="A54" s="623" t="s">
        <v>79</v>
      </c>
      <c r="B54" s="584" t="s">
        <v>670</v>
      </c>
      <c r="C54" s="650"/>
      <c r="D54" s="650"/>
      <c r="E54" s="651"/>
    </row>
    <row r="55" spans="1:5" ht="12" customHeight="1" thickBot="1">
      <c r="A55" s="630" t="s">
        <v>9</v>
      </c>
      <c r="B55" s="652" t="s">
        <v>568</v>
      </c>
      <c r="C55" s="618">
        <f>+C44+C50</f>
        <v>47254000</v>
      </c>
      <c r="D55" s="618">
        <f>+D44+D50</f>
        <v>50660288</v>
      </c>
      <c r="E55" s="648">
        <f>+E44+E50</f>
        <v>48485140</v>
      </c>
    </row>
    <row r="56" spans="1:5" ht="13.5" thickBot="1">
      <c r="A56" s="653"/>
      <c r="B56" s="654"/>
      <c r="C56" s="655"/>
      <c r="D56" s="655"/>
      <c r="E56" s="655"/>
    </row>
    <row r="57" spans="1:5" ht="15" customHeight="1" thickBot="1">
      <c r="A57" s="427" t="s">
        <v>696</v>
      </c>
      <c r="B57" s="428"/>
      <c r="C57" s="68">
        <v>11</v>
      </c>
      <c r="D57" s="68">
        <v>11</v>
      </c>
      <c r="E57" s="393">
        <v>10</v>
      </c>
    </row>
    <row r="58" spans="1:5" ht="14.25" customHeight="1" thickBot="1">
      <c r="A58" s="429" t="s">
        <v>695</v>
      </c>
      <c r="B58" s="430"/>
      <c r="C58" s="68">
        <v>0</v>
      </c>
      <c r="D58" s="68">
        <v>0</v>
      </c>
      <c r="E58" s="39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394" customWidth="1"/>
    <col min="2" max="2" width="59.375" style="24" customWidth="1"/>
    <col min="3" max="5" width="15.875" style="24" customWidth="1"/>
    <col min="6" max="16384" width="9.375" style="24" customWidth="1"/>
  </cols>
  <sheetData>
    <row r="1" spans="1:5" s="367" customFormat="1" ht="21" customHeight="1" thickBot="1">
      <c r="A1" s="366"/>
      <c r="B1" s="368"/>
      <c r="C1" s="388"/>
      <c r="D1" s="388"/>
      <c r="E1" s="425" t="str">
        <f>+CONCATENATE("7.3. melléklet a 9/",LEFT(ÖSSZEFÜGGÉSEK!A4,4)+1,". (V. 8.) önkormányzati rendelethez")</f>
        <v>7.3. melléklet a 9/2017. (V. 8.) önkormányzati rendelethez</v>
      </c>
    </row>
    <row r="2" spans="1:5" s="389" customFormat="1" ht="25.5" customHeight="1">
      <c r="A2" s="386" t="s">
        <v>146</v>
      </c>
      <c r="B2" s="799" t="s">
        <v>705</v>
      </c>
      <c r="C2" s="800"/>
      <c r="D2" s="801"/>
      <c r="E2" s="395" t="s">
        <v>47</v>
      </c>
    </row>
    <row r="3" spans="1:5" s="389" customFormat="1" ht="24.75" thickBot="1">
      <c r="A3" s="387" t="s">
        <v>548</v>
      </c>
      <c r="B3" s="802" t="s">
        <v>666</v>
      </c>
      <c r="C3" s="808"/>
      <c r="D3" s="809"/>
      <c r="E3" s="396" t="s">
        <v>48</v>
      </c>
    </row>
    <row r="4" spans="1:5" s="390" customFormat="1" ht="15.75" customHeight="1" thickBot="1">
      <c r="A4" s="369"/>
      <c r="B4" s="369"/>
      <c r="C4" s="370"/>
      <c r="D4" s="370"/>
      <c r="E4" s="370" t="str">
        <f>'7.2. sz. mell'!E4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82" customFormat="1" ht="12" customHeight="1" thickBot="1">
      <c r="A8" s="616" t="s">
        <v>7</v>
      </c>
      <c r="B8" s="617" t="s">
        <v>549</v>
      </c>
      <c r="C8" s="618">
        <f>SUM(C9:C18)</f>
        <v>0</v>
      </c>
      <c r="D8" s="618">
        <f>SUM(D9:D18)</f>
        <v>0</v>
      </c>
      <c r="E8" s="619">
        <f>SUM(E9:E18)</f>
        <v>0</v>
      </c>
    </row>
    <row r="9" spans="1:5" s="382" customFormat="1" ht="12" customHeight="1">
      <c r="A9" s="620" t="s">
        <v>70</v>
      </c>
      <c r="B9" s="582" t="s">
        <v>328</v>
      </c>
      <c r="C9" s="621"/>
      <c r="D9" s="621"/>
      <c r="E9" s="622"/>
    </row>
    <row r="10" spans="1:5" s="382" customFormat="1" ht="12" customHeight="1">
      <c r="A10" s="623" t="s">
        <v>71</v>
      </c>
      <c r="B10" s="584" t="s">
        <v>329</v>
      </c>
      <c r="C10" s="624"/>
      <c r="D10" s="624"/>
      <c r="E10" s="625"/>
    </row>
    <row r="11" spans="1:5" s="382" customFormat="1" ht="12" customHeight="1">
      <c r="A11" s="623" t="s">
        <v>72</v>
      </c>
      <c r="B11" s="584" t="s">
        <v>330</v>
      </c>
      <c r="C11" s="624"/>
      <c r="D11" s="624"/>
      <c r="E11" s="625"/>
    </row>
    <row r="12" spans="1:5" s="382" customFormat="1" ht="12" customHeight="1">
      <c r="A12" s="623" t="s">
        <v>73</v>
      </c>
      <c r="B12" s="584" t="s">
        <v>331</v>
      </c>
      <c r="C12" s="624"/>
      <c r="D12" s="624"/>
      <c r="E12" s="625"/>
    </row>
    <row r="13" spans="1:5" s="382" customFormat="1" ht="12" customHeight="1">
      <c r="A13" s="623" t="s">
        <v>106</v>
      </c>
      <c r="B13" s="584" t="s">
        <v>332</v>
      </c>
      <c r="C13" s="624"/>
      <c r="D13" s="624"/>
      <c r="E13" s="625"/>
    </row>
    <row r="14" spans="1:5" s="382" customFormat="1" ht="12" customHeight="1">
      <c r="A14" s="623" t="s">
        <v>74</v>
      </c>
      <c r="B14" s="584" t="s">
        <v>550</v>
      </c>
      <c r="C14" s="624"/>
      <c r="D14" s="624"/>
      <c r="E14" s="625"/>
    </row>
    <row r="15" spans="1:5" s="392" customFormat="1" ht="12" customHeight="1">
      <c r="A15" s="623" t="s">
        <v>75</v>
      </c>
      <c r="B15" s="604" t="s">
        <v>551</v>
      </c>
      <c r="C15" s="624"/>
      <c r="D15" s="624"/>
      <c r="E15" s="625"/>
    </row>
    <row r="16" spans="1:5" s="392" customFormat="1" ht="12" customHeight="1">
      <c r="A16" s="623" t="s">
        <v>83</v>
      </c>
      <c r="B16" s="584" t="s">
        <v>335</v>
      </c>
      <c r="C16" s="626"/>
      <c r="D16" s="626"/>
      <c r="E16" s="627"/>
    </row>
    <row r="17" spans="1:5" s="382" customFormat="1" ht="12" customHeight="1">
      <c r="A17" s="623" t="s">
        <v>84</v>
      </c>
      <c r="B17" s="584" t="s">
        <v>337</v>
      </c>
      <c r="C17" s="624"/>
      <c r="D17" s="624"/>
      <c r="E17" s="625"/>
    </row>
    <row r="18" spans="1:5" s="392" customFormat="1" ht="12" customHeight="1" thickBot="1">
      <c r="A18" s="623" t="s">
        <v>85</v>
      </c>
      <c r="B18" s="604" t="s">
        <v>339</v>
      </c>
      <c r="C18" s="628"/>
      <c r="D18" s="628"/>
      <c r="E18" s="629"/>
    </row>
    <row r="19" spans="1:5" s="392" customFormat="1" ht="12" customHeight="1" thickBot="1">
      <c r="A19" s="616" t="s">
        <v>8</v>
      </c>
      <c r="B19" s="617" t="s">
        <v>552</v>
      </c>
      <c r="C19" s="618">
        <f>SUM(C20:C22)</f>
        <v>0</v>
      </c>
      <c r="D19" s="618">
        <f>SUM(D20:D22)</f>
        <v>0</v>
      </c>
      <c r="E19" s="619">
        <f>SUM(E20:E22)</f>
        <v>0</v>
      </c>
    </row>
    <row r="20" spans="1:5" s="392" customFormat="1" ht="12" customHeight="1">
      <c r="A20" s="623" t="s">
        <v>76</v>
      </c>
      <c r="B20" s="603" t="s">
        <v>309</v>
      </c>
      <c r="C20" s="624"/>
      <c r="D20" s="624"/>
      <c r="E20" s="625"/>
    </row>
    <row r="21" spans="1:5" s="392" customFormat="1" ht="12" customHeight="1">
      <c r="A21" s="623" t="s">
        <v>77</v>
      </c>
      <c r="B21" s="584" t="s">
        <v>553</v>
      </c>
      <c r="C21" s="624"/>
      <c r="D21" s="624"/>
      <c r="E21" s="625"/>
    </row>
    <row r="22" spans="1:5" s="392" customFormat="1" ht="12" customHeight="1">
      <c r="A22" s="623" t="s">
        <v>78</v>
      </c>
      <c r="B22" s="584" t="s">
        <v>554</v>
      </c>
      <c r="C22" s="624"/>
      <c r="D22" s="624"/>
      <c r="E22" s="625"/>
    </row>
    <row r="23" spans="1:5" s="392" customFormat="1" ht="12" customHeight="1" thickBot="1">
      <c r="A23" s="623" t="s">
        <v>79</v>
      </c>
      <c r="B23" s="584" t="s">
        <v>667</v>
      </c>
      <c r="C23" s="624"/>
      <c r="D23" s="624"/>
      <c r="E23" s="625"/>
    </row>
    <row r="24" spans="1:5" s="392" customFormat="1" ht="12" customHeight="1" thickBot="1">
      <c r="A24" s="630" t="s">
        <v>9</v>
      </c>
      <c r="B24" s="602" t="s">
        <v>123</v>
      </c>
      <c r="C24" s="631"/>
      <c r="D24" s="631"/>
      <c r="E24" s="632"/>
    </row>
    <row r="25" spans="1:5" s="392" customFormat="1" ht="12" customHeight="1" thickBot="1">
      <c r="A25" s="630" t="s">
        <v>10</v>
      </c>
      <c r="B25" s="602" t="s">
        <v>555</v>
      </c>
      <c r="C25" s="618">
        <f>SUM(C26:C27)</f>
        <v>0</v>
      </c>
      <c r="D25" s="618">
        <f>SUM(D26:D27)</f>
        <v>0</v>
      </c>
      <c r="E25" s="619">
        <f>SUM(E26:E27)</f>
        <v>0</v>
      </c>
    </row>
    <row r="26" spans="1:5" s="392" customFormat="1" ht="12" customHeight="1">
      <c r="A26" s="633" t="s">
        <v>322</v>
      </c>
      <c r="B26" s="634" t="s">
        <v>553</v>
      </c>
      <c r="C26" s="635"/>
      <c r="D26" s="635"/>
      <c r="E26" s="636"/>
    </row>
    <row r="27" spans="1:5" s="392" customFormat="1" ht="12" customHeight="1">
      <c r="A27" s="633" t="s">
        <v>323</v>
      </c>
      <c r="B27" s="637" t="s">
        <v>556</v>
      </c>
      <c r="C27" s="638"/>
      <c r="D27" s="638"/>
      <c r="E27" s="639"/>
    </row>
    <row r="28" spans="1:5" s="392" customFormat="1" ht="12" customHeight="1" thickBot="1">
      <c r="A28" s="623" t="s">
        <v>324</v>
      </c>
      <c r="B28" s="640" t="s">
        <v>668</v>
      </c>
      <c r="C28" s="641"/>
      <c r="D28" s="641"/>
      <c r="E28" s="642"/>
    </row>
    <row r="29" spans="1:5" s="392" customFormat="1" ht="12" customHeight="1" thickBot="1">
      <c r="A29" s="630" t="s">
        <v>11</v>
      </c>
      <c r="B29" s="602" t="s">
        <v>557</v>
      </c>
      <c r="C29" s="618">
        <f>SUM(C30:C32)</f>
        <v>0</v>
      </c>
      <c r="D29" s="618">
        <f>SUM(D30:D32)</f>
        <v>0</v>
      </c>
      <c r="E29" s="619">
        <f>SUM(E30:E32)</f>
        <v>0</v>
      </c>
    </row>
    <row r="30" spans="1:5" s="392" customFormat="1" ht="12" customHeight="1">
      <c r="A30" s="633" t="s">
        <v>63</v>
      </c>
      <c r="B30" s="634" t="s">
        <v>341</v>
      </c>
      <c r="C30" s="635"/>
      <c r="D30" s="635"/>
      <c r="E30" s="636"/>
    </row>
    <row r="31" spans="1:5" s="392" customFormat="1" ht="12" customHeight="1">
      <c r="A31" s="633" t="s">
        <v>64</v>
      </c>
      <c r="B31" s="637" t="s">
        <v>342</v>
      </c>
      <c r="C31" s="638"/>
      <c r="D31" s="638"/>
      <c r="E31" s="639"/>
    </row>
    <row r="32" spans="1:5" s="392" customFormat="1" ht="12" customHeight="1" thickBot="1">
      <c r="A32" s="623" t="s">
        <v>65</v>
      </c>
      <c r="B32" s="643" t="s">
        <v>344</v>
      </c>
      <c r="C32" s="641"/>
      <c r="D32" s="641"/>
      <c r="E32" s="642"/>
    </row>
    <row r="33" spans="1:5" s="392" customFormat="1" ht="12" customHeight="1" thickBot="1">
      <c r="A33" s="630" t="s">
        <v>12</v>
      </c>
      <c r="B33" s="602" t="s">
        <v>469</v>
      </c>
      <c r="C33" s="631"/>
      <c r="D33" s="631"/>
      <c r="E33" s="632"/>
    </row>
    <row r="34" spans="1:5" s="382" customFormat="1" ht="12" customHeight="1" thickBot="1">
      <c r="A34" s="630" t="s">
        <v>13</v>
      </c>
      <c r="B34" s="602" t="s">
        <v>558</v>
      </c>
      <c r="C34" s="631"/>
      <c r="D34" s="631"/>
      <c r="E34" s="632"/>
    </row>
    <row r="35" spans="1:5" s="382" customFormat="1" ht="12" customHeight="1" thickBot="1">
      <c r="A35" s="616" t="s">
        <v>14</v>
      </c>
      <c r="B35" s="602" t="s">
        <v>669</v>
      </c>
      <c r="C35" s="618">
        <f>+C8+C19+C24+C25+C29+C33+C34</f>
        <v>0</v>
      </c>
      <c r="D35" s="618">
        <f>+D8+D19+D24+D25+D29+D33+D34</f>
        <v>0</v>
      </c>
      <c r="E35" s="619">
        <f>+E8+E19+E24+E25+E29+E33+E34</f>
        <v>0</v>
      </c>
    </row>
    <row r="36" spans="1:5" s="382" customFormat="1" ht="12" customHeight="1" thickBot="1">
      <c r="A36" s="644" t="s">
        <v>15</v>
      </c>
      <c r="B36" s="602" t="s">
        <v>560</v>
      </c>
      <c r="C36" s="618">
        <f>+C37+C38+C39</f>
        <v>47254000</v>
      </c>
      <c r="D36" s="618">
        <f>+D37+D38+D39</f>
        <v>50729892</v>
      </c>
      <c r="E36" s="619">
        <f>+E37+E38+E39</f>
        <v>48554743</v>
      </c>
    </row>
    <row r="37" spans="1:5" s="382" customFormat="1" ht="12" customHeight="1">
      <c r="A37" s="633" t="s">
        <v>561</v>
      </c>
      <c r="B37" s="634" t="s">
        <v>161</v>
      </c>
      <c r="C37" s="635"/>
      <c r="D37" s="635"/>
      <c r="E37" s="636"/>
    </row>
    <row r="38" spans="1:5" s="392" customFormat="1" ht="12" customHeight="1">
      <c r="A38" s="633" t="s">
        <v>562</v>
      </c>
      <c r="B38" s="637" t="s">
        <v>3</v>
      </c>
      <c r="C38" s="638"/>
      <c r="D38" s="638"/>
      <c r="E38" s="639"/>
    </row>
    <row r="39" spans="1:5" s="392" customFormat="1" ht="12" customHeight="1" thickBot="1">
      <c r="A39" s="623" t="s">
        <v>563</v>
      </c>
      <c r="B39" s="643" t="s">
        <v>564</v>
      </c>
      <c r="C39" s="641">
        <v>47254000</v>
      </c>
      <c r="D39" s="641">
        <v>50729892</v>
      </c>
      <c r="E39" s="642">
        <v>48554743</v>
      </c>
    </row>
    <row r="40" spans="1:5" s="392" customFormat="1" ht="15" customHeight="1" thickBot="1">
      <c r="A40" s="644" t="s">
        <v>16</v>
      </c>
      <c r="B40" s="645" t="s">
        <v>565</v>
      </c>
      <c r="C40" s="646">
        <f>+C35+C36</f>
        <v>47254000</v>
      </c>
      <c r="D40" s="646">
        <f>+D35+D36</f>
        <v>50729892</v>
      </c>
      <c r="E40" s="647">
        <f>+E35+E36</f>
        <v>48554743</v>
      </c>
    </row>
    <row r="41" spans="1:5" s="392" customFormat="1" ht="15" customHeight="1">
      <c r="A41" s="610"/>
      <c r="B41" s="611"/>
      <c r="C41" s="612"/>
      <c r="D41" s="612"/>
      <c r="E41" s="612"/>
    </row>
    <row r="42" spans="1:5" ht="13.5" thickBot="1">
      <c r="A42" s="613"/>
      <c r="B42" s="614"/>
      <c r="C42" s="615"/>
      <c r="D42" s="615"/>
      <c r="E42" s="615"/>
    </row>
    <row r="43" spans="1:5" s="391" customFormat="1" ht="16.5" customHeight="1" thickBot="1">
      <c r="A43" s="805" t="s">
        <v>43</v>
      </c>
      <c r="B43" s="806"/>
      <c r="C43" s="806"/>
      <c r="D43" s="806"/>
      <c r="E43" s="807"/>
    </row>
    <row r="44" spans="1:5" s="238" customFormat="1" ht="12" customHeight="1" thickBot="1">
      <c r="A44" s="630" t="s">
        <v>7</v>
      </c>
      <c r="B44" s="602" t="s">
        <v>566</v>
      </c>
      <c r="C44" s="618">
        <f>SUM(C45:C49)</f>
        <v>47254000</v>
      </c>
      <c r="D44" s="618">
        <f>SUM(D45:D49)</f>
        <v>50484972</v>
      </c>
      <c r="E44" s="648">
        <f>SUM(E45:E49)</f>
        <v>48309823</v>
      </c>
    </row>
    <row r="45" spans="1:5" ht="12" customHeight="1">
      <c r="A45" s="623" t="s">
        <v>70</v>
      </c>
      <c r="B45" s="603" t="s">
        <v>37</v>
      </c>
      <c r="C45" s="635">
        <v>31481000</v>
      </c>
      <c r="D45" s="635">
        <v>34105389</v>
      </c>
      <c r="E45" s="649">
        <v>33241250</v>
      </c>
    </row>
    <row r="46" spans="1:5" ht="12" customHeight="1">
      <c r="A46" s="623" t="s">
        <v>71</v>
      </c>
      <c r="B46" s="584" t="s">
        <v>132</v>
      </c>
      <c r="C46" s="650">
        <v>8603500</v>
      </c>
      <c r="D46" s="650">
        <v>9313382</v>
      </c>
      <c r="E46" s="651">
        <v>9260563</v>
      </c>
    </row>
    <row r="47" spans="1:5" ht="12" customHeight="1">
      <c r="A47" s="623" t="s">
        <v>72</v>
      </c>
      <c r="B47" s="584" t="s">
        <v>99</v>
      </c>
      <c r="C47" s="650">
        <v>7169500</v>
      </c>
      <c r="D47" s="650">
        <v>6996594</v>
      </c>
      <c r="E47" s="651">
        <v>5738403</v>
      </c>
    </row>
    <row r="48" spans="1:5" ht="12" customHeight="1">
      <c r="A48" s="623" t="s">
        <v>73</v>
      </c>
      <c r="B48" s="584" t="s">
        <v>133</v>
      </c>
      <c r="C48" s="650"/>
      <c r="D48" s="650"/>
      <c r="E48" s="651"/>
    </row>
    <row r="49" spans="1:5" ht="12" customHeight="1" thickBot="1">
      <c r="A49" s="623" t="s">
        <v>106</v>
      </c>
      <c r="B49" s="584" t="s">
        <v>134</v>
      </c>
      <c r="C49" s="650"/>
      <c r="D49" s="650">
        <v>69607</v>
      </c>
      <c r="E49" s="650">
        <v>69607</v>
      </c>
    </row>
    <row r="50" spans="1:5" ht="12" customHeight="1" thickBot="1">
      <c r="A50" s="630" t="s">
        <v>8</v>
      </c>
      <c r="B50" s="602" t="s">
        <v>567</v>
      </c>
      <c r="C50" s="618">
        <f>SUM(C51:C53)</f>
        <v>0</v>
      </c>
      <c r="D50" s="618">
        <f>SUM(D51:D53)</f>
        <v>244920</v>
      </c>
      <c r="E50" s="648">
        <f>SUM(E51:E53)</f>
        <v>244920</v>
      </c>
    </row>
    <row r="51" spans="1:5" s="238" customFormat="1" ht="12" customHeight="1">
      <c r="A51" s="623" t="s">
        <v>76</v>
      </c>
      <c r="B51" s="603" t="s">
        <v>154</v>
      </c>
      <c r="C51" s="635"/>
      <c r="D51" s="635">
        <v>244920</v>
      </c>
      <c r="E51" s="649">
        <v>244920</v>
      </c>
    </row>
    <row r="52" spans="1:5" ht="12" customHeight="1">
      <c r="A52" s="623" t="s">
        <v>77</v>
      </c>
      <c r="B52" s="584" t="s">
        <v>136</v>
      </c>
      <c r="C52" s="650"/>
      <c r="D52" s="650"/>
      <c r="E52" s="651"/>
    </row>
    <row r="53" spans="1:5" ht="12" customHeight="1">
      <c r="A53" s="623" t="s">
        <v>78</v>
      </c>
      <c r="B53" s="584" t="s">
        <v>44</v>
      </c>
      <c r="C53" s="650"/>
      <c r="D53" s="650"/>
      <c r="E53" s="651"/>
    </row>
    <row r="54" spans="1:5" ht="12" customHeight="1" thickBot="1">
      <c r="A54" s="623" t="s">
        <v>79</v>
      </c>
      <c r="B54" s="584" t="s">
        <v>670</v>
      </c>
      <c r="C54" s="650"/>
      <c r="D54" s="650"/>
      <c r="E54" s="651"/>
    </row>
    <row r="55" spans="1:5" ht="12" customHeight="1" thickBot="1">
      <c r="A55" s="630" t="s">
        <v>9</v>
      </c>
      <c r="B55" s="652" t="s">
        <v>568</v>
      </c>
      <c r="C55" s="618">
        <f>+C44+C50</f>
        <v>47254000</v>
      </c>
      <c r="D55" s="618">
        <f>+D44+D50</f>
        <v>50729892</v>
      </c>
      <c r="E55" s="648">
        <f>+E44+E50</f>
        <v>48554743</v>
      </c>
    </row>
    <row r="56" spans="1:5" ht="13.5" thickBot="1">
      <c r="A56" s="653"/>
      <c r="B56" s="654"/>
      <c r="C56" s="655"/>
      <c r="D56" s="655"/>
      <c r="E56" s="655"/>
    </row>
    <row r="57" spans="1:5" ht="15" customHeight="1" thickBot="1">
      <c r="A57" s="427" t="s">
        <v>696</v>
      </c>
      <c r="B57" s="428"/>
      <c r="C57" s="68">
        <v>10</v>
      </c>
      <c r="D57" s="68">
        <v>10</v>
      </c>
      <c r="E57" s="393">
        <v>9</v>
      </c>
    </row>
    <row r="58" spans="1:5" ht="14.25" customHeight="1" thickBot="1">
      <c r="A58" s="429" t="s">
        <v>695</v>
      </c>
      <c r="B58" s="430"/>
      <c r="C58" s="68">
        <v>0</v>
      </c>
      <c r="D58" s="68">
        <v>0</v>
      </c>
      <c r="E58" s="39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394" customWidth="1"/>
    <col min="2" max="2" width="59.375" style="24" customWidth="1"/>
    <col min="3" max="5" width="15.875" style="24" customWidth="1"/>
    <col min="6" max="16384" width="9.375" style="24" customWidth="1"/>
  </cols>
  <sheetData>
    <row r="1" spans="1:5" s="367" customFormat="1" ht="21" customHeight="1" thickBot="1">
      <c r="A1" s="366"/>
      <c r="B1" s="368"/>
      <c r="C1" s="388"/>
      <c r="D1" s="388"/>
      <c r="E1" s="425" t="str">
        <f>+CONCATENATE("7.4. melléklet a 9/",LEFT(ÖSSZEFÜGGÉSEK!A4,4)+1,". (V. 8.) önkormányzati rendelethez")</f>
        <v>7.4. melléklet a 9/2017. (V. 8.) önkormányzati rendelethez</v>
      </c>
    </row>
    <row r="2" spans="1:5" s="389" customFormat="1" ht="25.5" customHeight="1">
      <c r="A2" s="386" t="s">
        <v>146</v>
      </c>
      <c r="B2" s="799" t="s">
        <v>705</v>
      </c>
      <c r="C2" s="800"/>
      <c r="D2" s="801"/>
      <c r="E2" s="395" t="s">
        <v>47</v>
      </c>
    </row>
    <row r="3" spans="1:5" s="389" customFormat="1" ht="24.75" thickBot="1">
      <c r="A3" s="387" t="s">
        <v>548</v>
      </c>
      <c r="B3" s="802" t="s">
        <v>706</v>
      </c>
      <c r="C3" s="808"/>
      <c r="D3" s="809"/>
      <c r="E3" s="396" t="s">
        <v>49</v>
      </c>
    </row>
    <row r="4" spans="1:5" s="390" customFormat="1" ht="15.75" customHeight="1" thickBot="1">
      <c r="A4" s="369"/>
      <c r="B4" s="369"/>
      <c r="C4" s="370"/>
      <c r="D4" s="370"/>
      <c r="E4" s="370" t="str">
        <f>'7.3. sz. mell'!E4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82" customFormat="1" ht="12" customHeight="1" thickBot="1">
      <c r="A8" s="616" t="s">
        <v>7</v>
      </c>
      <c r="B8" s="617" t="s">
        <v>549</v>
      </c>
      <c r="C8" s="618">
        <f>SUM(C9:C18)</f>
        <v>0</v>
      </c>
      <c r="D8" s="618">
        <f>SUM(D9:D18)</f>
        <v>0</v>
      </c>
      <c r="E8" s="619">
        <f>SUM(E9:E18)</f>
        <v>303316</v>
      </c>
    </row>
    <row r="9" spans="1:5" s="382" customFormat="1" ht="12" customHeight="1">
      <c r="A9" s="620" t="s">
        <v>70</v>
      </c>
      <c r="B9" s="582" t="s">
        <v>328</v>
      </c>
      <c r="C9" s="621"/>
      <c r="D9" s="621"/>
      <c r="E9" s="622"/>
    </row>
    <row r="10" spans="1:5" s="382" customFormat="1" ht="12" customHeight="1">
      <c r="A10" s="623" t="s">
        <v>71</v>
      </c>
      <c r="B10" s="584" t="s">
        <v>329</v>
      </c>
      <c r="C10" s="624"/>
      <c r="D10" s="624"/>
      <c r="E10" s="625">
        <v>207192</v>
      </c>
    </row>
    <row r="11" spans="1:5" s="382" customFormat="1" ht="12" customHeight="1">
      <c r="A11" s="623" t="s">
        <v>72</v>
      </c>
      <c r="B11" s="584" t="s">
        <v>330</v>
      </c>
      <c r="C11" s="624"/>
      <c r="D11" s="624"/>
      <c r="E11" s="625">
        <v>50271</v>
      </c>
    </row>
    <row r="12" spans="1:5" s="382" customFormat="1" ht="12" customHeight="1">
      <c r="A12" s="623" t="s">
        <v>73</v>
      </c>
      <c r="B12" s="584" t="s">
        <v>331</v>
      </c>
      <c r="C12" s="624"/>
      <c r="D12" s="624"/>
      <c r="E12" s="625"/>
    </row>
    <row r="13" spans="1:5" s="382" customFormat="1" ht="12" customHeight="1">
      <c r="A13" s="623" t="s">
        <v>106</v>
      </c>
      <c r="B13" s="584" t="s">
        <v>332</v>
      </c>
      <c r="C13" s="624"/>
      <c r="D13" s="624"/>
      <c r="E13" s="625"/>
    </row>
    <row r="14" spans="1:5" s="382" customFormat="1" ht="12" customHeight="1">
      <c r="A14" s="623" t="s">
        <v>74</v>
      </c>
      <c r="B14" s="584" t="s">
        <v>550</v>
      </c>
      <c r="C14" s="624"/>
      <c r="D14" s="624"/>
      <c r="E14" s="625">
        <v>44675</v>
      </c>
    </row>
    <row r="15" spans="1:5" s="392" customFormat="1" ht="12" customHeight="1">
      <c r="A15" s="623" t="s">
        <v>75</v>
      </c>
      <c r="B15" s="604" t="s">
        <v>551</v>
      </c>
      <c r="C15" s="624"/>
      <c r="D15" s="624"/>
      <c r="E15" s="625"/>
    </row>
    <row r="16" spans="1:5" s="392" customFormat="1" ht="12" customHeight="1">
      <c r="A16" s="623" t="s">
        <v>83</v>
      </c>
      <c r="B16" s="584" t="s">
        <v>335</v>
      </c>
      <c r="C16" s="626"/>
      <c r="D16" s="626"/>
      <c r="E16" s="627">
        <v>149</v>
      </c>
    </row>
    <row r="17" spans="1:5" s="382" customFormat="1" ht="12" customHeight="1">
      <c r="A17" s="623" t="s">
        <v>84</v>
      </c>
      <c r="B17" s="584" t="s">
        <v>337</v>
      </c>
      <c r="C17" s="624"/>
      <c r="D17" s="624"/>
      <c r="E17" s="625"/>
    </row>
    <row r="18" spans="1:5" s="392" customFormat="1" ht="12" customHeight="1" thickBot="1">
      <c r="A18" s="623" t="s">
        <v>85</v>
      </c>
      <c r="B18" s="604" t="s">
        <v>339</v>
      </c>
      <c r="C18" s="628"/>
      <c r="D18" s="628"/>
      <c r="E18" s="629">
        <v>1029</v>
      </c>
    </row>
    <row r="19" spans="1:5" s="392" customFormat="1" ht="12" customHeight="1" thickBot="1">
      <c r="A19" s="616" t="s">
        <v>8</v>
      </c>
      <c r="B19" s="617" t="s">
        <v>552</v>
      </c>
      <c r="C19" s="618">
        <f>SUM(C20:C22)</f>
        <v>5898000</v>
      </c>
      <c r="D19" s="618">
        <f>SUM(D20:D22)</f>
        <v>6536472</v>
      </c>
      <c r="E19" s="619">
        <f>SUM(E20:E22)</f>
        <v>5993881</v>
      </c>
    </row>
    <row r="20" spans="1:5" s="392" customFormat="1" ht="12" customHeight="1">
      <c r="A20" s="623" t="s">
        <v>76</v>
      </c>
      <c r="B20" s="603" t="s">
        <v>309</v>
      </c>
      <c r="C20" s="624"/>
      <c r="D20" s="624"/>
      <c r="E20" s="625"/>
    </row>
    <row r="21" spans="1:5" s="392" customFormat="1" ht="12" customHeight="1">
      <c r="A21" s="623" t="s">
        <v>77</v>
      </c>
      <c r="B21" s="584" t="s">
        <v>553</v>
      </c>
      <c r="C21" s="624"/>
      <c r="D21" s="624"/>
      <c r="E21" s="625"/>
    </row>
    <row r="22" spans="1:5" s="392" customFormat="1" ht="12" customHeight="1">
      <c r="A22" s="623" t="s">
        <v>78</v>
      </c>
      <c r="B22" s="584" t="s">
        <v>554</v>
      </c>
      <c r="C22" s="628">
        <v>5898000</v>
      </c>
      <c r="D22" s="628">
        <v>6536472</v>
      </c>
      <c r="E22" s="629">
        <v>5993881</v>
      </c>
    </row>
    <row r="23" spans="1:5" s="392" customFormat="1" ht="12" customHeight="1" thickBot="1">
      <c r="A23" s="623" t="s">
        <v>79</v>
      </c>
      <c r="B23" s="584" t="s">
        <v>667</v>
      </c>
      <c r="C23" s="624"/>
      <c r="D23" s="624"/>
      <c r="E23" s="625"/>
    </row>
    <row r="24" spans="1:5" s="392" customFormat="1" ht="12" customHeight="1" thickBot="1">
      <c r="A24" s="630" t="s">
        <v>9</v>
      </c>
      <c r="B24" s="602" t="s">
        <v>123</v>
      </c>
      <c r="C24" s="631"/>
      <c r="D24" s="631"/>
      <c r="E24" s="632"/>
    </row>
    <row r="25" spans="1:5" s="392" customFormat="1" ht="12" customHeight="1" thickBot="1">
      <c r="A25" s="630" t="s">
        <v>10</v>
      </c>
      <c r="B25" s="602" t="s">
        <v>555</v>
      </c>
      <c r="C25" s="618">
        <f>SUM(C26:C27)</f>
        <v>0</v>
      </c>
      <c r="D25" s="618">
        <f>SUM(D26:D27)</f>
        <v>0</v>
      </c>
      <c r="E25" s="619">
        <f>SUM(E26:E27)</f>
        <v>0</v>
      </c>
    </row>
    <row r="26" spans="1:5" s="392" customFormat="1" ht="12" customHeight="1">
      <c r="A26" s="633" t="s">
        <v>322</v>
      </c>
      <c r="B26" s="634" t="s">
        <v>553</v>
      </c>
      <c r="C26" s="635"/>
      <c r="D26" s="635"/>
      <c r="E26" s="636"/>
    </row>
    <row r="27" spans="1:5" s="392" customFormat="1" ht="12" customHeight="1">
      <c r="A27" s="633" t="s">
        <v>323</v>
      </c>
      <c r="B27" s="637" t="s">
        <v>556</v>
      </c>
      <c r="C27" s="638"/>
      <c r="D27" s="638"/>
      <c r="E27" s="639"/>
    </row>
    <row r="28" spans="1:5" s="392" customFormat="1" ht="12" customHeight="1" thickBot="1">
      <c r="A28" s="623" t="s">
        <v>324</v>
      </c>
      <c r="B28" s="640" t="s">
        <v>668</v>
      </c>
      <c r="C28" s="641"/>
      <c r="D28" s="641"/>
      <c r="E28" s="642"/>
    </row>
    <row r="29" spans="1:5" s="392" customFormat="1" ht="12" customHeight="1" thickBot="1">
      <c r="A29" s="630" t="s">
        <v>11</v>
      </c>
      <c r="B29" s="602" t="s">
        <v>557</v>
      </c>
      <c r="C29" s="618">
        <f>SUM(C30:C32)</f>
        <v>0</v>
      </c>
      <c r="D29" s="618">
        <f>SUM(D30:D32)</f>
        <v>0</v>
      </c>
      <c r="E29" s="619">
        <f>SUM(E30:E32)</f>
        <v>0</v>
      </c>
    </row>
    <row r="30" spans="1:5" s="392" customFormat="1" ht="12" customHeight="1">
      <c r="A30" s="633" t="s">
        <v>63</v>
      </c>
      <c r="B30" s="634" t="s">
        <v>341</v>
      </c>
      <c r="C30" s="635"/>
      <c r="D30" s="635"/>
      <c r="E30" s="636"/>
    </row>
    <row r="31" spans="1:5" s="392" customFormat="1" ht="12" customHeight="1">
      <c r="A31" s="633" t="s">
        <v>64</v>
      </c>
      <c r="B31" s="637" t="s">
        <v>342</v>
      </c>
      <c r="C31" s="638"/>
      <c r="D31" s="638"/>
      <c r="E31" s="639"/>
    </row>
    <row r="32" spans="1:5" s="392" customFormat="1" ht="12" customHeight="1" thickBot="1">
      <c r="A32" s="623" t="s">
        <v>65</v>
      </c>
      <c r="B32" s="643" t="s">
        <v>344</v>
      </c>
      <c r="C32" s="641"/>
      <c r="D32" s="641"/>
      <c r="E32" s="642"/>
    </row>
    <row r="33" spans="1:5" s="392" customFormat="1" ht="12" customHeight="1" thickBot="1">
      <c r="A33" s="630" t="s">
        <v>12</v>
      </c>
      <c r="B33" s="602" t="s">
        <v>469</v>
      </c>
      <c r="C33" s="631"/>
      <c r="D33" s="631"/>
      <c r="E33" s="632"/>
    </row>
    <row r="34" spans="1:5" s="382" customFormat="1" ht="12" customHeight="1" thickBot="1">
      <c r="A34" s="630" t="s">
        <v>13</v>
      </c>
      <c r="B34" s="602" t="s">
        <v>558</v>
      </c>
      <c r="C34" s="631"/>
      <c r="D34" s="631"/>
      <c r="E34" s="632"/>
    </row>
    <row r="35" spans="1:5" s="382" customFormat="1" ht="12" customHeight="1" thickBot="1">
      <c r="A35" s="616" t="s">
        <v>14</v>
      </c>
      <c r="B35" s="602" t="s">
        <v>669</v>
      </c>
      <c r="C35" s="618">
        <f>+C8+C19+C24+C25+C29+C33+C34</f>
        <v>5898000</v>
      </c>
      <c r="D35" s="618">
        <f>+D8+D19+D24+D25+D29+D33+D34</f>
        <v>6536472</v>
      </c>
      <c r="E35" s="619">
        <f>+E8+E19+E24+E25+E29+E33+E34</f>
        <v>6297197</v>
      </c>
    </row>
    <row r="36" spans="1:5" s="382" customFormat="1" ht="12" customHeight="1" thickBot="1">
      <c r="A36" s="644" t="s">
        <v>15</v>
      </c>
      <c r="B36" s="602" t="s">
        <v>560</v>
      </c>
      <c r="C36" s="618">
        <f>+C37+C38+C39</f>
        <v>69575000</v>
      </c>
      <c r="D36" s="618">
        <f>+D37+D38+D39</f>
        <v>75320071</v>
      </c>
      <c r="E36" s="619">
        <f>+E37+E38+E39</f>
        <v>74557084</v>
      </c>
    </row>
    <row r="37" spans="1:5" s="382" customFormat="1" ht="12" customHeight="1">
      <c r="A37" s="633" t="s">
        <v>561</v>
      </c>
      <c r="B37" s="634" t="s">
        <v>161</v>
      </c>
      <c r="C37" s="635"/>
      <c r="D37" s="635">
        <v>5452481</v>
      </c>
      <c r="E37" s="635">
        <v>5452481</v>
      </c>
    </row>
    <row r="38" spans="1:5" s="392" customFormat="1" ht="12" customHeight="1">
      <c r="A38" s="633" t="s">
        <v>562</v>
      </c>
      <c r="B38" s="637" t="s">
        <v>3</v>
      </c>
      <c r="C38" s="638"/>
      <c r="D38" s="638"/>
      <c r="E38" s="639"/>
    </row>
    <row r="39" spans="1:5" s="392" customFormat="1" ht="12" customHeight="1" thickBot="1">
      <c r="A39" s="623" t="s">
        <v>563</v>
      </c>
      <c r="B39" s="643" t="s">
        <v>564</v>
      </c>
      <c r="C39" s="641">
        <v>69575000</v>
      </c>
      <c r="D39" s="641">
        <v>69867590</v>
      </c>
      <c r="E39" s="642">
        <v>69104603</v>
      </c>
    </row>
    <row r="40" spans="1:5" s="392" customFormat="1" ht="15" customHeight="1" thickBot="1">
      <c r="A40" s="644" t="s">
        <v>16</v>
      </c>
      <c r="B40" s="645" t="s">
        <v>565</v>
      </c>
      <c r="C40" s="646">
        <f>+C35+C36</f>
        <v>75473000</v>
      </c>
      <c r="D40" s="646">
        <f>+D35+D36</f>
        <v>81856543</v>
      </c>
      <c r="E40" s="647">
        <f>+E35+E36</f>
        <v>80854281</v>
      </c>
    </row>
    <row r="41" spans="1:5" s="392" customFormat="1" ht="15" customHeight="1">
      <c r="A41" s="610"/>
      <c r="B41" s="611"/>
      <c r="C41" s="612"/>
      <c r="D41" s="612"/>
      <c r="E41" s="612"/>
    </row>
    <row r="42" spans="1:5" ht="13.5" thickBot="1">
      <c r="A42" s="613"/>
      <c r="B42" s="614"/>
      <c r="C42" s="615"/>
      <c r="D42" s="615"/>
      <c r="E42" s="615"/>
    </row>
    <row r="43" spans="1:5" s="391" customFormat="1" ht="16.5" customHeight="1" thickBot="1">
      <c r="A43" s="805" t="s">
        <v>43</v>
      </c>
      <c r="B43" s="806"/>
      <c r="C43" s="806"/>
      <c r="D43" s="806"/>
      <c r="E43" s="807"/>
    </row>
    <row r="44" spans="1:5" s="238" customFormat="1" ht="12" customHeight="1" thickBot="1">
      <c r="A44" s="630" t="s">
        <v>7</v>
      </c>
      <c r="B44" s="602" t="s">
        <v>566</v>
      </c>
      <c r="C44" s="618">
        <f>SUM(C45:C49)</f>
        <v>75473000</v>
      </c>
      <c r="D44" s="618">
        <f>SUM(D45:D49)</f>
        <v>81776943</v>
      </c>
      <c r="E44" s="648">
        <f>SUM(E45:E49)</f>
        <v>79344087</v>
      </c>
    </row>
    <row r="45" spans="1:5" ht="12" customHeight="1">
      <c r="A45" s="623" t="s">
        <v>70</v>
      </c>
      <c r="B45" s="603" t="s">
        <v>37</v>
      </c>
      <c r="C45" s="635">
        <v>50064000</v>
      </c>
      <c r="D45" s="635">
        <v>54930790</v>
      </c>
      <c r="E45" s="649">
        <v>54860266</v>
      </c>
    </row>
    <row r="46" spans="1:5" ht="12" customHeight="1">
      <c r="A46" s="623" t="s">
        <v>71</v>
      </c>
      <c r="B46" s="584" t="s">
        <v>132</v>
      </c>
      <c r="C46" s="650">
        <v>13697000</v>
      </c>
      <c r="D46" s="650">
        <v>15138406</v>
      </c>
      <c r="E46" s="651">
        <v>15448649</v>
      </c>
    </row>
    <row r="47" spans="1:5" ht="12" customHeight="1">
      <c r="A47" s="623" t="s">
        <v>72</v>
      </c>
      <c r="B47" s="584" t="s">
        <v>99</v>
      </c>
      <c r="C47" s="650">
        <v>11712000</v>
      </c>
      <c r="D47" s="650">
        <v>11638140</v>
      </c>
      <c r="E47" s="651">
        <v>8965565</v>
      </c>
    </row>
    <row r="48" spans="1:5" ht="12" customHeight="1">
      <c r="A48" s="623" t="s">
        <v>73</v>
      </c>
      <c r="B48" s="584" t="s">
        <v>133</v>
      </c>
      <c r="C48" s="650"/>
      <c r="D48" s="650"/>
      <c r="E48" s="651"/>
    </row>
    <row r="49" spans="1:5" ht="12" customHeight="1" thickBot="1">
      <c r="A49" s="623" t="s">
        <v>106</v>
      </c>
      <c r="B49" s="584" t="s">
        <v>134</v>
      </c>
      <c r="C49" s="650"/>
      <c r="D49" s="650">
        <v>69607</v>
      </c>
      <c r="E49" s="651">
        <v>69607</v>
      </c>
    </row>
    <row r="50" spans="1:5" ht="12" customHeight="1" thickBot="1">
      <c r="A50" s="630" t="s">
        <v>8</v>
      </c>
      <c r="B50" s="602" t="s">
        <v>567</v>
      </c>
      <c r="C50" s="618">
        <f>SUM(C51:C53)</f>
        <v>0</v>
      </c>
      <c r="D50" s="618">
        <f>SUM(D51:D53)</f>
        <v>79600</v>
      </c>
      <c r="E50" s="648">
        <f>SUM(E51:E53)</f>
        <v>79600</v>
      </c>
    </row>
    <row r="51" spans="1:5" s="238" customFormat="1" ht="12" customHeight="1">
      <c r="A51" s="623" t="s">
        <v>76</v>
      </c>
      <c r="B51" s="603" t="s">
        <v>154</v>
      </c>
      <c r="C51" s="635"/>
      <c r="D51" s="635">
        <v>79600</v>
      </c>
      <c r="E51" s="649">
        <v>79600</v>
      </c>
    </row>
    <row r="52" spans="1:5" ht="12" customHeight="1">
      <c r="A52" s="623" t="s">
        <v>77</v>
      </c>
      <c r="B52" s="584" t="s">
        <v>136</v>
      </c>
      <c r="C52" s="650"/>
      <c r="D52" s="650"/>
      <c r="E52" s="651"/>
    </row>
    <row r="53" spans="1:5" ht="12" customHeight="1">
      <c r="A53" s="623" t="s">
        <v>78</v>
      </c>
      <c r="B53" s="584" t="s">
        <v>44</v>
      </c>
      <c r="C53" s="650"/>
      <c r="D53" s="650"/>
      <c r="E53" s="651"/>
    </row>
    <row r="54" spans="1:5" ht="12" customHeight="1" thickBot="1">
      <c r="A54" s="623" t="s">
        <v>79</v>
      </c>
      <c r="B54" s="584" t="s">
        <v>670</v>
      </c>
      <c r="C54" s="650"/>
      <c r="D54" s="650"/>
      <c r="E54" s="651"/>
    </row>
    <row r="55" spans="1:5" ht="12" customHeight="1" thickBot="1">
      <c r="A55" s="630" t="s">
        <v>9</v>
      </c>
      <c r="B55" s="652" t="s">
        <v>568</v>
      </c>
      <c r="C55" s="618">
        <f>+C44+C50</f>
        <v>75473000</v>
      </c>
      <c r="D55" s="618">
        <f>+D44+D50</f>
        <v>81856543</v>
      </c>
      <c r="E55" s="648">
        <f>+E44+E50</f>
        <v>79423687</v>
      </c>
    </row>
    <row r="56" spans="1:5" ht="13.5" thickBot="1">
      <c r="A56" s="653"/>
      <c r="B56" s="654"/>
      <c r="C56" s="655"/>
      <c r="D56" s="655"/>
      <c r="E56" s="655"/>
    </row>
    <row r="57" spans="1:5" ht="15" customHeight="1" thickBot="1">
      <c r="A57" s="427" t="s">
        <v>696</v>
      </c>
      <c r="B57" s="428"/>
      <c r="C57" s="68">
        <v>16</v>
      </c>
      <c r="D57" s="68">
        <v>16</v>
      </c>
      <c r="E57" s="393">
        <v>15</v>
      </c>
    </row>
    <row r="58" spans="1:5" ht="14.25" customHeight="1" thickBot="1">
      <c r="A58" s="429" t="s">
        <v>695</v>
      </c>
      <c r="B58" s="430"/>
      <c r="C58" s="68">
        <v>0</v>
      </c>
      <c r="D58" s="68">
        <v>0</v>
      </c>
      <c r="E58" s="393">
        <v>0</v>
      </c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394" customWidth="1"/>
    <col min="2" max="2" width="59.375" style="24" customWidth="1"/>
    <col min="3" max="5" width="15.875" style="24" customWidth="1"/>
    <col min="6" max="16384" width="9.375" style="24" customWidth="1"/>
  </cols>
  <sheetData>
    <row r="1" spans="1:5" s="367" customFormat="1" ht="21" customHeight="1" thickBot="1">
      <c r="A1" s="366"/>
      <c r="B1" s="368"/>
      <c r="C1" s="388"/>
      <c r="D1" s="388"/>
      <c r="E1" s="425" t="str">
        <f>+CONCATENATE("7.5. melléklet a 9/",LEFT(ÖSSZEFÜGGÉSEK!A4,4)+1,". (V. 8.) önkormányzati rendelethez")</f>
        <v>7.5. melléklet a 9/2017. (V. 8.) önkormányzati rendelethez</v>
      </c>
    </row>
    <row r="2" spans="1:5" s="389" customFormat="1" ht="25.5" customHeight="1">
      <c r="A2" s="386" t="s">
        <v>146</v>
      </c>
      <c r="B2" s="799" t="s">
        <v>705</v>
      </c>
      <c r="C2" s="800"/>
      <c r="D2" s="801"/>
      <c r="E2" s="395" t="s">
        <v>47</v>
      </c>
    </row>
    <row r="3" spans="1:5" s="389" customFormat="1" ht="24.75" thickBot="1">
      <c r="A3" s="387" t="s">
        <v>548</v>
      </c>
      <c r="B3" s="802" t="s">
        <v>710</v>
      </c>
      <c r="C3" s="808"/>
      <c r="D3" s="809"/>
      <c r="E3" s="396" t="s">
        <v>50</v>
      </c>
    </row>
    <row r="4" spans="1:5" s="390" customFormat="1" ht="15.75" customHeight="1" thickBot="1">
      <c r="A4" s="369"/>
      <c r="B4" s="369"/>
      <c r="C4" s="370"/>
      <c r="D4" s="370"/>
      <c r="E4" s="370" t="str">
        <f>'7.3. sz. mell'!E4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82" customFormat="1" ht="12" customHeight="1" thickBot="1">
      <c r="A8" s="616" t="s">
        <v>7</v>
      </c>
      <c r="B8" s="617" t="s">
        <v>549</v>
      </c>
      <c r="C8" s="618">
        <f>SUM(C9:C18)</f>
        <v>0</v>
      </c>
      <c r="D8" s="618">
        <f>SUM(D9:D18)</f>
        <v>0</v>
      </c>
      <c r="E8" s="619">
        <f>SUM(E9:E18)</f>
        <v>0</v>
      </c>
    </row>
    <row r="9" spans="1:5" s="382" customFormat="1" ht="12" customHeight="1">
      <c r="A9" s="620" t="s">
        <v>70</v>
      </c>
      <c r="B9" s="582" t="s">
        <v>328</v>
      </c>
      <c r="C9" s="621"/>
      <c r="D9" s="621"/>
      <c r="E9" s="622"/>
    </row>
    <row r="10" spans="1:5" s="382" customFormat="1" ht="12" customHeight="1">
      <c r="A10" s="623" t="s">
        <v>71</v>
      </c>
      <c r="B10" s="584" t="s">
        <v>329</v>
      </c>
      <c r="C10" s="624"/>
      <c r="D10" s="624"/>
      <c r="E10" s="625"/>
    </row>
    <row r="11" spans="1:5" s="382" customFormat="1" ht="12" customHeight="1">
      <c r="A11" s="623" t="s">
        <v>72</v>
      </c>
      <c r="B11" s="584" t="s">
        <v>330</v>
      </c>
      <c r="C11" s="624"/>
      <c r="D11" s="624"/>
      <c r="E11" s="625"/>
    </row>
    <row r="12" spans="1:5" s="382" customFormat="1" ht="12" customHeight="1">
      <c r="A12" s="623" t="s">
        <v>73</v>
      </c>
      <c r="B12" s="584" t="s">
        <v>331</v>
      </c>
      <c r="C12" s="624"/>
      <c r="D12" s="624"/>
      <c r="E12" s="625"/>
    </row>
    <row r="13" spans="1:5" s="382" customFormat="1" ht="12" customHeight="1">
      <c r="A13" s="623" t="s">
        <v>106</v>
      </c>
      <c r="B13" s="584" t="s">
        <v>332</v>
      </c>
      <c r="C13" s="624"/>
      <c r="D13" s="624"/>
      <c r="E13" s="625"/>
    </row>
    <row r="14" spans="1:5" s="382" customFormat="1" ht="12" customHeight="1">
      <c r="A14" s="623" t="s">
        <v>74</v>
      </c>
      <c r="B14" s="584" t="s">
        <v>550</v>
      </c>
      <c r="C14" s="624"/>
      <c r="D14" s="624"/>
      <c r="E14" s="625"/>
    </row>
    <row r="15" spans="1:5" s="392" customFormat="1" ht="12" customHeight="1">
      <c r="A15" s="623" t="s">
        <v>75</v>
      </c>
      <c r="B15" s="604" t="s">
        <v>551</v>
      </c>
      <c r="C15" s="624"/>
      <c r="D15" s="624"/>
      <c r="E15" s="625"/>
    </row>
    <row r="16" spans="1:5" s="392" customFormat="1" ht="12" customHeight="1">
      <c r="A16" s="623" t="s">
        <v>83</v>
      </c>
      <c r="B16" s="584" t="s">
        <v>335</v>
      </c>
      <c r="C16" s="626"/>
      <c r="D16" s="626"/>
      <c r="E16" s="627"/>
    </row>
    <row r="17" spans="1:5" s="382" customFormat="1" ht="12" customHeight="1">
      <c r="A17" s="623" t="s">
        <v>84</v>
      </c>
      <c r="B17" s="584" t="s">
        <v>337</v>
      </c>
      <c r="C17" s="624"/>
      <c r="D17" s="624"/>
      <c r="E17" s="625"/>
    </row>
    <row r="18" spans="1:5" s="392" customFormat="1" ht="12" customHeight="1" thickBot="1">
      <c r="A18" s="623" t="s">
        <v>85</v>
      </c>
      <c r="B18" s="604" t="s">
        <v>339</v>
      </c>
      <c r="C18" s="628"/>
      <c r="D18" s="628"/>
      <c r="E18" s="629"/>
    </row>
    <row r="19" spans="1:5" s="392" customFormat="1" ht="12" customHeight="1" thickBot="1">
      <c r="A19" s="616" t="s">
        <v>8</v>
      </c>
      <c r="B19" s="617" t="s">
        <v>552</v>
      </c>
      <c r="C19" s="618">
        <f>SUM(C20:C22)</f>
        <v>6165000</v>
      </c>
      <c r="D19" s="618">
        <f>SUM(D20:D22)</f>
        <v>6110637</v>
      </c>
      <c r="E19" s="619">
        <f>SUM(E20:E22)</f>
        <v>6110657</v>
      </c>
    </row>
    <row r="20" spans="1:5" s="392" customFormat="1" ht="12" customHeight="1">
      <c r="A20" s="623" t="s">
        <v>76</v>
      </c>
      <c r="B20" s="603" t="s">
        <v>309</v>
      </c>
      <c r="C20" s="624"/>
      <c r="D20" s="624"/>
      <c r="E20" s="625"/>
    </row>
    <row r="21" spans="1:5" s="392" customFormat="1" ht="12" customHeight="1">
      <c r="A21" s="623" t="s">
        <v>77</v>
      </c>
      <c r="B21" s="584" t="s">
        <v>553</v>
      </c>
      <c r="C21" s="624"/>
      <c r="D21" s="624"/>
      <c r="E21" s="625"/>
    </row>
    <row r="22" spans="1:5" s="392" customFormat="1" ht="12" customHeight="1">
      <c r="A22" s="623" t="s">
        <v>78</v>
      </c>
      <c r="B22" s="584" t="s">
        <v>554</v>
      </c>
      <c r="C22" s="624">
        <v>6165000</v>
      </c>
      <c r="D22" s="624">
        <v>6110637</v>
      </c>
      <c r="E22" s="625">
        <v>6110657</v>
      </c>
    </row>
    <row r="23" spans="1:5" s="392" customFormat="1" ht="12" customHeight="1" thickBot="1">
      <c r="A23" s="623" t="s">
        <v>79</v>
      </c>
      <c r="B23" s="584" t="s">
        <v>667</v>
      </c>
      <c r="C23" s="624"/>
      <c r="D23" s="624"/>
      <c r="E23" s="625"/>
    </row>
    <row r="24" spans="1:5" s="392" customFormat="1" ht="12" customHeight="1" thickBot="1">
      <c r="A24" s="630" t="s">
        <v>9</v>
      </c>
      <c r="B24" s="602" t="s">
        <v>123</v>
      </c>
      <c r="C24" s="631"/>
      <c r="D24" s="631"/>
      <c r="E24" s="632"/>
    </row>
    <row r="25" spans="1:5" s="392" customFormat="1" ht="12" customHeight="1" thickBot="1">
      <c r="A25" s="630" t="s">
        <v>10</v>
      </c>
      <c r="B25" s="602" t="s">
        <v>555</v>
      </c>
      <c r="C25" s="618">
        <f>SUM(C26:C27)</f>
        <v>0</v>
      </c>
      <c r="D25" s="618">
        <f>SUM(D26:D27)</f>
        <v>0</v>
      </c>
      <c r="E25" s="619">
        <f>SUM(E26:E27)</f>
        <v>0</v>
      </c>
    </row>
    <row r="26" spans="1:5" s="392" customFormat="1" ht="12" customHeight="1">
      <c r="A26" s="633" t="s">
        <v>322</v>
      </c>
      <c r="B26" s="634" t="s">
        <v>553</v>
      </c>
      <c r="C26" s="635"/>
      <c r="D26" s="635"/>
      <c r="E26" s="636"/>
    </row>
    <row r="27" spans="1:5" s="392" customFormat="1" ht="12" customHeight="1">
      <c r="A27" s="633" t="s">
        <v>323</v>
      </c>
      <c r="B27" s="637" t="s">
        <v>556</v>
      </c>
      <c r="C27" s="638"/>
      <c r="D27" s="638"/>
      <c r="E27" s="639"/>
    </row>
    <row r="28" spans="1:5" s="392" customFormat="1" ht="12" customHeight="1" thickBot="1">
      <c r="A28" s="623" t="s">
        <v>324</v>
      </c>
      <c r="B28" s="640" t="s">
        <v>668</v>
      </c>
      <c r="C28" s="641"/>
      <c r="D28" s="641"/>
      <c r="E28" s="642"/>
    </row>
    <row r="29" spans="1:5" s="392" customFormat="1" ht="12" customHeight="1" thickBot="1">
      <c r="A29" s="630" t="s">
        <v>11</v>
      </c>
      <c r="B29" s="602" t="s">
        <v>557</v>
      </c>
      <c r="C29" s="618">
        <f>SUM(C30:C32)</f>
        <v>0</v>
      </c>
      <c r="D29" s="618">
        <f>SUM(D30:D32)</f>
        <v>0</v>
      </c>
      <c r="E29" s="619">
        <f>SUM(E30:E32)</f>
        <v>0</v>
      </c>
    </row>
    <row r="30" spans="1:5" s="392" customFormat="1" ht="12" customHeight="1">
      <c r="A30" s="633" t="s">
        <v>63</v>
      </c>
      <c r="B30" s="634" t="s">
        <v>341</v>
      </c>
      <c r="C30" s="635"/>
      <c r="D30" s="635"/>
      <c r="E30" s="636"/>
    </row>
    <row r="31" spans="1:5" s="392" customFormat="1" ht="12" customHeight="1">
      <c r="A31" s="633" t="s">
        <v>64</v>
      </c>
      <c r="B31" s="637" t="s">
        <v>342</v>
      </c>
      <c r="C31" s="638"/>
      <c r="D31" s="638"/>
      <c r="E31" s="639"/>
    </row>
    <row r="32" spans="1:5" s="392" customFormat="1" ht="12" customHeight="1" thickBot="1">
      <c r="A32" s="623" t="s">
        <v>65</v>
      </c>
      <c r="B32" s="643" t="s">
        <v>344</v>
      </c>
      <c r="C32" s="641"/>
      <c r="D32" s="641"/>
      <c r="E32" s="642"/>
    </row>
    <row r="33" spans="1:5" s="392" customFormat="1" ht="12" customHeight="1" thickBot="1">
      <c r="A33" s="630" t="s">
        <v>12</v>
      </c>
      <c r="B33" s="602" t="s">
        <v>469</v>
      </c>
      <c r="C33" s="631"/>
      <c r="D33" s="631"/>
      <c r="E33" s="632"/>
    </row>
    <row r="34" spans="1:5" s="382" customFormat="1" ht="12" customHeight="1" thickBot="1">
      <c r="A34" s="630" t="s">
        <v>13</v>
      </c>
      <c r="B34" s="602" t="s">
        <v>558</v>
      </c>
      <c r="C34" s="631"/>
      <c r="D34" s="631"/>
      <c r="E34" s="632"/>
    </row>
    <row r="35" spans="1:5" s="382" customFormat="1" ht="12" customHeight="1" thickBot="1">
      <c r="A35" s="616" t="s">
        <v>14</v>
      </c>
      <c r="B35" s="602" t="s">
        <v>669</v>
      </c>
      <c r="C35" s="618">
        <f>+C8+C19+C24+C25+C29+C33+C34</f>
        <v>6165000</v>
      </c>
      <c r="D35" s="618">
        <f>+D8+D19+D24+D25+D29+D33+D34</f>
        <v>6110637</v>
      </c>
      <c r="E35" s="619">
        <f>+E8+E19+E24+E25+E29+E33+E34</f>
        <v>6110657</v>
      </c>
    </row>
    <row r="36" spans="1:5" s="382" customFormat="1" ht="12" customHeight="1" thickBot="1">
      <c r="A36" s="644" t="s">
        <v>15</v>
      </c>
      <c r="B36" s="602" t="s">
        <v>560</v>
      </c>
      <c r="C36" s="618">
        <f>+C37+C38+C39</f>
        <v>12870000</v>
      </c>
      <c r="D36" s="618">
        <f>+D37+D38+D39</f>
        <v>13423000</v>
      </c>
      <c r="E36" s="619">
        <f>+E37+E38+E39</f>
        <v>13422800</v>
      </c>
    </row>
    <row r="37" spans="1:5" s="382" customFormat="1" ht="12" customHeight="1">
      <c r="A37" s="633" t="s">
        <v>561</v>
      </c>
      <c r="B37" s="634" t="s">
        <v>161</v>
      </c>
      <c r="C37" s="635"/>
      <c r="D37" s="635">
        <v>239000</v>
      </c>
      <c r="E37" s="636">
        <v>239000</v>
      </c>
    </row>
    <row r="38" spans="1:5" s="392" customFormat="1" ht="12" customHeight="1">
      <c r="A38" s="633" t="s">
        <v>562</v>
      </c>
      <c r="B38" s="637" t="s">
        <v>3</v>
      </c>
      <c r="C38" s="638"/>
      <c r="D38" s="638"/>
      <c r="E38" s="639"/>
    </row>
    <row r="39" spans="1:5" s="392" customFormat="1" ht="12" customHeight="1" thickBot="1">
      <c r="A39" s="623" t="s">
        <v>563</v>
      </c>
      <c r="B39" s="643" t="s">
        <v>564</v>
      </c>
      <c r="C39" s="641">
        <v>12870000</v>
      </c>
      <c r="D39" s="641">
        <v>13184000</v>
      </c>
      <c r="E39" s="642">
        <v>13183800</v>
      </c>
    </row>
    <row r="40" spans="1:5" s="392" customFormat="1" ht="15" customHeight="1" thickBot="1">
      <c r="A40" s="644" t="s">
        <v>16</v>
      </c>
      <c r="B40" s="645" t="s">
        <v>565</v>
      </c>
      <c r="C40" s="646">
        <f>+C35+C36</f>
        <v>19035000</v>
      </c>
      <c r="D40" s="646">
        <f>+D35+D36</f>
        <v>19533637</v>
      </c>
      <c r="E40" s="647">
        <f>+E35+E36</f>
        <v>19533457</v>
      </c>
    </row>
    <row r="41" spans="1:5" s="392" customFormat="1" ht="15" customHeight="1">
      <c r="A41" s="610"/>
      <c r="B41" s="611"/>
      <c r="C41" s="612"/>
      <c r="D41" s="612"/>
      <c r="E41" s="612"/>
    </row>
    <row r="42" spans="1:5" ht="13.5" thickBot="1">
      <c r="A42" s="613"/>
      <c r="B42" s="614"/>
      <c r="C42" s="615"/>
      <c r="D42" s="615"/>
      <c r="E42" s="615"/>
    </row>
    <row r="43" spans="1:5" s="391" customFormat="1" ht="16.5" customHeight="1" thickBot="1">
      <c r="A43" s="805" t="s">
        <v>43</v>
      </c>
      <c r="B43" s="806"/>
      <c r="C43" s="806"/>
      <c r="D43" s="806"/>
      <c r="E43" s="807"/>
    </row>
    <row r="44" spans="1:5" s="238" customFormat="1" ht="12" customHeight="1" thickBot="1">
      <c r="A44" s="630" t="s">
        <v>7</v>
      </c>
      <c r="B44" s="602" t="s">
        <v>566</v>
      </c>
      <c r="C44" s="618">
        <f>SUM(C45:C49)</f>
        <v>19035000</v>
      </c>
      <c r="D44" s="618">
        <f>SUM(D45:D49)</f>
        <v>19123396</v>
      </c>
      <c r="E44" s="648">
        <f>SUM(E45:E49)</f>
        <v>17205955</v>
      </c>
    </row>
    <row r="45" spans="1:5" ht="12" customHeight="1">
      <c r="A45" s="623" t="s">
        <v>70</v>
      </c>
      <c r="B45" s="603" t="s">
        <v>37</v>
      </c>
      <c r="C45" s="635">
        <v>12898000</v>
      </c>
      <c r="D45" s="635">
        <v>13279988</v>
      </c>
      <c r="E45" s="649">
        <v>11622235</v>
      </c>
    </row>
    <row r="46" spans="1:5" ht="12" customHeight="1">
      <c r="A46" s="623" t="s">
        <v>71</v>
      </c>
      <c r="B46" s="584" t="s">
        <v>132</v>
      </c>
      <c r="C46" s="650">
        <v>3510000</v>
      </c>
      <c r="D46" s="650">
        <v>3488359</v>
      </c>
      <c r="E46" s="651">
        <v>3072478</v>
      </c>
    </row>
    <row r="47" spans="1:5" ht="12" customHeight="1">
      <c r="A47" s="623" t="s">
        <v>72</v>
      </c>
      <c r="B47" s="584" t="s">
        <v>99</v>
      </c>
      <c r="C47" s="650">
        <v>2627000</v>
      </c>
      <c r="D47" s="650">
        <v>2355049</v>
      </c>
      <c r="E47" s="651">
        <v>2511242</v>
      </c>
    </row>
    <row r="48" spans="1:5" ht="12" customHeight="1">
      <c r="A48" s="623" t="s">
        <v>73</v>
      </c>
      <c r="B48" s="584" t="s">
        <v>133</v>
      </c>
      <c r="C48" s="650"/>
      <c r="D48" s="650"/>
      <c r="E48" s="651"/>
    </row>
    <row r="49" spans="1:5" ht="12" customHeight="1" thickBot="1">
      <c r="A49" s="623" t="s">
        <v>106</v>
      </c>
      <c r="B49" s="584" t="s">
        <v>134</v>
      </c>
      <c r="C49" s="650"/>
      <c r="D49" s="650"/>
      <c r="E49" s="651"/>
    </row>
    <row r="50" spans="1:5" ht="12" customHeight="1" thickBot="1">
      <c r="A50" s="630" t="s">
        <v>8</v>
      </c>
      <c r="B50" s="602" t="s">
        <v>567</v>
      </c>
      <c r="C50" s="618">
        <f>SUM(C51:C53)</f>
        <v>0</v>
      </c>
      <c r="D50" s="618">
        <f>SUM(D51:D53)</f>
        <v>410241</v>
      </c>
      <c r="E50" s="648">
        <f>SUM(E51:E53)</f>
        <v>410241</v>
      </c>
    </row>
    <row r="51" spans="1:5" s="238" customFormat="1" ht="12" customHeight="1">
      <c r="A51" s="623" t="s">
        <v>76</v>
      </c>
      <c r="B51" s="603" t="s">
        <v>154</v>
      </c>
      <c r="C51" s="635"/>
      <c r="D51" s="635">
        <v>410241</v>
      </c>
      <c r="E51" s="635">
        <v>410241</v>
      </c>
    </row>
    <row r="52" spans="1:5" ht="12" customHeight="1">
      <c r="A52" s="623" t="s">
        <v>77</v>
      </c>
      <c r="B52" s="584" t="s">
        <v>136</v>
      </c>
      <c r="C52" s="650"/>
      <c r="D52" s="650"/>
      <c r="E52" s="651"/>
    </row>
    <row r="53" spans="1:5" ht="12" customHeight="1">
      <c r="A53" s="623" t="s">
        <v>78</v>
      </c>
      <c r="B53" s="584" t="s">
        <v>44</v>
      </c>
      <c r="C53" s="650"/>
      <c r="D53" s="650"/>
      <c r="E53" s="651"/>
    </row>
    <row r="54" spans="1:5" ht="12" customHeight="1" thickBot="1">
      <c r="A54" s="623" t="s">
        <v>79</v>
      </c>
      <c r="B54" s="584" t="s">
        <v>670</v>
      </c>
      <c r="C54" s="650"/>
      <c r="D54" s="650"/>
      <c r="E54" s="651"/>
    </row>
    <row r="55" spans="1:5" ht="12" customHeight="1" thickBot="1">
      <c r="A55" s="630" t="s">
        <v>9</v>
      </c>
      <c r="B55" s="652" t="s">
        <v>568</v>
      </c>
      <c r="C55" s="618">
        <f>+C44+C50</f>
        <v>19035000</v>
      </c>
      <c r="D55" s="618">
        <f>+D44+D50</f>
        <v>19533637</v>
      </c>
      <c r="E55" s="648">
        <f>+E44+E50</f>
        <v>17616196</v>
      </c>
    </row>
    <row r="56" spans="1:5" ht="13.5" thickBot="1">
      <c r="A56" s="653"/>
      <c r="B56" s="654"/>
      <c r="C56" s="655"/>
      <c r="D56" s="655"/>
      <c r="E56" s="655"/>
    </row>
    <row r="57" spans="1:5" ht="15" customHeight="1" thickBot="1">
      <c r="A57" s="427" t="s">
        <v>696</v>
      </c>
      <c r="B57" s="428"/>
      <c r="C57" s="68">
        <v>5</v>
      </c>
      <c r="D57" s="68">
        <v>5</v>
      </c>
      <c r="E57" s="393">
        <v>4</v>
      </c>
    </row>
    <row r="58" spans="1:5" ht="14.25" customHeight="1" thickBot="1">
      <c r="A58" s="429" t="s">
        <v>695</v>
      </c>
      <c r="B58" s="430"/>
      <c r="C58" s="68">
        <v>0</v>
      </c>
      <c r="D58" s="68">
        <v>0</v>
      </c>
      <c r="E58" s="68">
        <v>0</v>
      </c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43"/>
  <sheetViews>
    <sheetView view="pageLayout" zoomScaleNormal="130" zoomScaleSheetLayoutView="100" workbookViewId="0" topLeftCell="A127">
      <selection activeCell="F2" sqref="F2"/>
    </sheetView>
  </sheetViews>
  <sheetFormatPr defaultColWidth="9.00390625" defaultRowHeight="12.75"/>
  <cols>
    <col min="1" max="1" width="9.50390625" style="294" customWidth="1"/>
    <col min="2" max="2" width="60.875" style="294" customWidth="1"/>
    <col min="3" max="5" width="15.875" style="295" customWidth="1"/>
    <col min="6" max="16384" width="9.375" style="305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31" t="s">
        <v>110</v>
      </c>
      <c r="B2" s="31"/>
      <c r="C2" s="292"/>
      <c r="D2" s="292"/>
      <c r="E2" s="292" t="s">
        <v>697</v>
      </c>
    </row>
    <row r="3" spans="1:5" ht="15.75" customHeight="1">
      <c r="A3" s="758" t="s">
        <v>58</v>
      </c>
      <c r="B3" s="760" t="s">
        <v>6</v>
      </c>
      <c r="C3" s="762" t="str">
        <f>+CONCATENATE(LEFT(ÖSSZEFÜGGÉSEK!A4,4),". évi")</f>
        <v>2016. évi</v>
      </c>
      <c r="D3" s="762"/>
      <c r="E3" s="763"/>
    </row>
    <row r="4" spans="1:5" ht="37.5" customHeight="1" thickBot="1">
      <c r="A4" s="759"/>
      <c r="B4" s="761"/>
      <c r="C4" s="33" t="s">
        <v>174</v>
      </c>
      <c r="D4" s="33" t="s">
        <v>179</v>
      </c>
      <c r="E4" s="34" t="s">
        <v>180</v>
      </c>
    </row>
    <row r="5" spans="1:5" s="306" customFormat="1" ht="12" customHeight="1" thickBot="1">
      <c r="A5" s="270" t="s">
        <v>409</v>
      </c>
      <c r="B5" s="271" t="s">
        <v>410</v>
      </c>
      <c r="C5" s="271" t="s">
        <v>411</v>
      </c>
      <c r="D5" s="271" t="s">
        <v>412</v>
      </c>
      <c r="E5" s="317" t="s">
        <v>413</v>
      </c>
    </row>
    <row r="6" spans="1:5" s="307" customFormat="1" ht="12" customHeight="1" thickBot="1">
      <c r="A6" s="265" t="s">
        <v>7</v>
      </c>
      <c r="B6" s="266" t="s">
        <v>301</v>
      </c>
      <c r="C6" s="297">
        <f>SUM(C7:C12)</f>
        <v>214109316</v>
      </c>
      <c r="D6" s="297">
        <f>SUM(D7:D12)</f>
        <v>220483345</v>
      </c>
      <c r="E6" s="280">
        <f>SUM(E7:E12)</f>
        <v>220483345</v>
      </c>
    </row>
    <row r="7" spans="1:5" s="307" customFormat="1" ht="12" customHeight="1">
      <c r="A7" s="260" t="s">
        <v>70</v>
      </c>
      <c r="B7" s="308" t="s">
        <v>302</v>
      </c>
      <c r="C7" s="299">
        <v>104525150</v>
      </c>
      <c r="D7" s="299">
        <v>104525150</v>
      </c>
      <c r="E7" s="299">
        <v>104525150</v>
      </c>
    </row>
    <row r="8" spans="1:5" s="307" customFormat="1" ht="12" customHeight="1">
      <c r="A8" s="259" t="s">
        <v>71</v>
      </c>
      <c r="B8" s="309" t="s">
        <v>303</v>
      </c>
      <c r="C8" s="299">
        <v>66049500</v>
      </c>
      <c r="D8" s="299">
        <v>66102833</v>
      </c>
      <c r="E8" s="282">
        <v>66102833</v>
      </c>
    </row>
    <row r="9" spans="1:5" s="307" customFormat="1" ht="12" customHeight="1">
      <c r="A9" s="259" t="s">
        <v>72</v>
      </c>
      <c r="B9" s="309" t="s">
        <v>304</v>
      </c>
      <c r="C9" s="298">
        <v>39699706</v>
      </c>
      <c r="D9" s="298">
        <v>41271613</v>
      </c>
      <c r="E9" s="281">
        <v>41271613</v>
      </c>
    </row>
    <row r="10" spans="1:5" s="307" customFormat="1" ht="12" customHeight="1">
      <c r="A10" s="259" t="s">
        <v>73</v>
      </c>
      <c r="B10" s="309" t="s">
        <v>305</v>
      </c>
      <c r="C10" s="298">
        <v>3834960</v>
      </c>
      <c r="D10" s="298">
        <v>3979691</v>
      </c>
      <c r="E10" s="281">
        <v>3979691</v>
      </c>
    </row>
    <row r="11" spans="1:5" s="307" customFormat="1" ht="12" customHeight="1">
      <c r="A11" s="259" t="s">
        <v>106</v>
      </c>
      <c r="B11" s="310" t="s">
        <v>307</v>
      </c>
      <c r="C11" s="298"/>
      <c r="D11" s="298">
        <v>3348228</v>
      </c>
      <c r="E11" s="281">
        <v>3348228</v>
      </c>
    </row>
    <row r="12" spans="1:5" s="307" customFormat="1" ht="12" customHeight="1" thickBot="1">
      <c r="A12" s="261" t="s">
        <v>74</v>
      </c>
      <c r="B12" s="310" t="s">
        <v>704</v>
      </c>
      <c r="C12" s="300"/>
      <c r="D12" s="300">
        <v>1255830</v>
      </c>
      <c r="E12" s="283">
        <v>1255830</v>
      </c>
    </row>
    <row r="13" spans="1:5" s="307" customFormat="1" ht="12" customHeight="1" thickBot="1">
      <c r="A13" s="265" t="s">
        <v>8</v>
      </c>
      <c r="B13" s="287" t="s">
        <v>308</v>
      </c>
      <c r="C13" s="297">
        <f>SUM(C14:C18)</f>
        <v>108789000</v>
      </c>
      <c r="D13" s="297">
        <f>SUM(D14:D18)</f>
        <v>124278829</v>
      </c>
      <c r="E13" s="280">
        <f>SUM(E14:E18)</f>
        <v>106900707</v>
      </c>
    </row>
    <row r="14" spans="1:5" s="307" customFormat="1" ht="12" customHeight="1">
      <c r="A14" s="260" t="s">
        <v>76</v>
      </c>
      <c r="B14" s="308" t="s">
        <v>309</v>
      </c>
      <c r="C14" s="299"/>
      <c r="D14" s="299"/>
      <c r="E14" s="282"/>
    </row>
    <row r="15" spans="1:5" s="307" customFormat="1" ht="12" customHeight="1">
      <c r="A15" s="259" t="s">
        <v>77</v>
      </c>
      <c r="B15" s="309" t="s">
        <v>310</v>
      </c>
      <c r="C15" s="298"/>
      <c r="D15" s="298"/>
      <c r="E15" s="281"/>
    </row>
    <row r="16" spans="1:5" s="307" customFormat="1" ht="12" customHeight="1">
      <c r="A16" s="259" t="s">
        <v>78</v>
      </c>
      <c r="B16" s="309" t="s">
        <v>311</v>
      </c>
      <c r="C16" s="298"/>
      <c r="D16" s="298"/>
      <c r="E16" s="281"/>
    </row>
    <row r="17" spans="1:5" s="307" customFormat="1" ht="12" customHeight="1">
      <c r="A17" s="259" t="s">
        <v>79</v>
      </c>
      <c r="B17" s="309" t="s">
        <v>312</v>
      </c>
      <c r="C17" s="298"/>
      <c r="D17" s="298"/>
      <c r="E17" s="281"/>
    </row>
    <row r="18" spans="1:5" s="307" customFormat="1" ht="12" customHeight="1">
      <c r="A18" s="259" t="s">
        <v>80</v>
      </c>
      <c r="B18" s="309" t="s">
        <v>313</v>
      </c>
      <c r="C18" s="298">
        <v>108789000</v>
      </c>
      <c r="D18" s="298">
        <v>124278829</v>
      </c>
      <c r="E18" s="281">
        <v>106900707</v>
      </c>
    </row>
    <row r="19" spans="1:5" s="307" customFormat="1" ht="12" customHeight="1" thickBot="1">
      <c r="A19" s="261" t="s">
        <v>87</v>
      </c>
      <c r="B19" s="310" t="s">
        <v>314</v>
      </c>
      <c r="C19" s="300"/>
      <c r="D19" s="300"/>
      <c r="E19" s="283"/>
    </row>
    <row r="20" spans="1:5" s="307" customFormat="1" ht="12" customHeight="1" thickBot="1">
      <c r="A20" s="265" t="s">
        <v>9</v>
      </c>
      <c r="B20" s="266" t="s">
        <v>315</v>
      </c>
      <c r="C20" s="297">
        <f>SUM(C21:C22)</f>
        <v>0</v>
      </c>
      <c r="D20" s="297">
        <f>SUM(D21:D22)</f>
        <v>30000000</v>
      </c>
      <c r="E20" s="280">
        <f>SUM(E21:E22)</f>
        <v>30000000</v>
      </c>
    </row>
    <row r="21" spans="1:5" s="307" customFormat="1" ht="12" customHeight="1">
      <c r="A21" s="260" t="s">
        <v>59</v>
      </c>
      <c r="B21" s="308" t="s">
        <v>316</v>
      </c>
      <c r="C21" s="299"/>
      <c r="D21" s="299">
        <v>30000000</v>
      </c>
      <c r="E21" s="282">
        <v>30000000</v>
      </c>
    </row>
    <row r="22" spans="1:5" s="307" customFormat="1" ht="12" customHeight="1">
      <c r="A22" s="259" t="s">
        <v>60</v>
      </c>
      <c r="B22" s="309" t="s">
        <v>320</v>
      </c>
      <c r="C22" s="298"/>
      <c r="D22" s="298"/>
      <c r="E22" s="281"/>
    </row>
    <row r="23" spans="1:5" s="307" customFormat="1" ht="12" customHeight="1" thickBot="1">
      <c r="A23" s="261" t="s">
        <v>61</v>
      </c>
      <c r="B23" s="289" t="s">
        <v>321</v>
      </c>
      <c r="C23" s="300"/>
      <c r="D23" s="300"/>
      <c r="E23" s="283"/>
    </row>
    <row r="24" spans="1:5" s="307" customFormat="1" ht="12" customHeight="1" thickBot="1">
      <c r="A24" s="265" t="s">
        <v>122</v>
      </c>
      <c r="B24" s="266" t="s">
        <v>685</v>
      </c>
      <c r="C24" s="303">
        <f>SUM(C25:C30)</f>
        <v>88000000</v>
      </c>
      <c r="D24" s="303">
        <f>SUM(D25:D30)</f>
        <v>88000000</v>
      </c>
      <c r="E24" s="316">
        <f>SUM(E25:E30)</f>
        <v>75300529</v>
      </c>
    </row>
    <row r="25" spans="1:5" s="307" customFormat="1" ht="12" customHeight="1">
      <c r="A25" s="260" t="s">
        <v>322</v>
      </c>
      <c r="B25" s="308" t="s">
        <v>689</v>
      </c>
      <c r="C25" s="299"/>
      <c r="D25" s="299"/>
      <c r="E25" s="299"/>
    </row>
    <row r="26" spans="1:5" s="307" customFormat="1" ht="12" customHeight="1">
      <c r="A26" s="259" t="s">
        <v>323</v>
      </c>
      <c r="B26" s="309" t="s">
        <v>690</v>
      </c>
      <c r="C26" s="298"/>
      <c r="D26" s="298"/>
      <c r="E26" s="281"/>
    </row>
    <row r="27" spans="1:5" s="307" customFormat="1" ht="12" customHeight="1">
      <c r="A27" s="259" t="s">
        <v>324</v>
      </c>
      <c r="B27" s="309" t="s">
        <v>691</v>
      </c>
      <c r="C27" s="298">
        <v>80000000</v>
      </c>
      <c r="D27" s="298">
        <v>80000000</v>
      </c>
      <c r="E27" s="281">
        <v>67442068</v>
      </c>
    </row>
    <row r="28" spans="1:5" s="307" customFormat="1" ht="12" customHeight="1">
      <c r="A28" s="259" t="s">
        <v>686</v>
      </c>
      <c r="B28" s="309" t="s">
        <v>692</v>
      </c>
      <c r="C28" s="298"/>
      <c r="D28" s="298"/>
      <c r="E28" s="281"/>
    </row>
    <row r="29" spans="1:5" s="307" customFormat="1" ht="12" customHeight="1">
      <c r="A29" s="259" t="s">
        <v>687</v>
      </c>
      <c r="B29" s="309" t="s">
        <v>325</v>
      </c>
      <c r="C29" s="298">
        <v>7000000</v>
      </c>
      <c r="D29" s="298">
        <v>7000000</v>
      </c>
      <c r="E29" s="281">
        <v>7138479</v>
      </c>
    </row>
    <row r="30" spans="1:5" s="307" customFormat="1" ht="12" customHeight="1" thickBot="1">
      <c r="A30" s="261" t="s">
        <v>688</v>
      </c>
      <c r="B30" s="289" t="s">
        <v>326</v>
      </c>
      <c r="C30" s="300">
        <v>1000000</v>
      </c>
      <c r="D30" s="300">
        <v>1000000</v>
      </c>
      <c r="E30" s="283">
        <v>719982</v>
      </c>
    </row>
    <row r="31" spans="1:5" s="307" customFormat="1" ht="12" customHeight="1" thickBot="1">
      <c r="A31" s="265" t="s">
        <v>11</v>
      </c>
      <c r="B31" s="266" t="s">
        <v>327</v>
      </c>
      <c r="C31" s="297">
        <f>SUM(C32:C41)</f>
        <v>31600000</v>
      </c>
      <c r="D31" s="297">
        <f>SUM(D32:D41)</f>
        <v>35979928</v>
      </c>
      <c r="E31" s="280">
        <f>SUM(E32:E41)</f>
        <v>47155333</v>
      </c>
    </row>
    <row r="32" spans="1:5" s="307" customFormat="1" ht="12" customHeight="1">
      <c r="A32" s="260" t="s">
        <v>63</v>
      </c>
      <c r="B32" s="308" t="s">
        <v>328</v>
      </c>
      <c r="C32" s="299"/>
      <c r="D32" s="299"/>
      <c r="E32" s="282"/>
    </row>
    <row r="33" spans="1:5" s="307" customFormat="1" ht="12" customHeight="1">
      <c r="A33" s="259" t="s">
        <v>64</v>
      </c>
      <c r="B33" s="309" t="s">
        <v>329</v>
      </c>
      <c r="C33" s="298">
        <v>17189000</v>
      </c>
      <c r="D33" s="298">
        <v>19148575</v>
      </c>
      <c r="E33" s="281">
        <v>17043791</v>
      </c>
    </row>
    <row r="34" spans="1:5" s="307" customFormat="1" ht="12" customHeight="1">
      <c r="A34" s="259" t="s">
        <v>65</v>
      </c>
      <c r="B34" s="309" t="s">
        <v>330</v>
      </c>
      <c r="C34" s="298"/>
      <c r="D34" s="298"/>
      <c r="E34" s="281">
        <v>1875701</v>
      </c>
    </row>
    <row r="35" spans="1:5" s="307" customFormat="1" ht="12" customHeight="1">
      <c r="A35" s="259" t="s">
        <v>124</v>
      </c>
      <c r="B35" s="309" t="s">
        <v>331</v>
      </c>
      <c r="C35" s="298">
        <v>12200000</v>
      </c>
      <c r="D35" s="298">
        <v>12200000</v>
      </c>
      <c r="E35" s="281">
        <v>18531471</v>
      </c>
    </row>
    <row r="36" spans="1:5" s="307" customFormat="1" ht="12" customHeight="1">
      <c r="A36" s="259" t="s">
        <v>125</v>
      </c>
      <c r="B36" s="309" t="s">
        <v>332</v>
      </c>
      <c r="C36" s="298"/>
      <c r="D36" s="298">
        <v>2420353</v>
      </c>
      <c r="E36" s="281">
        <v>1696037</v>
      </c>
    </row>
    <row r="37" spans="1:5" s="307" customFormat="1" ht="12" customHeight="1">
      <c r="A37" s="259" t="s">
        <v>126</v>
      </c>
      <c r="B37" s="309" t="s">
        <v>333</v>
      </c>
      <c r="C37" s="298">
        <v>2211000</v>
      </c>
      <c r="D37" s="298">
        <v>2211000</v>
      </c>
      <c r="E37" s="281">
        <v>7266205</v>
      </c>
    </row>
    <row r="38" spans="1:5" s="307" customFormat="1" ht="12" customHeight="1">
      <c r="A38" s="259" t="s">
        <v>127</v>
      </c>
      <c r="B38" s="309" t="s">
        <v>334</v>
      </c>
      <c r="C38" s="298"/>
      <c r="D38" s="298"/>
      <c r="E38" s="281"/>
    </row>
    <row r="39" spans="1:5" s="307" customFormat="1" ht="12" customHeight="1">
      <c r="A39" s="259" t="s">
        <v>128</v>
      </c>
      <c r="B39" s="309" t="s">
        <v>335</v>
      </c>
      <c r="C39" s="298"/>
      <c r="D39" s="298"/>
      <c r="E39" s="281">
        <v>8760</v>
      </c>
    </row>
    <row r="40" spans="1:5" s="307" customFormat="1" ht="12" customHeight="1">
      <c r="A40" s="259" t="s">
        <v>336</v>
      </c>
      <c r="B40" s="309" t="s">
        <v>337</v>
      </c>
      <c r="C40" s="301"/>
      <c r="D40" s="301"/>
      <c r="E40" s="284">
        <v>4885</v>
      </c>
    </row>
    <row r="41" spans="1:5" s="307" customFormat="1" ht="12" customHeight="1" thickBot="1">
      <c r="A41" s="261" t="s">
        <v>338</v>
      </c>
      <c r="B41" s="310" t="s">
        <v>339</v>
      </c>
      <c r="C41" s="302"/>
      <c r="D41" s="302"/>
      <c r="E41" s="285">
        <v>728483</v>
      </c>
    </row>
    <row r="42" spans="1:5" s="307" customFormat="1" ht="12" customHeight="1" thickBot="1">
      <c r="A42" s="265" t="s">
        <v>12</v>
      </c>
      <c r="B42" s="266" t="s">
        <v>340</v>
      </c>
      <c r="C42" s="297">
        <f>SUM(C43:C47)</f>
        <v>0</v>
      </c>
      <c r="D42" s="297">
        <f>SUM(D43:D47)</f>
        <v>4209000</v>
      </c>
      <c r="E42" s="280">
        <f>SUM(E43:E47)</f>
        <v>4331500</v>
      </c>
    </row>
    <row r="43" spans="1:5" s="307" customFormat="1" ht="12" customHeight="1">
      <c r="A43" s="260" t="s">
        <v>66</v>
      </c>
      <c r="B43" s="308" t="s">
        <v>341</v>
      </c>
      <c r="C43" s="318"/>
      <c r="D43" s="318"/>
      <c r="E43" s="286"/>
    </row>
    <row r="44" spans="1:5" s="307" customFormat="1" ht="12" customHeight="1">
      <c r="A44" s="259" t="s">
        <v>67</v>
      </c>
      <c r="B44" s="309" t="s">
        <v>342</v>
      </c>
      <c r="C44" s="301"/>
      <c r="D44" s="301">
        <v>4209000</v>
      </c>
      <c r="E44" s="284">
        <v>4331500</v>
      </c>
    </row>
    <row r="45" spans="1:5" s="307" customFormat="1" ht="12" customHeight="1">
      <c r="A45" s="259" t="s">
        <v>343</v>
      </c>
      <c r="B45" s="309" t="s">
        <v>344</v>
      </c>
      <c r="C45" s="301"/>
      <c r="D45" s="301"/>
      <c r="E45" s="284"/>
    </row>
    <row r="46" spans="1:5" s="307" customFormat="1" ht="12" customHeight="1">
      <c r="A46" s="259" t="s">
        <v>345</v>
      </c>
      <c r="B46" s="309" t="s">
        <v>346</v>
      </c>
      <c r="C46" s="301"/>
      <c r="D46" s="301"/>
      <c r="E46" s="284"/>
    </row>
    <row r="47" spans="1:5" s="307" customFormat="1" ht="12" customHeight="1" thickBot="1">
      <c r="A47" s="261" t="s">
        <v>347</v>
      </c>
      <c r="B47" s="310" t="s">
        <v>348</v>
      </c>
      <c r="C47" s="302"/>
      <c r="D47" s="302"/>
      <c r="E47" s="285"/>
    </row>
    <row r="48" spans="1:5" s="307" customFormat="1" ht="17.25" customHeight="1" thickBot="1">
      <c r="A48" s="265" t="s">
        <v>129</v>
      </c>
      <c r="B48" s="266" t="s">
        <v>349</v>
      </c>
      <c r="C48" s="297">
        <f>SUM(C49:C51)</f>
        <v>0</v>
      </c>
      <c r="D48" s="297">
        <f>SUM(D49:D51)</f>
        <v>5342000</v>
      </c>
      <c r="E48" s="280">
        <f>SUM(E49:E51)</f>
        <v>7910744</v>
      </c>
    </row>
    <row r="49" spans="1:5" s="307" customFormat="1" ht="12" customHeight="1">
      <c r="A49" s="260" t="s">
        <v>68</v>
      </c>
      <c r="B49" s="308" t="s">
        <v>350</v>
      </c>
      <c r="C49" s="299"/>
      <c r="D49" s="299"/>
      <c r="E49" s="282"/>
    </row>
    <row r="50" spans="1:5" s="307" customFormat="1" ht="12" customHeight="1">
      <c r="A50" s="259" t="s">
        <v>69</v>
      </c>
      <c r="B50" s="309" t="s">
        <v>351</v>
      </c>
      <c r="C50" s="298"/>
      <c r="D50" s="298"/>
      <c r="E50" s="281">
        <v>2535188</v>
      </c>
    </row>
    <row r="51" spans="1:5" s="307" customFormat="1" ht="12" customHeight="1">
      <c r="A51" s="259" t="s">
        <v>352</v>
      </c>
      <c r="B51" s="309" t="s">
        <v>353</v>
      </c>
      <c r="C51" s="298"/>
      <c r="D51" s="298">
        <v>5342000</v>
      </c>
      <c r="E51" s="281">
        <v>5375556</v>
      </c>
    </row>
    <row r="52" spans="1:5" s="307" customFormat="1" ht="12" customHeight="1" thickBot="1">
      <c r="A52" s="261" t="s">
        <v>354</v>
      </c>
      <c r="B52" s="310" t="s">
        <v>355</v>
      </c>
      <c r="C52" s="300"/>
      <c r="D52" s="300"/>
      <c r="E52" s="283"/>
    </row>
    <row r="53" spans="1:5" s="307" customFormat="1" ht="12" customHeight="1" thickBot="1">
      <c r="A53" s="265" t="s">
        <v>14</v>
      </c>
      <c r="B53" s="287" t="s">
        <v>356</v>
      </c>
      <c r="C53" s="297">
        <f>SUM(C54:C56)</f>
        <v>4749000</v>
      </c>
      <c r="D53" s="297">
        <f>SUM(D54:D56)</f>
        <v>4749000</v>
      </c>
      <c r="E53" s="280">
        <f>SUM(E54:E56)</f>
        <v>5181025</v>
      </c>
    </row>
    <row r="54" spans="1:5" s="307" customFormat="1" ht="12" customHeight="1">
      <c r="A54" s="260" t="s">
        <v>130</v>
      </c>
      <c r="B54" s="308" t="s">
        <v>357</v>
      </c>
      <c r="C54" s="301"/>
      <c r="D54" s="301"/>
      <c r="E54" s="284"/>
    </row>
    <row r="55" spans="1:5" s="307" customFormat="1" ht="12" customHeight="1">
      <c r="A55" s="259" t="s">
        <v>131</v>
      </c>
      <c r="B55" s="309" t="s">
        <v>358</v>
      </c>
      <c r="C55" s="301"/>
      <c r="D55" s="301"/>
      <c r="E55" s="284"/>
    </row>
    <row r="56" spans="1:5" s="307" customFormat="1" ht="12" customHeight="1">
      <c r="A56" s="259" t="s">
        <v>155</v>
      </c>
      <c r="B56" s="309" t="s">
        <v>359</v>
      </c>
      <c r="C56" s="301">
        <v>4749000</v>
      </c>
      <c r="D56" s="301">
        <v>4749000</v>
      </c>
      <c r="E56" s="284">
        <v>5181025</v>
      </c>
    </row>
    <row r="57" spans="1:5" s="307" customFormat="1" ht="12" customHeight="1" thickBot="1">
      <c r="A57" s="261" t="s">
        <v>360</v>
      </c>
      <c r="B57" s="310" t="s">
        <v>361</v>
      </c>
      <c r="C57" s="301"/>
      <c r="D57" s="301"/>
      <c r="E57" s="284"/>
    </row>
    <row r="58" spans="1:5" s="307" customFormat="1" ht="12" customHeight="1" thickBot="1">
      <c r="A58" s="265" t="s">
        <v>15</v>
      </c>
      <c r="B58" s="266" t="s">
        <v>362</v>
      </c>
      <c r="C58" s="303">
        <f>+C6+C13+C20+C24+C31+C42+C48+C53</f>
        <v>447247316</v>
      </c>
      <c r="D58" s="303">
        <f>+D6+D13+D20+D24+D31+D42+D48+D53</f>
        <v>513042102</v>
      </c>
      <c r="E58" s="316">
        <f>+E6+E13+E20+E24+E31+E42+E48+E53</f>
        <v>497263183</v>
      </c>
    </row>
    <row r="59" spans="1:5" s="307" customFormat="1" ht="12" customHeight="1" thickBot="1">
      <c r="A59" s="319" t="s">
        <v>363</v>
      </c>
      <c r="B59" s="287" t="s">
        <v>364</v>
      </c>
      <c r="C59" s="297">
        <f>+C60+C61+C62</f>
        <v>10000000</v>
      </c>
      <c r="D59" s="297">
        <f>+D60+D61+D62</f>
        <v>0</v>
      </c>
      <c r="E59" s="280">
        <f>+E60+E61+E62</f>
        <v>0</v>
      </c>
    </row>
    <row r="60" spans="1:5" s="307" customFormat="1" ht="12" customHeight="1">
      <c r="A60" s="260" t="s">
        <v>365</v>
      </c>
      <c r="B60" s="308" t="s">
        <v>366</v>
      </c>
      <c r="C60" s="301">
        <v>10000000</v>
      </c>
      <c r="D60" s="301"/>
      <c r="E60" s="284"/>
    </row>
    <row r="61" spans="1:5" s="307" customFormat="1" ht="12" customHeight="1">
      <c r="A61" s="259" t="s">
        <v>367</v>
      </c>
      <c r="B61" s="309" t="s">
        <v>368</v>
      </c>
      <c r="C61" s="301"/>
      <c r="D61" s="301"/>
      <c r="E61" s="284"/>
    </row>
    <row r="62" spans="1:5" s="307" customFormat="1" ht="12" customHeight="1" thickBot="1">
      <c r="A62" s="261" t="s">
        <v>369</v>
      </c>
      <c r="B62" s="245" t="s">
        <v>414</v>
      </c>
      <c r="C62" s="301"/>
      <c r="D62" s="301"/>
      <c r="E62" s="284"/>
    </row>
    <row r="63" spans="1:5" s="307" customFormat="1" ht="12" customHeight="1" thickBot="1">
      <c r="A63" s="319" t="s">
        <v>371</v>
      </c>
      <c r="B63" s="287" t="s">
        <v>372</v>
      </c>
      <c r="C63" s="297">
        <f>SUM(C64:C65)</f>
        <v>0</v>
      </c>
      <c r="D63" s="297">
        <f>SUM(D64:D65)</f>
        <v>0</v>
      </c>
      <c r="E63" s="297">
        <f>SUM(E64:E65)</f>
        <v>0</v>
      </c>
    </row>
    <row r="64" spans="1:5" s="307" customFormat="1" ht="13.5" customHeight="1">
      <c r="A64" s="260" t="s">
        <v>107</v>
      </c>
      <c r="B64" s="308" t="s">
        <v>777</v>
      </c>
      <c r="C64" s="301"/>
      <c r="D64" s="301"/>
      <c r="E64" s="284"/>
    </row>
    <row r="65" spans="1:5" s="307" customFormat="1" ht="12" customHeight="1" thickBot="1">
      <c r="A65" s="259" t="s">
        <v>108</v>
      </c>
      <c r="B65" s="309" t="s">
        <v>778</v>
      </c>
      <c r="C65" s="301"/>
      <c r="D65" s="301"/>
      <c r="E65" s="284"/>
    </row>
    <row r="66" spans="1:5" s="307" customFormat="1" ht="12" customHeight="1" thickBot="1">
      <c r="A66" s="319" t="s">
        <v>379</v>
      </c>
      <c r="B66" s="287" t="s">
        <v>380</v>
      </c>
      <c r="C66" s="297">
        <f>+C67+C68</f>
        <v>21724000</v>
      </c>
      <c r="D66" s="297">
        <f>+D67+D68</f>
        <v>95702609</v>
      </c>
      <c r="E66" s="280">
        <f>+E67+E68</f>
        <v>95702609</v>
      </c>
    </row>
    <row r="67" spans="1:5" s="307" customFormat="1" ht="12" customHeight="1">
      <c r="A67" s="260" t="s">
        <v>381</v>
      </c>
      <c r="B67" s="308" t="s">
        <v>382</v>
      </c>
      <c r="C67" s="301">
        <v>21724000</v>
      </c>
      <c r="D67" s="301">
        <v>95702609</v>
      </c>
      <c r="E67" s="284">
        <v>95702609</v>
      </c>
    </row>
    <row r="68" spans="1:5" s="307" customFormat="1" ht="12" customHeight="1" thickBot="1">
      <c r="A68" s="261" t="s">
        <v>383</v>
      </c>
      <c r="B68" s="310" t="s">
        <v>384</v>
      </c>
      <c r="C68" s="301"/>
      <c r="D68" s="301"/>
      <c r="E68" s="284"/>
    </row>
    <row r="69" spans="1:5" s="307" customFormat="1" ht="12" customHeight="1" thickBot="1">
      <c r="A69" s="319" t="s">
        <v>385</v>
      </c>
      <c r="B69" s="287" t="s">
        <v>386</v>
      </c>
      <c r="C69" s="297">
        <f>SUM(C70:C71)</f>
        <v>0</v>
      </c>
      <c r="D69" s="297">
        <f>SUM(D70:D71)</f>
        <v>0</v>
      </c>
      <c r="E69" s="297">
        <f>SUM(E70:E71)</f>
        <v>8375089</v>
      </c>
    </row>
    <row r="70" spans="1:5" s="307" customFormat="1" ht="12" customHeight="1">
      <c r="A70" s="260" t="s">
        <v>387</v>
      </c>
      <c r="B70" s="308" t="s">
        <v>388</v>
      </c>
      <c r="C70" s="301"/>
      <c r="D70" s="301"/>
      <c r="E70" s="284">
        <v>8375089</v>
      </c>
    </row>
    <row r="71" spans="1:5" s="307" customFormat="1" ht="12" customHeight="1" thickBot="1">
      <c r="A71" s="259" t="s">
        <v>389</v>
      </c>
      <c r="B71" s="309" t="s">
        <v>390</v>
      </c>
      <c r="C71" s="301"/>
      <c r="D71" s="301"/>
      <c r="E71" s="284"/>
    </row>
    <row r="72" spans="1:5" s="307" customFormat="1" ht="12" customHeight="1" thickBot="1">
      <c r="A72" s="319" t="s">
        <v>393</v>
      </c>
      <c r="B72" s="287" t="s">
        <v>394</v>
      </c>
      <c r="C72" s="297">
        <f>SUM(C73:C74)</f>
        <v>0</v>
      </c>
      <c r="D72" s="297">
        <f>SUM(D73:D74)</f>
        <v>0</v>
      </c>
      <c r="E72" s="297">
        <f>SUM(E73:E74)</f>
        <v>0</v>
      </c>
    </row>
    <row r="73" spans="1:5" s="307" customFormat="1" ht="12" customHeight="1">
      <c r="A73" s="311" t="s">
        <v>395</v>
      </c>
      <c r="B73" s="308" t="s">
        <v>396</v>
      </c>
      <c r="C73" s="301"/>
      <c r="D73" s="301"/>
      <c r="E73" s="284"/>
    </row>
    <row r="74" spans="1:5" s="307" customFormat="1" ht="12" customHeight="1" thickBot="1">
      <c r="A74" s="312" t="s">
        <v>397</v>
      </c>
      <c r="B74" s="309" t="s">
        <v>398</v>
      </c>
      <c r="C74" s="301"/>
      <c r="D74" s="301"/>
      <c r="E74" s="284"/>
    </row>
    <row r="75" spans="1:5" s="307" customFormat="1" ht="12" customHeight="1" thickBot="1">
      <c r="A75" s="319" t="s">
        <v>403</v>
      </c>
      <c r="B75" s="287" t="s">
        <v>404</v>
      </c>
      <c r="C75" s="321"/>
      <c r="D75" s="321"/>
      <c r="E75" s="322"/>
    </row>
    <row r="76" spans="1:5" s="307" customFormat="1" ht="12" customHeight="1" thickBot="1">
      <c r="A76" s="319" t="s">
        <v>405</v>
      </c>
      <c r="B76" s="243" t="s">
        <v>406</v>
      </c>
      <c r="C76" s="303">
        <f>+C59+C63+C66+C69+C72+C75</f>
        <v>31724000</v>
      </c>
      <c r="D76" s="303">
        <f>+D59+D63+D66+D69+D72+D75</f>
        <v>95702609</v>
      </c>
      <c r="E76" s="316">
        <f>+E59+E63+E66+E69+E72+E75</f>
        <v>104077698</v>
      </c>
    </row>
    <row r="77" spans="1:5" s="307" customFormat="1" ht="12" customHeight="1" thickBot="1">
      <c r="A77" s="320" t="s">
        <v>407</v>
      </c>
      <c r="B77" s="246" t="s">
        <v>408</v>
      </c>
      <c r="C77" s="303">
        <f>+C58+C76</f>
        <v>478971316</v>
      </c>
      <c r="D77" s="303">
        <f>+D58+D76</f>
        <v>608744711</v>
      </c>
      <c r="E77" s="316">
        <f>+E58+E76</f>
        <v>601340881</v>
      </c>
    </row>
    <row r="78" spans="1:5" s="307" customFormat="1" ht="12" customHeight="1">
      <c r="A78" s="241"/>
      <c r="B78" s="241"/>
      <c r="C78" s="242"/>
      <c r="D78" s="242"/>
      <c r="E78" s="242"/>
    </row>
    <row r="79" spans="1:5" ht="16.5" customHeight="1">
      <c r="A79" s="757" t="s">
        <v>36</v>
      </c>
      <c r="B79" s="757"/>
      <c r="C79" s="757"/>
      <c r="D79" s="757"/>
      <c r="E79" s="757"/>
    </row>
    <row r="80" spans="1:5" s="313" customFormat="1" ht="16.5" customHeight="1" thickBot="1">
      <c r="A80" s="32" t="s">
        <v>111</v>
      </c>
      <c r="B80" s="32"/>
      <c r="C80" s="274"/>
      <c r="D80" s="274"/>
      <c r="E80" s="274" t="str">
        <f>E2</f>
        <v>Forintban!</v>
      </c>
    </row>
    <row r="81" spans="1:5" s="313" customFormat="1" ht="16.5" customHeight="1">
      <c r="A81" s="758" t="s">
        <v>58</v>
      </c>
      <c r="B81" s="760" t="s">
        <v>173</v>
      </c>
      <c r="C81" s="762" t="str">
        <f>+C3</f>
        <v>2016. évi</v>
      </c>
      <c r="D81" s="762"/>
      <c r="E81" s="763"/>
    </row>
    <row r="82" spans="1:5" ht="37.5" customHeight="1" thickBot="1">
      <c r="A82" s="759"/>
      <c r="B82" s="761"/>
      <c r="C82" s="33" t="s">
        <v>174</v>
      </c>
      <c r="D82" s="33" t="s">
        <v>179</v>
      </c>
      <c r="E82" s="34" t="s">
        <v>180</v>
      </c>
    </row>
    <row r="83" spans="1:5" s="306" customFormat="1" ht="12" customHeight="1" thickBot="1">
      <c r="A83" s="270" t="s">
        <v>409</v>
      </c>
      <c r="B83" s="271" t="s">
        <v>410</v>
      </c>
      <c r="C83" s="271" t="s">
        <v>411</v>
      </c>
      <c r="D83" s="271" t="s">
        <v>412</v>
      </c>
      <c r="E83" s="272" t="s">
        <v>413</v>
      </c>
    </row>
    <row r="84" spans="1:5" ht="12" customHeight="1" thickBot="1">
      <c r="A84" s="267" t="s">
        <v>7</v>
      </c>
      <c r="B84" s="269" t="s">
        <v>415</v>
      </c>
      <c r="C84" s="296">
        <f>SUM(C85:C89)</f>
        <v>449135000</v>
      </c>
      <c r="D84" s="296">
        <f>SUM(D85:D89)</f>
        <v>494592133</v>
      </c>
      <c r="E84" s="251">
        <f>SUM(E85:E89)</f>
        <v>438416135</v>
      </c>
    </row>
    <row r="85" spans="1:5" ht="12" customHeight="1">
      <c r="A85" s="262" t="s">
        <v>70</v>
      </c>
      <c r="B85" s="255" t="s">
        <v>37</v>
      </c>
      <c r="C85" s="62">
        <v>185899000</v>
      </c>
      <c r="D85" s="62">
        <v>194775095</v>
      </c>
      <c r="E85" s="250">
        <v>175445881</v>
      </c>
    </row>
    <row r="86" spans="1:5" ht="12" customHeight="1">
      <c r="A86" s="259" t="s">
        <v>71</v>
      </c>
      <c r="B86" s="253" t="s">
        <v>132</v>
      </c>
      <c r="C86" s="298">
        <v>40191000</v>
      </c>
      <c r="D86" s="298">
        <v>42798943</v>
      </c>
      <c r="E86" s="281">
        <v>40026519</v>
      </c>
    </row>
    <row r="87" spans="1:5" ht="12" customHeight="1">
      <c r="A87" s="259" t="s">
        <v>72</v>
      </c>
      <c r="B87" s="253" t="s">
        <v>99</v>
      </c>
      <c r="C87" s="300">
        <v>108720000</v>
      </c>
      <c r="D87" s="300">
        <v>132792821</v>
      </c>
      <c r="E87" s="283">
        <v>109108571</v>
      </c>
    </row>
    <row r="88" spans="1:5" ht="12" customHeight="1">
      <c r="A88" s="259" t="s">
        <v>73</v>
      </c>
      <c r="B88" s="256" t="s">
        <v>133</v>
      </c>
      <c r="C88" s="300">
        <v>24197000</v>
      </c>
      <c r="D88" s="300">
        <v>23241385</v>
      </c>
      <c r="E88" s="283">
        <v>20465026</v>
      </c>
    </row>
    <row r="89" spans="1:5" ht="12" customHeight="1">
      <c r="A89" s="259" t="s">
        <v>82</v>
      </c>
      <c r="B89" s="264" t="s">
        <v>134</v>
      </c>
      <c r="C89" s="300">
        <f>SUM(C90:C99)</f>
        <v>90128000</v>
      </c>
      <c r="D89" s="300">
        <f>SUM(D90:D99)</f>
        <v>100983889</v>
      </c>
      <c r="E89" s="300">
        <f>SUM(E90:E99)</f>
        <v>93370138</v>
      </c>
    </row>
    <row r="90" spans="1:5" ht="12" customHeight="1">
      <c r="A90" s="259" t="s">
        <v>74</v>
      </c>
      <c r="B90" s="253" t="s">
        <v>416</v>
      </c>
      <c r="C90" s="300"/>
      <c r="D90" s="300">
        <v>2135000</v>
      </c>
      <c r="E90" s="283">
        <v>2134948</v>
      </c>
    </row>
    <row r="91" spans="1:5" ht="12" customHeight="1">
      <c r="A91" s="259" t="s">
        <v>75</v>
      </c>
      <c r="B91" s="276" t="s">
        <v>417</v>
      </c>
      <c r="C91" s="300"/>
      <c r="D91" s="300"/>
      <c r="E91" s="283"/>
    </row>
    <row r="92" spans="1:5" ht="12" customHeight="1">
      <c r="A92" s="259" t="s">
        <v>83</v>
      </c>
      <c r="B92" s="277" t="s">
        <v>418</v>
      </c>
      <c r="C92" s="300"/>
      <c r="D92" s="300"/>
      <c r="E92" s="283"/>
    </row>
    <row r="93" spans="1:5" ht="12" customHeight="1">
      <c r="A93" s="259" t="s">
        <v>84</v>
      </c>
      <c r="B93" s="277" t="s">
        <v>419</v>
      </c>
      <c r="C93" s="300"/>
      <c r="D93" s="300"/>
      <c r="E93" s="283"/>
    </row>
    <row r="94" spans="1:5" ht="12" customHeight="1">
      <c r="A94" s="259" t="s">
        <v>85</v>
      </c>
      <c r="B94" s="276" t="s">
        <v>420</v>
      </c>
      <c r="C94" s="300">
        <v>83978000</v>
      </c>
      <c r="D94" s="300">
        <v>84793099</v>
      </c>
      <c r="E94" s="283">
        <v>77216676</v>
      </c>
    </row>
    <row r="95" spans="1:5" ht="12" customHeight="1">
      <c r="A95" s="259" t="s">
        <v>86</v>
      </c>
      <c r="B95" s="276" t="s">
        <v>421</v>
      </c>
      <c r="C95" s="300"/>
      <c r="D95" s="300"/>
      <c r="E95" s="283"/>
    </row>
    <row r="96" spans="1:5" ht="12" customHeight="1">
      <c r="A96" s="259" t="s">
        <v>88</v>
      </c>
      <c r="B96" s="277" t="s">
        <v>422</v>
      </c>
      <c r="C96" s="300"/>
      <c r="D96" s="300">
        <v>1000000</v>
      </c>
      <c r="E96" s="283">
        <v>1000000</v>
      </c>
    </row>
    <row r="97" spans="1:5" ht="12" customHeight="1">
      <c r="A97" s="258" t="s">
        <v>135</v>
      </c>
      <c r="B97" s="278" t="s">
        <v>423</v>
      </c>
      <c r="C97" s="300"/>
      <c r="D97" s="300"/>
      <c r="E97" s="283"/>
    </row>
    <row r="98" spans="1:5" ht="12" customHeight="1">
      <c r="A98" s="259" t="s">
        <v>424</v>
      </c>
      <c r="B98" s="278" t="s">
        <v>425</v>
      </c>
      <c r="C98" s="300"/>
      <c r="D98" s="300"/>
      <c r="E98" s="283"/>
    </row>
    <row r="99" spans="1:5" ht="12" customHeight="1" thickBot="1">
      <c r="A99" s="263" t="s">
        <v>426</v>
      </c>
      <c r="B99" s="279" t="s">
        <v>427</v>
      </c>
      <c r="C99" s="63">
        <v>6150000</v>
      </c>
      <c r="D99" s="63">
        <v>13055790</v>
      </c>
      <c r="E99" s="244">
        <v>13018514</v>
      </c>
    </row>
    <row r="100" spans="1:5" ht="12" customHeight="1" thickBot="1">
      <c r="A100" s="265" t="s">
        <v>8</v>
      </c>
      <c r="B100" s="268" t="s">
        <v>428</v>
      </c>
      <c r="C100" s="297">
        <f>+C101+C103+C105</f>
        <v>22100000</v>
      </c>
      <c r="D100" s="297">
        <f>+D101+D103+D105</f>
        <v>43696745</v>
      </c>
      <c r="E100" s="280">
        <f>+E101+E103+E105</f>
        <v>41537240</v>
      </c>
    </row>
    <row r="101" spans="1:5" ht="12" customHeight="1">
      <c r="A101" s="260" t="s">
        <v>76</v>
      </c>
      <c r="B101" s="253" t="s">
        <v>154</v>
      </c>
      <c r="C101" s="299">
        <v>16100000</v>
      </c>
      <c r="D101" s="299">
        <v>30948745</v>
      </c>
      <c r="E101" s="282">
        <v>29504593</v>
      </c>
    </row>
    <row r="102" spans="1:5" ht="12" customHeight="1">
      <c r="A102" s="260" t="s">
        <v>77</v>
      </c>
      <c r="B102" s="257" t="s">
        <v>429</v>
      </c>
      <c r="C102" s="299"/>
      <c r="D102" s="299"/>
      <c r="E102" s="282"/>
    </row>
    <row r="103" spans="1:5" ht="15.75">
      <c r="A103" s="260" t="s">
        <v>78</v>
      </c>
      <c r="B103" s="257" t="s">
        <v>136</v>
      </c>
      <c r="C103" s="298">
        <v>6000000</v>
      </c>
      <c r="D103" s="298">
        <v>10000000</v>
      </c>
      <c r="E103" s="281">
        <v>9284947</v>
      </c>
    </row>
    <row r="104" spans="1:5" ht="12" customHeight="1">
      <c r="A104" s="260" t="s">
        <v>79</v>
      </c>
      <c r="B104" s="257" t="s">
        <v>430</v>
      </c>
      <c r="C104" s="298"/>
      <c r="D104" s="298"/>
      <c r="E104" s="281"/>
    </row>
    <row r="105" spans="1:5" ht="12" customHeight="1">
      <c r="A105" s="260" t="s">
        <v>80</v>
      </c>
      <c r="B105" s="289" t="s">
        <v>156</v>
      </c>
      <c r="C105" s="298">
        <f>SUM(C106:C113)</f>
        <v>0</v>
      </c>
      <c r="D105" s="298">
        <f>SUM(D106:D113)</f>
        <v>2748000</v>
      </c>
      <c r="E105" s="298">
        <f>SUM(E106:E113)</f>
        <v>2747700</v>
      </c>
    </row>
    <row r="106" spans="1:5" ht="21.75" customHeight="1">
      <c r="A106" s="260" t="s">
        <v>87</v>
      </c>
      <c r="B106" s="288" t="s">
        <v>431</v>
      </c>
      <c r="C106" s="298"/>
      <c r="D106" s="298"/>
      <c r="E106" s="281"/>
    </row>
    <row r="107" spans="1:5" ht="24" customHeight="1">
      <c r="A107" s="260" t="s">
        <v>89</v>
      </c>
      <c r="B107" s="304" t="s">
        <v>432</v>
      </c>
      <c r="C107" s="298"/>
      <c r="D107" s="298"/>
      <c r="E107" s="281"/>
    </row>
    <row r="108" spans="1:5" ht="12" customHeight="1">
      <c r="A108" s="260" t="s">
        <v>137</v>
      </c>
      <c r="B108" s="277" t="s">
        <v>419</v>
      </c>
      <c r="C108" s="298"/>
      <c r="D108" s="298"/>
      <c r="E108" s="281"/>
    </row>
    <row r="109" spans="1:5" ht="12" customHeight="1">
      <c r="A109" s="260" t="s">
        <v>138</v>
      </c>
      <c r="B109" s="277" t="s">
        <v>433</v>
      </c>
      <c r="C109" s="298"/>
      <c r="D109" s="298">
        <v>648000</v>
      </c>
      <c r="E109" s="281">
        <v>647700</v>
      </c>
    </row>
    <row r="110" spans="1:5" ht="12" customHeight="1">
      <c r="A110" s="260" t="s">
        <v>139</v>
      </c>
      <c r="B110" s="277" t="s">
        <v>434</v>
      </c>
      <c r="C110" s="298"/>
      <c r="D110" s="298"/>
      <c r="E110" s="281"/>
    </row>
    <row r="111" spans="1:5" s="323" customFormat="1" ht="12" customHeight="1">
      <c r="A111" s="260" t="s">
        <v>435</v>
      </c>
      <c r="B111" s="277" t="s">
        <v>422</v>
      </c>
      <c r="C111" s="298"/>
      <c r="D111" s="298">
        <v>1370000</v>
      </c>
      <c r="E111" s="281">
        <v>1370000</v>
      </c>
    </row>
    <row r="112" spans="1:5" ht="12" customHeight="1">
      <c r="A112" s="260" t="s">
        <v>436</v>
      </c>
      <c r="B112" s="277" t="s">
        <v>437</v>
      </c>
      <c r="C112" s="298"/>
      <c r="D112" s="298"/>
      <c r="E112" s="281"/>
    </row>
    <row r="113" spans="1:5" ht="12" customHeight="1" thickBot="1">
      <c r="A113" s="258" t="s">
        <v>438</v>
      </c>
      <c r="B113" s="277" t="s">
        <v>439</v>
      </c>
      <c r="C113" s="300"/>
      <c r="D113" s="300">
        <v>730000</v>
      </c>
      <c r="E113" s="283">
        <v>730000</v>
      </c>
    </row>
    <row r="114" spans="1:5" ht="12" customHeight="1" thickBot="1">
      <c r="A114" s="265" t="s">
        <v>9</v>
      </c>
      <c r="B114" s="273" t="s">
        <v>440</v>
      </c>
      <c r="C114" s="297">
        <f>+C115+C116</f>
        <v>183735</v>
      </c>
      <c r="D114" s="297">
        <f>+D115+D116</f>
        <v>62903252</v>
      </c>
      <c r="E114" s="280">
        <f>+E115+E116</f>
        <v>0</v>
      </c>
    </row>
    <row r="115" spans="1:5" ht="12" customHeight="1">
      <c r="A115" s="260" t="s">
        <v>59</v>
      </c>
      <c r="B115" s="254" t="s">
        <v>45</v>
      </c>
      <c r="C115" s="299"/>
      <c r="D115" s="299"/>
      <c r="E115" s="282"/>
    </row>
    <row r="116" spans="1:5" ht="12" customHeight="1" thickBot="1">
      <c r="A116" s="261" t="s">
        <v>60</v>
      </c>
      <c r="B116" s="257" t="s">
        <v>46</v>
      </c>
      <c r="C116" s="300">
        <v>183735</v>
      </c>
      <c r="D116" s="300">
        <v>62903252</v>
      </c>
      <c r="E116" s="283"/>
    </row>
    <row r="117" spans="1:5" ht="12" customHeight="1" thickBot="1">
      <c r="A117" s="265" t="s">
        <v>10</v>
      </c>
      <c r="B117" s="273" t="s">
        <v>441</v>
      </c>
      <c r="C117" s="297">
        <f>+C84+C100+C114</f>
        <v>471418735</v>
      </c>
      <c r="D117" s="297">
        <f>+D84+D100+D114</f>
        <v>601192130</v>
      </c>
      <c r="E117" s="280">
        <f>+E84+E100+E114</f>
        <v>479953375</v>
      </c>
    </row>
    <row r="118" spans="1:5" ht="12" customHeight="1" thickBot="1">
      <c r="A118" s="265" t="s">
        <v>11</v>
      </c>
      <c r="B118" s="273" t="s">
        <v>442</v>
      </c>
      <c r="C118" s="297">
        <f>+C119+C120+C121</f>
        <v>0</v>
      </c>
      <c r="D118" s="297">
        <f>+D119+D120+D121</f>
        <v>0</v>
      </c>
      <c r="E118" s="280">
        <f>+E119+E120+E121</f>
        <v>0</v>
      </c>
    </row>
    <row r="119" spans="1:5" ht="12" customHeight="1">
      <c r="A119" s="260" t="s">
        <v>63</v>
      </c>
      <c r="B119" s="254" t="s">
        <v>443</v>
      </c>
      <c r="C119" s="298"/>
      <c r="D119" s="298"/>
      <c r="E119" s="281"/>
    </row>
    <row r="120" spans="1:5" ht="12" customHeight="1">
      <c r="A120" s="260" t="s">
        <v>64</v>
      </c>
      <c r="B120" s="254" t="s">
        <v>444</v>
      </c>
      <c r="C120" s="298"/>
      <c r="D120" s="298"/>
      <c r="E120" s="281"/>
    </row>
    <row r="121" spans="1:5" ht="12" customHeight="1" thickBot="1">
      <c r="A121" s="258" t="s">
        <v>65</v>
      </c>
      <c r="B121" s="252" t="s">
        <v>445</v>
      </c>
      <c r="C121" s="298"/>
      <c r="D121" s="298"/>
      <c r="E121" s="281"/>
    </row>
    <row r="122" spans="1:5" ht="12" customHeight="1" thickBot="1">
      <c r="A122" s="265" t="s">
        <v>12</v>
      </c>
      <c r="B122" s="273" t="s">
        <v>446</v>
      </c>
      <c r="C122" s="297">
        <f>+C123+C124+C126+C125</f>
        <v>0</v>
      </c>
      <c r="D122" s="297">
        <f>+D123+D124+D126+D125</f>
        <v>0</v>
      </c>
      <c r="E122" s="280">
        <f>+E123+E124+E126+E125</f>
        <v>0</v>
      </c>
    </row>
    <row r="123" spans="1:5" ht="12" customHeight="1">
      <c r="A123" s="260" t="s">
        <v>66</v>
      </c>
      <c r="B123" s="254" t="s">
        <v>447</v>
      </c>
      <c r="C123" s="298"/>
      <c r="D123" s="298"/>
      <c r="E123" s="281"/>
    </row>
    <row r="124" spans="1:5" ht="12" customHeight="1">
      <c r="A124" s="260" t="s">
        <v>67</v>
      </c>
      <c r="B124" s="254" t="s">
        <v>448</v>
      </c>
      <c r="C124" s="298"/>
      <c r="D124" s="298"/>
      <c r="E124" s="281"/>
    </row>
    <row r="125" spans="1:5" ht="12" customHeight="1">
      <c r="A125" s="260" t="s">
        <v>343</v>
      </c>
      <c r="B125" s="254" t="s">
        <v>449</v>
      </c>
      <c r="C125" s="298"/>
      <c r="D125" s="298"/>
      <c r="E125" s="281"/>
    </row>
    <row r="126" spans="1:5" ht="12" customHeight="1" thickBot="1">
      <c r="A126" s="258" t="s">
        <v>345</v>
      </c>
      <c r="B126" s="252" t="s">
        <v>450</v>
      </c>
      <c r="C126" s="298"/>
      <c r="D126" s="298"/>
      <c r="E126" s="281"/>
    </row>
    <row r="127" spans="1:5" ht="12" customHeight="1" thickBot="1">
      <c r="A127" s="265" t="s">
        <v>13</v>
      </c>
      <c r="B127" s="273" t="s">
        <v>451</v>
      </c>
      <c r="C127" s="303">
        <f>+C128+C129+C130+C131</f>
        <v>7552581</v>
      </c>
      <c r="D127" s="303">
        <f>+D128+D129+D130+D131</f>
        <v>7552581</v>
      </c>
      <c r="E127" s="316">
        <f>+E128+E129+E130+E131</f>
        <v>7552581</v>
      </c>
    </row>
    <row r="128" spans="1:5" ht="12" customHeight="1">
      <c r="A128" s="260" t="s">
        <v>68</v>
      </c>
      <c r="B128" s="254" t="s">
        <v>452</v>
      </c>
      <c r="C128" s="298"/>
      <c r="D128" s="298"/>
      <c r="E128" s="281"/>
    </row>
    <row r="129" spans="1:5" ht="12" customHeight="1">
      <c r="A129" s="260" t="s">
        <v>69</v>
      </c>
      <c r="B129" s="254" t="s">
        <v>453</v>
      </c>
      <c r="C129" s="298">
        <v>7552581</v>
      </c>
      <c r="D129" s="298">
        <v>7552581</v>
      </c>
      <c r="E129" s="298">
        <v>7552581</v>
      </c>
    </row>
    <row r="130" spans="1:5" ht="12" customHeight="1">
      <c r="A130" s="260" t="s">
        <v>352</v>
      </c>
      <c r="B130" s="254" t="s">
        <v>454</v>
      </c>
      <c r="C130" s="298"/>
      <c r="D130" s="298"/>
      <c r="E130" s="281"/>
    </row>
    <row r="131" spans="1:5" ht="12" customHeight="1" thickBot="1">
      <c r="A131" s="258" t="s">
        <v>354</v>
      </c>
      <c r="B131" s="252" t="s">
        <v>455</v>
      </c>
      <c r="C131" s="298"/>
      <c r="D131" s="298"/>
      <c r="E131" s="281"/>
    </row>
    <row r="132" spans="1:9" ht="15" customHeight="1" thickBot="1">
      <c r="A132" s="265" t="s">
        <v>14</v>
      </c>
      <c r="B132" s="273" t="s">
        <v>456</v>
      </c>
      <c r="C132" s="64">
        <f>+C133+C134+C135+C136</f>
        <v>0</v>
      </c>
      <c r="D132" s="64">
        <f>+D133+D134+D135+D136</f>
        <v>0</v>
      </c>
      <c r="E132" s="249">
        <f>+E133+E134+E135+E136</f>
        <v>0</v>
      </c>
      <c r="F132" s="314"/>
      <c r="G132" s="315"/>
      <c r="H132" s="315"/>
      <c r="I132" s="315"/>
    </row>
    <row r="133" spans="1:5" s="307" customFormat="1" ht="12.75" customHeight="1">
      <c r="A133" s="260" t="s">
        <v>130</v>
      </c>
      <c r="B133" s="254" t="s">
        <v>457</v>
      </c>
      <c r="C133" s="298"/>
      <c r="D133" s="298"/>
      <c r="E133" s="281"/>
    </row>
    <row r="134" spans="1:5" ht="12.75" customHeight="1">
      <c r="A134" s="260" t="s">
        <v>131</v>
      </c>
      <c r="B134" s="254" t="s">
        <v>458</v>
      </c>
      <c r="C134" s="298"/>
      <c r="D134" s="298"/>
      <c r="E134" s="281"/>
    </row>
    <row r="135" spans="1:5" ht="12.75" customHeight="1">
      <c r="A135" s="260" t="s">
        <v>155</v>
      </c>
      <c r="B135" s="254" t="s">
        <v>459</v>
      </c>
      <c r="C135" s="298"/>
      <c r="D135" s="298"/>
      <c r="E135" s="281"/>
    </row>
    <row r="136" spans="1:5" ht="12.75" customHeight="1" thickBot="1">
      <c r="A136" s="260" t="s">
        <v>360</v>
      </c>
      <c r="B136" s="254" t="s">
        <v>460</v>
      </c>
      <c r="C136" s="298"/>
      <c r="D136" s="298"/>
      <c r="E136" s="281"/>
    </row>
    <row r="137" spans="1:5" ht="16.5" thickBot="1">
      <c r="A137" s="265" t="s">
        <v>15</v>
      </c>
      <c r="B137" s="273" t="s">
        <v>461</v>
      </c>
      <c r="C137" s="247">
        <f>+C118+C122+C127+C132</f>
        <v>7552581</v>
      </c>
      <c r="D137" s="247">
        <f>+D118+D122+D127+D132</f>
        <v>7552581</v>
      </c>
      <c r="E137" s="248">
        <f>+E118+E122+E127+E132</f>
        <v>7552581</v>
      </c>
    </row>
    <row r="138" spans="1:5" ht="16.5" thickBot="1">
      <c r="A138" s="290" t="s">
        <v>16</v>
      </c>
      <c r="B138" s="293" t="s">
        <v>462</v>
      </c>
      <c r="C138" s="247">
        <f>+C117+C137</f>
        <v>478971316</v>
      </c>
      <c r="D138" s="247">
        <f>+D117+D137</f>
        <v>608744711</v>
      </c>
      <c r="E138" s="248">
        <f>+E117+E137</f>
        <v>487505956</v>
      </c>
    </row>
    <row r="140" spans="1:5" ht="18.75" customHeight="1">
      <c r="A140" s="756" t="s">
        <v>463</v>
      </c>
      <c r="B140" s="756"/>
      <c r="C140" s="756"/>
      <c r="D140" s="756"/>
      <c r="E140" s="756"/>
    </row>
    <row r="141" spans="1:5" ht="13.5" customHeight="1" thickBot="1">
      <c r="A141" s="275" t="s">
        <v>112</v>
      </c>
      <c r="B141" s="275"/>
      <c r="C141" s="305"/>
      <c r="E141" s="292" t="str">
        <f>E80</f>
        <v>Forintban!</v>
      </c>
    </row>
    <row r="142" spans="1:5" ht="21.75" thickBot="1">
      <c r="A142" s="265">
        <v>1</v>
      </c>
      <c r="B142" s="268" t="s">
        <v>464</v>
      </c>
      <c r="C142" s="291">
        <f>+C58-C117</f>
        <v>-24171419</v>
      </c>
      <c r="D142" s="291">
        <f>+D58-D117</f>
        <v>-88150028</v>
      </c>
      <c r="E142" s="291">
        <f>+E58-E117</f>
        <v>17309808</v>
      </c>
    </row>
    <row r="143" spans="1:5" ht="21.75" thickBot="1">
      <c r="A143" s="265" t="s">
        <v>8</v>
      </c>
      <c r="B143" s="268" t="s">
        <v>465</v>
      </c>
      <c r="C143" s="291">
        <f>+C76-C137</f>
        <v>24171419</v>
      </c>
      <c r="D143" s="291">
        <f>+D76-D137</f>
        <v>88150028</v>
      </c>
      <c r="E143" s="291">
        <f>+E76-E137</f>
        <v>96525117</v>
      </c>
    </row>
    <row r="144" ht="7.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9">
    <mergeCell ref="A140:E140"/>
    <mergeCell ref="A1:E1"/>
    <mergeCell ref="A79:E79"/>
    <mergeCell ref="A81:A82"/>
    <mergeCell ref="B81:B82"/>
    <mergeCell ref="C81:E81"/>
    <mergeCell ref="A3:A4"/>
    <mergeCell ref="B3:B4"/>
    <mergeCell ref="C3:E3"/>
  </mergeCells>
  <printOptions horizontalCentered="1"/>
  <pageMargins left="0.3937007874015748" right="0.3937007874015748" top="1.4566929133858268" bottom="0.4724409448818898" header="0.7874015748031497" footer="0.5905511811023623"/>
  <pageSetup fitToHeight="2" fitToWidth="1" horizontalDpi="600" verticalDpi="600" orientation="portrait" paperSize="9" scale="75" r:id="rId1"/>
  <headerFooter alignWithMargins="0">
    <oddHeader>&amp;C&amp;"Times New Roman CE,Félkövér"&amp;12
Besenyszög Város Önkormányzata
2016. ÉVI ZÁRSZÁMADÁSÁNAK PÉNZÜGYI MÉRLEGE&amp;10
&amp;R&amp;"Times New Roman CE,Félkövér dőlt"&amp;11 1.1. melléklet a 9/2017. (V. 8.)  önkormányzati rendelethez</oddHeader>
  </headerFooter>
  <rowBreaks count="1" manualBreakCount="1">
    <brk id="7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394" customWidth="1"/>
    <col min="2" max="2" width="62.00390625" style="24" customWidth="1"/>
    <col min="3" max="5" width="15.875" style="24" customWidth="1"/>
    <col min="6" max="16384" width="9.375" style="24" customWidth="1"/>
  </cols>
  <sheetData>
    <row r="1" spans="1:5" s="367" customFormat="1" ht="21" customHeight="1" thickBot="1">
      <c r="A1" s="366"/>
      <c r="B1" s="368"/>
      <c r="C1" s="388"/>
      <c r="D1" s="388"/>
      <c r="E1" s="425" t="str">
        <f>+CONCATENATE("8.1. melléklet a 9/",LEFT(ÖSSZEFÜGGÉSEK!A4,4)+1,". (V. 8.) önkormányzati rendelethez")</f>
        <v>8.1. melléklet a 9/2017. (V. 8.) önkormányzati rendelethez</v>
      </c>
    </row>
    <row r="2" spans="1:5" s="389" customFormat="1" ht="25.5" customHeight="1">
      <c r="A2" s="386" t="s">
        <v>146</v>
      </c>
      <c r="B2" s="799" t="s">
        <v>707</v>
      </c>
      <c r="C2" s="800"/>
      <c r="D2" s="801"/>
      <c r="E2" s="395" t="s">
        <v>48</v>
      </c>
    </row>
    <row r="3" spans="1:5" s="389" customFormat="1" ht="24.75" thickBot="1">
      <c r="A3" s="387" t="s">
        <v>145</v>
      </c>
      <c r="B3" s="802" t="s">
        <v>709</v>
      </c>
      <c r="C3" s="808"/>
      <c r="D3" s="809"/>
      <c r="E3" s="396" t="s">
        <v>41</v>
      </c>
    </row>
    <row r="4" spans="1:5" s="390" customFormat="1" ht="15.75" customHeight="1" thickBot="1">
      <c r="A4" s="369"/>
      <c r="B4" s="369"/>
      <c r="C4" s="370"/>
      <c r="D4" s="370"/>
      <c r="E4" s="370" t="str">
        <f>'7.5. sz. mell'!E4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82" customFormat="1" ht="12" customHeight="1" thickBot="1">
      <c r="A8" s="616" t="s">
        <v>7</v>
      </c>
      <c r="B8" s="617" t="s">
        <v>549</v>
      </c>
      <c r="C8" s="618">
        <f>SUM(C9:C18)</f>
        <v>10400000</v>
      </c>
      <c r="D8" s="656">
        <f>SUM(D9:D18)</f>
        <v>10400000</v>
      </c>
      <c r="E8" s="619">
        <f>SUM(E9:E18)</f>
        <v>9234361</v>
      </c>
    </row>
    <row r="9" spans="1:5" s="382" customFormat="1" ht="12" customHeight="1">
      <c r="A9" s="620" t="s">
        <v>70</v>
      </c>
      <c r="B9" s="582" t="s">
        <v>328</v>
      </c>
      <c r="C9" s="621"/>
      <c r="D9" s="657"/>
      <c r="E9" s="622"/>
    </row>
    <row r="10" spans="1:5" s="382" customFormat="1" ht="12" customHeight="1">
      <c r="A10" s="623" t="s">
        <v>71</v>
      </c>
      <c r="B10" s="584" t="s">
        <v>329</v>
      </c>
      <c r="C10" s="624">
        <v>8189000</v>
      </c>
      <c r="D10" s="658">
        <v>8189000</v>
      </c>
      <c r="E10" s="625">
        <v>7390215</v>
      </c>
    </row>
    <row r="11" spans="1:5" s="382" customFormat="1" ht="12" customHeight="1">
      <c r="A11" s="623" t="s">
        <v>72</v>
      </c>
      <c r="B11" s="584" t="s">
        <v>330</v>
      </c>
      <c r="C11" s="624"/>
      <c r="D11" s="658"/>
      <c r="E11" s="625"/>
    </row>
    <row r="12" spans="1:5" s="382" customFormat="1" ht="12" customHeight="1">
      <c r="A12" s="623" t="s">
        <v>73</v>
      </c>
      <c r="B12" s="584" t="s">
        <v>331</v>
      </c>
      <c r="C12" s="624"/>
      <c r="D12" s="658"/>
      <c r="E12" s="625"/>
    </row>
    <row r="13" spans="1:5" s="382" customFormat="1" ht="12" customHeight="1">
      <c r="A13" s="623" t="s">
        <v>106</v>
      </c>
      <c r="B13" s="584" t="s">
        <v>332</v>
      </c>
      <c r="C13" s="624"/>
      <c r="D13" s="658"/>
      <c r="E13" s="625"/>
    </row>
    <row r="14" spans="1:5" s="382" customFormat="1" ht="12" customHeight="1">
      <c r="A14" s="623" t="s">
        <v>74</v>
      </c>
      <c r="B14" s="584" t="s">
        <v>550</v>
      </c>
      <c r="C14" s="624">
        <v>2211000</v>
      </c>
      <c r="D14" s="658">
        <v>2211000</v>
      </c>
      <c r="E14" s="625">
        <v>1843977</v>
      </c>
    </row>
    <row r="15" spans="1:5" s="392" customFormat="1" ht="12" customHeight="1">
      <c r="A15" s="623" t="s">
        <v>75</v>
      </c>
      <c r="B15" s="604" t="s">
        <v>551</v>
      </c>
      <c r="C15" s="624"/>
      <c r="D15" s="658"/>
      <c r="E15" s="625"/>
    </row>
    <row r="16" spans="1:5" s="392" customFormat="1" ht="12" customHeight="1">
      <c r="A16" s="623" t="s">
        <v>83</v>
      </c>
      <c r="B16" s="584" t="s">
        <v>335</v>
      </c>
      <c r="C16" s="626"/>
      <c r="D16" s="659"/>
      <c r="E16" s="627">
        <v>108</v>
      </c>
    </row>
    <row r="17" spans="1:5" s="382" customFormat="1" ht="12" customHeight="1">
      <c r="A17" s="623" t="s">
        <v>84</v>
      </c>
      <c r="B17" s="584" t="s">
        <v>337</v>
      </c>
      <c r="C17" s="624"/>
      <c r="D17" s="658"/>
      <c r="E17" s="625"/>
    </row>
    <row r="18" spans="1:5" s="392" customFormat="1" ht="12" customHeight="1" thickBot="1">
      <c r="A18" s="623" t="s">
        <v>85</v>
      </c>
      <c r="B18" s="604" t="s">
        <v>339</v>
      </c>
      <c r="C18" s="628"/>
      <c r="D18" s="660"/>
      <c r="E18" s="629">
        <v>61</v>
      </c>
    </row>
    <row r="19" spans="1:5" s="392" customFormat="1" ht="12" customHeight="1" thickBot="1">
      <c r="A19" s="616" t="s">
        <v>8</v>
      </c>
      <c r="B19" s="617" t="s">
        <v>552</v>
      </c>
      <c r="C19" s="618">
        <f>SUM(C20:C22)</f>
        <v>0</v>
      </c>
      <c r="D19" s="656">
        <f>SUM(D20:D22)</f>
        <v>0</v>
      </c>
      <c r="E19" s="619">
        <f>SUM(E20:E22)</f>
        <v>0</v>
      </c>
    </row>
    <row r="20" spans="1:5" s="392" customFormat="1" ht="12" customHeight="1">
      <c r="A20" s="623" t="s">
        <v>76</v>
      </c>
      <c r="B20" s="603" t="s">
        <v>309</v>
      </c>
      <c r="C20" s="624"/>
      <c r="D20" s="658"/>
      <c r="E20" s="625"/>
    </row>
    <row r="21" spans="1:5" s="392" customFormat="1" ht="12" customHeight="1">
      <c r="A21" s="623" t="s">
        <v>77</v>
      </c>
      <c r="B21" s="584" t="s">
        <v>553</v>
      </c>
      <c r="C21" s="624"/>
      <c r="D21" s="658"/>
      <c r="E21" s="625"/>
    </row>
    <row r="22" spans="1:5" s="392" customFormat="1" ht="12" customHeight="1">
      <c r="A22" s="623" t="s">
        <v>78</v>
      </c>
      <c r="B22" s="584" t="s">
        <v>554</v>
      </c>
      <c r="C22" s="624"/>
      <c r="D22" s="658"/>
      <c r="E22" s="625"/>
    </row>
    <row r="23" spans="1:5" s="382" customFormat="1" ht="12" customHeight="1" thickBot="1">
      <c r="A23" s="623" t="s">
        <v>79</v>
      </c>
      <c r="B23" s="584" t="s">
        <v>671</v>
      </c>
      <c r="C23" s="624"/>
      <c r="D23" s="658"/>
      <c r="E23" s="625"/>
    </row>
    <row r="24" spans="1:5" s="382" customFormat="1" ht="12" customHeight="1" thickBot="1">
      <c r="A24" s="630" t="s">
        <v>9</v>
      </c>
      <c r="B24" s="602" t="s">
        <v>123</v>
      </c>
      <c r="C24" s="631"/>
      <c r="D24" s="661"/>
      <c r="E24" s="632"/>
    </row>
    <row r="25" spans="1:5" s="382" customFormat="1" ht="12" customHeight="1" thickBot="1">
      <c r="A25" s="630" t="s">
        <v>10</v>
      </c>
      <c r="B25" s="602" t="s">
        <v>555</v>
      </c>
      <c r="C25" s="618">
        <f>+C26+C27</f>
        <v>0</v>
      </c>
      <c r="D25" s="656">
        <f>+D26+D27</f>
        <v>0</v>
      </c>
      <c r="E25" s="619">
        <f>+E26+E27</f>
        <v>0</v>
      </c>
    </row>
    <row r="26" spans="1:5" s="382" customFormat="1" ht="12" customHeight="1">
      <c r="A26" s="633" t="s">
        <v>322</v>
      </c>
      <c r="B26" s="634" t="s">
        <v>553</v>
      </c>
      <c r="C26" s="635"/>
      <c r="D26" s="662"/>
      <c r="E26" s="636"/>
    </row>
    <row r="27" spans="1:5" s="382" customFormat="1" ht="12" customHeight="1">
      <c r="A27" s="633" t="s">
        <v>323</v>
      </c>
      <c r="B27" s="637" t="s">
        <v>556</v>
      </c>
      <c r="C27" s="638"/>
      <c r="D27" s="663"/>
      <c r="E27" s="639"/>
    </row>
    <row r="28" spans="1:5" s="382" customFormat="1" ht="12" customHeight="1" thickBot="1">
      <c r="A28" s="623" t="s">
        <v>324</v>
      </c>
      <c r="B28" s="640" t="s">
        <v>672</v>
      </c>
      <c r="C28" s="641"/>
      <c r="D28" s="664"/>
      <c r="E28" s="642"/>
    </row>
    <row r="29" spans="1:5" s="382" customFormat="1" ht="12" customHeight="1" thickBot="1">
      <c r="A29" s="630" t="s">
        <v>11</v>
      </c>
      <c r="B29" s="602" t="s">
        <v>557</v>
      </c>
      <c r="C29" s="618">
        <f>+C30+C31+C32</f>
        <v>0</v>
      </c>
      <c r="D29" s="656">
        <f>+D30+D31+D32</f>
        <v>0</v>
      </c>
      <c r="E29" s="619">
        <f>+E30+E31+E32</f>
        <v>0</v>
      </c>
    </row>
    <row r="30" spans="1:5" s="382" customFormat="1" ht="12" customHeight="1">
      <c r="A30" s="633" t="s">
        <v>63</v>
      </c>
      <c r="B30" s="634" t="s">
        <v>341</v>
      </c>
      <c r="C30" s="635"/>
      <c r="D30" s="662"/>
      <c r="E30" s="636"/>
    </row>
    <row r="31" spans="1:5" s="382" customFormat="1" ht="12" customHeight="1">
      <c r="A31" s="633" t="s">
        <v>64</v>
      </c>
      <c r="B31" s="637" t="s">
        <v>342</v>
      </c>
      <c r="C31" s="638"/>
      <c r="D31" s="663"/>
      <c r="E31" s="639"/>
    </row>
    <row r="32" spans="1:5" s="382" customFormat="1" ht="12" customHeight="1" thickBot="1">
      <c r="A32" s="623" t="s">
        <v>65</v>
      </c>
      <c r="B32" s="643" t="s">
        <v>344</v>
      </c>
      <c r="C32" s="641"/>
      <c r="D32" s="664"/>
      <c r="E32" s="642"/>
    </row>
    <row r="33" spans="1:5" s="382" customFormat="1" ht="12" customHeight="1" thickBot="1">
      <c r="A33" s="630" t="s">
        <v>12</v>
      </c>
      <c r="B33" s="602" t="s">
        <v>469</v>
      </c>
      <c r="C33" s="631"/>
      <c r="D33" s="661"/>
      <c r="E33" s="632"/>
    </row>
    <row r="34" spans="1:5" s="382" customFormat="1" ht="12" customHeight="1" thickBot="1">
      <c r="A34" s="630" t="s">
        <v>13</v>
      </c>
      <c r="B34" s="602" t="s">
        <v>558</v>
      </c>
      <c r="C34" s="631"/>
      <c r="D34" s="661"/>
      <c r="E34" s="632"/>
    </row>
    <row r="35" spans="1:5" s="382" customFormat="1" ht="12" customHeight="1" thickBot="1">
      <c r="A35" s="616" t="s">
        <v>14</v>
      </c>
      <c r="B35" s="602" t="s">
        <v>559</v>
      </c>
      <c r="C35" s="618">
        <f>+C8+C19+C24+C25+C29+C33+C34</f>
        <v>10400000</v>
      </c>
      <c r="D35" s="656">
        <f>+D8+D19+D24+D25+D29+D33+D34</f>
        <v>10400000</v>
      </c>
      <c r="E35" s="619">
        <f>+E8+E19+E24+E25+E29+E33+E34</f>
        <v>9234361</v>
      </c>
    </row>
    <row r="36" spans="1:5" s="392" customFormat="1" ht="12" customHeight="1" thickBot="1">
      <c r="A36" s="644" t="s">
        <v>15</v>
      </c>
      <c r="B36" s="602" t="s">
        <v>560</v>
      </c>
      <c r="C36" s="618">
        <f>+C37+C38+C39</f>
        <v>37093000</v>
      </c>
      <c r="D36" s="656">
        <f>+D37+D38+D39</f>
        <v>40761773</v>
      </c>
      <c r="E36" s="619">
        <f>+E37+E38+E39</f>
        <v>31498724</v>
      </c>
    </row>
    <row r="37" spans="1:5" s="392" customFormat="1" ht="15" customHeight="1">
      <c r="A37" s="633" t="s">
        <v>561</v>
      </c>
      <c r="B37" s="634" t="s">
        <v>161</v>
      </c>
      <c r="C37" s="635"/>
      <c r="D37" s="662">
        <v>1217068</v>
      </c>
      <c r="E37" s="662">
        <v>1217068</v>
      </c>
    </row>
    <row r="38" spans="1:5" s="392" customFormat="1" ht="15" customHeight="1">
      <c r="A38" s="633" t="s">
        <v>562</v>
      </c>
      <c r="B38" s="637" t="s">
        <v>3</v>
      </c>
      <c r="C38" s="638"/>
      <c r="D38" s="663"/>
      <c r="E38" s="639"/>
    </row>
    <row r="39" spans="1:5" ht="26.25" thickBot="1">
      <c r="A39" s="623" t="s">
        <v>563</v>
      </c>
      <c r="B39" s="643" t="s">
        <v>564</v>
      </c>
      <c r="C39" s="641">
        <v>37093000</v>
      </c>
      <c r="D39" s="664">
        <v>39544705</v>
      </c>
      <c r="E39" s="642">
        <v>30281656</v>
      </c>
    </row>
    <row r="40" spans="1:5" s="391" customFormat="1" ht="16.5" customHeight="1" thickBot="1">
      <c r="A40" s="644" t="s">
        <v>16</v>
      </c>
      <c r="B40" s="645" t="s">
        <v>565</v>
      </c>
      <c r="C40" s="646">
        <f>+C35+C36</f>
        <v>47493000</v>
      </c>
      <c r="D40" s="665">
        <f>+D35+D36</f>
        <v>51161773</v>
      </c>
      <c r="E40" s="647">
        <f>+E35+E36</f>
        <v>40733085</v>
      </c>
    </row>
    <row r="41" spans="1:5" s="238" customFormat="1" ht="12" customHeight="1">
      <c r="A41" s="610"/>
      <c r="B41" s="611"/>
      <c r="C41" s="612"/>
      <c r="D41" s="612"/>
      <c r="E41" s="612"/>
    </row>
    <row r="42" spans="1:5" ht="12" customHeight="1" thickBot="1">
      <c r="A42" s="613"/>
      <c r="B42" s="614"/>
      <c r="C42" s="615"/>
      <c r="D42" s="615"/>
      <c r="E42" s="615"/>
    </row>
    <row r="43" spans="1:5" ht="12" customHeight="1" thickBot="1">
      <c r="A43" s="805" t="s">
        <v>43</v>
      </c>
      <c r="B43" s="806"/>
      <c r="C43" s="806"/>
      <c r="D43" s="806"/>
      <c r="E43" s="807"/>
    </row>
    <row r="44" spans="1:5" ht="12" customHeight="1" thickBot="1">
      <c r="A44" s="630" t="s">
        <v>7</v>
      </c>
      <c r="B44" s="602" t="s">
        <v>566</v>
      </c>
      <c r="C44" s="618">
        <f>SUM(C45:C49)</f>
        <v>47493000</v>
      </c>
      <c r="D44" s="618">
        <f>SUM(D45:D49)</f>
        <v>48801869</v>
      </c>
      <c r="E44" s="619">
        <f>SUM(E45:E49)</f>
        <v>38241721</v>
      </c>
    </row>
    <row r="45" spans="1:5" ht="12" customHeight="1">
      <c r="A45" s="623" t="s">
        <v>70</v>
      </c>
      <c r="B45" s="603" t="s">
        <v>37</v>
      </c>
      <c r="C45" s="635">
        <v>20939000</v>
      </c>
      <c r="D45" s="635">
        <v>21214500</v>
      </c>
      <c r="E45" s="636">
        <v>19728738</v>
      </c>
    </row>
    <row r="46" spans="1:5" ht="12" customHeight="1">
      <c r="A46" s="623" t="s">
        <v>71</v>
      </c>
      <c r="B46" s="584" t="s">
        <v>132</v>
      </c>
      <c r="C46" s="650">
        <v>5654000</v>
      </c>
      <c r="D46" s="650">
        <v>5728205</v>
      </c>
      <c r="E46" s="666">
        <v>5286213</v>
      </c>
    </row>
    <row r="47" spans="1:5" ht="12" customHeight="1">
      <c r="A47" s="623" t="s">
        <v>72</v>
      </c>
      <c r="B47" s="584" t="s">
        <v>99</v>
      </c>
      <c r="C47" s="650">
        <v>20900000</v>
      </c>
      <c r="D47" s="650">
        <v>21859164</v>
      </c>
      <c r="E47" s="666">
        <v>13226770</v>
      </c>
    </row>
    <row r="48" spans="1:5" s="238" customFormat="1" ht="12" customHeight="1">
      <c r="A48" s="623" t="s">
        <v>73</v>
      </c>
      <c r="B48" s="584" t="s">
        <v>133</v>
      </c>
      <c r="C48" s="650"/>
      <c r="D48" s="650"/>
      <c r="E48" s="666"/>
    </row>
    <row r="49" spans="1:5" ht="12" customHeight="1" thickBot="1">
      <c r="A49" s="623" t="s">
        <v>106</v>
      </c>
      <c r="B49" s="584" t="s">
        <v>134</v>
      </c>
      <c r="C49" s="650"/>
      <c r="D49" s="650"/>
      <c r="E49" s="666"/>
    </row>
    <row r="50" spans="1:5" ht="12" customHeight="1" thickBot="1">
      <c r="A50" s="630" t="s">
        <v>8</v>
      </c>
      <c r="B50" s="602" t="s">
        <v>567</v>
      </c>
      <c r="C50" s="618">
        <f>SUM(C51:C53)</f>
        <v>0</v>
      </c>
      <c r="D50" s="618">
        <f>SUM(D51:D53)</f>
        <v>2359904</v>
      </c>
      <c r="E50" s="619">
        <f>SUM(E51:E53)</f>
        <v>2359404</v>
      </c>
    </row>
    <row r="51" spans="1:5" ht="12" customHeight="1">
      <c r="A51" s="623" t="s">
        <v>76</v>
      </c>
      <c r="B51" s="603" t="s">
        <v>154</v>
      </c>
      <c r="C51" s="635"/>
      <c r="D51" s="635">
        <v>2359904</v>
      </c>
      <c r="E51" s="636">
        <v>2359404</v>
      </c>
    </row>
    <row r="52" spans="1:5" ht="12" customHeight="1">
      <c r="A52" s="623" t="s">
        <v>77</v>
      </c>
      <c r="B52" s="584" t="s">
        <v>136</v>
      </c>
      <c r="C52" s="650"/>
      <c r="D52" s="650"/>
      <c r="E52" s="666"/>
    </row>
    <row r="53" spans="1:5" ht="15" customHeight="1">
      <c r="A53" s="623" t="s">
        <v>78</v>
      </c>
      <c r="B53" s="584" t="s">
        <v>44</v>
      </c>
      <c r="C53" s="650"/>
      <c r="D53" s="650"/>
      <c r="E53" s="666"/>
    </row>
    <row r="54" spans="1:5" ht="26.25" thickBot="1">
      <c r="A54" s="623" t="s">
        <v>79</v>
      </c>
      <c r="B54" s="584" t="s">
        <v>673</v>
      </c>
      <c r="C54" s="650"/>
      <c r="D54" s="650"/>
      <c r="E54" s="666"/>
    </row>
    <row r="55" spans="1:5" ht="15" customHeight="1" thickBot="1">
      <c r="A55" s="630" t="s">
        <v>9</v>
      </c>
      <c r="B55" s="652" t="s">
        <v>568</v>
      </c>
      <c r="C55" s="646">
        <f>+C44+C50</f>
        <v>47493000</v>
      </c>
      <c r="D55" s="646">
        <f>+D44+D50</f>
        <v>51161773</v>
      </c>
      <c r="E55" s="647">
        <f>+E44+E50</f>
        <v>40601125</v>
      </c>
    </row>
    <row r="56" spans="1:5" ht="13.5" thickBot="1">
      <c r="A56" s="653"/>
      <c r="B56" s="654"/>
      <c r="C56" s="655"/>
      <c r="D56" s="655"/>
      <c r="E56" s="655"/>
    </row>
    <row r="57" spans="1:5" ht="13.5" thickBot="1">
      <c r="A57" s="427" t="s">
        <v>696</v>
      </c>
      <c r="B57" s="428"/>
      <c r="C57" s="68">
        <v>9</v>
      </c>
      <c r="D57" s="68">
        <v>9</v>
      </c>
      <c r="E57" s="393">
        <v>9</v>
      </c>
    </row>
    <row r="58" spans="1:5" ht="13.5" thickBot="1">
      <c r="A58" s="429" t="s">
        <v>695</v>
      </c>
      <c r="B58" s="430"/>
      <c r="C58" s="68">
        <v>0</v>
      </c>
      <c r="D58" s="68">
        <v>0</v>
      </c>
      <c r="E58" s="393">
        <v>0</v>
      </c>
    </row>
  </sheetData>
  <sheetProtection selectLockedCells="1" selectUnlockedCells="1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394" customWidth="1"/>
    <col min="2" max="2" width="62.00390625" style="24" customWidth="1"/>
    <col min="3" max="5" width="15.875" style="24" customWidth="1"/>
    <col min="6" max="16384" width="9.375" style="24" customWidth="1"/>
  </cols>
  <sheetData>
    <row r="1" spans="1:5" s="367" customFormat="1" ht="21" customHeight="1" thickBot="1">
      <c r="A1" s="366"/>
      <c r="B1" s="368"/>
      <c r="C1" s="388"/>
      <c r="D1" s="388"/>
      <c r="E1" s="425" t="str">
        <f>+CONCATENATE("8.2. melléklet a 9/",LEFT(ÖSSZEFÜGGÉSEK!A4,4)+1,". (V. 8.) önkormányzati rendelethez")</f>
        <v>8.2. melléklet a 9/2017. (V. 8.) önkormányzati rendelethez</v>
      </c>
    </row>
    <row r="2" spans="1:5" s="389" customFormat="1" ht="25.5" customHeight="1">
      <c r="A2" s="386" t="s">
        <v>146</v>
      </c>
      <c r="B2" s="799" t="s">
        <v>708</v>
      </c>
      <c r="C2" s="800"/>
      <c r="D2" s="801"/>
      <c r="E2" s="395" t="s">
        <v>49</v>
      </c>
    </row>
    <row r="3" spans="1:5" s="389" customFormat="1" ht="24.75" thickBot="1">
      <c r="A3" s="387" t="s">
        <v>145</v>
      </c>
      <c r="B3" s="802" t="s">
        <v>709</v>
      </c>
      <c r="C3" s="808"/>
      <c r="D3" s="809"/>
      <c r="E3" s="396" t="s">
        <v>41</v>
      </c>
    </row>
    <row r="4" spans="1:5" s="390" customFormat="1" ht="15.75" customHeight="1" thickBot="1">
      <c r="A4" s="369"/>
      <c r="B4" s="369"/>
      <c r="C4" s="370"/>
      <c r="D4" s="370"/>
      <c r="E4" s="370" t="str">
        <f>'8.1. sz. mell.'!E4</f>
        <v>Forintban!</v>
      </c>
    </row>
    <row r="5" spans="1:5" ht="24.75" thickBot="1">
      <c r="A5" s="239" t="s">
        <v>147</v>
      </c>
      <c r="B5" s="240" t="s">
        <v>694</v>
      </c>
      <c r="C5" s="61" t="s">
        <v>174</v>
      </c>
      <c r="D5" s="61" t="s">
        <v>179</v>
      </c>
      <c r="E5" s="371" t="s">
        <v>180</v>
      </c>
    </row>
    <row r="6" spans="1:5" s="391" customFormat="1" ht="12.75" customHeight="1" thickBot="1">
      <c r="A6" s="364" t="s">
        <v>409</v>
      </c>
      <c r="B6" s="365" t="s">
        <v>410</v>
      </c>
      <c r="C6" s="365" t="s">
        <v>411</v>
      </c>
      <c r="D6" s="67" t="s">
        <v>412</v>
      </c>
      <c r="E6" s="65" t="s">
        <v>413</v>
      </c>
    </row>
    <row r="7" spans="1:5" s="391" customFormat="1" ht="15.75" customHeight="1" thickBot="1">
      <c r="A7" s="796" t="s">
        <v>42</v>
      </c>
      <c r="B7" s="797"/>
      <c r="C7" s="797"/>
      <c r="D7" s="797"/>
      <c r="E7" s="798"/>
    </row>
    <row r="8" spans="1:5" s="382" customFormat="1" ht="12" customHeight="1" thickBot="1">
      <c r="A8" s="616" t="s">
        <v>7</v>
      </c>
      <c r="B8" s="617" t="s">
        <v>549</v>
      </c>
      <c r="C8" s="618">
        <f>SUM(C9:C18)</f>
        <v>1000000</v>
      </c>
      <c r="D8" s="656">
        <f>SUM(D9:D18)</f>
        <v>2959575</v>
      </c>
      <c r="E8" s="619">
        <f>SUM(E9:E18)</f>
        <v>4111293</v>
      </c>
    </row>
    <row r="9" spans="1:5" s="382" customFormat="1" ht="12" customHeight="1">
      <c r="A9" s="620" t="s">
        <v>70</v>
      </c>
      <c r="B9" s="582" t="s">
        <v>328</v>
      </c>
      <c r="C9" s="621"/>
      <c r="D9" s="657"/>
      <c r="E9" s="622"/>
    </row>
    <row r="10" spans="1:5" s="382" customFormat="1" ht="12" customHeight="1">
      <c r="A10" s="623" t="s">
        <v>71</v>
      </c>
      <c r="B10" s="584" t="s">
        <v>329</v>
      </c>
      <c r="C10" s="624">
        <v>1000000</v>
      </c>
      <c r="D10" s="658">
        <v>2959575</v>
      </c>
      <c r="E10" s="625">
        <v>4089220</v>
      </c>
    </row>
    <row r="11" spans="1:5" s="382" customFormat="1" ht="12" customHeight="1">
      <c r="A11" s="623" t="s">
        <v>72</v>
      </c>
      <c r="B11" s="584" t="s">
        <v>330</v>
      </c>
      <c r="C11" s="624"/>
      <c r="D11" s="658"/>
      <c r="E11" s="625"/>
    </row>
    <row r="12" spans="1:5" s="382" customFormat="1" ht="12" customHeight="1">
      <c r="A12" s="623" t="s">
        <v>73</v>
      </c>
      <c r="B12" s="584" t="s">
        <v>331</v>
      </c>
      <c r="C12" s="624"/>
      <c r="D12" s="658"/>
      <c r="E12" s="625">
        <v>22000</v>
      </c>
    </row>
    <row r="13" spans="1:5" s="382" customFormat="1" ht="12" customHeight="1">
      <c r="A13" s="623" t="s">
        <v>106</v>
      </c>
      <c r="B13" s="584" t="s">
        <v>332</v>
      </c>
      <c r="C13" s="624"/>
      <c r="D13" s="658"/>
      <c r="E13" s="625"/>
    </row>
    <row r="14" spans="1:5" s="382" customFormat="1" ht="12" customHeight="1">
      <c r="A14" s="623" t="s">
        <v>74</v>
      </c>
      <c r="B14" s="584" t="s">
        <v>550</v>
      </c>
      <c r="C14" s="624"/>
      <c r="D14" s="658"/>
      <c r="E14" s="625"/>
    </row>
    <row r="15" spans="1:5" s="392" customFormat="1" ht="12" customHeight="1">
      <c r="A15" s="623" t="s">
        <v>75</v>
      </c>
      <c r="B15" s="604" t="s">
        <v>551</v>
      </c>
      <c r="C15" s="624"/>
      <c r="D15" s="658"/>
      <c r="E15" s="625"/>
    </row>
    <row r="16" spans="1:5" s="392" customFormat="1" ht="12" customHeight="1">
      <c r="A16" s="623" t="s">
        <v>83</v>
      </c>
      <c r="B16" s="584" t="s">
        <v>335</v>
      </c>
      <c r="C16" s="626"/>
      <c r="D16" s="659"/>
      <c r="E16" s="627">
        <v>59</v>
      </c>
    </row>
    <row r="17" spans="1:5" s="382" customFormat="1" ht="12" customHeight="1">
      <c r="A17" s="623" t="s">
        <v>84</v>
      </c>
      <c r="B17" s="584" t="s">
        <v>337</v>
      </c>
      <c r="C17" s="624"/>
      <c r="D17" s="658"/>
      <c r="E17" s="625"/>
    </row>
    <row r="18" spans="1:5" s="392" customFormat="1" ht="12" customHeight="1" thickBot="1">
      <c r="A18" s="623" t="s">
        <v>85</v>
      </c>
      <c r="B18" s="604" t="s">
        <v>339</v>
      </c>
      <c r="C18" s="628"/>
      <c r="D18" s="660"/>
      <c r="E18" s="629">
        <v>14</v>
      </c>
    </row>
    <row r="19" spans="1:5" s="392" customFormat="1" ht="12" customHeight="1" thickBot="1">
      <c r="A19" s="616" t="s">
        <v>8</v>
      </c>
      <c r="B19" s="617" t="s">
        <v>552</v>
      </c>
      <c r="C19" s="618">
        <f>SUM(C20:C22)</f>
        <v>0</v>
      </c>
      <c r="D19" s="656">
        <f>SUM(D20:D22)</f>
        <v>0</v>
      </c>
      <c r="E19" s="619">
        <f>SUM(E20:E22)</f>
        <v>13642</v>
      </c>
    </row>
    <row r="20" spans="1:5" s="392" customFormat="1" ht="12" customHeight="1">
      <c r="A20" s="623" t="s">
        <v>76</v>
      </c>
      <c r="B20" s="603" t="s">
        <v>309</v>
      </c>
      <c r="C20" s="624"/>
      <c r="D20" s="658"/>
      <c r="E20" s="625"/>
    </row>
    <row r="21" spans="1:5" s="392" customFormat="1" ht="12" customHeight="1">
      <c r="A21" s="623" t="s">
        <v>77</v>
      </c>
      <c r="B21" s="584" t="s">
        <v>553</v>
      </c>
      <c r="C21" s="624"/>
      <c r="D21" s="658"/>
      <c r="E21" s="625"/>
    </row>
    <row r="22" spans="1:5" s="392" customFormat="1" ht="12" customHeight="1">
      <c r="A22" s="623" t="s">
        <v>78</v>
      </c>
      <c r="B22" s="584" t="s">
        <v>554</v>
      </c>
      <c r="C22" s="624"/>
      <c r="D22" s="658"/>
      <c r="E22" s="625">
        <v>13642</v>
      </c>
    </row>
    <row r="23" spans="1:5" s="382" customFormat="1" ht="12" customHeight="1" thickBot="1">
      <c r="A23" s="623" t="s">
        <v>79</v>
      </c>
      <c r="B23" s="584" t="s">
        <v>671</v>
      </c>
      <c r="C23" s="624"/>
      <c r="D23" s="658"/>
      <c r="E23" s="625"/>
    </row>
    <row r="24" spans="1:5" s="382" customFormat="1" ht="12" customHeight="1" thickBot="1">
      <c r="A24" s="630" t="s">
        <v>9</v>
      </c>
      <c r="B24" s="602" t="s">
        <v>123</v>
      </c>
      <c r="C24" s="631"/>
      <c r="D24" s="661"/>
      <c r="E24" s="632"/>
    </row>
    <row r="25" spans="1:5" s="382" customFormat="1" ht="12" customHeight="1" thickBot="1">
      <c r="A25" s="630" t="s">
        <v>10</v>
      </c>
      <c r="B25" s="602" t="s">
        <v>555</v>
      </c>
      <c r="C25" s="618">
        <f>+C26+C27</f>
        <v>0</v>
      </c>
      <c r="D25" s="656">
        <f>+D26+D27</f>
        <v>0</v>
      </c>
      <c r="E25" s="619">
        <f>+E26+E27</f>
        <v>0</v>
      </c>
    </row>
    <row r="26" spans="1:5" s="382" customFormat="1" ht="12" customHeight="1">
      <c r="A26" s="633" t="s">
        <v>322</v>
      </c>
      <c r="B26" s="634" t="s">
        <v>553</v>
      </c>
      <c r="C26" s="635"/>
      <c r="D26" s="662"/>
      <c r="E26" s="636"/>
    </row>
    <row r="27" spans="1:5" s="382" customFormat="1" ht="12" customHeight="1">
      <c r="A27" s="633" t="s">
        <v>323</v>
      </c>
      <c r="B27" s="637" t="s">
        <v>556</v>
      </c>
      <c r="C27" s="638"/>
      <c r="D27" s="663"/>
      <c r="E27" s="639"/>
    </row>
    <row r="28" spans="1:5" s="382" customFormat="1" ht="12" customHeight="1" thickBot="1">
      <c r="A28" s="623" t="s">
        <v>324</v>
      </c>
      <c r="B28" s="640" t="s">
        <v>672</v>
      </c>
      <c r="C28" s="641"/>
      <c r="D28" s="664"/>
      <c r="E28" s="642"/>
    </row>
    <row r="29" spans="1:5" s="382" customFormat="1" ht="12" customHeight="1" thickBot="1">
      <c r="A29" s="630" t="s">
        <v>11</v>
      </c>
      <c r="B29" s="602" t="s">
        <v>557</v>
      </c>
      <c r="C29" s="618">
        <f>+C30+C31+C32</f>
        <v>0</v>
      </c>
      <c r="D29" s="656">
        <f>+D30+D31+D32</f>
        <v>0</v>
      </c>
      <c r="E29" s="619">
        <f>+E30+E31+E32</f>
        <v>0</v>
      </c>
    </row>
    <row r="30" spans="1:5" s="382" customFormat="1" ht="12" customHeight="1">
      <c r="A30" s="633" t="s">
        <v>63</v>
      </c>
      <c r="B30" s="634" t="s">
        <v>341</v>
      </c>
      <c r="C30" s="635"/>
      <c r="D30" s="662"/>
      <c r="E30" s="636"/>
    </row>
    <row r="31" spans="1:5" s="382" customFormat="1" ht="12" customHeight="1">
      <c r="A31" s="633" t="s">
        <v>64</v>
      </c>
      <c r="B31" s="637" t="s">
        <v>342</v>
      </c>
      <c r="C31" s="638"/>
      <c r="D31" s="663"/>
      <c r="E31" s="639"/>
    </row>
    <row r="32" spans="1:5" s="382" customFormat="1" ht="12" customHeight="1" thickBot="1">
      <c r="A32" s="623" t="s">
        <v>65</v>
      </c>
      <c r="B32" s="643" t="s">
        <v>344</v>
      </c>
      <c r="C32" s="641"/>
      <c r="D32" s="664"/>
      <c r="E32" s="642"/>
    </row>
    <row r="33" spans="1:5" s="382" customFormat="1" ht="12" customHeight="1" thickBot="1">
      <c r="A33" s="630" t="s">
        <v>12</v>
      </c>
      <c r="B33" s="602" t="s">
        <v>469</v>
      </c>
      <c r="C33" s="631"/>
      <c r="D33" s="661">
        <v>5342000</v>
      </c>
      <c r="E33" s="632">
        <v>5342400</v>
      </c>
    </row>
    <row r="34" spans="1:5" s="382" customFormat="1" ht="12" customHeight="1" thickBot="1">
      <c r="A34" s="630" t="s">
        <v>13</v>
      </c>
      <c r="B34" s="602" t="s">
        <v>558</v>
      </c>
      <c r="C34" s="631"/>
      <c r="D34" s="661"/>
      <c r="E34" s="632"/>
    </row>
    <row r="35" spans="1:5" s="382" customFormat="1" ht="12" customHeight="1" thickBot="1">
      <c r="A35" s="616" t="s">
        <v>14</v>
      </c>
      <c r="B35" s="602" t="s">
        <v>559</v>
      </c>
      <c r="C35" s="618">
        <f>+C8+C19+C24+C25+C29+C33+C34</f>
        <v>1000000</v>
      </c>
      <c r="D35" s="656">
        <f>+D8+D19+D24+D25+D29+D33+D34</f>
        <v>8301575</v>
      </c>
      <c r="E35" s="619">
        <f>+E8+E19+E24+E25+E29+E33+E34</f>
        <v>9467335</v>
      </c>
    </row>
    <row r="36" spans="1:5" s="392" customFormat="1" ht="12" customHeight="1" thickBot="1">
      <c r="A36" s="644" t="s">
        <v>15</v>
      </c>
      <c r="B36" s="602" t="s">
        <v>560</v>
      </c>
      <c r="C36" s="618">
        <f>+C37+C38+C39</f>
        <v>10335000</v>
      </c>
      <c r="D36" s="656">
        <f>+D37+D38+D39</f>
        <v>12552483</v>
      </c>
      <c r="E36" s="619">
        <f>+E37+E38+E39</f>
        <v>10802914</v>
      </c>
    </row>
    <row r="37" spans="1:5" s="392" customFormat="1" ht="15" customHeight="1">
      <c r="A37" s="633" t="s">
        <v>561</v>
      </c>
      <c r="B37" s="634" t="s">
        <v>161</v>
      </c>
      <c r="C37" s="635"/>
      <c r="D37" s="662">
        <v>318468</v>
      </c>
      <c r="E37" s="636">
        <v>318468</v>
      </c>
    </row>
    <row r="38" spans="1:5" s="392" customFormat="1" ht="15" customHeight="1">
      <c r="A38" s="633" t="s">
        <v>562</v>
      </c>
      <c r="B38" s="637" t="s">
        <v>3</v>
      </c>
      <c r="C38" s="638"/>
      <c r="D38" s="663"/>
      <c r="E38" s="639"/>
    </row>
    <row r="39" spans="1:5" ht="26.25" thickBot="1">
      <c r="A39" s="623" t="s">
        <v>563</v>
      </c>
      <c r="B39" s="643" t="s">
        <v>564</v>
      </c>
      <c r="C39" s="641">
        <v>10335000</v>
      </c>
      <c r="D39" s="664">
        <v>12234015</v>
      </c>
      <c r="E39" s="642">
        <v>10484446</v>
      </c>
    </row>
    <row r="40" spans="1:5" s="391" customFormat="1" ht="16.5" customHeight="1" thickBot="1">
      <c r="A40" s="644" t="s">
        <v>16</v>
      </c>
      <c r="B40" s="645" t="s">
        <v>565</v>
      </c>
      <c r="C40" s="646">
        <f>+C35+C36</f>
        <v>11335000</v>
      </c>
      <c r="D40" s="665">
        <f>+D35+D36</f>
        <v>20854058</v>
      </c>
      <c r="E40" s="647">
        <f>+E35+E36</f>
        <v>20270249</v>
      </c>
    </row>
    <row r="41" spans="1:5" s="238" customFormat="1" ht="12" customHeight="1">
      <c r="A41" s="610"/>
      <c r="B41" s="611"/>
      <c r="C41" s="612"/>
      <c r="D41" s="612"/>
      <c r="E41" s="612"/>
    </row>
    <row r="42" spans="1:5" ht="12" customHeight="1" thickBot="1">
      <c r="A42" s="613"/>
      <c r="B42" s="614"/>
      <c r="C42" s="615"/>
      <c r="D42" s="615"/>
      <c r="E42" s="615"/>
    </row>
    <row r="43" spans="1:5" ht="12" customHeight="1" thickBot="1">
      <c r="A43" s="805" t="s">
        <v>43</v>
      </c>
      <c r="B43" s="806"/>
      <c r="C43" s="806"/>
      <c r="D43" s="806"/>
      <c r="E43" s="807"/>
    </row>
    <row r="44" spans="1:5" ht="12" customHeight="1" thickBot="1">
      <c r="A44" s="630" t="s">
        <v>7</v>
      </c>
      <c r="B44" s="602" t="s">
        <v>566</v>
      </c>
      <c r="C44" s="618">
        <f>SUM(C45:C49)</f>
        <v>11235000</v>
      </c>
      <c r="D44" s="618">
        <f>SUM(D45:D49)</f>
        <v>20224058</v>
      </c>
      <c r="E44" s="619">
        <f>SUM(E45:E49)</f>
        <v>19691905</v>
      </c>
    </row>
    <row r="45" spans="1:5" ht="12" customHeight="1">
      <c r="A45" s="623" t="s">
        <v>70</v>
      </c>
      <c r="B45" s="603" t="s">
        <v>37</v>
      </c>
      <c r="C45" s="635">
        <v>6022000</v>
      </c>
      <c r="D45" s="635">
        <v>7632817</v>
      </c>
      <c r="E45" s="636">
        <v>7559080</v>
      </c>
    </row>
    <row r="46" spans="1:5" ht="12" customHeight="1">
      <c r="A46" s="623" t="s">
        <v>71</v>
      </c>
      <c r="B46" s="584" t="s">
        <v>132</v>
      </c>
      <c r="C46" s="650">
        <v>1623000</v>
      </c>
      <c r="D46" s="650">
        <v>2035773</v>
      </c>
      <c r="E46" s="666">
        <v>2017557</v>
      </c>
    </row>
    <row r="47" spans="1:5" ht="12" customHeight="1">
      <c r="A47" s="623" t="s">
        <v>72</v>
      </c>
      <c r="B47" s="584" t="s">
        <v>99</v>
      </c>
      <c r="C47" s="650">
        <v>3590000</v>
      </c>
      <c r="D47" s="650">
        <v>10555468</v>
      </c>
      <c r="E47" s="666">
        <v>10115268</v>
      </c>
    </row>
    <row r="48" spans="1:5" s="238" customFormat="1" ht="12" customHeight="1">
      <c r="A48" s="623" t="s">
        <v>73</v>
      </c>
      <c r="B48" s="584" t="s">
        <v>133</v>
      </c>
      <c r="C48" s="650"/>
      <c r="D48" s="650"/>
      <c r="E48" s="666"/>
    </row>
    <row r="49" spans="1:5" ht="12" customHeight="1" thickBot="1">
      <c r="A49" s="623" t="s">
        <v>106</v>
      </c>
      <c r="B49" s="584" t="s">
        <v>134</v>
      </c>
      <c r="C49" s="650"/>
      <c r="D49" s="650"/>
      <c r="E49" s="666"/>
    </row>
    <row r="50" spans="1:5" ht="12" customHeight="1" thickBot="1">
      <c r="A50" s="630" t="s">
        <v>8</v>
      </c>
      <c r="B50" s="602" t="s">
        <v>567</v>
      </c>
      <c r="C50" s="618">
        <f>SUM(C51:C53)</f>
        <v>100000</v>
      </c>
      <c r="D50" s="618">
        <f>SUM(D51:D53)</f>
        <v>630000</v>
      </c>
      <c r="E50" s="619">
        <f>SUM(E51:E53)</f>
        <v>533678</v>
      </c>
    </row>
    <row r="51" spans="1:5" ht="12" customHeight="1">
      <c r="A51" s="623" t="s">
        <v>76</v>
      </c>
      <c r="B51" s="603" t="s">
        <v>154</v>
      </c>
      <c r="C51" s="635">
        <v>100000</v>
      </c>
      <c r="D51" s="635">
        <v>630000</v>
      </c>
      <c r="E51" s="636">
        <v>533678</v>
      </c>
    </row>
    <row r="52" spans="1:5" ht="12" customHeight="1">
      <c r="A52" s="623" t="s">
        <v>77</v>
      </c>
      <c r="B52" s="584" t="s">
        <v>136</v>
      </c>
      <c r="C52" s="650"/>
      <c r="D52" s="650"/>
      <c r="E52" s="666"/>
    </row>
    <row r="53" spans="1:5" ht="15" customHeight="1">
      <c r="A53" s="623" t="s">
        <v>78</v>
      </c>
      <c r="B53" s="584" t="s">
        <v>44</v>
      </c>
      <c r="C53" s="650"/>
      <c r="D53" s="650"/>
      <c r="E53" s="666"/>
    </row>
    <row r="54" spans="1:5" ht="26.25" thickBot="1">
      <c r="A54" s="623" t="s">
        <v>79</v>
      </c>
      <c r="B54" s="584" t="s">
        <v>673</v>
      </c>
      <c r="C54" s="650"/>
      <c r="D54" s="650"/>
      <c r="E54" s="666"/>
    </row>
    <row r="55" spans="1:5" ht="15" customHeight="1" thickBot="1">
      <c r="A55" s="630" t="s">
        <v>9</v>
      </c>
      <c r="B55" s="652" t="s">
        <v>568</v>
      </c>
      <c r="C55" s="646">
        <f>+C44+C50</f>
        <v>11335000</v>
      </c>
      <c r="D55" s="646">
        <f>+D44+D50</f>
        <v>20854058</v>
      </c>
      <c r="E55" s="647">
        <f>+E44+E50</f>
        <v>20225583</v>
      </c>
    </row>
    <row r="56" spans="1:5" ht="13.5" thickBot="1">
      <c r="A56" s="653"/>
      <c r="B56" s="654"/>
      <c r="C56" s="655"/>
      <c r="D56" s="655"/>
      <c r="E56" s="655"/>
    </row>
    <row r="57" spans="1:5" ht="13.5" thickBot="1">
      <c r="A57" s="427" t="s">
        <v>696</v>
      </c>
      <c r="B57" s="428"/>
      <c r="C57" s="68">
        <v>3</v>
      </c>
      <c r="D57" s="68">
        <v>4</v>
      </c>
      <c r="E57" s="393">
        <v>4</v>
      </c>
    </row>
    <row r="58" spans="1:5" ht="13.5" thickBot="1">
      <c r="A58" s="429" t="s">
        <v>695</v>
      </c>
      <c r="B58" s="430"/>
      <c r="C58" s="68">
        <v>0</v>
      </c>
      <c r="D58" s="68">
        <v>0</v>
      </c>
      <c r="E58" s="39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6">
      <selection activeCell="E2" sqref="E2:G2"/>
    </sheetView>
  </sheetViews>
  <sheetFormatPr defaultColWidth="9.00390625" defaultRowHeight="12.75"/>
  <cols>
    <col min="1" max="1" width="7.00390625" style="236" customWidth="1"/>
    <col min="2" max="2" width="32.00390625" style="24" customWidth="1"/>
    <col min="3" max="3" width="12.50390625" style="24" customWidth="1"/>
    <col min="4" max="4" width="10.50390625" style="24" customWidth="1"/>
    <col min="5" max="5" width="13.125" style="24" customWidth="1"/>
    <col min="6" max="6" width="11.875" style="24" customWidth="1"/>
    <col min="7" max="7" width="12.875" style="24" customWidth="1"/>
    <col min="8" max="16384" width="9.375" style="24" customWidth="1"/>
  </cols>
  <sheetData>
    <row r="1" ht="14.25" thickBot="1">
      <c r="G1" s="30" t="str">
        <f>'8.2. sz. mell.'!E4</f>
        <v>Forintban!</v>
      </c>
    </row>
    <row r="2" spans="1:7" ht="17.25" customHeight="1" thickBot="1">
      <c r="A2" s="810" t="s">
        <v>5</v>
      </c>
      <c r="B2" s="812" t="s">
        <v>300</v>
      </c>
      <c r="C2" s="812" t="s">
        <v>674</v>
      </c>
      <c r="D2" s="812" t="s">
        <v>683</v>
      </c>
      <c r="E2" s="814" t="s">
        <v>675</v>
      </c>
      <c r="F2" s="814"/>
      <c r="G2" s="815"/>
    </row>
    <row r="3" spans="1:7" s="237" customFormat="1" ht="57.75" customHeight="1" thickBot="1">
      <c r="A3" s="811"/>
      <c r="B3" s="813"/>
      <c r="C3" s="813"/>
      <c r="D3" s="813"/>
      <c r="E3" s="23" t="s">
        <v>676</v>
      </c>
      <c r="F3" s="23" t="s">
        <v>677</v>
      </c>
      <c r="G3" s="426" t="s">
        <v>678</v>
      </c>
    </row>
    <row r="4" spans="1:7" s="238" customFormat="1" ht="15" customHeight="1" thickBot="1">
      <c r="A4" s="364" t="s">
        <v>409</v>
      </c>
      <c r="B4" s="365" t="s">
        <v>410</v>
      </c>
      <c r="C4" s="365" t="s">
        <v>411</v>
      </c>
      <c r="D4" s="365" t="s">
        <v>412</v>
      </c>
      <c r="E4" s="365" t="s">
        <v>684</v>
      </c>
      <c r="F4" s="365" t="s">
        <v>490</v>
      </c>
      <c r="G4" s="398" t="s">
        <v>491</v>
      </c>
    </row>
    <row r="5" spans="1:7" ht="15" customHeight="1">
      <c r="A5" s="667" t="s">
        <v>7</v>
      </c>
      <c r="B5" s="668" t="s">
        <v>711</v>
      </c>
      <c r="C5" s="669">
        <v>110310444</v>
      </c>
      <c r="D5" s="669"/>
      <c r="E5" s="670">
        <f>C5+D5</f>
        <v>110310444</v>
      </c>
      <c r="F5" s="669">
        <v>16632550</v>
      </c>
      <c r="G5" s="671">
        <v>93677894</v>
      </c>
    </row>
    <row r="6" spans="1:7" ht="30" customHeight="1">
      <c r="A6" s="672" t="s">
        <v>8</v>
      </c>
      <c r="B6" s="673" t="s">
        <v>712</v>
      </c>
      <c r="C6" s="674">
        <v>44666</v>
      </c>
      <c r="D6" s="674"/>
      <c r="E6" s="670">
        <f aca="true" t="shared" si="0" ref="E6:F35">C6+D6</f>
        <v>44666</v>
      </c>
      <c r="F6" s="674">
        <v>44666</v>
      </c>
      <c r="G6" s="675"/>
    </row>
    <row r="7" spans="1:7" ht="27.75" customHeight="1">
      <c r="A7" s="672" t="s">
        <v>9</v>
      </c>
      <c r="B7" s="673" t="s">
        <v>707</v>
      </c>
      <c r="C7" s="674">
        <v>131960</v>
      </c>
      <c r="D7" s="674"/>
      <c r="E7" s="670">
        <f t="shared" si="0"/>
        <v>131960</v>
      </c>
      <c r="F7" s="674">
        <v>131960</v>
      </c>
      <c r="G7" s="675"/>
    </row>
    <row r="8" spans="1:7" ht="24" customHeight="1">
      <c r="A8" s="672" t="s">
        <v>10</v>
      </c>
      <c r="B8" s="673" t="s">
        <v>705</v>
      </c>
      <c r="C8" s="674"/>
      <c r="D8" s="674"/>
      <c r="E8" s="670">
        <f t="shared" si="0"/>
        <v>0</v>
      </c>
      <c r="F8" s="674"/>
      <c r="G8" s="675"/>
    </row>
    <row r="9" spans="1:7" ht="15" customHeight="1">
      <c r="A9" s="672" t="s">
        <v>11</v>
      </c>
      <c r="B9" s="673" t="s">
        <v>713</v>
      </c>
      <c r="C9" s="674">
        <v>1430594</v>
      </c>
      <c r="D9" s="674"/>
      <c r="E9" s="670">
        <f t="shared" si="0"/>
        <v>1430594</v>
      </c>
      <c r="F9" s="670">
        <f t="shared" si="0"/>
        <v>1430594</v>
      </c>
      <c r="G9" s="675"/>
    </row>
    <row r="10" spans="1:7" ht="15" customHeight="1">
      <c r="A10" s="672" t="s">
        <v>12</v>
      </c>
      <c r="B10" s="673" t="s">
        <v>714</v>
      </c>
      <c r="C10" s="674">
        <v>1917261</v>
      </c>
      <c r="D10" s="674"/>
      <c r="E10" s="670">
        <f t="shared" si="0"/>
        <v>1917261</v>
      </c>
      <c r="F10" s="670">
        <f t="shared" si="0"/>
        <v>1917261</v>
      </c>
      <c r="G10" s="675"/>
    </row>
    <row r="11" spans="1:7" ht="15" customHeight="1">
      <c r="A11" s="672" t="s">
        <v>13</v>
      </c>
      <c r="B11" s="673"/>
      <c r="C11" s="674"/>
      <c r="D11" s="674"/>
      <c r="E11" s="670">
        <f t="shared" si="0"/>
        <v>0</v>
      </c>
      <c r="F11" s="674"/>
      <c r="G11" s="675"/>
    </row>
    <row r="12" spans="1:7" ht="15" customHeight="1">
      <c r="A12" s="672" t="s">
        <v>14</v>
      </c>
      <c r="B12" s="673"/>
      <c r="C12" s="674"/>
      <c r="D12" s="674"/>
      <c r="E12" s="670">
        <f t="shared" si="0"/>
        <v>0</v>
      </c>
      <c r="F12" s="674"/>
      <c r="G12" s="675"/>
    </row>
    <row r="13" spans="1:7" ht="15" customHeight="1">
      <c r="A13" s="672" t="s">
        <v>15</v>
      </c>
      <c r="B13" s="673"/>
      <c r="C13" s="674"/>
      <c r="D13" s="674"/>
      <c r="E13" s="670">
        <f t="shared" si="0"/>
        <v>0</v>
      </c>
      <c r="F13" s="674"/>
      <c r="G13" s="675"/>
    </row>
    <row r="14" spans="1:7" ht="15" customHeight="1">
      <c r="A14" s="672" t="s">
        <v>16</v>
      </c>
      <c r="B14" s="673"/>
      <c r="C14" s="674"/>
      <c r="D14" s="674"/>
      <c r="E14" s="670">
        <f t="shared" si="0"/>
        <v>0</v>
      </c>
      <c r="F14" s="674"/>
      <c r="G14" s="675"/>
    </row>
    <row r="15" spans="1:7" ht="15" customHeight="1">
      <c r="A15" s="672" t="s">
        <v>17</v>
      </c>
      <c r="B15" s="673"/>
      <c r="C15" s="674"/>
      <c r="D15" s="674"/>
      <c r="E15" s="670">
        <f t="shared" si="0"/>
        <v>0</v>
      </c>
      <c r="F15" s="674"/>
      <c r="G15" s="675"/>
    </row>
    <row r="16" spans="1:7" ht="15" customHeight="1">
      <c r="A16" s="672" t="s">
        <v>18</v>
      </c>
      <c r="B16" s="673"/>
      <c r="C16" s="674"/>
      <c r="D16" s="674"/>
      <c r="E16" s="670">
        <f t="shared" si="0"/>
        <v>0</v>
      </c>
      <c r="F16" s="674"/>
      <c r="G16" s="675"/>
    </row>
    <row r="17" spans="1:7" ht="15" customHeight="1">
      <c r="A17" s="672" t="s">
        <v>19</v>
      </c>
      <c r="B17" s="673"/>
      <c r="C17" s="674"/>
      <c r="D17" s="674"/>
      <c r="E17" s="670">
        <f t="shared" si="0"/>
        <v>0</v>
      </c>
      <c r="F17" s="674"/>
      <c r="G17" s="675"/>
    </row>
    <row r="18" spans="1:7" ht="15" customHeight="1">
      <c r="A18" s="672" t="s">
        <v>20</v>
      </c>
      <c r="B18" s="673"/>
      <c r="C18" s="674"/>
      <c r="D18" s="674"/>
      <c r="E18" s="670">
        <f t="shared" si="0"/>
        <v>0</v>
      </c>
      <c r="F18" s="674"/>
      <c r="G18" s="675"/>
    </row>
    <row r="19" spans="1:7" ht="15" customHeight="1">
      <c r="A19" s="672" t="s">
        <v>21</v>
      </c>
      <c r="B19" s="673"/>
      <c r="C19" s="674"/>
      <c r="D19" s="674"/>
      <c r="E19" s="670">
        <f t="shared" si="0"/>
        <v>0</v>
      </c>
      <c r="F19" s="674"/>
      <c r="G19" s="675"/>
    </row>
    <row r="20" spans="1:7" ht="15" customHeight="1">
      <c r="A20" s="672" t="s">
        <v>22</v>
      </c>
      <c r="B20" s="673"/>
      <c r="C20" s="674"/>
      <c r="D20" s="674"/>
      <c r="E20" s="670">
        <f t="shared" si="0"/>
        <v>0</v>
      </c>
      <c r="F20" s="674"/>
      <c r="G20" s="675"/>
    </row>
    <row r="21" spans="1:7" ht="15" customHeight="1">
      <c r="A21" s="672" t="s">
        <v>23</v>
      </c>
      <c r="B21" s="673"/>
      <c r="C21" s="674"/>
      <c r="D21" s="674"/>
      <c r="E21" s="670">
        <f t="shared" si="0"/>
        <v>0</v>
      </c>
      <c r="F21" s="674"/>
      <c r="G21" s="675"/>
    </row>
    <row r="22" spans="1:7" ht="15" customHeight="1">
      <c r="A22" s="672" t="s">
        <v>24</v>
      </c>
      <c r="B22" s="673"/>
      <c r="C22" s="674"/>
      <c r="D22" s="674"/>
      <c r="E22" s="670">
        <f t="shared" si="0"/>
        <v>0</v>
      </c>
      <c r="F22" s="674"/>
      <c r="G22" s="675"/>
    </row>
    <row r="23" spans="1:7" ht="15" customHeight="1">
      <c r="A23" s="672" t="s">
        <v>25</v>
      </c>
      <c r="B23" s="673"/>
      <c r="C23" s="674"/>
      <c r="D23" s="674"/>
      <c r="E23" s="670">
        <f t="shared" si="0"/>
        <v>0</v>
      </c>
      <c r="F23" s="674"/>
      <c r="G23" s="675"/>
    </row>
    <row r="24" spans="1:7" ht="15" customHeight="1">
      <c r="A24" s="672" t="s">
        <v>26</v>
      </c>
      <c r="B24" s="673"/>
      <c r="C24" s="674"/>
      <c r="D24" s="674"/>
      <c r="E24" s="670">
        <f t="shared" si="0"/>
        <v>0</v>
      </c>
      <c r="F24" s="674"/>
      <c r="G24" s="675"/>
    </row>
    <row r="25" spans="1:7" ht="15" customHeight="1">
      <c r="A25" s="672" t="s">
        <v>27</v>
      </c>
      <c r="B25" s="673"/>
      <c r="C25" s="674"/>
      <c r="D25" s="674"/>
      <c r="E25" s="670">
        <f t="shared" si="0"/>
        <v>0</v>
      </c>
      <c r="F25" s="674"/>
      <c r="G25" s="675"/>
    </row>
    <row r="26" spans="1:7" ht="15" customHeight="1">
      <c r="A26" s="672" t="s">
        <v>28</v>
      </c>
      <c r="B26" s="673"/>
      <c r="C26" s="674"/>
      <c r="D26" s="674"/>
      <c r="E26" s="670">
        <f t="shared" si="0"/>
        <v>0</v>
      </c>
      <c r="F26" s="674"/>
      <c r="G26" s="675"/>
    </row>
    <row r="27" spans="1:7" ht="15" customHeight="1">
      <c r="A27" s="672" t="s">
        <v>29</v>
      </c>
      <c r="B27" s="673"/>
      <c r="C27" s="674"/>
      <c r="D27" s="674"/>
      <c r="E27" s="670">
        <f t="shared" si="0"/>
        <v>0</v>
      </c>
      <c r="F27" s="674"/>
      <c r="G27" s="675"/>
    </row>
    <row r="28" spans="1:7" ht="15" customHeight="1">
      <c r="A28" s="672" t="s">
        <v>30</v>
      </c>
      <c r="B28" s="673"/>
      <c r="C28" s="674"/>
      <c r="D28" s="674"/>
      <c r="E28" s="670">
        <f t="shared" si="0"/>
        <v>0</v>
      </c>
      <c r="F28" s="674"/>
      <c r="G28" s="675"/>
    </row>
    <row r="29" spans="1:7" ht="15" customHeight="1">
      <c r="A29" s="672" t="s">
        <v>31</v>
      </c>
      <c r="B29" s="673"/>
      <c r="C29" s="674"/>
      <c r="D29" s="674"/>
      <c r="E29" s="670">
        <f t="shared" si="0"/>
        <v>0</v>
      </c>
      <c r="F29" s="674"/>
      <c r="G29" s="675"/>
    </row>
    <row r="30" spans="1:7" ht="15" customHeight="1">
      <c r="A30" s="672" t="s">
        <v>32</v>
      </c>
      <c r="B30" s="673"/>
      <c r="C30" s="674"/>
      <c r="D30" s="674"/>
      <c r="E30" s="670"/>
      <c r="F30" s="674"/>
      <c r="G30" s="675"/>
    </row>
    <row r="31" spans="1:7" ht="15" customHeight="1">
      <c r="A31" s="672" t="s">
        <v>33</v>
      </c>
      <c r="B31" s="673"/>
      <c r="C31" s="674"/>
      <c r="D31" s="674"/>
      <c r="E31" s="670">
        <f t="shared" si="0"/>
        <v>0</v>
      </c>
      <c r="F31" s="674"/>
      <c r="G31" s="675"/>
    </row>
    <row r="32" spans="1:7" ht="15" customHeight="1">
      <c r="A32" s="672" t="s">
        <v>34</v>
      </c>
      <c r="B32" s="673"/>
      <c r="C32" s="674"/>
      <c r="D32" s="674"/>
      <c r="E32" s="670">
        <f t="shared" si="0"/>
        <v>0</v>
      </c>
      <c r="F32" s="674"/>
      <c r="G32" s="675"/>
    </row>
    <row r="33" spans="1:7" ht="15" customHeight="1">
      <c r="A33" s="672" t="s">
        <v>35</v>
      </c>
      <c r="B33" s="673"/>
      <c r="C33" s="674"/>
      <c r="D33" s="674"/>
      <c r="E33" s="670">
        <f t="shared" si="0"/>
        <v>0</v>
      </c>
      <c r="F33" s="674"/>
      <c r="G33" s="675"/>
    </row>
    <row r="34" spans="1:7" ht="15" customHeight="1">
      <c r="A34" s="672" t="s">
        <v>90</v>
      </c>
      <c r="B34" s="673"/>
      <c r="C34" s="674"/>
      <c r="D34" s="674"/>
      <c r="E34" s="670">
        <f t="shared" si="0"/>
        <v>0</v>
      </c>
      <c r="F34" s="674"/>
      <c r="G34" s="675"/>
    </row>
    <row r="35" spans="1:7" ht="15" customHeight="1" thickBot="1">
      <c r="A35" s="672" t="s">
        <v>183</v>
      </c>
      <c r="B35" s="676"/>
      <c r="C35" s="677"/>
      <c r="D35" s="677"/>
      <c r="E35" s="670">
        <f t="shared" si="0"/>
        <v>0</v>
      </c>
      <c r="F35" s="677"/>
      <c r="G35" s="678"/>
    </row>
    <row r="36" spans="1:7" ht="15" customHeight="1" thickBot="1">
      <c r="A36" s="816" t="s">
        <v>40</v>
      </c>
      <c r="B36" s="817"/>
      <c r="C36" s="679">
        <f>SUM(C5:C35)</f>
        <v>113834925</v>
      </c>
      <c r="D36" s="679">
        <f>SUM(D5:D35)</f>
        <v>0</v>
      </c>
      <c r="E36" s="679">
        <f>SUM(E5:E35)</f>
        <v>113834925</v>
      </c>
      <c r="F36" s="679">
        <f>SUM(F5:F35)</f>
        <v>20157031</v>
      </c>
      <c r="G36" s="680">
        <f>SUM(G5:G35)</f>
        <v>93677894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9/2017. (V. 8.) önkormányzati rendelethez&amp;"Times New Roman CE,Dőlt"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">
      <selection activeCell="G90" sqref="G90"/>
    </sheetView>
  </sheetViews>
  <sheetFormatPr defaultColWidth="9.00390625" defaultRowHeight="12.75"/>
  <cols>
    <col min="1" max="1" width="9.00390625" style="294" customWidth="1"/>
    <col min="2" max="2" width="64.875" style="294" customWidth="1"/>
    <col min="3" max="3" width="17.375" style="294" customWidth="1"/>
    <col min="4" max="5" width="17.375" style="295" customWidth="1"/>
    <col min="6" max="16384" width="9.375" style="305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31" t="s">
        <v>110</v>
      </c>
      <c r="B2" s="31"/>
      <c r="C2" s="31"/>
      <c r="D2" s="292"/>
      <c r="E2" s="292" t="str">
        <f>'9. sz. mell'!G1</f>
        <v>Forintban!</v>
      </c>
    </row>
    <row r="3" spans="1:5" ht="15.75" customHeight="1">
      <c r="A3" s="758" t="s">
        <v>58</v>
      </c>
      <c r="B3" s="760" t="s">
        <v>6</v>
      </c>
      <c r="C3" s="818" t="str">
        <f>+CONCATENATE(LEFT(ÖSSZEFÜGGÉSEK!A4,4)-1,". évi tény")</f>
        <v>2015. évi tény</v>
      </c>
      <c r="D3" s="762" t="str">
        <f>+CONCATENATE(LEFT(ÖSSZEFÜGGÉSEK!A4,4),". évi")</f>
        <v>2016. évi</v>
      </c>
      <c r="E3" s="763"/>
    </row>
    <row r="4" spans="1:5" ht="37.5" customHeight="1" thickBot="1">
      <c r="A4" s="759"/>
      <c r="B4" s="761"/>
      <c r="C4" s="819"/>
      <c r="D4" s="33" t="s">
        <v>179</v>
      </c>
      <c r="E4" s="34" t="s">
        <v>180</v>
      </c>
    </row>
    <row r="5" spans="1:5" s="306" customFormat="1" ht="12" customHeight="1" thickBot="1">
      <c r="A5" s="270" t="s">
        <v>409</v>
      </c>
      <c r="B5" s="271" t="s">
        <v>410</v>
      </c>
      <c r="C5" s="271" t="s">
        <v>411</v>
      </c>
      <c r="D5" s="271" t="s">
        <v>413</v>
      </c>
      <c r="E5" s="272" t="s">
        <v>490</v>
      </c>
    </row>
    <row r="6" spans="1:5" s="307" customFormat="1" ht="12" customHeight="1" thickBot="1">
      <c r="A6" s="699" t="s">
        <v>7</v>
      </c>
      <c r="B6" s="713" t="s">
        <v>301</v>
      </c>
      <c r="C6" s="544">
        <f>+C7+C8+C9+C10+C11+C12</f>
        <v>225570811</v>
      </c>
      <c r="D6" s="544">
        <f>+D7+D8+D9+D10+D11+D12</f>
        <v>220483345</v>
      </c>
      <c r="E6" s="545">
        <f>+E7+E8+E9+E10+E11+E12</f>
        <v>220483345</v>
      </c>
    </row>
    <row r="7" spans="1:5" s="307" customFormat="1" ht="12" customHeight="1">
      <c r="A7" s="700" t="s">
        <v>70</v>
      </c>
      <c r="B7" s="714" t="s">
        <v>302</v>
      </c>
      <c r="C7" s="548">
        <v>110867296</v>
      </c>
      <c r="D7" s="548">
        <v>104525150</v>
      </c>
      <c r="E7" s="556">
        <v>104525150</v>
      </c>
    </row>
    <row r="8" spans="1:5" s="307" customFormat="1" ht="12" customHeight="1">
      <c r="A8" s="688" t="s">
        <v>71</v>
      </c>
      <c r="B8" s="702" t="s">
        <v>303</v>
      </c>
      <c r="C8" s="551">
        <v>65066200</v>
      </c>
      <c r="D8" s="551">
        <v>66102833</v>
      </c>
      <c r="E8" s="551">
        <v>66102833</v>
      </c>
    </row>
    <row r="9" spans="1:5" s="307" customFormat="1" ht="12" customHeight="1">
      <c r="A9" s="688" t="s">
        <v>72</v>
      </c>
      <c r="B9" s="702" t="s">
        <v>304</v>
      </c>
      <c r="C9" s="551">
        <v>27712380</v>
      </c>
      <c r="D9" s="551">
        <v>41271613</v>
      </c>
      <c r="E9" s="551">
        <v>41271613</v>
      </c>
    </row>
    <row r="10" spans="1:5" s="307" customFormat="1" ht="12" customHeight="1">
      <c r="A10" s="688" t="s">
        <v>73</v>
      </c>
      <c r="B10" s="702" t="s">
        <v>305</v>
      </c>
      <c r="C10" s="551">
        <v>3950231</v>
      </c>
      <c r="D10" s="551">
        <v>3979691</v>
      </c>
      <c r="E10" s="551">
        <v>3979691</v>
      </c>
    </row>
    <row r="11" spans="1:5" s="307" customFormat="1" ht="12" customHeight="1">
      <c r="A11" s="688" t="s">
        <v>106</v>
      </c>
      <c r="B11" s="701" t="s">
        <v>307</v>
      </c>
      <c r="C11" s="715">
        <v>17974704</v>
      </c>
      <c r="D11" s="551">
        <v>3348228</v>
      </c>
      <c r="E11" s="551">
        <v>3348228</v>
      </c>
    </row>
    <row r="12" spans="1:5" s="307" customFormat="1" ht="12" customHeight="1" thickBot="1">
      <c r="A12" s="705" t="s">
        <v>74</v>
      </c>
      <c r="B12" s="701" t="s">
        <v>704</v>
      </c>
      <c r="C12" s="716"/>
      <c r="D12" s="554">
        <v>1255830</v>
      </c>
      <c r="E12" s="554">
        <v>1255830</v>
      </c>
    </row>
    <row r="13" spans="1:5" s="307" customFormat="1" ht="12" customHeight="1" thickBot="1">
      <c r="A13" s="699" t="s">
        <v>8</v>
      </c>
      <c r="B13" s="717" t="s">
        <v>308</v>
      </c>
      <c r="C13" s="544">
        <f>+C14+C15+C16+C17+C18</f>
        <v>113153850</v>
      </c>
      <c r="D13" s="544">
        <f>+D14+D15+D16+D17+D18</f>
        <v>124278829</v>
      </c>
      <c r="E13" s="545">
        <f>+E14+E15+E16+E17+E18</f>
        <v>106900707</v>
      </c>
    </row>
    <row r="14" spans="1:5" s="307" customFormat="1" ht="12" customHeight="1">
      <c r="A14" s="700" t="s">
        <v>76</v>
      </c>
      <c r="B14" s="714" t="s">
        <v>309</v>
      </c>
      <c r="C14" s="548"/>
      <c r="D14" s="548"/>
      <c r="E14" s="556"/>
    </row>
    <row r="15" spans="1:5" s="307" customFormat="1" ht="12" customHeight="1">
      <c r="A15" s="688" t="s">
        <v>77</v>
      </c>
      <c r="B15" s="702" t="s">
        <v>310</v>
      </c>
      <c r="C15" s="551"/>
      <c r="D15" s="551"/>
      <c r="E15" s="557"/>
    </row>
    <row r="16" spans="1:5" s="307" customFormat="1" ht="12" customHeight="1">
      <c r="A16" s="688" t="s">
        <v>78</v>
      </c>
      <c r="B16" s="702" t="s">
        <v>311</v>
      </c>
      <c r="C16" s="551"/>
      <c r="D16" s="551"/>
      <c r="E16" s="557"/>
    </row>
    <row r="17" spans="1:5" s="307" customFormat="1" ht="12" customHeight="1">
      <c r="A17" s="688" t="s">
        <v>79</v>
      </c>
      <c r="B17" s="702" t="s">
        <v>312</v>
      </c>
      <c r="C17" s="551"/>
      <c r="D17" s="551"/>
      <c r="E17" s="557"/>
    </row>
    <row r="18" spans="1:5" s="307" customFormat="1" ht="12" customHeight="1">
      <c r="A18" s="688" t="s">
        <v>80</v>
      </c>
      <c r="B18" s="702" t="s">
        <v>313</v>
      </c>
      <c r="C18" s="557">
        <v>113153850</v>
      </c>
      <c r="D18" s="551">
        <v>124278829</v>
      </c>
      <c r="E18" s="557">
        <v>106900707</v>
      </c>
    </row>
    <row r="19" spans="1:5" s="307" customFormat="1" ht="12" customHeight="1" thickBot="1">
      <c r="A19" s="705" t="s">
        <v>87</v>
      </c>
      <c r="B19" s="701" t="s">
        <v>314</v>
      </c>
      <c r="C19" s="554">
        <v>10673176</v>
      </c>
      <c r="D19" s="554"/>
      <c r="E19" s="558"/>
    </row>
    <row r="20" spans="1:5" s="307" customFormat="1" ht="12" customHeight="1" thickBot="1">
      <c r="A20" s="699" t="s">
        <v>9</v>
      </c>
      <c r="B20" s="713" t="s">
        <v>315</v>
      </c>
      <c r="C20" s="544">
        <f>+C21+C22+C23+C24+C25</f>
        <v>341465427</v>
      </c>
      <c r="D20" s="544">
        <f>+D21+D22+D23+D24+D25</f>
        <v>30000000</v>
      </c>
      <c r="E20" s="545">
        <f>+E21+E22+E23+E24+E25</f>
        <v>30000000</v>
      </c>
    </row>
    <row r="21" spans="1:5" s="307" customFormat="1" ht="12" customHeight="1">
      <c r="A21" s="700" t="s">
        <v>59</v>
      </c>
      <c r="B21" s="714" t="s">
        <v>316</v>
      </c>
      <c r="C21" s="548"/>
      <c r="D21" s="548">
        <v>30000000</v>
      </c>
      <c r="E21" s="548">
        <v>30000000</v>
      </c>
    </row>
    <row r="22" spans="1:5" s="307" customFormat="1" ht="12" customHeight="1">
      <c r="A22" s="688" t="s">
        <v>60</v>
      </c>
      <c r="B22" s="702" t="s">
        <v>317</v>
      </c>
      <c r="C22" s="551"/>
      <c r="D22" s="551"/>
      <c r="E22" s="557"/>
    </row>
    <row r="23" spans="1:5" s="307" customFormat="1" ht="12" customHeight="1">
      <c r="A23" s="688" t="s">
        <v>61</v>
      </c>
      <c r="B23" s="702" t="s">
        <v>318</v>
      </c>
      <c r="C23" s="551"/>
      <c r="D23" s="551"/>
      <c r="E23" s="557"/>
    </row>
    <row r="24" spans="1:5" s="307" customFormat="1" ht="12" customHeight="1">
      <c r="A24" s="688" t="s">
        <v>62</v>
      </c>
      <c r="B24" s="702" t="s">
        <v>319</v>
      </c>
      <c r="C24" s="551"/>
      <c r="D24" s="551"/>
      <c r="E24" s="557"/>
    </row>
    <row r="25" spans="1:5" s="307" customFormat="1" ht="12" customHeight="1">
      <c r="A25" s="688" t="s">
        <v>120</v>
      </c>
      <c r="B25" s="702" t="s">
        <v>320</v>
      </c>
      <c r="C25" s="551">
        <v>341465427</v>
      </c>
      <c r="D25" s="551"/>
      <c r="E25" s="557"/>
    </row>
    <row r="26" spans="1:5" s="307" customFormat="1" ht="12" customHeight="1" thickBot="1">
      <c r="A26" s="705" t="s">
        <v>121</v>
      </c>
      <c r="B26" s="701" t="s">
        <v>321</v>
      </c>
      <c r="C26" s="554">
        <v>341363827</v>
      </c>
      <c r="D26" s="554"/>
      <c r="E26" s="558"/>
    </row>
    <row r="27" spans="1:5" s="307" customFormat="1" ht="12" customHeight="1" thickBot="1">
      <c r="A27" s="542" t="s">
        <v>122</v>
      </c>
      <c r="B27" s="543" t="s">
        <v>685</v>
      </c>
      <c r="C27" s="560">
        <f>SUM(C28:C33)</f>
        <v>95973294</v>
      </c>
      <c r="D27" s="560">
        <f>SUM(D28:D33)</f>
        <v>88000000</v>
      </c>
      <c r="E27" s="561">
        <f>SUM(E28:E33)</f>
        <v>75300529</v>
      </c>
    </row>
    <row r="28" spans="1:5" s="307" customFormat="1" ht="12" customHeight="1">
      <c r="A28" s="546" t="s">
        <v>322</v>
      </c>
      <c r="B28" s="547" t="s">
        <v>689</v>
      </c>
      <c r="C28" s="548"/>
      <c r="D28" s="548"/>
      <c r="E28" s="548"/>
    </row>
    <row r="29" spans="1:5" s="307" customFormat="1" ht="12" customHeight="1">
      <c r="A29" s="549" t="s">
        <v>323</v>
      </c>
      <c r="B29" s="550" t="s">
        <v>690</v>
      </c>
      <c r="C29" s="551"/>
      <c r="D29" s="551"/>
      <c r="E29" s="557"/>
    </row>
    <row r="30" spans="1:5" s="307" customFormat="1" ht="12" customHeight="1">
      <c r="A30" s="549" t="s">
        <v>324</v>
      </c>
      <c r="B30" s="550" t="s">
        <v>691</v>
      </c>
      <c r="C30" s="551">
        <v>87910285</v>
      </c>
      <c r="D30" s="551">
        <v>80000000</v>
      </c>
      <c r="E30" s="557">
        <v>67442068</v>
      </c>
    </row>
    <row r="31" spans="1:5" s="307" customFormat="1" ht="12" customHeight="1">
      <c r="A31" s="549" t="s">
        <v>686</v>
      </c>
      <c r="B31" s="550" t="s">
        <v>692</v>
      </c>
      <c r="C31" s="551"/>
      <c r="D31" s="551"/>
      <c r="E31" s="557"/>
    </row>
    <row r="32" spans="1:5" s="307" customFormat="1" ht="12" customHeight="1">
      <c r="A32" s="549" t="s">
        <v>687</v>
      </c>
      <c r="B32" s="550" t="s">
        <v>325</v>
      </c>
      <c r="C32" s="551">
        <v>7342876</v>
      </c>
      <c r="D32" s="551">
        <v>7000000</v>
      </c>
      <c r="E32" s="557">
        <v>7138479</v>
      </c>
    </row>
    <row r="33" spans="1:5" s="307" customFormat="1" ht="12" customHeight="1" thickBot="1">
      <c r="A33" s="552" t="s">
        <v>688</v>
      </c>
      <c r="B33" s="553" t="s">
        <v>326</v>
      </c>
      <c r="C33" s="554">
        <v>720133</v>
      </c>
      <c r="D33" s="554">
        <v>1000000</v>
      </c>
      <c r="E33" s="558">
        <v>719982</v>
      </c>
    </row>
    <row r="34" spans="1:5" s="307" customFormat="1" ht="12" customHeight="1" thickBot="1">
      <c r="A34" s="699" t="s">
        <v>11</v>
      </c>
      <c r="B34" s="713" t="s">
        <v>327</v>
      </c>
      <c r="C34" s="544">
        <f>SUM(C35:C44)</f>
        <v>113750777</v>
      </c>
      <c r="D34" s="544">
        <f>SUM(D35:D44)</f>
        <v>35979928</v>
      </c>
      <c r="E34" s="545">
        <f>SUM(E35:E44)</f>
        <v>47155333</v>
      </c>
    </row>
    <row r="35" spans="1:5" s="307" customFormat="1" ht="12" customHeight="1">
      <c r="A35" s="700" t="s">
        <v>63</v>
      </c>
      <c r="B35" s="714" t="s">
        <v>328</v>
      </c>
      <c r="C35" s="548"/>
      <c r="D35" s="548"/>
      <c r="E35" s="556"/>
    </row>
    <row r="36" spans="1:5" s="307" customFormat="1" ht="12" customHeight="1">
      <c r="A36" s="688" t="s">
        <v>64</v>
      </c>
      <c r="B36" s="702" t="s">
        <v>329</v>
      </c>
      <c r="C36" s="551">
        <v>51831892</v>
      </c>
      <c r="D36" s="551">
        <v>19148575</v>
      </c>
      <c r="E36" s="557">
        <v>17043791</v>
      </c>
    </row>
    <row r="37" spans="1:5" s="307" customFormat="1" ht="12" customHeight="1">
      <c r="A37" s="688" t="s">
        <v>65</v>
      </c>
      <c r="B37" s="702" t="s">
        <v>330</v>
      </c>
      <c r="C37" s="551">
        <v>286228</v>
      </c>
      <c r="D37" s="551"/>
      <c r="E37" s="557">
        <v>1875701</v>
      </c>
    </row>
    <row r="38" spans="1:5" s="307" customFormat="1" ht="12" customHeight="1">
      <c r="A38" s="688" t="s">
        <v>124</v>
      </c>
      <c r="B38" s="702" t="s">
        <v>331</v>
      </c>
      <c r="C38" s="551">
        <v>31844061</v>
      </c>
      <c r="D38" s="551">
        <v>12200000</v>
      </c>
      <c r="E38" s="557">
        <v>18531471</v>
      </c>
    </row>
    <row r="39" spans="1:5" s="307" customFormat="1" ht="12" customHeight="1">
      <c r="A39" s="688" t="s">
        <v>125</v>
      </c>
      <c r="B39" s="702" t="s">
        <v>332</v>
      </c>
      <c r="C39" s="551"/>
      <c r="D39" s="551">
        <v>2420353</v>
      </c>
      <c r="E39" s="557">
        <v>1696037</v>
      </c>
    </row>
    <row r="40" spans="1:5" s="307" customFormat="1" ht="12" customHeight="1">
      <c r="A40" s="688" t="s">
        <v>126</v>
      </c>
      <c r="B40" s="702" t="s">
        <v>333</v>
      </c>
      <c r="C40" s="551">
        <v>19379727</v>
      </c>
      <c r="D40" s="551">
        <v>2211000</v>
      </c>
      <c r="E40" s="557">
        <v>7266205</v>
      </c>
    </row>
    <row r="41" spans="1:5" s="307" customFormat="1" ht="12" customHeight="1">
      <c r="A41" s="688" t="s">
        <v>127</v>
      </c>
      <c r="B41" s="702" t="s">
        <v>334</v>
      </c>
      <c r="C41" s="551">
        <v>9361000</v>
      </c>
      <c r="D41" s="551"/>
      <c r="E41" s="557"/>
    </row>
    <row r="42" spans="1:5" s="307" customFormat="1" ht="12" customHeight="1">
      <c r="A42" s="688" t="s">
        <v>128</v>
      </c>
      <c r="B42" s="702" t="s">
        <v>335</v>
      </c>
      <c r="C42" s="551">
        <v>19070</v>
      </c>
      <c r="D42" s="551"/>
      <c r="E42" s="557">
        <v>8760</v>
      </c>
    </row>
    <row r="43" spans="1:5" s="307" customFormat="1" ht="12" customHeight="1">
      <c r="A43" s="688" t="s">
        <v>336</v>
      </c>
      <c r="B43" s="702" t="s">
        <v>337</v>
      </c>
      <c r="C43" s="562">
        <v>2623</v>
      </c>
      <c r="D43" s="562"/>
      <c r="E43" s="563">
        <v>4885</v>
      </c>
    </row>
    <row r="44" spans="1:5" s="307" customFormat="1" ht="12" customHeight="1" thickBot="1">
      <c r="A44" s="705" t="s">
        <v>338</v>
      </c>
      <c r="B44" s="701" t="s">
        <v>339</v>
      </c>
      <c r="C44" s="564">
        <v>1026176</v>
      </c>
      <c r="D44" s="564"/>
      <c r="E44" s="565">
        <v>728483</v>
      </c>
    </row>
    <row r="45" spans="1:5" s="307" customFormat="1" ht="12" customHeight="1" thickBot="1">
      <c r="A45" s="699" t="s">
        <v>12</v>
      </c>
      <c r="B45" s="713" t="s">
        <v>340</v>
      </c>
      <c r="C45" s="544">
        <f>SUM(C46:C50)</f>
        <v>600000</v>
      </c>
      <c r="D45" s="544">
        <f>SUM(D46:D50)</f>
        <v>4209000</v>
      </c>
      <c r="E45" s="545">
        <f>SUM(E46:E50)</f>
        <v>4331500</v>
      </c>
    </row>
    <row r="46" spans="1:5" s="307" customFormat="1" ht="12" customHeight="1">
      <c r="A46" s="700" t="s">
        <v>66</v>
      </c>
      <c r="B46" s="714" t="s">
        <v>341</v>
      </c>
      <c r="C46" s="566"/>
      <c r="D46" s="566"/>
      <c r="E46" s="567"/>
    </row>
    <row r="47" spans="1:5" s="307" customFormat="1" ht="12" customHeight="1">
      <c r="A47" s="688" t="s">
        <v>67</v>
      </c>
      <c r="B47" s="702" t="s">
        <v>342</v>
      </c>
      <c r="C47" s="562"/>
      <c r="D47" s="562">
        <v>4209000</v>
      </c>
      <c r="E47" s="563">
        <v>4331500</v>
      </c>
    </row>
    <row r="48" spans="1:5" s="307" customFormat="1" ht="12" customHeight="1">
      <c r="A48" s="688" t="s">
        <v>343</v>
      </c>
      <c r="B48" s="702" t="s">
        <v>344</v>
      </c>
      <c r="C48" s="562">
        <v>600000</v>
      </c>
      <c r="D48" s="562"/>
      <c r="E48" s="563"/>
    </row>
    <row r="49" spans="1:5" s="307" customFormat="1" ht="12" customHeight="1">
      <c r="A49" s="688" t="s">
        <v>345</v>
      </c>
      <c r="B49" s="702" t="s">
        <v>346</v>
      </c>
      <c r="C49" s="562"/>
      <c r="D49" s="562"/>
      <c r="E49" s="563"/>
    </row>
    <row r="50" spans="1:5" s="307" customFormat="1" ht="12" customHeight="1" thickBot="1">
      <c r="A50" s="705" t="s">
        <v>347</v>
      </c>
      <c r="B50" s="701" t="s">
        <v>348</v>
      </c>
      <c r="C50" s="564"/>
      <c r="D50" s="564"/>
      <c r="E50" s="565"/>
    </row>
    <row r="51" spans="1:5" s="307" customFormat="1" ht="13.5" thickBot="1">
      <c r="A51" s="699" t="s">
        <v>129</v>
      </c>
      <c r="B51" s="713" t="s">
        <v>349</v>
      </c>
      <c r="C51" s="544">
        <f>SUM(C52:C54)</f>
        <v>27667940</v>
      </c>
      <c r="D51" s="544">
        <f>SUM(D52:D54)</f>
        <v>5342000</v>
      </c>
      <c r="E51" s="545">
        <f>SUM(E52:E54)</f>
        <v>7910744</v>
      </c>
    </row>
    <row r="52" spans="1:5" s="307" customFormat="1" ht="25.5">
      <c r="A52" s="700" t="s">
        <v>68</v>
      </c>
      <c r="B52" s="714" t="s">
        <v>350</v>
      </c>
      <c r="C52" s="548"/>
      <c r="D52" s="548"/>
      <c r="E52" s="556"/>
    </row>
    <row r="53" spans="1:5" s="307" customFormat="1" ht="14.25" customHeight="1">
      <c r="A53" s="688" t="s">
        <v>69</v>
      </c>
      <c r="B53" s="702" t="s">
        <v>569</v>
      </c>
      <c r="C53" s="551">
        <v>27248040</v>
      </c>
      <c r="D53" s="551"/>
      <c r="E53" s="557">
        <v>2535188</v>
      </c>
    </row>
    <row r="54" spans="1:5" s="307" customFormat="1" ht="12.75">
      <c r="A54" s="688" t="s">
        <v>352</v>
      </c>
      <c r="B54" s="702" t="s">
        <v>353</v>
      </c>
      <c r="C54" s="551">
        <v>419900</v>
      </c>
      <c r="D54" s="551">
        <v>5342000</v>
      </c>
      <c r="E54" s="557">
        <v>5375556</v>
      </c>
    </row>
    <row r="55" spans="1:5" s="307" customFormat="1" ht="13.5" thickBot="1">
      <c r="A55" s="705" t="s">
        <v>354</v>
      </c>
      <c r="B55" s="701" t="s">
        <v>355</v>
      </c>
      <c r="C55" s="554"/>
      <c r="D55" s="554"/>
      <c r="E55" s="558"/>
    </row>
    <row r="56" spans="1:5" s="307" customFormat="1" ht="13.5" thickBot="1">
      <c r="A56" s="699" t="s">
        <v>14</v>
      </c>
      <c r="B56" s="717" t="s">
        <v>356</v>
      </c>
      <c r="C56" s="544">
        <f>SUM(C57:C59)</f>
        <v>58596004</v>
      </c>
      <c r="D56" s="544">
        <f>SUM(D57:D59)</f>
        <v>4749000</v>
      </c>
      <c r="E56" s="545">
        <f>SUM(E57:E59)</f>
        <v>5181025</v>
      </c>
    </row>
    <row r="57" spans="1:5" s="307" customFormat="1" ht="25.5">
      <c r="A57" s="688" t="s">
        <v>130</v>
      </c>
      <c r="B57" s="714" t="s">
        <v>357</v>
      </c>
      <c r="C57" s="562"/>
      <c r="D57" s="562"/>
      <c r="E57" s="563"/>
    </row>
    <row r="58" spans="1:5" s="307" customFormat="1" ht="12.75" customHeight="1">
      <c r="A58" s="688" t="s">
        <v>131</v>
      </c>
      <c r="B58" s="702" t="s">
        <v>570</v>
      </c>
      <c r="C58" s="562">
        <v>50296004</v>
      </c>
      <c r="D58" s="562"/>
      <c r="E58" s="563"/>
    </row>
    <row r="59" spans="1:5" s="307" customFormat="1" ht="12.75">
      <c r="A59" s="688" t="s">
        <v>155</v>
      </c>
      <c r="B59" s="702" t="s">
        <v>359</v>
      </c>
      <c r="C59" s="562">
        <v>8300000</v>
      </c>
      <c r="D59" s="562">
        <v>4749000</v>
      </c>
      <c r="E59" s="563">
        <v>5181025</v>
      </c>
    </row>
    <row r="60" spans="1:5" s="307" customFormat="1" ht="13.5" thickBot="1">
      <c r="A60" s="688" t="s">
        <v>360</v>
      </c>
      <c r="B60" s="701" t="s">
        <v>361</v>
      </c>
      <c r="C60" s="562"/>
      <c r="D60" s="562"/>
      <c r="E60" s="563"/>
    </row>
    <row r="61" spans="1:5" s="307" customFormat="1" ht="13.5" thickBot="1">
      <c r="A61" s="699" t="s">
        <v>15</v>
      </c>
      <c r="B61" s="713" t="s">
        <v>362</v>
      </c>
      <c r="C61" s="560">
        <f>+C6+C13+C20+C27+C34+C45+C51+C56</f>
        <v>976778103</v>
      </c>
      <c r="D61" s="560">
        <f>+D6+D13+D20+D27+D34+D45+D51+D56</f>
        <v>513042102</v>
      </c>
      <c r="E61" s="561">
        <f>+E6+E13+E20+E27+E34+E45+E51+E56</f>
        <v>497263183</v>
      </c>
    </row>
    <row r="62" spans="1:5" s="307" customFormat="1" ht="13.5" thickBot="1">
      <c r="A62" s="718" t="s">
        <v>363</v>
      </c>
      <c r="B62" s="717" t="s">
        <v>679</v>
      </c>
      <c r="C62" s="544">
        <f>SUM(C63:C65)</f>
        <v>113367051</v>
      </c>
      <c r="D62" s="544">
        <f>SUM(D63:D65)</f>
        <v>0</v>
      </c>
      <c r="E62" s="545">
        <f>SUM(E63:E65)</f>
        <v>0</v>
      </c>
    </row>
    <row r="63" spans="1:5" s="307" customFormat="1" ht="12.75">
      <c r="A63" s="688" t="s">
        <v>365</v>
      </c>
      <c r="B63" s="714" t="s">
        <v>366</v>
      </c>
      <c r="C63" s="562"/>
      <c r="D63" s="562"/>
      <c r="E63" s="563"/>
    </row>
    <row r="64" spans="1:5" s="307" customFormat="1" ht="12.75">
      <c r="A64" s="688" t="s">
        <v>367</v>
      </c>
      <c r="B64" s="702" t="s">
        <v>368</v>
      </c>
      <c r="C64" s="562">
        <v>113367051</v>
      </c>
      <c r="D64" s="562"/>
      <c r="E64" s="563"/>
    </row>
    <row r="65" spans="1:5" s="307" customFormat="1" ht="13.5" thickBot="1">
      <c r="A65" s="688" t="s">
        <v>369</v>
      </c>
      <c r="B65" s="719" t="s">
        <v>414</v>
      </c>
      <c r="C65" s="562"/>
      <c r="D65" s="562"/>
      <c r="E65" s="563"/>
    </row>
    <row r="66" spans="1:5" s="307" customFormat="1" ht="13.5" thickBot="1">
      <c r="A66" s="718" t="s">
        <v>371</v>
      </c>
      <c r="B66" s="717" t="s">
        <v>372</v>
      </c>
      <c r="C66" s="544">
        <f>SUM(C67:C70)</f>
        <v>0</v>
      </c>
      <c r="D66" s="544">
        <f>SUM(D67:D70)</f>
        <v>0</v>
      </c>
      <c r="E66" s="545">
        <f>SUM(E67:E70)</f>
        <v>0</v>
      </c>
    </row>
    <row r="67" spans="1:5" s="307" customFormat="1" ht="12.75">
      <c r="A67" s="688" t="s">
        <v>107</v>
      </c>
      <c r="B67" s="714" t="s">
        <v>373</v>
      </c>
      <c r="C67" s="562"/>
      <c r="D67" s="562"/>
      <c r="E67" s="563"/>
    </row>
    <row r="68" spans="1:5" s="307" customFormat="1" ht="12.75">
      <c r="A68" s="688" t="s">
        <v>108</v>
      </c>
      <c r="B68" s="702" t="s">
        <v>374</v>
      </c>
      <c r="C68" s="562"/>
      <c r="D68" s="562"/>
      <c r="E68" s="563"/>
    </row>
    <row r="69" spans="1:5" s="307" customFormat="1" ht="12" customHeight="1">
      <c r="A69" s="688" t="s">
        <v>375</v>
      </c>
      <c r="B69" s="702" t="s">
        <v>376</v>
      </c>
      <c r="C69" s="562"/>
      <c r="D69" s="562"/>
      <c r="E69" s="563"/>
    </row>
    <row r="70" spans="1:5" s="307" customFormat="1" ht="12" customHeight="1" thickBot="1">
      <c r="A70" s="688" t="s">
        <v>377</v>
      </c>
      <c r="B70" s="701" t="s">
        <v>378</v>
      </c>
      <c r="C70" s="562"/>
      <c r="D70" s="562"/>
      <c r="E70" s="563"/>
    </row>
    <row r="71" spans="1:5" s="307" customFormat="1" ht="12" customHeight="1" thickBot="1">
      <c r="A71" s="718" t="s">
        <v>379</v>
      </c>
      <c r="B71" s="717" t="s">
        <v>380</v>
      </c>
      <c r="C71" s="544">
        <f>SUM(C72:C73)</f>
        <v>27783000</v>
      </c>
      <c r="D71" s="544">
        <f>SUM(D72:D73)</f>
        <v>95702609</v>
      </c>
      <c r="E71" s="545">
        <f>SUM(E72:E73)</f>
        <v>95702609</v>
      </c>
    </row>
    <row r="72" spans="1:5" s="307" customFormat="1" ht="12" customHeight="1">
      <c r="A72" s="688" t="s">
        <v>381</v>
      </c>
      <c r="B72" s="714" t="s">
        <v>382</v>
      </c>
      <c r="C72" s="562">
        <v>27783000</v>
      </c>
      <c r="D72" s="562">
        <v>95702609</v>
      </c>
      <c r="E72" s="563">
        <v>95702609</v>
      </c>
    </row>
    <row r="73" spans="1:5" s="307" customFormat="1" ht="12" customHeight="1" thickBot="1">
      <c r="A73" s="688" t="s">
        <v>383</v>
      </c>
      <c r="B73" s="701" t="s">
        <v>384</v>
      </c>
      <c r="C73" s="562"/>
      <c r="D73" s="562"/>
      <c r="E73" s="563"/>
    </row>
    <row r="74" spans="1:5" s="307" customFormat="1" ht="12" customHeight="1" thickBot="1">
      <c r="A74" s="718" t="s">
        <v>385</v>
      </c>
      <c r="B74" s="717" t="s">
        <v>386</v>
      </c>
      <c r="C74" s="544">
        <f>SUM(C75:C77)</f>
        <v>7552581</v>
      </c>
      <c r="D74" s="544">
        <f>SUM(D75:D77)</f>
        <v>0</v>
      </c>
      <c r="E74" s="545">
        <f>SUM(E75:E77)</f>
        <v>8375089</v>
      </c>
    </row>
    <row r="75" spans="1:5" s="307" customFormat="1" ht="12" customHeight="1">
      <c r="A75" s="688" t="s">
        <v>387</v>
      </c>
      <c r="B75" s="714" t="s">
        <v>388</v>
      </c>
      <c r="C75" s="562">
        <v>7552581</v>
      </c>
      <c r="D75" s="562"/>
      <c r="E75" s="563">
        <v>8375089</v>
      </c>
    </row>
    <row r="76" spans="1:5" s="307" customFormat="1" ht="12" customHeight="1">
      <c r="A76" s="688" t="s">
        <v>389</v>
      </c>
      <c r="B76" s="702" t="s">
        <v>390</v>
      </c>
      <c r="C76" s="562"/>
      <c r="D76" s="562"/>
      <c r="E76" s="563"/>
    </row>
    <row r="77" spans="1:5" s="307" customFormat="1" ht="12" customHeight="1" thickBot="1">
      <c r="A77" s="688" t="s">
        <v>391</v>
      </c>
      <c r="B77" s="701" t="s">
        <v>392</v>
      </c>
      <c r="C77" s="562"/>
      <c r="D77" s="562"/>
      <c r="E77" s="563"/>
    </row>
    <row r="78" spans="1:5" s="307" customFormat="1" ht="12" customHeight="1" thickBot="1">
      <c r="A78" s="718" t="s">
        <v>393</v>
      </c>
      <c r="B78" s="717" t="s">
        <v>394</v>
      </c>
      <c r="C78" s="544">
        <f>SUM(C79:C82)</f>
        <v>0</v>
      </c>
      <c r="D78" s="544">
        <f>SUM(D79:D82)</f>
        <v>0</v>
      </c>
      <c r="E78" s="545">
        <f>SUM(E79:E82)</f>
        <v>0</v>
      </c>
    </row>
    <row r="79" spans="1:5" s="307" customFormat="1" ht="12" customHeight="1">
      <c r="A79" s="720" t="s">
        <v>395</v>
      </c>
      <c r="B79" s="714" t="s">
        <v>396</v>
      </c>
      <c r="C79" s="562"/>
      <c r="D79" s="562"/>
      <c r="E79" s="563"/>
    </row>
    <row r="80" spans="1:5" s="307" customFormat="1" ht="12" customHeight="1">
      <c r="A80" s="721" t="s">
        <v>397</v>
      </c>
      <c r="B80" s="702" t="s">
        <v>398</v>
      </c>
      <c r="C80" s="562"/>
      <c r="D80" s="562"/>
      <c r="E80" s="563"/>
    </row>
    <row r="81" spans="1:5" s="307" customFormat="1" ht="12" customHeight="1">
      <c r="A81" s="721" t="s">
        <v>399</v>
      </c>
      <c r="B81" s="702" t="s">
        <v>400</v>
      </c>
      <c r="C81" s="562"/>
      <c r="D81" s="562"/>
      <c r="E81" s="563"/>
    </row>
    <row r="82" spans="1:5" s="307" customFormat="1" ht="12" customHeight="1" thickBot="1">
      <c r="A82" s="722" t="s">
        <v>401</v>
      </c>
      <c r="B82" s="701" t="s">
        <v>402</v>
      </c>
      <c r="C82" s="562"/>
      <c r="D82" s="562"/>
      <c r="E82" s="563"/>
    </row>
    <row r="83" spans="1:5" s="307" customFormat="1" ht="12" customHeight="1" thickBot="1">
      <c r="A83" s="718" t="s">
        <v>403</v>
      </c>
      <c r="B83" s="717" t="s">
        <v>404</v>
      </c>
      <c r="C83" s="573"/>
      <c r="D83" s="573"/>
      <c r="E83" s="574"/>
    </row>
    <row r="84" spans="1:5" s="307" customFormat="1" ht="13.5" customHeight="1" thickBot="1">
      <c r="A84" s="718" t="s">
        <v>405</v>
      </c>
      <c r="B84" s="723" t="s">
        <v>406</v>
      </c>
      <c r="C84" s="560">
        <f>+C62+C66+C71+C74+C78+C83</f>
        <v>148702632</v>
      </c>
      <c r="D84" s="560">
        <f>+D62+D66+D71+D74+D78+D83</f>
        <v>95702609</v>
      </c>
      <c r="E84" s="561">
        <f>+E62+E66+E71+E74+E78+E83</f>
        <v>104077698</v>
      </c>
    </row>
    <row r="85" spans="1:5" s="307" customFormat="1" ht="12" customHeight="1" thickBot="1">
      <c r="A85" s="724" t="s">
        <v>407</v>
      </c>
      <c r="B85" s="725" t="s">
        <v>408</v>
      </c>
      <c r="C85" s="560">
        <f>+C61+C84</f>
        <v>1125480735</v>
      </c>
      <c r="D85" s="560">
        <f>+D61+D84</f>
        <v>608744711</v>
      </c>
      <c r="E85" s="561">
        <f>+E61+E84</f>
        <v>601340881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5" s="313" customFormat="1" ht="16.5" customHeight="1" thickBot="1">
      <c r="A87" s="32" t="s">
        <v>111</v>
      </c>
      <c r="B87" s="32"/>
      <c r="C87" s="32"/>
      <c r="D87" s="274"/>
      <c r="E87" s="274" t="str">
        <f>E2</f>
        <v>Forintban!</v>
      </c>
    </row>
    <row r="88" spans="1:5" s="313" customFormat="1" ht="16.5" customHeight="1">
      <c r="A88" s="758" t="s">
        <v>58</v>
      </c>
      <c r="B88" s="760" t="s">
        <v>173</v>
      </c>
      <c r="C88" s="818" t="str">
        <f>+C3</f>
        <v>2015. évi tény</v>
      </c>
      <c r="D88" s="762" t="str">
        <f>+D3</f>
        <v>2016. évi</v>
      </c>
      <c r="E88" s="763"/>
    </row>
    <row r="89" spans="1:5" ht="37.5" customHeight="1" thickBot="1">
      <c r="A89" s="759"/>
      <c r="B89" s="761"/>
      <c r="C89" s="819"/>
      <c r="D89" s="33" t="s">
        <v>179</v>
      </c>
      <c r="E89" s="34" t="s">
        <v>180</v>
      </c>
    </row>
    <row r="90" spans="1:5" s="306" customFormat="1" ht="12" customHeight="1" thickBot="1">
      <c r="A90" s="270" t="s">
        <v>409</v>
      </c>
      <c r="B90" s="271" t="s">
        <v>410</v>
      </c>
      <c r="C90" s="271" t="s">
        <v>411</v>
      </c>
      <c r="D90" s="271" t="s">
        <v>413</v>
      </c>
      <c r="E90" s="317" t="s">
        <v>490</v>
      </c>
    </row>
    <row r="91" spans="1:5" ht="12" customHeight="1" thickBot="1">
      <c r="A91" s="681" t="s">
        <v>7</v>
      </c>
      <c r="B91" s="579" t="s">
        <v>781</v>
      </c>
      <c r="C91" s="682">
        <f>SUM(C92:C96)</f>
        <v>526901220</v>
      </c>
      <c r="D91" s="682">
        <f>+D92+D93+D94+D95+D96</f>
        <v>494592133</v>
      </c>
      <c r="E91" s="683">
        <f>+E92+E93+E94+E95+E96</f>
        <v>438416135</v>
      </c>
    </row>
    <row r="92" spans="1:5" ht="12" customHeight="1">
      <c r="A92" s="684" t="s">
        <v>70</v>
      </c>
      <c r="B92" s="685" t="s">
        <v>37</v>
      </c>
      <c r="C92" s="686">
        <v>172651347</v>
      </c>
      <c r="D92" s="686">
        <v>194775095</v>
      </c>
      <c r="E92" s="687">
        <v>175445881</v>
      </c>
    </row>
    <row r="93" spans="1:5" ht="12" customHeight="1">
      <c r="A93" s="688" t="s">
        <v>71</v>
      </c>
      <c r="B93" s="689" t="s">
        <v>132</v>
      </c>
      <c r="C93" s="551">
        <v>37555627</v>
      </c>
      <c r="D93" s="551">
        <v>42798943</v>
      </c>
      <c r="E93" s="557">
        <v>40026519</v>
      </c>
    </row>
    <row r="94" spans="1:5" ht="12" customHeight="1">
      <c r="A94" s="688" t="s">
        <v>72</v>
      </c>
      <c r="B94" s="689" t="s">
        <v>99</v>
      </c>
      <c r="C94" s="554">
        <v>184919184</v>
      </c>
      <c r="D94" s="554">
        <v>132792821</v>
      </c>
      <c r="E94" s="558">
        <v>109108571</v>
      </c>
    </row>
    <row r="95" spans="1:5" ht="12" customHeight="1">
      <c r="A95" s="688" t="s">
        <v>73</v>
      </c>
      <c r="B95" s="690" t="s">
        <v>133</v>
      </c>
      <c r="C95" s="554">
        <v>18346546</v>
      </c>
      <c r="D95" s="554">
        <v>23241385</v>
      </c>
      <c r="E95" s="558">
        <v>20465026</v>
      </c>
    </row>
    <row r="96" spans="1:5" ht="12" customHeight="1">
      <c r="A96" s="688" t="s">
        <v>82</v>
      </c>
      <c r="B96" s="691" t="s">
        <v>134</v>
      </c>
      <c r="C96" s="554">
        <v>113428516</v>
      </c>
      <c r="D96" s="554">
        <v>100983889</v>
      </c>
      <c r="E96" s="558">
        <v>93370138</v>
      </c>
    </row>
    <row r="97" spans="1:5" ht="12" customHeight="1">
      <c r="A97" s="688" t="s">
        <v>74</v>
      </c>
      <c r="B97" s="689" t="s">
        <v>416</v>
      </c>
      <c r="C97" s="554">
        <v>2727317</v>
      </c>
      <c r="D97" s="554">
        <v>2135000</v>
      </c>
      <c r="E97" s="558">
        <v>2134948</v>
      </c>
    </row>
    <row r="98" spans="1:5" ht="12" customHeight="1">
      <c r="A98" s="688" t="s">
        <v>75</v>
      </c>
      <c r="B98" s="692" t="s">
        <v>417</v>
      </c>
      <c r="C98" s="554"/>
      <c r="D98" s="554"/>
      <c r="E98" s="558"/>
    </row>
    <row r="99" spans="1:5" ht="12" customHeight="1">
      <c r="A99" s="688" t="s">
        <v>83</v>
      </c>
      <c r="B99" s="689" t="s">
        <v>418</v>
      </c>
      <c r="C99" s="554"/>
      <c r="D99" s="554"/>
      <c r="E99" s="558"/>
    </row>
    <row r="100" spans="1:5" ht="12" customHeight="1">
      <c r="A100" s="688" t="s">
        <v>84</v>
      </c>
      <c r="B100" s="689" t="s">
        <v>419</v>
      </c>
      <c r="C100" s="554"/>
      <c r="D100" s="554"/>
      <c r="E100" s="558"/>
    </row>
    <row r="101" spans="1:5" ht="12" customHeight="1">
      <c r="A101" s="688" t="s">
        <v>85</v>
      </c>
      <c r="B101" s="692" t="s">
        <v>420</v>
      </c>
      <c r="C101" s="554">
        <v>81477234</v>
      </c>
      <c r="D101" s="554">
        <v>84793099</v>
      </c>
      <c r="E101" s="558">
        <v>77216676</v>
      </c>
    </row>
    <row r="102" spans="1:5" ht="12" customHeight="1">
      <c r="A102" s="688" t="s">
        <v>86</v>
      </c>
      <c r="B102" s="692" t="s">
        <v>421</v>
      </c>
      <c r="C102" s="554"/>
      <c r="D102" s="554"/>
      <c r="E102" s="558"/>
    </row>
    <row r="103" spans="1:5" ht="12" customHeight="1">
      <c r="A103" s="688" t="s">
        <v>88</v>
      </c>
      <c r="B103" s="689" t="s">
        <v>422</v>
      </c>
      <c r="C103" s="554">
        <v>24328040</v>
      </c>
      <c r="D103" s="554">
        <v>1000000</v>
      </c>
      <c r="E103" s="558">
        <v>1000000</v>
      </c>
    </row>
    <row r="104" spans="1:5" ht="12" customHeight="1">
      <c r="A104" s="693" t="s">
        <v>135</v>
      </c>
      <c r="B104" s="694" t="s">
        <v>423</v>
      </c>
      <c r="C104" s="554"/>
      <c r="D104" s="554"/>
      <c r="E104" s="558"/>
    </row>
    <row r="105" spans="1:5" ht="12" customHeight="1">
      <c r="A105" s="688" t="s">
        <v>424</v>
      </c>
      <c r="B105" s="694" t="s">
        <v>425</v>
      </c>
      <c r="C105" s="554"/>
      <c r="D105" s="554"/>
      <c r="E105" s="558"/>
    </row>
    <row r="106" spans="1:5" ht="12" customHeight="1" thickBot="1">
      <c r="A106" s="695" t="s">
        <v>426</v>
      </c>
      <c r="B106" s="696" t="s">
        <v>427</v>
      </c>
      <c r="C106" s="697">
        <v>4895925</v>
      </c>
      <c r="D106" s="697">
        <v>13055790</v>
      </c>
      <c r="E106" s="698">
        <v>13018514</v>
      </c>
    </row>
    <row r="107" spans="1:5" ht="12" customHeight="1" thickBot="1">
      <c r="A107" s="699" t="s">
        <v>8</v>
      </c>
      <c r="B107" s="596" t="s">
        <v>782</v>
      </c>
      <c r="C107" s="544">
        <f>+C108+C110+C112</f>
        <v>381511412</v>
      </c>
      <c r="D107" s="544">
        <f>+D108+D110+D112</f>
        <v>43696745</v>
      </c>
      <c r="E107" s="545">
        <f>+E108+E110+E112</f>
        <v>41537240</v>
      </c>
    </row>
    <row r="108" spans="1:5" ht="12" customHeight="1">
      <c r="A108" s="700" t="s">
        <v>76</v>
      </c>
      <c r="B108" s="689" t="s">
        <v>154</v>
      </c>
      <c r="C108" s="548">
        <v>176743533</v>
      </c>
      <c r="D108" s="548">
        <v>30948745</v>
      </c>
      <c r="E108" s="556">
        <v>29504593</v>
      </c>
    </row>
    <row r="109" spans="1:5" ht="12" customHeight="1">
      <c r="A109" s="700" t="s">
        <v>77</v>
      </c>
      <c r="B109" s="694" t="s">
        <v>429</v>
      </c>
      <c r="C109" s="548">
        <v>110753000</v>
      </c>
      <c r="D109" s="548"/>
      <c r="E109" s="556"/>
    </row>
    <row r="110" spans="1:5" ht="15.75">
      <c r="A110" s="700" t="s">
        <v>78</v>
      </c>
      <c r="B110" s="694" t="s">
        <v>136</v>
      </c>
      <c r="C110" s="551">
        <v>176381925</v>
      </c>
      <c r="D110" s="551">
        <v>10000000</v>
      </c>
      <c r="E110" s="557">
        <v>9284947</v>
      </c>
    </row>
    <row r="111" spans="1:5" ht="12" customHeight="1">
      <c r="A111" s="700" t="s">
        <v>79</v>
      </c>
      <c r="B111" s="694" t="s">
        <v>430</v>
      </c>
      <c r="C111" s="551">
        <v>175800000</v>
      </c>
      <c r="D111" s="551"/>
      <c r="E111" s="557"/>
    </row>
    <row r="112" spans="1:5" ht="12" customHeight="1">
      <c r="A112" s="700" t="s">
        <v>80</v>
      </c>
      <c r="B112" s="701" t="s">
        <v>156</v>
      </c>
      <c r="C112" s="551">
        <v>28385954</v>
      </c>
      <c r="D112" s="551">
        <v>2748000</v>
      </c>
      <c r="E112" s="557">
        <v>2747700</v>
      </c>
    </row>
    <row r="113" spans="1:5" ht="15.75">
      <c r="A113" s="700" t="s">
        <v>87</v>
      </c>
      <c r="B113" s="702" t="s">
        <v>431</v>
      </c>
      <c r="C113" s="551"/>
      <c r="D113" s="551"/>
      <c r="E113" s="557"/>
    </row>
    <row r="114" spans="1:5" ht="15.75">
      <c r="A114" s="700" t="s">
        <v>89</v>
      </c>
      <c r="B114" s="703" t="s">
        <v>432</v>
      </c>
      <c r="C114" s="551"/>
      <c r="D114" s="551"/>
      <c r="E114" s="557"/>
    </row>
    <row r="115" spans="1:5" ht="12" customHeight="1">
      <c r="A115" s="700" t="s">
        <v>137</v>
      </c>
      <c r="B115" s="689" t="s">
        <v>419</v>
      </c>
      <c r="C115" s="551"/>
      <c r="D115" s="551">
        <v>648000</v>
      </c>
      <c r="E115" s="557">
        <v>647700</v>
      </c>
    </row>
    <row r="116" spans="1:5" ht="12" customHeight="1">
      <c r="A116" s="700" t="s">
        <v>138</v>
      </c>
      <c r="B116" s="689" t="s">
        <v>433</v>
      </c>
      <c r="C116" s="551"/>
      <c r="D116" s="551"/>
      <c r="E116" s="557"/>
    </row>
    <row r="117" spans="1:5" ht="12" customHeight="1">
      <c r="A117" s="700" t="s">
        <v>139</v>
      </c>
      <c r="B117" s="689" t="s">
        <v>434</v>
      </c>
      <c r="C117" s="551"/>
      <c r="D117" s="551"/>
      <c r="E117" s="557"/>
    </row>
    <row r="118" spans="1:5" s="323" customFormat="1" ht="12" customHeight="1">
      <c r="A118" s="700" t="s">
        <v>435</v>
      </c>
      <c r="B118" s="689" t="s">
        <v>422</v>
      </c>
      <c r="C118" s="551"/>
      <c r="D118" s="551">
        <v>1370000</v>
      </c>
      <c r="E118" s="551">
        <v>1370000</v>
      </c>
    </row>
    <row r="119" spans="1:5" ht="12" customHeight="1">
      <c r="A119" s="700" t="s">
        <v>436</v>
      </c>
      <c r="B119" s="689" t="s">
        <v>437</v>
      </c>
      <c r="C119" s="551"/>
      <c r="D119" s="551"/>
      <c r="E119" s="557"/>
    </row>
    <row r="120" spans="1:5" ht="12" customHeight="1" thickBot="1">
      <c r="A120" s="693" t="s">
        <v>438</v>
      </c>
      <c r="B120" s="689" t="s">
        <v>439</v>
      </c>
      <c r="C120" s="554">
        <v>28385954</v>
      </c>
      <c r="D120" s="554">
        <v>730000</v>
      </c>
      <c r="E120" s="554">
        <v>730000</v>
      </c>
    </row>
    <row r="121" spans="1:5" ht="12" customHeight="1" thickBot="1">
      <c r="A121" s="699" t="s">
        <v>9</v>
      </c>
      <c r="B121" s="704" t="s">
        <v>440</v>
      </c>
      <c r="C121" s="544">
        <f>+C122+C123</f>
        <v>0</v>
      </c>
      <c r="D121" s="544">
        <f>+D122+D123</f>
        <v>62903252</v>
      </c>
      <c r="E121" s="545">
        <f>+E122+E123</f>
        <v>0</v>
      </c>
    </row>
    <row r="122" spans="1:5" ht="12" customHeight="1">
      <c r="A122" s="700" t="s">
        <v>59</v>
      </c>
      <c r="B122" s="703" t="s">
        <v>45</v>
      </c>
      <c r="C122" s="548"/>
      <c r="D122" s="548"/>
      <c r="E122" s="556"/>
    </row>
    <row r="123" spans="1:5" ht="12" customHeight="1" thickBot="1">
      <c r="A123" s="705" t="s">
        <v>60</v>
      </c>
      <c r="B123" s="694" t="s">
        <v>46</v>
      </c>
      <c r="C123" s="554"/>
      <c r="D123" s="554">
        <v>62903252</v>
      </c>
      <c r="E123" s="558"/>
    </row>
    <row r="124" spans="1:5" ht="12" customHeight="1" thickBot="1">
      <c r="A124" s="699" t="s">
        <v>10</v>
      </c>
      <c r="B124" s="704" t="s">
        <v>441</v>
      </c>
      <c r="C124" s="544">
        <f>+C91+C107+C121</f>
        <v>908412632</v>
      </c>
      <c r="D124" s="544">
        <f>+D91+D107+D121</f>
        <v>601192130</v>
      </c>
      <c r="E124" s="545">
        <f>+E91+E107+E121</f>
        <v>479953375</v>
      </c>
    </row>
    <row r="125" spans="1:5" ht="12" customHeight="1" thickBot="1">
      <c r="A125" s="699" t="s">
        <v>11</v>
      </c>
      <c r="B125" s="704" t="s">
        <v>442</v>
      </c>
      <c r="C125" s="544">
        <f>+C126+C127+C128</f>
        <v>113367051</v>
      </c>
      <c r="D125" s="544">
        <f>+D126+D127+D128</f>
        <v>0</v>
      </c>
      <c r="E125" s="545">
        <f>+E126+E127+E128</f>
        <v>0</v>
      </c>
    </row>
    <row r="126" spans="1:5" ht="12" customHeight="1">
      <c r="A126" s="700" t="s">
        <v>63</v>
      </c>
      <c r="B126" s="703" t="s">
        <v>571</v>
      </c>
      <c r="C126" s="551"/>
      <c r="D126" s="551"/>
      <c r="E126" s="557"/>
    </row>
    <row r="127" spans="1:5" ht="12" customHeight="1">
      <c r="A127" s="700" t="s">
        <v>64</v>
      </c>
      <c r="B127" s="703" t="s">
        <v>572</v>
      </c>
      <c r="C127" s="551">
        <v>113367051</v>
      </c>
      <c r="D127" s="551"/>
      <c r="E127" s="557"/>
    </row>
    <row r="128" spans="1:5" ht="12" customHeight="1" thickBot="1">
      <c r="A128" s="693" t="s">
        <v>65</v>
      </c>
      <c r="B128" s="706" t="s">
        <v>573</v>
      </c>
      <c r="C128" s="551"/>
      <c r="D128" s="551"/>
      <c r="E128" s="557"/>
    </row>
    <row r="129" spans="1:5" ht="12" customHeight="1" thickBot="1">
      <c r="A129" s="699" t="s">
        <v>12</v>
      </c>
      <c r="B129" s="704" t="s">
        <v>446</v>
      </c>
      <c r="C129" s="544">
        <f>+C130+C131+C132+C133</f>
        <v>0</v>
      </c>
      <c r="D129" s="544">
        <f>+D130+D131+D132+D133</f>
        <v>0</v>
      </c>
      <c r="E129" s="545">
        <f>+E130+E131+E132+E133</f>
        <v>0</v>
      </c>
    </row>
    <row r="130" spans="1:5" ht="12" customHeight="1">
      <c r="A130" s="700" t="s">
        <v>66</v>
      </c>
      <c r="B130" s="703" t="s">
        <v>574</v>
      </c>
      <c r="C130" s="551"/>
      <c r="D130" s="551"/>
      <c r="E130" s="557"/>
    </row>
    <row r="131" spans="1:5" ht="12" customHeight="1">
      <c r="A131" s="700" t="s">
        <v>67</v>
      </c>
      <c r="B131" s="703" t="s">
        <v>575</v>
      </c>
      <c r="C131" s="551"/>
      <c r="D131" s="551"/>
      <c r="E131" s="557"/>
    </row>
    <row r="132" spans="1:5" ht="12" customHeight="1">
      <c r="A132" s="700" t="s">
        <v>343</v>
      </c>
      <c r="B132" s="703" t="s">
        <v>576</v>
      </c>
      <c r="C132" s="551"/>
      <c r="D132" s="551"/>
      <c r="E132" s="557"/>
    </row>
    <row r="133" spans="1:5" ht="12" customHeight="1" thickBot="1">
      <c r="A133" s="693" t="s">
        <v>345</v>
      </c>
      <c r="B133" s="706" t="s">
        <v>577</v>
      </c>
      <c r="C133" s="551"/>
      <c r="D133" s="551"/>
      <c r="E133" s="557"/>
    </row>
    <row r="134" spans="1:5" ht="12" customHeight="1" thickBot="1">
      <c r="A134" s="699" t="s">
        <v>13</v>
      </c>
      <c r="B134" s="704" t="s">
        <v>451</v>
      </c>
      <c r="C134" s="560">
        <f>+C135+C136+C137+C138</f>
        <v>7998444</v>
      </c>
      <c r="D134" s="560">
        <f>+D135+D136+D137+D138</f>
        <v>7552581</v>
      </c>
      <c r="E134" s="561">
        <f>+E135+E136+E137+E138</f>
        <v>7552581</v>
      </c>
    </row>
    <row r="135" spans="1:5" ht="12" customHeight="1">
      <c r="A135" s="700" t="s">
        <v>68</v>
      </c>
      <c r="B135" s="703" t="s">
        <v>452</v>
      </c>
      <c r="C135" s="551"/>
      <c r="D135" s="551"/>
      <c r="E135" s="557"/>
    </row>
    <row r="136" spans="1:5" ht="12" customHeight="1">
      <c r="A136" s="700" t="s">
        <v>69</v>
      </c>
      <c r="B136" s="703" t="s">
        <v>453</v>
      </c>
      <c r="C136" s="551">
        <v>7998444</v>
      </c>
      <c r="D136" s="551">
        <v>7552581</v>
      </c>
      <c r="E136" s="551">
        <v>7552581</v>
      </c>
    </row>
    <row r="137" spans="1:5" ht="12" customHeight="1">
      <c r="A137" s="700" t="s">
        <v>352</v>
      </c>
      <c r="B137" s="703" t="s">
        <v>578</v>
      </c>
      <c r="C137" s="551"/>
      <c r="D137" s="551"/>
      <c r="E137" s="557"/>
    </row>
    <row r="138" spans="1:5" ht="12" customHeight="1" thickBot="1">
      <c r="A138" s="693" t="s">
        <v>354</v>
      </c>
      <c r="B138" s="706" t="s">
        <v>497</v>
      </c>
      <c r="C138" s="551"/>
      <c r="D138" s="551"/>
      <c r="E138" s="557"/>
    </row>
    <row r="139" spans="1:9" ht="15" customHeight="1" thickBot="1">
      <c r="A139" s="699" t="s">
        <v>14</v>
      </c>
      <c r="B139" s="704" t="s">
        <v>547</v>
      </c>
      <c r="C139" s="707">
        <f>+C140+C141+C142+C143</f>
        <v>0</v>
      </c>
      <c r="D139" s="707">
        <f>+D140+D141+D142+D143</f>
        <v>0</v>
      </c>
      <c r="E139" s="708">
        <f>+E140+E141+E142+E143</f>
        <v>0</v>
      </c>
      <c r="F139" s="314"/>
      <c r="G139" s="315"/>
      <c r="H139" s="315"/>
      <c r="I139" s="315"/>
    </row>
    <row r="140" spans="1:5" s="307" customFormat="1" ht="12.75" customHeight="1">
      <c r="A140" s="700" t="s">
        <v>130</v>
      </c>
      <c r="B140" s="703" t="s">
        <v>457</v>
      </c>
      <c r="C140" s="551"/>
      <c r="D140" s="551"/>
      <c r="E140" s="557"/>
    </row>
    <row r="141" spans="1:5" ht="13.5" customHeight="1">
      <c r="A141" s="700" t="s">
        <v>131</v>
      </c>
      <c r="B141" s="703" t="s">
        <v>458</v>
      </c>
      <c r="C141" s="551"/>
      <c r="D141" s="551"/>
      <c r="E141" s="557"/>
    </row>
    <row r="142" spans="1:5" ht="13.5" customHeight="1">
      <c r="A142" s="700" t="s">
        <v>155</v>
      </c>
      <c r="B142" s="703" t="s">
        <v>459</v>
      </c>
      <c r="C142" s="551"/>
      <c r="D142" s="551"/>
      <c r="E142" s="557"/>
    </row>
    <row r="143" spans="1:5" ht="13.5" customHeight="1" thickBot="1">
      <c r="A143" s="700" t="s">
        <v>360</v>
      </c>
      <c r="B143" s="703" t="s">
        <v>460</v>
      </c>
      <c r="C143" s="551"/>
      <c r="D143" s="551"/>
      <c r="E143" s="557"/>
    </row>
    <row r="144" spans="1:5" ht="12.75" customHeight="1" thickBot="1">
      <c r="A144" s="699" t="s">
        <v>15</v>
      </c>
      <c r="B144" s="704" t="s">
        <v>461</v>
      </c>
      <c r="C144" s="709">
        <f>+C125+C129+C134+C139</f>
        <v>121365495</v>
      </c>
      <c r="D144" s="709">
        <f>+D125+D129+D134+D139</f>
        <v>7552581</v>
      </c>
      <c r="E144" s="710">
        <f>+E125+E129+E134+E139</f>
        <v>7552581</v>
      </c>
    </row>
    <row r="145" spans="1:5" ht="13.5" customHeight="1" thickBot="1">
      <c r="A145" s="711" t="s">
        <v>16</v>
      </c>
      <c r="B145" s="712" t="s">
        <v>462</v>
      </c>
      <c r="C145" s="709">
        <f>+C124+C144</f>
        <v>1029778127</v>
      </c>
      <c r="D145" s="709">
        <f>+D124+D144</f>
        <v>608744711</v>
      </c>
      <c r="E145" s="710">
        <f>+E124+E144</f>
        <v>487505956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 Besenyszög Város Önkormányzat
2016. ÉVI ZÁRSZÁMADÁSÁNAK PÉNZÜGYI MÉRLEGE&amp;10
&amp;R&amp;"Times New Roman CE,Félkövér dőlt"&amp;11 1. tájékoztató tábla a 9/2017. (V. 8.) önkormányzati rendelethez</oddHeader>
  </headerFooter>
  <rowBreaks count="1" manualBreakCount="1">
    <brk id="85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71"/>
      <c r="B1" s="72"/>
      <c r="C1" s="72"/>
      <c r="D1" s="72"/>
      <c r="E1" s="72"/>
      <c r="F1" s="72"/>
      <c r="G1" s="72"/>
      <c r="H1" s="72"/>
      <c r="I1" s="72"/>
      <c r="J1" s="73" t="str">
        <f>'1.tájékoztató'!E2</f>
        <v>Forintban!</v>
      </c>
      <c r="K1" s="772" t="str">
        <f>+CONCATENATE("2. tájékoztató tábla a 9/",LEFT(ÖSSZEFÜGGÉSEK!A4,4)+1,". (V. 8.) önkormányzati rendelethez")</f>
        <v>2. tájékoztató tábla a 9/2017. (V. 8.) önkormányzati rendelethez</v>
      </c>
    </row>
    <row r="2" spans="1:11" s="77" customFormat="1" ht="26.25" customHeight="1">
      <c r="A2" s="820" t="s">
        <v>58</v>
      </c>
      <c r="B2" s="822" t="s">
        <v>184</v>
      </c>
      <c r="C2" s="822" t="s">
        <v>185</v>
      </c>
      <c r="D2" s="822" t="s">
        <v>186</v>
      </c>
      <c r="E2" s="822" t="str">
        <f>+CONCATENATE(LEFT(ÖSSZEFÜGGÉSEK!A4,4),". évi teljesítés")</f>
        <v>2016. évi teljesítés</v>
      </c>
      <c r="F2" s="74" t="s">
        <v>187</v>
      </c>
      <c r="G2" s="75"/>
      <c r="H2" s="75"/>
      <c r="I2" s="76"/>
      <c r="J2" s="825" t="s">
        <v>188</v>
      </c>
      <c r="K2" s="772"/>
    </row>
    <row r="3" spans="1:11" s="81" customFormat="1" ht="32.25" customHeight="1" thickBot="1">
      <c r="A3" s="821"/>
      <c r="B3" s="823"/>
      <c r="C3" s="823"/>
      <c r="D3" s="824"/>
      <c r="E3" s="824"/>
      <c r="F3" s="78" t="str">
        <f>+CONCATENATE(LEFT(ÖSSZEFÜGGÉSEK!A4,4)+1,".")</f>
        <v>2017.</v>
      </c>
      <c r="G3" s="79" t="str">
        <f>+CONCATENATE(LEFT(ÖSSZEFÜGGÉSEK!A4,4)+2,".")</f>
        <v>2018.</v>
      </c>
      <c r="H3" s="79" t="str">
        <f>+CONCATENATE(LEFT(ÖSSZEFÜGGÉSEK!A4,4)+3,".")</f>
        <v>2019.</v>
      </c>
      <c r="I3" s="80" t="str">
        <f>+CONCATENATE(LEFT(ÖSSZEFÜGGÉSEK!A4,4)+3,". után")</f>
        <v>2019. után</v>
      </c>
      <c r="J3" s="826"/>
      <c r="K3" s="772"/>
    </row>
    <row r="4" spans="1:11" s="83" customFormat="1" ht="13.5" customHeight="1" thickBot="1">
      <c r="A4" s="399" t="s">
        <v>409</v>
      </c>
      <c r="B4" s="82" t="s">
        <v>579</v>
      </c>
      <c r="C4" s="400" t="s">
        <v>411</v>
      </c>
      <c r="D4" s="400" t="s">
        <v>412</v>
      </c>
      <c r="E4" s="400" t="s">
        <v>413</v>
      </c>
      <c r="F4" s="400" t="s">
        <v>490</v>
      </c>
      <c r="G4" s="400" t="s">
        <v>491</v>
      </c>
      <c r="H4" s="400" t="s">
        <v>492</v>
      </c>
      <c r="I4" s="400" t="s">
        <v>493</v>
      </c>
      <c r="J4" s="401" t="s">
        <v>680</v>
      </c>
      <c r="K4" s="772"/>
    </row>
    <row r="5" spans="1:11" ht="33.75" customHeight="1">
      <c r="A5" s="84" t="s">
        <v>7</v>
      </c>
      <c r="B5" s="85" t="s">
        <v>189</v>
      </c>
      <c r="C5" s="86"/>
      <c r="D5" s="87">
        <f aca="true" t="shared" si="0" ref="D5:I5">SUM(D6:D7)</f>
        <v>0</v>
      </c>
      <c r="E5" s="87">
        <f t="shared" si="0"/>
        <v>0</v>
      </c>
      <c r="F5" s="87">
        <f t="shared" si="0"/>
        <v>0</v>
      </c>
      <c r="G5" s="87">
        <f t="shared" si="0"/>
        <v>0</v>
      </c>
      <c r="H5" s="87">
        <f t="shared" si="0"/>
        <v>0</v>
      </c>
      <c r="I5" s="88">
        <f t="shared" si="0"/>
        <v>0</v>
      </c>
      <c r="J5" s="89">
        <f aca="true" t="shared" si="1" ref="J5:J17">SUM(F5:I5)</f>
        <v>0</v>
      </c>
      <c r="K5" s="772"/>
    </row>
    <row r="6" spans="1:11" ht="21" customHeight="1">
      <c r="A6" s="90" t="s">
        <v>8</v>
      </c>
      <c r="B6" s="91" t="s">
        <v>190</v>
      </c>
      <c r="C6" s="92"/>
      <c r="D6" s="2"/>
      <c r="E6" s="2"/>
      <c r="F6" s="2"/>
      <c r="G6" s="2"/>
      <c r="H6" s="2"/>
      <c r="I6" s="36"/>
      <c r="J6" s="93">
        <f t="shared" si="1"/>
        <v>0</v>
      </c>
      <c r="K6" s="772"/>
    </row>
    <row r="7" spans="1:11" ht="21" customHeight="1">
      <c r="A7" s="90" t="s">
        <v>9</v>
      </c>
      <c r="B7" s="91" t="s">
        <v>190</v>
      </c>
      <c r="C7" s="92"/>
      <c r="D7" s="2"/>
      <c r="E7" s="2"/>
      <c r="F7" s="2"/>
      <c r="G7" s="2"/>
      <c r="H7" s="2"/>
      <c r="I7" s="36"/>
      <c r="J7" s="93">
        <f t="shared" si="1"/>
        <v>0</v>
      </c>
      <c r="K7" s="772"/>
    </row>
    <row r="8" spans="1:11" ht="36" customHeight="1">
      <c r="A8" s="90" t="s">
        <v>10</v>
      </c>
      <c r="B8" s="94" t="s">
        <v>191</v>
      </c>
      <c r="C8" s="95"/>
      <c r="D8" s="96">
        <f aca="true" t="shared" si="2" ref="D8:I8">SUM(D9:D10)</f>
        <v>0</v>
      </c>
      <c r="E8" s="96">
        <f t="shared" si="2"/>
        <v>0</v>
      </c>
      <c r="F8" s="96">
        <f t="shared" si="2"/>
        <v>0</v>
      </c>
      <c r="G8" s="96">
        <f t="shared" si="2"/>
        <v>0</v>
      </c>
      <c r="H8" s="96">
        <f t="shared" si="2"/>
        <v>0</v>
      </c>
      <c r="I8" s="97">
        <f t="shared" si="2"/>
        <v>0</v>
      </c>
      <c r="J8" s="98">
        <f t="shared" si="1"/>
        <v>0</v>
      </c>
      <c r="K8" s="772"/>
    </row>
    <row r="9" spans="1:11" ht="21" customHeight="1">
      <c r="A9" s="90" t="s">
        <v>11</v>
      </c>
      <c r="B9" s="91" t="s">
        <v>190</v>
      </c>
      <c r="C9" s="92"/>
      <c r="D9" s="2"/>
      <c r="E9" s="2"/>
      <c r="F9" s="2"/>
      <c r="G9" s="2"/>
      <c r="H9" s="2"/>
      <c r="I9" s="36"/>
      <c r="J9" s="93">
        <f t="shared" si="1"/>
        <v>0</v>
      </c>
      <c r="K9" s="772"/>
    </row>
    <row r="10" spans="1:11" ht="18" customHeight="1">
      <c r="A10" s="90" t="s">
        <v>12</v>
      </c>
      <c r="B10" s="91" t="s">
        <v>190</v>
      </c>
      <c r="C10" s="92"/>
      <c r="D10" s="2"/>
      <c r="E10" s="2"/>
      <c r="F10" s="2"/>
      <c r="G10" s="2"/>
      <c r="H10" s="2"/>
      <c r="I10" s="36"/>
      <c r="J10" s="93">
        <f t="shared" si="1"/>
        <v>0</v>
      </c>
      <c r="K10" s="772"/>
    </row>
    <row r="11" spans="1:11" ht="21" customHeight="1">
      <c r="A11" s="90" t="s">
        <v>13</v>
      </c>
      <c r="B11" s="99" t="s">
        <v>192</v>
      </c>
      <c r="C11" s="95"/>
      <c r="D11" s="96">
        <f aca="true" t="shared" si="3" ref="D11:I11">SUM(D12:D12)</f>
        <v>31578947</v>
      </c>
      <c r="E11" s="96">
        <f t="shared" si="3"/>
        <v>0</v>
      </c>
      <c r="F11" s="96">
        <f t="shared" si="3"/>
        <v>31578947</v>
      </c>
      <c r="G11" s="96">
        <f t="shared" si="3"/>
        <v>0</v>
      </c>
      <c r="H11" s="96">
        <f t="shared" si="3"/>
        <v>0</v>
      </c>
      <c r="I11" s="97">
        <f t="shared" si="3"/>
        <v>0</v>
      </c>
      <c r="J11" s="98">
        <f t="shared" si="1"/>
        <v>31578947</v>
      </c>
      <c r="K11" s="772"/>
    </row>
    <row r="12" spans="1:11" ht="21" customHeight="1">
      <c r="A12" s="90" t="s">
        <v>14</v>
      </c>
      <c r="B12" s="91" t="s">
        <v>752</v>
      </c>
      <c r="C12" s="92" t="s">
        <v>753</v>
      </c>
      <c r="D12" s="2">
        <v>31578947</v>
      </c>
      <c r="E12" s="2"/>
      <c r="F12" s="2">
        <v>31578947</v>
      </c>
      <c r="G12" s="2"/>
      <c r="H12" s="2"/>
      <c r="I12" s="36"/>
      <c r="J12" s="93">
        <f t="shared" si="1"/>
        <v>31578947</v>
      </c>
      <c r="K12" s="772"/>
    </row>
    <row r="13" spans="1:11" ht="21" customHeight="1">
      <c r="A13" s="90" t="s">
        <v>15</v>
      </c>
      <c r="B13" s="99" t="s">
        <v>193</v>
      </c>
      <c r="C13" s="95"/>
      <c r="D13" s="96">
        <f aca="true" t="shared" si="4" ref="D13:I13">SUM(D14:D14)</f>
        <v>0</v>
      </c>
      <c r="E13" s="96">
        <f t="shared" si="4"/>
        <v>0</v>
      </c>
      <c r="F13" s="96">
        <f t="shared" si="4"/>
        <v>0</v>
      </c>
      <c r="G13" s="96">
        <f t="shared" si="4"/>
        <v>0</v>
      </c>
      <c r="H13" s="96">
        <f t="shared" si="4"/>
        <v>0</v>
      </c>
      <c r="I13" s="97">
        <f t="shared" si="4"/>
        <v>0</v>
      </c>
      <c r="J13" s="98">
        <f t="shared" si="1"/>
        <v>0</v>
      </c>
      <c r="K13" s="772"/>
    </row>
    <row r="14" spans="1:11" ht="21" customHeight="1">
      <c r="A14" s="90" t="s">
        <v>16</v>
      </c>
      <c r="B14" s="91" t="s">
        <v>190</v>
      </c>
      <c r="C14" s="92"/>
      <c r="D14" s="2"/>
      <c r="E14" s="2"/>
      <c r="F14" s="2"/>
      <c r="G14" s="2"/>
      <c r="H14" s="2"/>
      <c r="I14" s="36"/>
      <c r="J14" s="93">
        <f t="shared" si="1"/>
        <v>0</v>
      </c>
      <c r="K14" s="772"/>
    </row>
    <row r="15" spans="1:11" ht="21" customHeight="1">
      <c r="A15" s="100" t="s">
        <v>17</v>
      </c>
      <c r="B15" s="101" t="s">
        <v>194</v>
      </c>
      <c r="C15" s="102"/>
      <c r="D15" s="103">
        <f aca="true" t="shared" si="5" ref="D15:I15">SUM(D16:D17)</f>
        <v>0</v>
      </c>
      <c r="E15" s="103">
        <f t="shared" si="5"/>
        <v>0</v>
      </c>
      <c r="F15" s="103">
        <f t="shared" si="5"/>
        <v>0</v>
      </c>
      <c r="G15" s="103">
        <f t="shared" si="5"/>
        <v>0</v>
      </c>
      <c r="H15" s="103">
        <f t="shared" si="5"/>
        <v>0</v>
      </c>
      <c r="I15" s="104">
        <f t="shared" si="5"/>
        <v>0</v>
      </c>
      <c r="J15" s="98">
        <f t="shared" si="1"/>
        <v>0</v>
      </c>
      <c r="K15" s="772"/>
    </row>
    <row r="16" spans="1:11" ht="21" customHeight="1">
      <c r="A16" s="100" t="s">
        <v>18</v>
      </c>
      <c r="B16" s="91" t="s">
        <v>190</v>
      </c>
      <c r="C16" s="92"/>
      <c r="D16" s="2"/>
      <c r="E16" s="2"/>
      <c r="F16" s="2"/>
      <c r="G16" s="2"/>
      <c r="H16" s="2"/>
      <c r="I16" s="36"/>
      <c r="J16" s="93">
        <f t="shared" si="1"/>
        <v>0</v>
      </c>
      <c r="K16" s="772"/>
    </row>
    <row r="17" spans="1:11" ht="21" customHeight="1" thickBot="1">
      <c r="A17" s="100" t="s">
        <v>19</v>
      </c>
      <c r="B17" s="91" t="s">
        <v>190</v>
      </c>
      <c r="C17" s="105"/>
      <c r="D17" s="106"/>
      <c r="E17" s="106"/>
      <c r="F17" s="106"/>
      <c r="G17" s="106"/>
      <c r="H17" s="106"/>
      <c r="I17" s="107"/>
      <c r="J17" s="93">
        <f t="shared" si="1"/>
        <v>0</v>
      </c>
      <c r="K17" s="772"/>
    </row>
    <row r="18" spans="1:11" ht="21" customHeight="1" thickBot="1">
      <c r="A18" s="108" t="s">
        <v>20</v>
      </c>
      <c r="B18" s="109" t="s">
        <v>195</v>
      </c>
      <c r="C18" s="110"/>
      <c r="D18" s="111">
        <f aca="true" t="shared" si="6" ref="D18:J18">D5+D8+D11+D13+D15</f>
        <v>31578947</v>
      </c>
      <c r="E18" s="111">
        <f t="shared" si="6"/>
        <v>0</v>
      </c>
      <c r="F18" s="111">
        <f t="shared" si="6"/>
        <v>31578947</v>
      </c>
      <c r="G18" s="111">
        <f t="shared" si="6"/>
        <v>0</v>
      </c>
      <c r="H18" s="111">
        <f t="shared" si="6"/>
        <v>0</v>
      </c>
      <c r="I18" s="112">
        <f t="shared" si="6"/>
        <v>0</v>
      </c>
      <c r="J18" s="113">
        <f t="shared" si="6"/>
        <v>31578947</v>
      </c>
      <c r="K18" s="772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30" zoomScaleNormal="13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5" customFormat="1" ht="15.75" thickBot="1">
      <c r="A1" s="114"/>
      <c r="H1" s="115" t="str">
        <f>'2. tájékoztató tábla'!J1</f>
        <v>Forintban!</v>
      </c>
      <c r="I1" s="827" t="str">
        <f>+CONCATENATE("3. tájékoztató tábla a 9/",LEFT(ÖSSZEFÜGGÉSEK!A4,4)+1,". (V. 8.) önkormányzati rendelethez")</f>
        <v>3. tájékoztató tábla a 9/2017. (V. 8.) önkormányzati rendelethez</v>
      </c>
    </row>
    <row r="2" spans="1:9" s="77" customFormat="1" ht="26.25" customHeight="1">
      <c r="A2" s="791" t="s">
        <v>58</v>
      </c>
      <c r="B2" s="831" t="s">
        <v>196</v>
      </c>
      <c r="C2" s="791" t="s">
        <v>197</v>
      </c>
      <c r="D2" s="791" t="s">
        <v>198</v>
      </c>
      <c r="E2" s="833" t="str">
        <f>+CONCATENATE("Hitel, kölcsön állomány ",LEFT(ÖSSZEFÜGGÉSEK!A4,4),". dec. 31-én")</f>
        <v>Hitel, kölcsön állomány 2016. dec. 31-én</v>
      </c>
      <c r="F2" s="835" t="s">
        <v>199</v>
      </c>
      <c r="G2" s="836"/>
      <c r="H2" s="828" t="str">
        <f>+CONCATENATE(LEFT(ÖSSZEFÜGGÉSEK!A4,4)+2,". után")</f>
        <v>2018. után</v>
      </c>
      <c r="I2" s="827"/>
    </row>
    <row r="3" spans="1:9" s="81" customFormat="1" ht="40.5" customHeight="1" thickBot="1">
      <c r="A3" s="830"/>
      <c r="B3" s="832"/>
      <c r="C3" s="832"/>
      <c r="D3" s="830"/>
      <c r="E3" s="834"/>
      <c r="F3" s="116" t="str">
        <f>+CONCATENATE(LEFT(ÖSSZEFÜGGÉSEK!A4,4)+1,".")</f>
        <v>2017.</v>
      </c>
      <c r="G3" s="117" t="str">
        <f>+CONCATENATE(LEFT(ÖSSZEFÜGGÉSEK!A4,4)+2,".")</f>
        <v>2018.</v>
      </c>
      <c r="H3" s="829"/>
      <c r="I3" s="827"/>
    </row>
    <row r="4" spans="1:9" s="121" customFormat="1" ht="12.75" customHeight="1" thickBot="1">
      <c r="A4" s="118" t="s">
        <v>409</v>
      </c>
      <c r="B4" s="70" t="s">
        <v>410</v>
      </c>
      <c r="C4" s="70" t="s">
        <v>411</v>
      </c>
      <c r="D4" s="119" t="s">
        <v>412</v>
      </c>
      <c r="E4" s="118" t="s">
        <v>413</v>
      </c>
      <c r="F4" s="119" t="s">
        <v>490</v>
      </c>
      <c r="G4" s="119" t="s">
        <v>491</v>
      </c>
      <c r="H4" s="120" t="s">
        <v>492</v>
      </c>
      <c r="I4" s="827"/>
    </row>
    <row r="5" spans="1:9" ht="22.5" customHeight="1" thickBot="1">
      <c r="A5" s="122" t="s">
        <v>7</v>
      </c>
      <c r="B5" s="726" t="s">
        <v>200</v>
      </c>
      <c r="C5" s="124"/>
      <c r="D5" s="125"/>
      <c r="E5" s="727">
        <f>SUM(E6:E11)</f>
        <v>5000125</v>
      </c>
      <c r="F5" s="127">
        <f>SUM(F6:F11)</f>
        <v>0</v>
      </c>
      <c r="G5" s="127">
        <f>SUM(G6:G11)</f>
        <v>0</v>
      </c>
      <c r="H5" s="128">
        <f>SUM(H6:H11)</f>
        <v>0</v>
      </c>
      <c r="I5" s="827"/>
    </row>
    <row r="6" spans="1:9" ht="22.5" customHeight="1">
      <c r="A6" s="129" t="s">
        <v>8</v>
      </c>
      <c r="B6" s="130" t="s">
        <v>757</v>
      </c>
      <c r="C6" s="131">
        <v>2016</v>
      </c>
      <c r="D6" s="132">
        <v>2017</v>
      </c>
      <c r="E6" s="133">
        <v>1000000</v>
      </c>
      <c r="F6" s="2"/>
      <c r="G6" s="2"/>
      <c r="H6" s="134"/>
      <c r="I6" s="827"/>
    </row>
    <row r="7" spans="1:9" ht="22.5" customHeight="1">
      <c r="A7" s="129" t="s">
        <v>9</v>
      </c>
      <c r="B7" s="130" t="s">
        <v>754</v>
      </c>
      <c r="C7" s="131">
        <v>2016</v>
      </c>
      <c r="D7" s="132">
        <v>2017</v>
      </c>
      <c r="E7" s="133">
        <v>1370000</v>
      </c>
      <c r="F7" s="2"/>
      <c r="G7" s="2"/>
      <c r="H7" s="134"/>
      <c r="I7" s="827"/>
    </row>
    <row r="8" spans="1:9" ht="22.5" customHeight="1">
      <c r="A8" s="129" t="s">
        <v>10</v>
      </c>
      <c r="B8" s="130" t="s">
        <v>755</v>
      </c>
      <c r="C8" s="131" t="s">
        <v>756</v>
      </c>
      <c r="D8" s="132">
        <v>2017</v>
      </c>
      <c r="E8" s="133">
        <v>2630125</v>
      </c>
      <c r="F8" s="2"/>
      <c r="G8" s="2"/>
      <c r="H8" s="134"/>
      <c r="I8" s="827"/>
    </row>
    <row r="9" spans="1:9" ht="22.5" customHeight="1">
      <c r="A9" s="129" t="s">
        <v>11</v>
      </c>
      <c r="B9" s="130" t="s">
        <v>190</v>
      </c>
      <c r="C9" s="131"/>
      <c r="D9" s="132"/>
      <c r="E9" s="133"/>
      <c r="F9" s="2"/>
      <c r="G9" s="2"/>
      <c r="H9" s="134"/>
      <c r="I9" s="827"/>
    </row>
    <row r="10" spans="1:9" ht="22.5" customHeight="1">
      <c r="A10" s="129" t="s">
        <v>12</v>
      </c>
      <c r="B10" s="130" t="s">
        <v>190</v>
      </c>
      <c r="C10" s="131"/>
      <c r="D10" s="132"/>
      <c r="E10" s="133"/>
      <c r="F10" s="2"/>
      <c r="G10" s="2"/>
      <c r="H10" s="134"/>
      <c r="I10" s="827"/>
    </row>
    <row r="11" spans="1:9" ht="22.5" customHeight="1" thickBot="1">
      <c r="A11" s="129" t="s">
        <v>13</v>
      </c>
      <c r="B11" s="130" t="s">
        <v>190</v>
      </c>
      <c r="C11" s="131"/>
      <c r="D11" s="132"/>
      <c r="E11" s="133"/>
      <c r="F11" s="2"/>
      <c r="G11" s="2"/>
      <c r="H11" s="134"/>
      <c r="I11" s="827"/>
    </row>
    <row r="12" spans="1:9" ht="22.5" customHeight="1" thickBot="1">
      <c r="A12" s="122" t="s">
        <v>14</v>
      </c>
      <c r="B12" s="123" t="s">
        <v>201</v>
      </c>
      <c r="C12" s="135"/>
      <c r="D12" s="136"/>
      <c r="E12" s="126">
        <f>SUM(E13:E18)</f>
        <v>0</v>
      </c>
      <c r="F12" s="127">
        <f>SUM(F13:F18)</f>
        <v>0</v>
      </c>
      <c r="G12" s="127">
        <f>SUM(G13:G18)</f>
        <v>0</v>
      </c>
      <c r="H12" s="128">
        <f>SUM(H13:H18)</f>
        <v>0</v>
      </c>
      <c r="I12" s="827"/>
    </row>
    <row r="13" spans="1:9" ht="22.5" customHeight="1">
      <c r="A13" s="129" t="s">
        <v>15</v>
      </c>
      <c r="B13" s="130" t="s">
        <v>190</v>
      </c>
      <c r="C13" s="131"/>
      <c r="D13" s="132"/>
      <c r="E13" s="133"/>
      <c r="F13" s="2"/>
      <c r="G13" s="2"/>
      <c r="H13" s="134"/>
      <c r="I13" s="827"/>
    </row>
    <row r="14" spans="1:9" ht="22.5" customHeight="1">
      <c r="A14" s="129" t="s">
        <v>16</v>
      </c>
      <c r="B14" s="130" t="s">
        <v>190</v>
      </c>
      <c r="C14" s="131"/>
      <c r="D14" s="132"/>
      <c r="E14" s="133"/>
      <c r="F14" s="2"/>
      <c r="G14" s="2"/>
      <c r="H14" s="134"/>
      <c r="I14" s="827"/>
    </row>
    <row r="15" spans="1:9" ht="22.5" customHeight="1">
      <c r="A15" s="129" t="s">
        <v>17</v>
      </c>
      <c r="B15" s="130" t="s">
        <v>190</v>
      </c>
      <c r="C15" s="131"/>
      <c r="D15" s="132"/>
      <c r="E15" s="133"/>
      <c r="F15" s="2"/>
      <c r="G15" s="2"/>
      <c r="H15" s="134"/>
      <c r="I15" s="827"/>
    </row>
    <row r="16" spans="1:9" ht="22.5" customHeight="1">
      <c r="A16" s="129" t="s">
        <v>18</v>
      </c>
      <c r="B16" s="130" t="s">
        <v>190</v>
      </c>
      <c r="C16" s="131"/>
      <c r="D16" s="132"/>
      <c r="E16" s="133"/>
      <c r="F16" s="2"/>
      <c r="G16" s="2"/>
      <c r="H16" s="134"/>
      <c r="I16" s="827"/>
    </row>
    <row r="17" spans="1:9" ht="22.5" customHeight="1">
      <c r="A17" s="129" t="s">
        <v>19</v>
      </c>
      <c r="B17" s="130" t="s">
        <v>190</v>
      </c>
      <c r="C17" s="131"/>
      <c r="D17" s="132"/>
      <c r="E17" s="133"/>
      <c r="F17" s="2"/>
      <c r="G17" s="2"/>
      <c r="H17" s="134"/>
      <c r="I17" s="827"/>
    </row>
    <row r="18" spans="1:9" ht="22.5" customHeight="1" thickBot="1">
      <c r="A18" s="129" t="s">
        <v>20</v>
      </c>
      <c r="B18" s="130" t="s">
        <v>190</v>
      </c>
      <c r="C18" s="131"/>
      <c r="D18" s="132"/>
      <c r="E18" s="133"/>
      <c r="F18" s="2"/>
      <c r="G18" s="2"/>
      <c r="H18" s="134"/>
      <c r="I18" s="827"/>
    </row>
    <row r="19" spans="1:9" ht="22.5" customHeight="1" thickBot="1">
      <c r="A19" s="122" t="s">
        <v>21</v>
      </c>
      <c r="B19" s="726" t="s">
        <v>681</v>
      </c>
      <c r="C19" s="124"/>
      <c r="D19" s="125"/>
      <c r="E19" s="727">
        <f>E5+E12</f>
        <v>5000125</v>
      </c>
      <c r="F19" s="127">
        <f>F5+F12</f>
        <v>0</v>
      </c>
      <c r="G19" s="127">
        <f>G5+G12</f>
        <v>0</v>
      </c>
      <c r="H19" s="128">
        <f>H5+H12</f>
        <v>0</v>
      </c>
      <c r="I19" s="827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44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845"/>
      <c r="C1" s="845"/>
      <c r="D1" s="845"/>
      <c r="E1" s="845"/>
      <c r="F1" s="845"/>
      <c r="G1" s="845"/>
      <c r="H1" s="845"/>
      <c r="I1" s="845"/>
      <c r="J1" s="827" t="str">
        <f>+CONCATENATE("4. tájékoztató tábla a 9/",LEFT(ÖSSZEFÜGGÉSEK!A4,4)+1,". (V. 8.) önkormányzati rendelethez")</f>
        <v>4. tájékoztató tábla a 9/2017. (V. 8.) önkormányzati rendelethez</v>
      </c>
    </row>
    <row r="2" spans="8:10" ht="14.25" thickBot="1">
      <c r="H2" s="846" t="str">
        <f>'3. tájékoztató tábla'!H1</f>
        <v>Forintban!</v>
      </c>
      <c r="I2" s="846"/>
      <c r="J2" s="827"/>
    </row>
    <row r="3" spans="1:10" ht="13.5" thickBot="1">
      <c r="A3" s="847" t="s">
        <v>5</v>
      </c>
      <c r="B3" s="849" t="s">
        <v>202</v>
      </c>
      <c r="C3" s="851" t="s">
        <v>203</v>
      </c>
      <c r="D3" s="853" t="s">
        <v>204</v>
      </c>
      <c r="E3" s="854"/>
      <c r="F3" s="854"/>
      <c r="G3" s="854"/>
      <c r="H3" s="854"/>
      <c r="I3" s="855" t="s">
        <v>205</v>
      </c>
      <c r="J3" s="827"/>
    </row>
    <row r="4" spans="1:10" s="16" customFormat="1" ht="42" customHeight="1" thickBot="1">
      <c r="A4" s="848"/>
      <c r="B4" s="850"/>
      <c r="C4" s="852"/>
      <c r="D4" s="137" t="s">
        <v>206</v>
      </c>
      <c r="E4" s="137" t="s">
        <v>207</v>
      </c>
      <c r="F4" s="137" t="s">
        <v>208</v>
      </c>
      <c r="G4" s="138" t="s">
        <v>209</v>
      </c>
      <c r="H4" s="138" t="s">
        <v>210</v>
      </c>
      <c r="I4" s="856"/>
      <c r="J4" s="827"/>
    </row>
    <row r="5" spans="1:10" s="16" customFormat="1" ht="12" customHeight="1" thickBot="1">
      <c r="A5" s="397" t="s">
        <v>409</v>
      </c>
      <c r="B5" s="139" t="s">
        <v>410</v>
      </c>
      <c r="C5" s="139" t="s">
        <v>411</v>
      </c>
      <c r="D5" s="139" t="s">
        <v>412</v>
      </c>
      <c r="E5" s="139" t="s">
        <v>413</v>
      </c>
      <c r="F5" s="139" t="s">
        <v>490</v>
      </c>
      <c r="G5" s="139" t="s">
        <v>491</v>
      </c>
      <c r="H5" s="139" t="s">
        <v>580</v>
      </c>
      <c r="I5" s="140" t="s">
        <v>581</v>
      </c>
      <c r="J5" s="827"/>
    </row>
    <row r="6" spans="1:10" s="16" customFormat="1" ht="18" customHeight="1">
      <c r="A6" s="857" t="s">
        <v>211</v>
      </c>
      <c r="B6" s="858"/>
      <c r="C6" s="858"/>
      <c r="D6" s="858"/>
      <c r="E6" s="858"/>
      <c r="F6" s="858"/>
      <c r="G6" s="858"/>
      <c r="H6" s="858"/>
      <c r="I6" s="859"/>
      <c r="J6" s="827"/>
    </row>
    <row r="7" spans="1:10" ht="15.75" customHeight="1">
      <c r="A7" s="25" t="s">
        <v>7</v>
      </c>
      <c r="B7" s="741" t="s">
        <v>212</v>
      </c>
      <c r="C7" s="18"/>
      <c r="D7" s="18"/>
      <c r="E7" s="18"/>
      <c r="F7" s="18"/>
      <c r="G7" s="142"/>
      <c r="H7" s="143">
        <f aca="true" t="shared" si="0" ref="H7:H13">SUM(D7:G7)</f>
        <v>0</v>
      </c>
      <c r="I7" s="26">
        <f aca="true" t="shared" si="1" ref="I7:I13">C7+H7</f>
        <v>0</v>
      </c>
      <c r="J7" s="827"/>
    </row>
    <row r="8" spans="1:10" ht="25.5">
      <c r="A8" s="25" t="s">
        <v>8</v>
      </c>
      <c r="B8" s="741" t="s">
        <v>148</v>
      </c>
      <c r="C8" s="728">
        <v>8375089</v>
      </c>
      <c r="D8" s="728"/>
      <c r="E8" s="728"/>
      <c r="F8" s="728"/>
      <c r="G8" s="729"/>
      <c r="H8" s="730">
        <f t="shared" si="0"/>
        <v>0</v>
      </c>
      <c r="I8" s="731">
        <f t="shared" si="1"/>
        <v>8375089</v>
      </c>
      <c r="J8" s="827"/>
    </row>
    <row r="9" spans="1:10" ht="25.5">
      <c r="A9" s="25" t="s">
        <v>9</v>
      </c>
      <c r="B9" s="741" t="s">
        <v>149</v>
      </c>
      <c r="C9" s="728"/>
      <c r="D9" s="728"/>
      <c r="E9" s="728"/>
      <c r="F9" s="728"/>
      <c r="G9" s="729"/>
      <c r="H9" s="730">
        <f t="shared" si="0"/>
        <v>0</v>
      </c>
      <c r="I9" s="731">
        <f t="shared" si="1"/>
        <v>0</v>
      </c>
      <c r="J9" s="827"/>
    </row>
    <row r="10" spans="1:10" ht="15.75" customHeight="1">
      <c r="A10" s="25" t="s">
        <v>10</v>
      </c>
      <c r="B10" s="741" t="s">
        <v>150</v>
      </c>
      <c r="C10" s="728"/>
      <c r="D10" s="728"/>
      <c r="E10" s="728"/>
      <c r="F10" s="728"/>
      <c r="G10" s="729"/>
      <c r="H10" s="730">
        <f t="shared" si="0"/>
        <v>0</v>
      </c>
      <c r="I10" s="731">
        <f t="shared" si="1"/>
        <v>0</v>
      </c>
      <c r="J10" s="827"/>
    </row>
    <row r="11" spans="1:10" ht="25.5">
      <c r="A11" s="25" t="s">
        <v>11</v>
      </c>
      <c r="B11" s="741" t="s">
        <v>151</v>
      </c>
      <c r="C11" s="728"/>
      <c r="D11" s="728"/>
      <c r="E11" s="728"/>
      <c r="F11" s="728"/>
      <c r="G11" s="729"/>
      <c r="H11" s="730">
        <f t="shared" si="0"/>
        <v>0</v>
      </c>
      <c r="I11" s="731">
        <f t="shared" si="1"/>
        <v>0</v>
      </c>
      <c r="J11" s="827"/>
    </row>
    <row r="12" spans="1:10" ht="15.75" customHeight="1">
      <c r="A12" s="27" t="s">
        <v>12</v>
      </c>
      <c r="B12" s="742" t="s">
        <v>213</v>
      </c>
      <c r="C12" s="732">
        <v>13594687</v>
      </c>
      <c r="D12" s="732">
        <v>14296</v>
      </c>
      <c r="E12" s="732"/>
      <c r="F12" s="732"/>
      <c r="G12" s="733"/>
      <c r="H12" s="730">
        <f t="shared" si="0"/>
        <v>14296</v>
      </c>
      <c r="I12" s="731">
        <f t="shared" si="1"/>
        <v>13608983</v>
      </c>
      <c r="J12" s="827"/>
    </row>
    <row r="13" spans="1:10" ht="15.75" customHeight="1" thickBot="1">
      <c r="A13" s="144" t="s">
        <v>13</v>
      </c>
      <c r="B13" s="743" t="s">
        <v>214</v>
      </c>
      <c r="C13" s="734">
        <v>739725</v>
      </c>
      <c r="D13" s="734"/>
      <c r="E13" s="734"/>
      <c r="F13" s="734"/>
      <c r="G13" s="735"/>
      <c r="H13" s="730">
        <f t="shared" si="0"/>
        <v>0</v>
      </c>
      <c r="I13" s="731">
        <f t="shared" si="1"/>
        <v>739725</v>
      </c>
      <c r="J13" s="827"/>
    </row>
    <row r="14" spans="1:10" s="19" customFormat="1" ht="18" customHeight="1" thickBot="1">
      <c r="A14" s="840" t="s">
        <v>215</v>
      </c>
      <c r="B14" s="841"/>
      <c r="C14" s="736">
        <f aca="true" t="shared" si="2" ref="C14:I14">SUM(C7:C13)</f>
        <v>22709501</v>
      </c>
      <c r="D14" s="736">
        <f>SUM(D7:D13)</f>
        <v>14296</v>
      </c>
      <c r="E14" s="736">
        <f t="shared" si="2"/>
        <v>0</v>
      </c>
      <c r="F14" s="736">
        <f t="shared" si="2"/>
        <v>0</v>
      </c>
      <c r="G14" s="737">
        <f t="shared" si="2"/>
        <v>0</v>
      </c>
      <c r="H14" s="737">
        <f t="shared" si="2"/>
        <v>14296</v>
      </c>
      <c r="I14" s="738">
        <f t="shared" si="2"/>
        <v>22723797</v>
      </c>
      <c r="J14" s="827"/>
    </row>
    <row r="15" spans="1:10" s="17" customFormat="1" ht="18" customHeight="1">
      <c r="A15" s="837" t="s">
        <v>216</v>
      </c>
      <c r="B15" s="838"/>
      <c r="C15" s="838"/>
      <c r="D15" s="838"/>
      <c r="E15" s="838"/>
      <c r="F15" s="838"/>
      <c r="G15" s="838"/>
      <c r="H15" s="838"/>
      <c r="I15" s="839"/>
      <c r="J15" s="827"/>
    </row>
    <row r="16" spans="1:10" s="17" customFormat="1" ht="12.75">
      <c r="A16" s="25" t="s">
        <v>7</v>
      </c>
      <c r="B16" s="741" t="s">
        <v>217</v>
      </c>
      <c r="C16" s="18"/>
      <c r="D16" s="18"/>
      <c r="E16" s="18"/>
      <c r="F16" s="18"/>
      <c r="G16" s="142"/>
      <c r="H16" s="143">
        <f>SUM(D16:G16)</f>
        <v>0</v>
      </c>
      <c r="I16" s="26">
        <f>C16+H16</f>
        <v>0</v>
      </c>
      <c r="J16" s="827"/>
    </row>
    <row r="17" spans="1:10" ht="13.5" thickBot="1">
      <c r="A17" s="144" t="s">
        <v>8</v>
      </c>
      <c r="B17" s="743" t="s">
        <v>214</v>
      </c>
      <c r="C17" s="146"/>
      <c r="D17" s="146"/>
      <c r="E17" s="146"/>
      <c r="F17" s="146"/>
      <c r="G17" s="147"/>
      <c r="H17" s="143">
        <f>SUM(D17:G17)</f>
        <v>0</v>
      </c>
      <c r="I17" s="149">
        <f>C17+H17</f>
        <v>0</v>
      </c>
      <c r="J17" s="827"/>
    </row>
    <row r="18" spans="1:10" ht="15.75" customHeight="1" thickBot="1">
      <c r="A18" s="840" t="s">
        <v>218</v>
      </c>
      <c r="B18" s="841"/>
      <c r="C18" s="28">
        <f aca="true" t="shared" si="3" ref="C18:I18">SUM(C16:C17)</f>
        <v>0</v>
      </c>
      <c r="D18" s="28">
        <f t="shared" si="3"/>
        <v>0</v>
      </c>
      <c r="E18" s="28">
        <f t="shared" si="3"/>
        <v>0</v>
      </c>
      <c r="F18" s="28">
        <f t="shared" si="3"/>
        <v>0</v>
      </c>
      <c r="G18" s="148">
        <f t="shared" si="3"/>
        <v>0</v>
      </c>
      <c r="H18" s="148">
        <f t="shared" si="3"/>
        <v>0</v>
      </c>
      <c r="I18" s="29">
        <f t="shared" si="3"/>
        <v>0</v>
      </c>
      <c r="J18" s="827"/>
    </row>
    <row r="19" spans="1:10" ht="18" customHeight="1" thickBot="1">
      <c r="A19" s="842" t="s">
        <v>219</v>
      </c>
      <c r="B19" s="843"/>
      <c r="C19" s="739">
        <f aca="true" t="shared" si="4" ref="C19:I19">C14+C18</f>
        <v>22709501</v>
      </c>
      <c r="D19" s="739">
        <f t="shared" si="4"/>
        <v>14296</v>
      </c>
      <c r="E19" s="739">
        <f t="shared" si="4"/>
        <v>0</v>
      </c>
      <c r="F19" s="739">
        <f t="shared" si="4"/>
        <v>0</v>
      </c>
      <c r="G19" s="739">
        <f t="shared" si="4"/>
        <v>0</v>
      </c>
      <c r="H19" s="739">
        <f t="shared" si="4"/>
        <v>14296</v>
      </c>
      <c r="I19" s="740">
        <f t="shared" si="4"/>
        <v>22723797</v>
      </c>
      <c r="J19" s="827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75" workbookViewId="0" topLeftCell="A1">
      <selection activeCell="B9" sqref="B9"/>
    </sheetView>
  </sheetViews>
  <sheetFormatPr defaultColWidth="9.00390625" defaultRowHeight="12.75"/>
  <cols>
    <col min="1" max="1" width="5.875" style="163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5" customFormat="1" ht="15.75" thickBot="1">
      <c r="A1" s="114"/>
      <c r="D1" s="115" t="str">
        <f>'3. tájékoztató tábla'!H1</f>
        <v>Forintban!</v>
      </c>
    </row>
    <row r="2" spans="1:4" s="16" customFormat="1" ht="48" customHeight="1" thickBot="1">
      <c r="A2" s="150" t="s">
        <v>5</v>
      </c>
      <c r="B2" s="137" t="s">
        <v>6</v>
      </c>
      <c r="C2" s="137" t="s">
        <v>220</v>
      </c>
      <c r="D2" s="151" t="s">
        <v>221</v>
      </c>
    </row>
    <row r="3" spans="1:4" s="16" customFormat="1" ht="13.5" customHeight="1" thickBot="1">
      <c r="A3" s="152" t="s">
        <v>409</v>
      </c>
      <c r="B3" s="153" t="s">
        <v>410</v>
      </c>
      <c r="C3" s="153" t="s">
        <v>411</v>
      </c>
      <c r="D3" s="154" t="s">
        <v>412</v>
      </c>
    </row>
    <row r="4" spans="1:4" ht="18" customHeight="1">
      <c r="A4" s="155" t="s">
        <v>7</v>
      </c>
      <c r="B4" s="156" t="s">
        <v>222</v>
      </c>
      <c r="C4" s="456">
        <v>0</v>
      </c>
      <c r="D4" s="457">
        <v>0</v>
      </c>
    </row>
    <row r="5" spans="1:4" ht="18" customHeight="1">
      <c r="A5" s="157" t="s">
        <v>8</v>
      </c>
      <c r="B5" s="158" t="s">
        <v>223</v>
      </c>
      <c r="C5" s="456">
        <v>0</v>
      </c>
      <c r="D5" s="457">
        <v>0</v>
      </c>
    </row>
    <row r="6" spans="1:4" ht="18" customHeight="1">
      <c r="A6" s="157" t="s">
        <v>9</v>
      </c>
      <c r="B6" s="158" t="s">
        <v>224</v>
      </c>
      <c r="C6" s="456">
        <v>0</v>
      </c>
      <c r="D6" s="457">
        <v>0</v>
      </c>
    </row>
    <row r="7" spans="1:4" ht="18" customHeight="1">
      <c r="A7" s="157" t="s">
        <v>10</v>
      </c>
      <c r="B7" s="158" t="s">
        <v>225</v>
      </c>
      <c r="C7" s="456">
        <v>0</v>
      </c>
      <c r="D7" s="457">
        <v>0</v>
      </c>
    </row>
    <row r="8" spans="1:4" ht="18" customHeight="1">
      <c r="A8" s="159" t="s">
        <v>11</v>
      </c>
      <c r="B8" s="158" t="s">
        <v>226</v>
      </c>
      <c r="C8" s="456">
        <v>0</v>
      </c>
      <c r="D8" s="457">
        <v>0</v>
      </c>
    </row>
    <row r="9" spans="1:4" ht="18" customHeight="1">
      <c r="A9" s="157" t="s">
        <v>12</v>
      </c>
      <c r="B9" s="158" t="s">
        <v>227</v>
      </c>
      <c r="C9" s="456">
        <v>0</v>
      </c>
      <c r="D9" s="457">
        <v>0</v>
      </c>
    </row>
    <row r="10" spans="1:4" ht="18" customHeight="1">
      <c r="A10" s="159" t="s">
        <v>13</v>
      </c>
      <c r="B10" s="160" t="s">
        <v>228</v>
      </c>
      <c r="C10" s="456">
        <v>0</v>
      </c>
      <c r="D10" s="457">
        <v>0</v>
      </c>
    </row>
    <row r="11" spans="1:4" ht="18" customHeight="1">
      <c r="A11" s="159" t="s">
        <v>14</v>
      </c>
      <c r="B11" s="160" t="s">
        <v>229</v>
      </c>
      <c r="C11" s="456">
        <v>0</v>
      </c>
      <c r="D11" s="457">
        <v>0</v>
      </c>
    </row>
    <row r="12" spans="1:4" ht="18" customHeight="1">
      <c r="A12" s="157" t="s">
        <v>15</v>
      </c>
      <c r="B12" s="160" t="s">
        <v>230</v>
      </c>
      <c r="C12" s="456">
        <v>0</v>
      </c>
      <c r="D12" s="457">
        <v>0</v>
      </c>
    </row>
    <row r="13" spans="1:4" ht="18" customHeight="1">
      <c r="A13" s="159" t="s">
        <v>16</v>
      </c>
      <c r="B13" s="160" t="s">
        <v>231</v>
      </c>
      <c r="C13" s="456">
        <v>0</v>
      </c>
      <c r="D13" s="457">
        <v>0</v>
      </c>
    </row>
    <row r="14" spans="1:4" ht="22.5">
      <c r="A14" s="157" t="s">
        <v>17</v>
      </c>
      <c r="B14" s="160" t="s">
        <v>232</v>
      </c>
      <c r="C14" s="456">
        <v>0</v>
      </c>
      <c r="D14" s="457">
        <v>0</v>
      </c>
    </row>
    <row r="15" spans="1:4" ht="18" customHeight="1">
      <c r="A15" s="159" t="s">
        <v>18</v>
      </c>
      <c r="B15" s="158" t="s">
        <v>233</v>
      </c>
      <c r="C15" s="456">
        <v>0</v>
      </c>
      <c r="D15" s="457">
        <v>0</v>
      </c>
    </row>
    <row r="16" spans="1:4" ht="18" customHeight="1">
      <c r="A16" s="157" t="s">
        <v>19</v>
      </c>
      <c r="B16" s="158" t="s">
        <v>234</v>
      </c>
      <c r="C16" s="456">
        <v>0</v>
      </c>
      <c r="D16" s="457">
        <v>0</v>
      </c>
    </row>
    <row r="17" spans="1:4" ht="18" customHeight="1">
      <c r="A17" s="159" t="s">
        <v>20</v>
      </c>
      <c r="B17" s="158" t="s">
        <v>235</v>
      </c>
      <c r="C17" s="456">
        <v>0</v>
      </c>
      <c r="D17" s="457">
        <v>0</v>
      </c>
    </row>
    <row r="18" spans="1:4" ht="18" customHeight="1">
      <c r="A18" s="157" t="s">
        <v>21</v>
      </c>
      <c r="B18" s="158" t="s">
        <v>236</v>
      </c>
      <c r="C18" s="456">
        <v>0</v>
      </c>
      <c r="D18" s="457">
        <v>0</v>
      </c>
    </row>
    <row r="19" spans="1:4" ht="18" customHeight="1">
      <c r="A19" s="159" t="s">
        <v>22</v>
      </c>
      <c r="B19" s="158" t="s">
        <v>237</v>
      </c>
      <c r="C19" s="456">
        <v>0</v>
      </c>
      <c r="D19" s="457">
        <v>0</v>
      </c>
    </row>
    <row r="20" spans="1:4" ht="18" customHeight="1">
      <c r="A20" s="157" t="s">
        <v>23</v>
      </c>
      <c r="B20" s="141"/>
      <c r="C20" s="458"/>
      <c r="D20" s="459"/>
    </row>
    <row r="21" spans="1:4" ht="18" customHeight="1">
      <c r="A21" s="159" t="s">
        <v>24</v>
      </c>
      <c r="B21" s="141"/>
      <c r="C21" s="458"/>
      <c r="D21" s="459"/>
    </row>
    <row r="22" spans="1:4" ht="18" customHeight="1">
      <c r="A22" s="157" t="s">
        <v>25</v>
      </c>
      <c r="B22" s="141"/>
      <c r="C22" s="458"/>
      <c r="D22" s="459"/>
    </row>
    <row r="23" spans="1:4" ht="18" customHeight="1">
      <c r="A23" s="159" t="s">
        <v>26</v>
      </c>
      <c r="B23" s="141"/>
      <c r="C23" s="458"/>
      <c r="D23" s="459"/>
    </row>
    <row r="24" spans="1:4" ht="18" customHeight="1">
      <c r="A24" s="157" t="s">
        <v>27</v>
      </c>
      <c r="B24" s="141"/>
      <c r="C24" s="458"/>
      <c r="D24" s="459"/>
    </row>
    <row r="25" spans="1:4" ht="18" customHeight="1">
      <c r="A25" s="159" t="s">
        <v>28</v>
      </c>
      <c r="B25" s="141"/>
      <c r="C25" s="458"/>
      <c r="D25" s="459"/>
    </row>
    <row r="26" spans="1:4" ht="18" customHeight="1">
      <c r="A26" s="157" t="s">
        <v>29</v>
      </c>
      <c r="B26" s="141"/>
      <c r="C26" s="458"/>
      <c r="D26" s="459"/>
    </row>
    <row r="27" spans="1:4" ht="18" customHeight="1">
      <c r="A27" s="159" t="s">
        <v>30</v>
      </c>
      <c r="B27" s="141"/>
      <c r="C27" s="458"/>
      <c r="D27" s="459"/>
    </row>
    <row r="28" spans="1:4" ht="18" customHeight="1" thickBot="1">
      <c r="A28" s="161" t="s">
        <v>31</v>
      </c>
      <c r="B28" s="145"/>
      <c r="C28" s="460"/>
      <c r="D28" s="461"/>
    </row>
    <row r="29" spans="1:4" ht="18" customHeight="1" thickBot="1">
      <c r="A29" s="210" t="s">
        <v>32</v>
      </c>
      <c r="B29" s="211" t="s">
        <v>40</v>
      </c>
      <c r="C29" s="462">
        <f>+C4+C5+C6+C7+C8+C15+C16+C17+C18+C19+C20+C21+C22+C23+C24+C25+C26+C27+C28</f>
        <v>0</v>
      </c>
      <c r="D29" s="463">
        <f>+D4+D5+D6+D7+D8+D15+D16+D17+D18+D19+D20+D21+D22+D23+D24+D25+D26+D27+D28</f>
        <v>0</v>
      </c>
    </row>
    <row r="30" spans="1:4" ht="25.5" customHeight="1">
      <c r="A30" s="162"/>
      <c r="B30" s="860" t="s">
        <v>238</v>
      </c>
      <c r="C30" s="860"/>
      <c r="D30" s="860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9/2017. (V. 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15" workbookViewId="0" topLeftCell="A1">
      <selection activeCell="D9" sqref="D9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64"/>
      <c r="D1" s="164"/>
      <c r="E1" s="164" t="str">
        <f>'5. tájékoztató tábla'!D1</f>
        <v>Forintban!</v>
      </c>
    </row>
    <row r="2" spans="1:5" ht="42.75" customHeight="1" thickBot="1">
      <c r="A2" s="165" t="s">
        <v>58</v>
      </c>
      <c r="B2" s="166" t="s">
        <v>239</v>
      </c>
      <c r="C2" s="166" t="s">
        <v>240</v>
      </c>
      <c r="D2" s="167" t="s">
        <v>241</v>
      </c>
      <c r="E2" s="168" t="s">
        <v>242</v>
      </c>
    </row>
    <row r="3" spans="1:5" ht="15.75" customHeight="1" thickBot="1">
      <c r="A3" s="169" t="s">
        <v>7</v>
      </c>
      <c r="B3" s="170" t="s">
        <v>716</v>
      </c>
      <c r="C3" s="170" t="s">
        <v>715</v>
      </c>
      <c r="D3" s="171">
        <v>13642</v>
      </c>
      <c r="E3" s="171">
        <v>13642</v>
      </c>
    </row>
    <row r="4" spans="1:5" ht="15.75" customHeight="1" thickBot="1">
      <c r="A4" s="172" t="s">
        <v>8</v>
      </c>
      <c r="B4" s="173" t="s">
        <v>717</v>
      </c>
      <c r="C4" s="170" t="s">
        <v>715</v>
      </c>
      <c r="D4" s="174">
        <v>15488</v>
      </c>
      <c r="E4" s="175">
        <v>15488</v>
      </c>
    </row>
    <row r="5" spans="1:5" ht="15.75" customHeight="1">
      <c r="A5" s="172" t="s">
        <v>9</v>
      </c>
      <c r="B5" s="173" t="s">
        <v>719</v>
      </c>
      <c r="C5" s="170" t="s">
        <v>715</v>
      </c>
      <c r="D5" s="174">
        <v>13687</v>
      </c>
      <c r="E5" s="175">
        <v>13687</v>
      </c>
    </row>
    <row r="6" spans="1:5" ht="15.75" customHeight="1">
      <c r="A6" s="172" t="s">
        <v>10</v>
      </c>
      <c r="B6" s="173" t="s">
        <v>719</v>
      </c>
      <c r="C6" s="173" t="s">
        <v>718</v>
      </c>
      <c r="D6" s="174">
        <v>111000</v>
      </c>
      <c r="E6" s="175">
        <v>110741</v>
      </c>
    </row>
    <row r="7" spans="1:5" ht="15.75" customHeight="1">
      <c r="A7" s="172" t="s">
        <v>11</v>
      </c>
      <c r="B7" s="173" t="s">
        <v>719</v>
      </c>
      <c r="C7" s="173" t="s">
        <v>720</v>
      </c>
      <c r="D7" s="174">
        <v>5127000</v>
      </c>
      <c r="E7" s="175">
        <v>5018120</v>
      </c>
    </row>
    <row r="8" spans="1:5" ht="15.75" customHeight="1">
      <c r="A8" s="172" t="s">
        <v>12</v>
      </c>
      <c r="B8" s="173" t="s">
        <v>721</v>
      </c>
      <c r="C8" s="173" t="s">
        <v>722</v>
      </c>
      <c r="D8" s="174">
        <v>79512282</v>
      </c>
      <c r="E8" s="175">
        <v>72044998</v>
      </c>
    </row>
    <row r="9" spans="1:5" ht="15.75" customHeight="1">
      <c r="A9" s="172" t="s">
        <v>13</v>
      </c>
      <c r="B9" s="173" t="s">
        <v>723</v>
      </c>
      <c r="C9" s="173" t="s">
        <v>724</v>
      </c>
      <c r="D9" s="174">
        <v>1000000</v>
      </c>
      <c r="E9" s="175">
        <v>1000000</v>
      </c>
    </row>
    <row r="10" spans="1:5" ht="15.75" customHeight="1">
      <c r="A10" s="172" t="s">
        <v>14</v>
      </c>
      <c r="B10" s="173" t="s">
        <v>723</v>
      </c>
      <c r="C10" s="173" t="s">
        <v>726</v>
      </c>
      <c r="D10" s="174">
        <v>2629000</v>
      </c>
      <c r="E10" s="175">
        <v>2628600</v>
      </c>
    </row>
    <row r="11" spans="1:5" ht="15.75" customHeight="1">
      <c r="A11" s="172" t="s">
        <v>15</v>
      </c>
      <c r="B11" s="173" t="s">
        <v>733</v>
      </c>
      <c r="C11" s="173" t="s">
        <v>726</v>
      </c>
      <c r="D11" s="174">
        <v>500000</v>
      </c>
      <c r="E11" s="175">
        <v>500000</v>
      </c>
    </row>
    <row r="12" spans="1:5" ht="15.75" customHeight="1">
      <c r="A12" s="172" t="s">
        <v>16</v>
      </c>
      <c r="B12" s="173" t="s">
        <v>734</v>
      </c>
      <c r="C12" s="173" t="s">
        <v>726</v>
      </c>
      <c r="D12" s="174">
        <v>50000</v>
      </c>
      <c r="E12" s="175">
        <v>50000</v>
      </c>
    </row>
    <row r="13" spans="1:5" ht="15.75" customHeight="1">
      <c r="A13" s="172" t="s">
        <v>17</v>
      </c>
      <c r="B13" s="173" t="s">
        <v>735</v>
      </c>
      <c r="C13" s="173" t="s">
        <v>726</v>
      </c>
      <c r="D13" s="174">
        <v>300000</v>
      </c>
      <c r="E13" s="175">
        <v>300000</v>
      </c>
    </row>
    <row r="14" spans="1:5" ht="15.75" customHeight="1">
      <c r="A14" s="172" t="s">
        <v>18</v>
      </c>
      <c r="B14" s="173" t="s">
        <v>736</v>
      </c>
      <c r="C14" s="173" t="s">
        <v>726</v>
      </c>
      <c r="D14" s="174">
        <v>300000</v>
      </c>
      <c r="E14" s="175">
        <v>300000</v>
      </c>
    </row>
    <row r="15" spans="1:5" ht="15.75" customHeight="1">
      <c r="A15" s="172" t="s">
        <v>19</v>
      </c>
      <c r="B15" s="173" t="s">
        <v>737</v>
      </c>
      <c r="C15" s="173" t="s">
        <v>726</v>
      </c>
      <c r="D15" s="174">
        <v>450000</v>
      </c>
      <c r="E15" s="175">
        <v>450000</v>
      </c>
    </row>
    <row r="16" spans="1:5" ht="15.75" customHeight="1">
      <c r="A16" s="172" t="s">
        <v>20</v>
      </c>
      <c r="B16" s="173" t="s">
        <v>738</v>
      </c>
      <c r="C16" s="173" t="s">
        <v>726</v>
      </c>
      <c r="D16" s="174">
        <v>50000</v>
      </c>
      <c r="E16" s="175">
        <v>50000</v>
      </c>
    </row>
    <row r="17" spans="1:5" ht="15.75" customHeight="1">
      <c r="A17" s="172" t="s">
        <v>21</v>
      </c>
      <c r="B17" s="173" t="s">
        <v>739</v>
      </c>
      <c r="C17" s="173" t="s">
        <v>732</v>
      </c>
      <c r="D17" s="174">
        <v>150000</v>
      </c>
      <c r="E17" s="175">
        <v>150000</v>
      </c>
    </row>
    <row r="18" spans="1:5" ht="15.75" customHeight="1">
      <c r="A18" s="172" t="s">
        <v>22</v>
      </c>
      <c r="B18" s="173" t="s">
        <v>740</v>
      </c>
      <c r="C18" s="173" t="s">
        <v>726</v>
      </c>
      <c r="D18" s="174">
        <v>120000</v>
      </c>
      <c r="E18" s="175">
        <v>120000</v>
      </c>
    </row>
    <row r="19" spans="1:5" ht="15.75" customHeight="1">
      <c r="A19" s="172" t="s">
        <v>23</v>
      </c>
      <c r="B19" s="173" t="s">
        <v>725</v>
      </c>
      <c r="C19" s="173" t="s">
        <v>726</v>
      </c>
      <c r="D19" s="174">
        <v>2500000</v>
      </c>
      <c r="E19" s="175">
        <v>2500000</v>
      </c>
    </row>
    <row r="20" spans="1:5" ht="15.75" customHeight="1">
      <c r="A20" s="172" t="s">
        <v>24</v>
      </c>
      <c r="B20" s="173" t="s">
        <v>727</v>
      </c>
      <c r="C20" s="173" t="s">
        <v>728</v>
      </c>
      <c r="D20" s="174">
        <v>800000</v>
      </c>
      <c r="E20" s="175">
        <v>765000</v>
      </c>
    </row>
    <row r="21" spans="1:5" ht="15.75" customHeight="1">
      <c r="A21" s="172" t="s">
        <v>25</v>
      </c>
      <c r="B21" s="173" t="s">
        <v>729</v>
      </c>
      <c r="C21" s="173" t="s">
        <v>730</v>
      </c>
      <c r="D21" s="174"/>
      <c r="E21" s="175">
        <v>4970</v>
      </c>
    </row>
    <row r="22" spans="1:5" ht="15.75" customHeight="1">
      <c r="A22" s="172" t="s">
        <v>26</v>
      </c>
      <c r="B22" s="173" t="s">
        <v>731</v>
      </c>
      <c r="C22" s="173" t="s">
        <v>732</v>
      </c>
      <c r="D22" s="174">
        <v>2500000</v>
      </c>
      <c r="E22" s="175">
        <v>2500000</v>
      </c>
    </row>
    <row r="23" spans="1:5" ht="15.75" customHeight="1">
      <c r="A23" s="172" t="s">
        <v>27</v>
      </c>
      <c r="B23" s="173" t="s">
        <v>741</v>
      </c>
      <c r="C23" s="173" t="s">
        <v>742</v>
      </c>
      <c r="D23" s="174">
        <v>1410000</v>
      </c>
      <c r="E23" s="175">
        <v>1409964</v>
      </c>
    </row>
    <row r="24" spans="1:5" ht="15.75" customHeight="1">
      <c r="A24" s="172" t="s">
        <v>28</v>
      </c>
      <c r="B24" s="173" t="s">
        <v>741</v>
      </c>
      <c r="C24" s="173" t="s">
        <v>743</v>
      </c>
      <c r="D24" s="174">
        <v>620000</v>
      </c>
      <c r="E24" s="175">
        <v>618900</v>
      </c>
    </row>
    <row r="25" spans="1:5" ht="15.75" customHeight="1" thickBot="1">
      <c r="A25" s="172" t="s">
        <v>29</v>
      </c>
      <c r="B25" s="173" t="s">
        <v>741</v>
      </c>
      <c r="C25" s="173" t="s">
        <v>744</v>
      </c>
      <c r="D25" s="174">
        <v>650000</v>
      </c>
      <c r="E25" s="175">
        <v>644290</v>
      </c>
    </row>
    <row r="26" spans="1:5" ht="15.75" customHeight="1">
      <c r="A26" s="172" t="s">
        <v>30</v>
      </c>
      <c r="B26" s="173" t="s">
        <v>741</v>
      </c>
      <c r="C26" s="170" t="s">
        <v>715</v>
      </c>
      <c r="D26" s="174">
        <v>26790</v>
      </c>
      <c r="E26" s="175">
        <v>26790</v>
      </c>
    </row>
    <row r="27" spans="1:5" ht="15.75" customHeight="1">
      <c r="A27" s="172" t="s">
        <v>31</v>
      </c>
      <c r="B27" s="173" t="s">
        <v>745</v>
      </c>
      <c r="C27" s="173" t="s">
        <v>746</v>
      </c>
      <c r="D27" s="174">
        <v>647700</v>
      </c>
      <c r="E27" s="175">
        <v>647700</v>
      </c>
    </row>
    <row r="28" spans="1:5" ht="15.75" customHeight="1">
      <c r="A28" s="172" t="s">
        <v>32</v>
      </c>
      <c r="B28" s="173" t="s">
        <v>747</v>
      </c>
      <c r="C28" s="173" t="s">
        <v>748</v>
      </c>
      <c r="D28" s="174">
        <v>1370000</v>
      </c>
      <c r="E28" s="175">
        <v>1370000</v>
      </c>
    </row>
    <row r="29" spans="1:5" ht="15.75" customHeight="1">
      <c r="A29" s="172" t="s">
        <v>33</v>
      </c>
      <c r="B29" s="173" t="s">
        <v>725</v>
      </c>
      <c r="C29" s="173" t="s">
        <v>749</v>
      </c>
      <c r="D29" s="174">
        <v>730000</v>
      </c>
      <c r="E29" s="175">
        <v>730000</v>
      </c>
    </row>
    <row r="30" spans="1:5" ht="15.75" customHeight="1">
      <c r="A30" s="172" t="s">
        <v>34</v>
      </c>
      <c r="B30" s="173" t="s">
        <v>750</v>
      </c>
      <c r="C30" s="173" t="s">
        <v>751</v>
      </c>
      <c r="D30" s="174">
        <v>2135000</v>
      </c>
      <c r="E30" s="175">
        <v>2134948</v>
      </c>
    </row>
    <row r="31" spans="1:5" ht="15.75" customHeight="1">
      <c r="A31" s="172" t="s">
        <v>35</v>
      </c>
      <c r="B31" s="173"/>
      <c r="C31" s="173"/>
      <c r="D31" s="174"/>
      <c r="E31" s="175"/>
    </row>
    <row r="32" spans="1:5" ht="15.75" customHeight="1">
      <c r="A32" s="172" t="s">
        <v>90</v>
      </c>
      <c r="B32" s="173"/>
      <c r="C32" s="173"/>
      <c r="D32" s="174"/>
      <c r="E32" s="175"/>
    </row>
    <row r="33" spans="1:5" ht="15.75" customHeight="1">
      <c r="A33" s="172" t="s">
        <v>183</v>
      </c>
      <c r="B33" s="173"/>
      <c r="C33" s="173"/>
      <c r="D33" s="174"/>
      <c r="E33" s="175"/>
    </row>
    <row r="34" spans="1:5" ht="15.75" customHeight="1">
      <c r="A34" s="172" t="s">
        <v>243</v>
      </c>
      <c r="B34" s="173"/>
      <c r="C34" s="173"/>
      <c r="D34" s="174"/>
      <c r="E34" s="175"/>
    </row>
    <row r="35" spans="1:5" ht="15.75" customHeight="1" thickBot="1">
      <c r="A35" s="176" t="s">
        <v>244</v>
      </c>
      <c r="B35" s="177"/>
      <c r="C35" s="177"/>
      <c r="D35" s="178"/>
      <c r="E35" s="179"/>
    </row>
    <row r="36" spans="1:5" ht="15.75" customHeight="1" thickBot="1">
      <c r="A36" s="861" t="s">
        <v>40</v>
      </c>
      <c r="B36" s="862"/>
      <c r="C36" s="180"/>
      <c r="D36" s="181">
        <f>SUM(D3:D35)</f>
        <v>103731589</v>
      </c>
      <c r="E36" s="182">
        <f>SUM(E3:E35)</f>
        <v>96117838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9/2017. (V. 8.)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30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402" customWidth="1"/>
    <col min="2" max="2" width="6.125" style="403" customWidth="1"/>
    <col min="3" max="4" width="12.125" style="402" customWidth="1"/>
    <col min="5" max="5" width="12.125" style="418" customWidth="1"/>
    <col min="6" max="16384" width="12.00390625" style="402" customWidth="1"/>
  </cols>
  <sheetData>
    <row r="1" spans="1:5" ht="49.5" customHeight="1">
      <c r="A1" s="864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865"/>
      <c r="C1" s="865"/>
      <c r="D1" s="865"/>
      <c r="E1" s="865"/>
    </row>
    <row r="2" spans="3:5" ht="16.5" thickBot="1">
      <c r="C2" s="866" t="str">
        <f>'6. tájékoztató tábla'!E1</f>
        <v>Forintban!</v>
      </c>
      <c r="D2" s="866"/>
      <c r="E2" s="866"/>
    </row>
    <row r="3" spans="1:5" ht="15.75" customHeight="1">
      <c r="A3" s="867" t="s">
        <v>245</v>
      </c>
      <c r="B3" s="870" t="s">
        <v>246</v>
      </c>
      <c r="C3" s="873" t="s">
        <v>247</v>
      </c>
      <c r="D3" s="873" t="s">
        <v>248</v>
      </c>
      <c r="E3" s="875" t="s">
        <v>249</v>
      </c>
    </row>
    <row r="4" spans="1:5" ht="11.25" customHeight="1">
      <c r="A4" s="868"/>
      <c r="B4" s="871"/>
      <c r="C4" s="874"/>
      <c r="D4" s="874"/>
      <c r="E4" s="876"/>
    </row>
    <row r="5" spans="1:5" ht="15.75">
      <c r="A5" s="869"/>
      <c r="B5" s="872"/>
      <c r="C5" s="877" t="s">
        <v>250</v>
      </c>
      <c r="D5" s="877"/>
      <c r="E5" s="878"/>
    </row>
    <row r="6" spans="1:5" s="407" customFormat="1" ht="16.5" thickBot="1">
      <c r="A6" s="404" t="s">
        <v>644</v>
      </c>
      <c r="B6" s="405" t="s">
        <v>410</v>
      </c>
      <c r="C6" s="405" t="s">
        <v>411</v>
      </c>
      <c r="D6" s="405" t="s">
        <v>412</v>
      </c>
      <c r="E6" s="406" t="s">
        <v>413</v>
      </c>
    </row>
    <row r="7" spans="1:5" s="410" customFormat="1" ht="15.75">
      <c r="A7" s="408" t="s">
        <v>582</v>
      </c>
      <c r="B7" s="409" t="s">
        <v>251</v>
      </c>
      <c r="C7" s="464">
        <v>35453227</v>
      </c>
      <c r="D7" s="464">
        <v>3065042</v>
      </c>
      <c r="E7" s="465"/>
    </row>
    <row r="8" spans="1:5" s="410" customFormat="1" ht="15.75">
      <c r="A8" s="411" t="s">
        <v>583</v>
      </c>
      <c r="B8" s="191" t="s">
        <v>252</v>
      </c>
      <c r="C8" s="466">
        <f>+C9+C14+C19+C24+C29</f>
        <v>3794728816</v>
      </c>
      <c r="D8" s="466">
        <f>+D9+D14+D19+D24+D29</f>
        <v>2919709646</v>
      </c>
      <c r="E8" s="467">
        <f>+E9+E14+E19+E24+E29</f>
        <v>0</v>
      </c>
    </row>
    <row r="9" spans="1:5" s="410" customFormat="1" ht="15.75">
      <c r="A9" s="411" t="s">
        <v>584</v>
      </c>
      <c r="B9" s="191" t="s">
        <v>253</v>
      </c>
      <c r="C9" s="466">
        <f>+C10+C11+C12+C13</f>
        <v>3426082044</v>
      </c>
      <c r="D9" s="466">
        <f>+D10+D11+D12+D13</f>
        <v>2747836279</v>
      </c>
      <c r="E9" s="467">
        <f>+E10+E11+E12+E13</f>
        <v>0</v>
      </c>
    </row>
    <row r="10" spans="1:5" s="410" customFormat="1" ht="15.75">
      <c r="A10" s="412" t="s">
        <v>585</v>
      </c>
      <c r="B10" s="191" t="s">
        <v>254</v>
      </c>
      <c r="C10" s="468"/>
      <c r="D10" s="468"/>
      <c r="E10" s="469"/>
    </row>
    <row r="11" spans="1:5" s="410" customFormat="1" ht="26.25" customHeight="1">
      <c r="A11" s="412" t="s">
        <v>586</v>
      </c>
      <c r="B11" s="191" t="s">
        <v>255</v>
      </c>
      <c r="C11" s="470"/>
      <c r="D11" s="470"/>
      <c r="E11" s="471"/>
    </row>
    <row r="12" spans="1:5" s="410" customFormat="1" ht="22.5">
      <c r="A12" s="412" t="s">
        <v>587</v>
      </c>
      <c r="B12" s="191" t="s">
        <v>256</v>
      </c>
      <c r="C12" s="470">
        <v>414849044</v>
      </c>
      <c r="D12" s="470">
        <v>407392279</v>
      </c>
      <c r="E12" s="471"/>
    </row>
    <row r="13" spans="1:5" s="410" customFormat="1" ht="15.75">
      <c r="A13" s="412" t="s">
        <v>588</v>
      </c>
      <c r="B13" s="191" t="s">
        <v>257</v>
      </c>
      <c r="C13" s="470">
        <v>3011233000</v>
      </c>
      <c r="D13" s="470">
        <v>2340444000</v>
      </c>
      <c r="E13" s="471"/>
    </row>
    <row r="14" spans="1:5" s="410" customFormat="1" ht="15.75">
      <c r="A14" s="411" t="s">
        <v>589</v>
      </c>
      <c r="B14" s="191" t="s">
        <v>258</v>
      </c>
      <c r="C14" s="472">
        <f>+C15+C16+C17+C18</f>
        <v>304941909</v>
      </c>
      <c r="D14" s="472">
        <f>+D15+D16+D17+D18</f>
        <v>108168504</v>
      </c>
      <c r="E14" s="473">
        <f>+E15+E16+E17+E18</f>
        <v>0</v>
      </c>
    </row>
    <row r="15" spans="1:5" s="410" customFormat="1" ht="15.75">
      <c r="A15" s="412" t="s">
        <v>590</v>
      </c>
      <c r="B15" s="191" t="s">
        <v>259</v>
      </c>
      <c r="C15" s="470"/>
      <c r="D15" s="470"/>
      <c r="E15" s="471"/>
    </row>
    <row r="16" spans="1:5" s="410" customFormat="1" ht="22.5">
      <c r="A16" s="412" t="s">
        <v>591</v>
      </c>
      <c r="B16" s="191" t="s">
        <v>16</v>
      </c>
      <c r="C16" s="470"/>
      <c r="D16" s="470"/>
      <c r="E16" s="471"/>
    </row>
    <row r="17" spans="1:5" s="410" customFormat="1" ht="15.75">
      <c r="A17" s="412" t="s">
        <v>592</v>
      </c>
      <c r="B17" s="191" t="s">
        <v>17</v>
      </c>
      <c r="C17" s="470"/>
      <c r="D17" s="470"/>
      <c r="E17" s="471"/>
    </row>
    <row r="18" spans="1:5" s="410" customFormat="1" ht="15.75">
      <c r="A18" s="412" t="s">
        <v>593</v>
      </c>
      <c r="B18" s="191" t="s">
        <v>18</v>
      </c>
      <c r="C18" s="470">
        <v>304941909</v>
      </c>
      <c r="D18" s="470">
        <v>108168504</v>
      </c>
      <c r="E18" s="471"/>
    </row>
    <row r="19" spans="1:5" s="410" customFormat="1" ht="15.75">
      <c r="A19" s="411" t="s">
        <v>594</v>
      </c>
      <c r="B19" s="191" t="s">
        <v>19</v>
      </c>
      <c r="C19" s="472">
        <f>+C20+C21+C22+C23</f>
        <v>0</v>
      </c>
      <c r="D19" s="472">
        <f>+D20+D21+D22+D23</f>
        <v>0</v>
      </c>
      <c r="E19" s="473">
        <f>+E20+E21+E22+E23</f>
        <v>0</v>
      </c>
    </row>
    <row r="20" spans="1:5" s="410" customFormat="1" ht="15.75">
      <c r="A20" s="412" t="s">
        <v>595</v>
      </c>
      <c r="B20" s="191" t="s">
        <v>20</v>
      </c>
      <c r="C20" s="470"/>
      <c r="D20" s="470"/>
      <c r="E20" s="471"/>
    </row>
    <row r="21" spans="1:5" s="410" customFormat="1" ht="15.75">
      <c r="A21" s="412" t="s">
        <v>596</v>
      </c>
      <c r="B21" s="191" t="s">
        <v>21</v>
      </c>
      <c r="C21" s="470"/>
      <c r="D21" s="470"/>
      <c r="E21" s="471"/>
    </row>
    <row r="22" spans="1:5" s="410" customFormat="1" ht="15.75">
      <c r="A22" s="412" t="s">
        <v>597</v>
      </c>
      <c r="B22" s="191" t="s">
        <v>22</v>
      </c>
      <c r="C22" s="470"/>
      <c r="D22" s="470"/>
      <c r="E22" s="471"/>
    </row>
    <row r="23" spans="1:5" s="410" customFormat="1" ht="15.75">
      <c r="A23" s="412" t="s">
        <v>598</v>
      </c>
      <c r="B23" s="191" t="s">
        <v>23</v>
      </c>
      <c r="C23" s="470"/>
      <c r="D23" s="470"/>
      <c r="E23" s="471"/>
    </row>
    <row r="24" spans="1:5" s="410" customFormat="1" ht="15.75">
      <c r="A24" s="411" t="s">
        <v>599</v>
      </c>
      <c r="B24" s="191" t="s">
        <v>24</v>
      </c>
      <c r="C24" s="472">
        <f>+C25+C26+C27+C28</f>
        <v>63704863</v>
      </c>
      <c r="D24" s="472">
        <f>+D25+D26+D27+D28</f>
        <v>63704863</v>
      </c>
      <c r="E24" s="473">
        <f>+E25+E26+E27+E28</f>
        <v>0</v>
      </c>
    </row>
    <row r="25" spans="1:5" s="410" customFormat="1" ht="15.75">
      <c r="A25" s="412" t="s">
        <v>600</v>
      </c>
      <c r="B25" s="191" t="s">
        <v>25</v>
      </c>
      <c r="C25" s="470"/>
      <c r="D25" s="470"/>
      <c r="E25" s="471"/>
    </row>
    <row r="26" spans="1:5" s="410" customFormat="1" ht="15.75">
      <c r="A26" s="412" t="s">
        <v>601</v>
      </c>
      <c r="B26" s="191" t="s">
        <v>26</v>
      </c>
      <c r="C26" s="470"/>
      <c r="D26" s="470"/>
      <c r="E26" s="471"/>
    </row>
    <row r="27" spans="1:5" s="410" customFormat="1" ht="15.75">
      <c r="A27" s="412" t="s">
        <v>602</v>
      </c>
      <c r="B27" s="191" t="s">
        <v>27</v>
      </c>
      <c r="C27" s="470">
        <v>63704863</v>
      </c>
      <c r="D27" s="470">
        <v>63704863</v>
      </c>
      <c r="E27" s="471"/>
    </row>
    <row r="28" spans="1:5" s="410" customFormat="1" ht="15.75">
      <c r="A28" s="412" t="s">
        <v>603</v>
      </c>
      <c r="B28" s="191" t="s">
        <v>28</v>
      </c>
      <c r="C28" s="470"/>
      <c r="D28" s="470"/>
      <c r="E28" s="471"/>
    </row>
    <row r="29" spans="1:5" s="410" customFormat="1" ht="15.75">
      <c r="A29" s="411" t="s">
        <v>604</v>
      </c>
      <c r="B29" s="191" t="s">
        <v>29</v>
      </c>
      <c r="C29" s="472">
        <f>+C30+C31+C32+C33</f>
        <v>0</v>
      </c>
      <c r="D29" s="472">
        <f>+D30+D31+D32+D33</f>
        <v>0</v>
      </c>
      <c r="E29" s="473">
        <f>+E30+E31+E32+E33</f>
        <v>0</v>
      </c>
    </row>
    <row r="30" spans="1:5" s="410" customFormat="1" ht="15.75">
      <c r="A30" s="412" t="s">
        <v>605</v>
      </c>
      <c r="B30" s="191" t="s">
        <v>30</v>
      </c>
      <c r="C30" s="470"/>
      <c r="D30" s="470"/>
      <c r="E30" s="471"/>
    </row>
    <row r="31" spans="1:5" s="410" customFormat="1" ht="22.5">
      <c r="A31" s="412" t="s">
        <v>606</v>
      </c>
      <c r="B31" s="191" t="s">
        <v>31</v>
      </c>
      <c r="C31" s="470"/>
      <c r="D31" s="470"/>
      <c r="E31" s="471"/>
    </row>
    <row r="32" spans="1:5" s="410" customFormat="1" ht="15.75">
      <c r="A32" s="412" t="s">
        <v>607</v>
      </c>
      <c r="B32" s="191" t="s">
        <v>32</v>
      </c>
      <c r="C32" s="470"/>
      <c r="D32" s="470"/>
      <c r="E32" s="471"/>
    </row>
    <row r="33" spans="1:5" s="410" customFormat="1" ht="15.75">
      <c r="A33" s="412" t="s">
        <v>608</v>
      </c>
      <c r="B33" s="191" t="s">
        <v>33</v>
      </c>
      <c r="C33" s="470"/>
      <c r="D33" s="470"/>
      <c r="E33" s="471"/>
    </row>
    <row r="34" spans="1:5" s="410" customFormat="1" ht="15.75">
      <c r="A34" s="411" t="s">
        <v>609</v>
      </c>
      <c r="B34" s="191" t="s">
        <v>34</v>
      </c>
      <c r="C34" s="472">
        <f>+C35+C40+C45</f>
        <v>8538200</v>
      </c>
      <c r="D34" s="472">
        <f>+D35+D40+D45</f>
        <v>6038200</v>
      </c>
      <c r="E34" s="473">
        <f>+E35+E40+E45</f>
        <v>0</v>
      </c>
    </row>
    <row r="35" spans="1:5" s="410" customFormat="1" ht="15.75">
      <c r="A35" s="411" t="s">
        <v>610</v>
      </c>
      <c r="B35" s="191" t="s">
        <v>35</v>
      </c>
      <c r="C35" s="472">
        <f>+C36+C37+C38+C39</f>
        <v>8538200</v>
      </c>
      <c r="D35" s="472">
        <f>+D36+D37+D38+D39</f>
        <v>6038200</v>
      </c>
      <c r="E35" s="473">
        <f>+E36+E37+E38+E39</f>
        <v>0</v>
      </c>
    </row>
    <row r="36" spans="1:5" s="410" customFormat="1" ht="15.75">
      <c r="A36" s="412" t="s">
        <v>611</v>
      </c>
      <c r="B36" s="191" t="s">
        <v>90</v>
      </c>
      <c r="C36" s="470"/>
      <c r="D36" s="470"/>
      <c r="E36" s="471"/>
    </row>
    <row r="37" spans="1:5" s="410" customFormat="1" ht="15.75">
      <c r="A37" s="412" t="s">
        <v>612</v>
      </c>
      <c r="B37" s="191" t="s">
        <v>183</v>
      </c>
      <c r="C37" s="470"/>
      <c r="D37" s="470"/>
      <c r="E37" s="471"/>
    </row>
    <row r="38" spans="1:5" s="410" customFormat="1" ht="15.75">
      <c r="A38" s="412" t="s">
        <v>613</v>
      </c>
      <c r="B38" s="191" t="s">
        <v>243</v>
      </c>
      <c r="C38" s="470"/>
      <c r="D38" s="470"/>
      <c r="E38" s="471"/>
    </row>
    <row r="39" spans="1:5" s="410" customFormat="1" ht="15.75">
      <c r="A39" s="412" t="s">
        <v>614</v>
      </c>
      <c r="B39" s="191" t="s">
        <v>244</v>
      </c>
      <c r="C39" s="470">
        <v>8538200</v>
      </c>
      <c r="D39" s="470">
        <v>6038200</v>
      </c>
      <c r="E39" s="471"/>
    </row>
    <row r="40" spans="1:5" s="410" customFormat="1" ht="15.75">
      <c r="A40" s="411" t="s">
        <v>615</v>
      </c>
      <c r="B40" s="191" t="s">
        <v>260</v>
      </c>
      <c r="C40" s="472">
        <f>+C41+C42+C43+C44</f>
        <v>0</v>
      </c>
      <c r="D40" s="472">
        <f>+D41+D42+D43+D44</f>
        <v>0</v>
      </c>
      <c r="E40" s="473">
        <f>+E41+E42+E43+E44</f>
        <v>0</v>
      </c>
    </row>
    <row r="41" spans="1:5" s="410" customFormat="1" ht="15.75">
      <c r="A41" s="412" t="s">
        <v>616</v>
      </c>
      <c r="B41" s="191" t="s">
        <v>261</v>
      </c>
      <c r="C41" s="470"/>
      <c r="D41" s="470"/>
      <c r="E41" s="471"/>
    </row>
    <row r="42" spans="1:5" s="410" customFormat="1" ht="22.5">
      <c r="A42" s="412" t="s">
        <v>617</v>
      </c>
      <c r="B42" s="191" t="s">
        <v>262</v>
      </c>
      <c r="C42" s="470"/>
      <c r="D42" s="470"/>
      <c r="E42" s="471"/>
    </row>
    <row r="43" spans="1:5" s="410" customFormat="1" ht="15.75">
      <c r="A43" s="412" t="s">
        <v>618</v>
      </c>
      <c r="B43" s="191" t="s">
        <v>263</v>
      </c>
      <c r="C43" s="470"/>
      <c r="D43" s="470"/>
      <c r="E43" s="471"/>
    </row>
    <row r="44" spans="1:5" s="410" customFormat="1" ht="15.75">
      <c r="A44" s="412" t="s">
        <v>619</v>
      </c>
      <c r="B44" s="191" t="s">
        <v>264</v>
      </c>
      <c r="C44" s="470"/>
      <c r="D44" s="470"/>
      <c r="E44" s="471"/>
    </row>
    <row r="45" spans="1:5" s="410" customFormat="1" ht="15.75">
      <c r="A45" s="411" t="s">
        <v>620</v>
      </c>
      <c r="B45" s="191" t="s">
        <v>265</v>
      </c>
      <c r="C45" s="472">
        <f>+C46+C47+C48+C49</f>
        <v>0</v>
      </c>
      <c r="D45" s="472">
        <f>+D46+D47+D48+D49</f>
        <v>0</v>
      </c>
      <c r="E45" s="473">
        <f>+E46+E47+E48+E49</f>
        <v>0</v>
      </c>
    </row>
    <row r="46" spans="1:5" s="410" customFormat="1" ht="15.75">
      <c r="A46" s="412" t="s">
        <v>621</v>
      </c>
      <c r="B46" s="191" t="s">
        <v>266</v>
      </c>
      <c r="C46" s="470"/>
      <c r="D46" s="470"/>
      <c r="E46" s="471"/>
    </row>
    <row r="47" spans="1:5" s="410" customFormat="1" ht="22.5">
      <c r="A47" s="412" t="s">
        <v>622</v>
      </c>
      <c r="B47" s="191" t="s">
        <v>267</v>
      </c>
      <c r="C47" s="470"/>
      <c r="D47" s="470"/>
      <c r="E47" s="471"/>
    </row>
    <row r="48" spans="1:5" s="410" customFormat="1" ht="15.75">
      <c r="A48" s="412" t="s">
        <v>623</v>
      </c>
      <c r="B48" s="191" t="s">
        <v>268</v>
      </c>
      <c r="C48" s="470"/>
      <c r="D48" s="470"/>
      <c r="E48" s="471"/>
    </row>
    <row r="49" spans="1:5" s="410" customFormat="1" ht="15.75">
      <c r="A49" s="412" t="s">
        <v>624</v>
      </c>
      <c r="B49" s="191" t="s">
        <v>269</v>
      </c>
      <c r="C49" s="470"/>
      <c r="D49" s="470"/>
      <c r="E49" s="471"/>
    </row>
    <row r="50" spans="1:5" s="410" customFormat="1" ht="15.75">
      <c r="A50" s="411" t="s">
        <v>625</v>
      </c>
      <c r="B50" s="191" t="s">
        <v>270</v>
      </c>
      <c r="C50" s="470"/>
      <c r="D50" s="470"/>
      <c r="E50" s="471"/>
    </row>
    <row r="51" spans="1:5" s="410" customFormat="1" ht="21">
      <c r="A51" s="411" t="s">
        <v>626</v>
      </c>
      <c r="B51" s="191" t="s">
        <v>271</v>
      </c>
      <c r="C51" s="472">
        <f>+C7+C8+C34+C50</f>
        <v>3838720243</v>
      </c>
      <c r="D51" s="472">
        <f>+D7+D8+D34+D50</f>
        <v>2928812888</v>
      </c>
      <c r="E51" s="473">
        <f>+E7+E8+E34+E50</f>
        <v>0</v>
      </c>
    </row>
    <row r="52" spans="1:5" s="410" customFormat="1" ht="15.75">
      <c r="A52" s="411" t="s">
        <v>627</v>
      </c>
      <c r="B52" s="191" t="s">
        <v>272</v>
      </c>
      <c r="C52" s="470"/>
      <c r="D52" s="470"/>
      <c r="E52" s="471"/>
    </row>
    <row r="53" spans="1:5" s="410" customFormat="1" ht="15.75">
      <c r="A53" s="411" t="s">
        <v>628</v>
      </c>
      <c r="B53" s="191" t="s">
        <v>273</v>
      </c>
      <c r="C53" s="470"/>
      <c r="D53" s="470"/>
      <c r="E53" s="471"/>
    </row>
    <row r="54" spans="1:5" s="410" customFormat="1" ht="15.75">
      <c r="A54" s="411" t="s">
        <v>629</v>
      </c>
      <c r="B54" s="191" t="s">
        <v>274</v>
      </c>
      <c r="C54" s="472">
        <f>+C52+C53</f>
        <v>0</v>
      </c>
      <c r="D54" s="472">
        <f>+D52+D53</f>
        <v>0</v>
      </c>
      <c r="E54" s="473">
        <f>+E52+E53</f>
        <v>0</v>
      </c>
    </row>
    <row r="55" spans="1:5" s="410" customFormat="1" ht="15.75">
      <c r="A55" s="411" t="s">
        <v>630</v>
      </c>
      <c r="B55" s="191" t="s">
        <v>275</v>
      </c>
      <c r="C55" s="470"/>
      <c r="D55" s="470"/>
      <c r="E55" s="471"/>
    </row>
    <row r="56" spans="1:5" s="410" customFormat="1" ht="15.75">
      <c r="A56" s="411" t="s">
        <v>631</v>
      </c>
      <c r="B56" s="191" t="s">
        <v>276</v>
      </c>
      <c r="C56" s="470">
        <v>336705</v>
      </c>
      <c r="D56" s="470">
        <v>336705</v>
      </c>
      <c r="E56" s="471"/>
    </row>
    <row r="57" spans="1:5" s="410" customFormat="1" ht="15.75">
      <c r="A57" s="411" t="s">
        <v>632</v>
      </c>
      <c r="B57" s="191" t="s">
        <v>277</v>
      </c>
      <c r="C57" s="470">
        <v>112432935</v>
      </c>
      <c r="D57" s="470">
        <v>112432935</v>
      </c>
      <c r="E57" s="471"/>
    </row>
    <row r="58" spans="1:5" s="410" customFormat="1" ht="15.75">
      <c r="A58" s="411" t="s">
        <v>633</v>
      </c>
      <c r="B58" s="191" t="s">
        <v>278</v>
      </c>
      <c r="C58" s="470">
        <v>12144</v>
      </c>
      <c r="D58" s="470">
        <v>12144</v>
      </c>
      <c r="E58" s="471"/>
    </row>
    <row r="59" spans="1:5" s="410" customFormat="1" ht="15.75">
      <c r="A59" s="411" t="s">
        <v>634</v>
      </c>
      <c r="B59" s="191" t="s">
        <v>279</v>
      </c>
      <c r="C59" s="472">
        <f>+C55+C56+C57+C58</f>
        <v>112781784</v>
      </c>
      <c r="D59" s="472">
        <f>+D55+D56+D57+D58</f>
        <v>112781784</v>
      </c>
      <c r="E59" s="473">
        <f>+E55+E56+E57+E58</f>
        <v>0</v>
      </c>
    </row>
    <row r="60" spans="1:5" s="410" customFormat="1" ht="15.75">
      <c r="A60" s="411" t="s">
        <v>635</v>
      </c>
      <c r="B60" s="191" t="s">
        <v>280</v>
      </c>
      <c r="C60" s="470">
        <v>27928273</v>
      </c>
      <c r="D60" s="470">
        <v>19506896</v>
      </c>
      <c r="E60" s="471"/>
    </row>
    <row r="61" spans="1:5" s="410" customFormat="1" ht="15.75">
      <c r="A61" s="411" t="s">
        <v>636</v>
      </c>
      <c r="B61" s="191" t="s">
        <v>281</v>
      </c>
      <c r="C61" s="470">
        <v>87079</v>
      </c>
      <c r="D61" s="470">
        <v>87079</v>
      </c>
      <c r="E61" s="471"/>
    </row>
    <row r="62" spans="1:5" s="410" customFormat="1" ht="15.75">
      <c r="A62" s="411" t="s">
        <v>637</v>
      </c>
      <c r="B62" s="191" t="s">
        <v>282</v>
      </c>
      <c r="C62" s="470">
        <v>476813</v>
      </c>
      <c r="D62" s="470">
        <v>476813</v>
      </c>
      <c r="E62" s="471"/>
    </row>
    <row r="63" spans="1:5" s="410" customFormat="1" ht="15.75">
      <c r="A63" s="411" t="s">
        <v>638</v>
      </c>
      <c r="B63" s="191" t="s">
        <v>283</v>
      </c>
      <c r="C63" s="472">
        <f>+C60+C61+C62</f>
        <v>28492165</v>
      </c>
      <c r="D63" s="472">
        <f>+D60+D61+D62</f>
        <v>20070788</v>
      </c>
      <c r="E63" s="473">
        <f>+E60+E61+E62</f>
        <v>0</v>
      </c>
    </row>
    <row r="64" spans="1:5" s="410" customFormat="1" ht="15.75">
      <c r="A64" s="411" t="s">
        <v>639</v>
      </c>
      <c r="B64" s="191" t="s">
        <v>284</v>
      </c>
      <c r="C64" s="470"/>
      <c r="D64" s="470"/>
      <c r="E64" s="471"/>
    </row>
    <row r="65" spans="1:5" s="410" customFormat="1" ht="21">
      <c r="A65" s="411" t="s">
        <v>640</v>
      </c>
      <c r="B65" s="191" t="s">
        <v>285</v>
      </c>
      <c r="C65" s="470"/>
      <c r="D65" s="470"/>
      <c r="E65" s="471"/>
    </row>
    <row r="66" spans="1:5" s="410" customFormat="1" ht="15.75">
      <c r="A66" s="411" t="s">
        <v>641</v>
      </c>
      <c r="B66" s="191" t="s">
        <v>286</v>
      </c>
      <c r="C66" s="472">
        <f>+C64+C65</f>
        <v>0</v>
      </c>
      <c r="D66" s="472">
        <f>+D64+D65</f>
        <v>0</v>
      </c>
      <c r="E66" s="473">
        <f>+E64+E65</f>
        <v>0</v>
      </c>
    </row>
    <row r="67" spans="1:5" s="410" customFormat="1" ht="15.75">
      <c r="A67" s="411" t="s">
        <v>642</v>
      </c>
      <c r="B67" s="191" t="s">
        <v>287</v>
      </c>
      <c r="C67" s="470">
        <v>573196</v>
      </c>
      <c r="D67" s="470">
        <v>573196</v>
      </c>
      <c r="E67" s="471"/>
    </row>
    <row r="68" spans="1:5" s="410" customFormat="1" ht="16.5" thickBot="1">
      <c r="A68" s="413" t="s">
        <v>643</v>
      </c>
      <c r="B68" s="195" t="s">
        <v>288</v>
      </c>
      <c r="C68" s="474">
        <f>+C51+C54+C59+C63+C66+C67</f>
        <v>3980567388</v>
      </c>
      <c r="D68" s="474">
        <f>+D51+D54+D59+D63+D66+D67</f>
        <v>3062238656</v>
      </c>
      <c r="E68" s="475">
        <f>+E51+E54+E59+E63+E66+E67</f>
        <v>0</v>
      </c>
    </row>
    <row r="69" spans="1:5" ht="15.75">
      <c r="A69" s="414"/>
      <c r="C69" s="415"/>
      <c r="D69" s="415"/>
      <c r="E69" s="416"/>
    </row>
    <row r="70" spans="1:5" ht="15.75">
      <c r="A70" s="414"/>
      <c r="C70" s="415"/>
      <c r="D70" s="415"/>
      <c r="E70" s="416"/>
    </row>
    <row r="71" spans="1:5" ht="15.75">
      <c r="A71" s="417"/>
      <c r="C71" s="415"/>
      <c r="D71" s="415"/>
      <c r="E71" s="416"/>
    </row>
    <row r="72" spans="1:5" ht="15.75">
      <c r="A72" s="863"/>
      <c r="B72" s="863"/>
      <c r="C72" s="863"/>
      <c r="D72" s="863"/>
      <c r="E72" s="863"/>
    </row>
    <row r="73" spans="1:5" ht="15.75">
      <c r="A73" s="863"/>
      <c r="B73" s="863"/>
      <c r="C73" s="863"/>
      <c r="D73" s="863"/>
      <c r="E73" s="863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Roman,Félkövér dőlt"7.1. tájékoztató tábla a 9/2017. (V. 8.) önkormányzati rendelethez</oddHeader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3"/>
  <sheetViews>
    <sheetView view="pageLayout" zoomScaleNormal="130" zoomScaleSheetLayoutView="100" workbookViewId="0" topLeftCell="A139">
      <selection activeCell="F79" sqref="F79"/>
    </sheetView>
  </sheetViews>
  <sheetFormatPr defaultColWidth="9.00390625" defaultRowHeight="12.75"/>
  <cols>
    <col min="1" max="1" width="9.50390625" style="294" customWidth="1"/>
    <col min="2" max="2" width="60.875" style="294" customWidth="1"/>
    <col min="3" max="5" width="15.875" style="295" customWidth="1"/>
    <col min="6" max="16384" width="9.375" style="305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31" t="s">
        <v>110</v>
      </c>
      <c r="B2" s="31"/>
      <c r="C2" s="292"/>
      <c r="D2" s="292"/>
      <c r="E2" s="292" t="str">
        <f>'1.1.sz.mell.'!E2</f>
        <v>Forintban!</v>
      </c>
    </row>
    <row r="3" spans="1:5" ht="15.75" customHeight="1">
      <c r="A3" s="758" t="s">
        <v>58</v>
      </c>
      <c r="B3" s="760" t="s">
        <v>6</v>
      </c>
      <c r="C3" s="762" t="str">
        <f>+'1.1.sz.mell.'!C3:E3</f>
        <v>2016. évi</v>
      </c>
      <c r="D3" s="762"/>
      <c r="E3" s="763"/>
    </row>
    <row r="4" spans="1:5" ht="37.5" customHeight="1" thickBot="1">
      <c r="A4" s="759"/>
      <c r="B4" s="761"/>
      <c r="C4" s="33" t="s">
        <v>174</v>
      </c>
      <c r="D4" s="33" t="s">
        <v>179</v>
      </c>
      <c r="E4" s="34" t="s">
        <v>180</v>
      </c>
    </row>
    <row r="5" spans="1:5" s="306" customFormat="1" ht="12" customHeight="1" thickBot="1">
      <c r="A5" s="270" t="s">
        <v>409</v>
      </c>
      <c r="B5" s="271" t="s">
        <v>410</v>
      </c>
      <c r="C5" s="271" t="s">
        <v>411</v>
      </c>
      <c r="D5" s="271" t="s">
        <v>412</v>
      </c>
      <c r="E5" s="317" t="s">
        <v>413</v>
      </c>
    </row>
    <row r="6" spans="1:5" s="307" customFormat="1" ht="12" customHeight="1" thickBot="1">
      <c r="A6" s="265" t="s">
        <v>7</v>
      </c>
      <c r="B6" s="266" t="s">
        <v>301</v>
      </c>
      <c r="C6" s="297">
        <f>SUM(C7:C12)</f>
        <v>166855316</v>
      </c>
      <c r="D6" s="297">
        <f>SUM(D7:D12)</f>
        <v>169753453</v>
      </c>
      <c r="E6" s="280">
        <f>SUM(E7:E12)</f>
        <v>171928602</v>
      </c>
    </row>
    <row r="7" spans="1:5" s="307" customFormat="1" ht="12" customHeight="1">
      <c r="A7" s="260" t="s">
        <v>70</v>
      </c>
      <c r="B7" s="308" t="s">
        <v>302</v>
      </c>
      <c r="C7" s="299">
        <v>57271150</v>
      </c>
      <c r="D7" s="299">
        <v>53795258</v>
      </c>
      <c r="E7" s="282">
        <v>55970407</v>
      </c>
    </row>
    <row r="8" spans="1:5" s="307" customFormat="1" ht="12" customHeight="1">
      <c r="A8" s="259" t="s">
        <v>71</v>
      </c>
      <c r="B8" s="309" t="s">
        <v>303</v>
      </c>
      <c r="C8" s="299">
        <v>66049500</v>
      </c>
      <c r="D8" s="299">
        <v>66102833</v>
      </c>
      <c r="E8" s="282">
        <v>66102833</v>
      </c>
    </row>
    <row r="9" spans="1:5" s="307" customFormat="1" ht="12" customHeight="1">
      <c r="A9" s="259" t="s">
        <v>72</v>
      </c>
      <c r="B9" s="309" t="s">
        <v>304</v>
      </c>
      <c r="C9" s="298">
        <v>39699706</v>
      </c>
      <c r="D9" s="298">
        <v>41271613</v>
      </c>
      <c r="E9" s="281">
        <v>41271613</v>
      </c>
    </row>
    <row r="10" spans="1:5" s="307" customFormat="1" ht="12" customHeight="1">
      <c r="A10" s="259" t="s">
        <v>73</v>
      </c>
      <c r="B10" s="309" t="s">
        <v>305</v>
      </c>
      <c r="C10" s="298">
        <v>3834960</v>
      </c>
      <c r="D10" s="298">
        <v>3979691</v>
      </c>
      <c r="E10" s="281">
        <v>3979691</v>
      </c>
    </row>
    <row r="11" spans="1:5" s="307" customFormat="1" ht="12" customHeight="1">
      <c r="A11" s="259" t="s">
        <v>106</v>
      </c>
      <c r="B11" s="309" t="s">
        <v>306</v>
      </c>
      <c r="C11" s="298"/>
      <c r="D11" s="298">
        <v>3348228</v>
      </c>
      <c r="E11" s="281">
        <v>3348228</v>
      </c>
    </row>
    <row r="12" spans="1:5" s="307" customFormat="1" ht="12" customHeight="1" thickBot="1">
      <c r="A12" s="261" t="s">
        <v>74</v>
      </c>
      <c r="B12" s="310" t="s">
        <v>307</v>
      </c>
      <c r="C12" s="300"/>
      <c r="D12" s="300">
        <v>1255830</v>
      </c>
      <c r="E12" s="283">
        <v>1255830</v>
      </c>
    </row>
    <row r="13" spans="1:5" s="307" customFormat="1" ht="12" customHeight="1" thickBot="1">
      <c r="A13" s="265" t="s">
        <v>8</v>
      </c>
      <c r="B13" s="287" t="s">
        <v>308</v>
      </c>
      <c r="C13" s="297">
        <f>SUM(C14:C18)</f>
        <v>108789000</v>
      </c>
      <c r="D13" s="297">
        <f>SUM(D14:D18)</f>
        <v>124278829</v>
      </c>
      <c r="E13" s="280">
        <f>SUM(E14:E18)</f>
        <v>106900707</v>
      </c>
    </row>
    <row r="14" spans="1:5" s="307" customFormat="1" ht="12" customHeight="1">
      <c r="A14" s="260" t="s">
        <v>76</v>
      </c>
      <c r="B14" s="308" t="s">
        <v>309</v>
      </c>
      <c r="C14" s="299"/>
      <c r="D14" s="299"/>
      <c r="E14" s="282"/>
    </row>
    <row r="15" spans="1:5" s="307" customFormat="1" ht="12" customHeight="1">
      <c r="A15" s="259" t="s">
        <v>77</v>
      </c>
      <c r="B15" s="309" t="s">
        <v>310</v>
      </c>
      <c r="C15" s="298"/>
      <c r="D15" s="298"/>
      <c r="E15" s="281"/>
    </row>
    <row r="16" spans="1:5" s="307" customFormat="1" ht="12" customHeight="1">
      <c r="A16" s="259" t="s">
        <v>78</v>
      </c>
      <c r="B16" s="309" t="s">
        <v>311</v>
      </c>
      <c r="C16" s="298"/>
      <c r="D16" s="298"/>
      <c r="E16" s="281"/>
    </row>
    <row r="17" spans="1:5" s="307" customFormat="1" ht="12" customHeight="1">
      <c r="A17" s="259" t="s">
        <v>79</v>
      </c>
      <c r="B17" s="309" t="s">
        <v>312</v>
      </c>
      <c r="C17" s="298"/>
      <c r="D17" s="298"/>
      <c r="E17" s="281"/>
    </row>
    <row r="18" spans="1:5" s="307" customFormat="1" ht="12" customHeight="1">
      <c r="A18" s="259" t="s">
        <v>80</v>
      </c>
      <c r="B18" s="309" t="s">
        <v>313</v>
      </c>
      <c r="C18" s="298">
        <v>108789000</v>
      </c>
      <c r="D18" s="298">
        <v>124278829</v>
      </c>
      <c r="E18" s="281">
        <v>106900707</v>
      </c>
    </row>
    <row r="19" spans="1:5" s="307" customFormat="1" ht="12" customHeight="1" thickBot="1">
      <c r="A19" s="261" t="s">
        <v>87</v>
      </c>
      <c r="B19" s="310" t="s">
        <v>314</v>
      </c>
      <c r="C19" s="300"/>
      <c r="D19" s="300"/>
      <c r="E19" s="283"/>
    </row>
    <row r="20" spans="1:5" s="307" customFormat="1" ht="12" customHeight="1" thickBot="1">
      <c r="A20" s="265" t="s">
        <v>9</v>
      </c>
      <c r="B20" s="266" t="s">
        <v>315</v>
      </c>
      <c r="C20" s="297">
        <f>SUM(C21:C22)</f>
        <v>0</v>
      </c>
      <c r="D20" s="297">
        <f>SUM(D21:D22)</f>
        <v>30000000</v>
      </c>
      <c r="E20" s="280">
        <f>SUM(E21:E22)</f>
        <v>30000000</v>
      </c>
    </row>
    <row r="21" spans="1:5" s="307" customFormat="1" ht="12" customHeight="1">
      <c r="A21" s="260" t="s">
        <v>59</v>
      </c>
      <c r="B21" s="308" t="s">
        <v>316</v>
      </c>
      <c r="C21" s="299"/>
      <c r="D21" s="299">
        <v>30000000</v>
      </c>
      <c r="E21" s="282">
        <v>30000000</v>
      </c>
    </row>
    <row r="22" spans="1:5" s="307" customFormat="1" ht="12" customHeight="1">
      <c r="A22" s="260" t="s">
        <v>60</v>
      </c>
      <c r="B22" s="309" t="s">
        <v>320</v>
      </c>
      <c r="C22" s="298"/>
      <c r="D22" s="298"/>
      <c r="E22" s="281"/>
    </row>
    <row r="23" spans="1:5" s="307" customFormat="1" ht="12" customHeight="1" thickBot="1">
      <c r="A23" s="260" t="s">
        <v>61</v>
      </c>
      <c r="B23" s="310" t="s">
        <v>321</v>
      </c>
      <c r="C23" s="300"/>
      <c r="D23" s="300"/>
      <c r="E23" s="283"/>
    </row>
    <row r="24" spans="1:5" s="307" customFormat="1" ht="12" customHeight="1" thickBot="1">
      <c r="A24" s="265" t="s">
        <v>122</v>
      </c>
      <c r="B24" s="266" t="s">
        <v>685</v>
      </c>
      <c r="C24" s="303">
        <f>SUM(C25:C30)</f>
        <v>85000000</v>
      </c>
      <c r="D24" s="303">
        <f>SUM(D25:D30)</f>
        <v>82451000</v>
      </c>
      <c r="E24" s="316">
        <f>SUM(E25:E30)</f>
        <v>70769285</v>
      </c>
    </row>
    <row r="25" spans="1:5" s="307" customFormat="1" ht="12" customHeight="1">
      <c r="A25" s="260" t="s">
        <v>322</v>
      </c>
      <c r="B25" s="308" t="s">
        <v>689</v>
      </c>
      <c r="C25" s="299"/>
      <c r="D25" s="299"/>
      <c r="E25" s="282"/>
    </row>
    <row r="26" spans="1:5" s="307" customFormat="1" ht="12" customHeight="1">
      <c r="A26" s="259" t="s">
        <v>323</v>
      </c>
      <c r="B26" s="309" t="s">
        <v>690</v>
      </c>
      <c r="C26" s="298"/>
      <c r="D26" s="298"/>
      <c r="E26" s="281"/>
    </row>
    <row r="27" spans="1:5" s="307" customFormat="1" ht="12" customHeight="1">
      <c r="A27" s="259" t="s">
        <v>324</v>
      </c>
      <c r="B27" s="309" t="s">
        <v>691</v>
      </c>
      <c r="C27" s="298">
        <v>77000000</v>
      </c>
      <c r="D27" s="298">
        <v>74451000</v>
      </c>
      <c r="E27" s="281">
        <v>62910824</v>
      </c>
    </row>
    <row r="28" spans="1:5" s="307" customFormat="1" ht="12" customHeight="1">
      <c r="A28" s="259" t="s">
        <v>686</v>
      </c>
      <c r="B28" s="309" t="s">
        <v>692</v>
      </c>
      <c r="C28" s="298"/>
      <c r="D28" s="298"/>
      <c r="E28" s="281"/>
    </row>
    <row r="29" spans="1:5" s="307" customFormat="1" ht="12" customHeight="1">
      <c r="A29" s="259" t="s">
        <v>687</v>
      </c>
      <c r="B29" s="309" t="s">
        <v>325</v>
      </c>
      <c r="C29" s="298">
        <v>7000000</v>
      </c>
      <c r="D29" s="298">
        <v>7000000</v>
      </c>
      <c r="E29" s="281">
        <v>7138479</v>
      </c>
    </row>
    <row r="30" spans="1:5" s="307" customFormat="1" ht="12" customHeight="1" thickBot="1">
      <c r="A30" s="261" t="s">
        <v>688</v>
      </c>
      <c r="B30" s="289" t="s">
        <v>326</v>
      </c>
      <c r="C30" s="300">
        <v>1000000</v>
      </c>
      <c r="D30" s="300">
        <v>1000000</v>
      </c>
      <c r="E30" s="283">
        <v>719982</v>
      </c>
    </row>
    <row r="31" spans="1:5" s="307" customFormat="1" ht="12" customHeight="1" thickBot="1">
      <c r="A31" s="265" t="s">
        <v>11</v>
      </c>
      <c r="B31" s="266" t="s">
        <v>327</v>
      </c>
      <c r="C31" s="297">
        <f>SUM(C32:C41)</f>
        <v>31600000</v>
      </c>
      <c r="D31" s="297">
        <f>SUM(D32:D41)</f>
        <v>35979928</v>
      </c>
      <c r="E31" s="280">
        <f>SUM(E32:E41)</f>
        <v>47155333</v>
      </c>
    </row>
    <row r="32" spans="1:5" s="307" customFormat="1" ht="12" customHeight="1">
      <c r="A32" s="260" t="s">
        <v>63</v>
      </c>
      <c r="B32" s="308" t="s">
        <v>328</v>
      </c>
      <c r="C32" s="299"/>
      <c r="D32" s="299"/>
      <c r="E32" s="282"/>
    </row>
    <row r="33" spans="1:5" s="307" customFormat="1" ht="12" customHeight="1">
      <c r="A33" s="259" t="s">
        <v>64</v>
      </c>
      <c r="B33" s="309" t="s">
        <v>329</v>
      </c>
      <c r="C33" s="298">
        <v>17189000</v>
      </c>
      <c r="D33" s="298">
        <v>19148575</v>
      </c>
      <c r="E33" s="281">
        <v>17043791</v>
      </c>
    </row>
    <row r="34" spans="1:5" s="307" customFormat="1" ht="12" customHeight="1">
      <c r="A34" s="259" t="s">
        <v>65</v>
      </c>
      <c r="B34" s="309" t="s">
        <v>330</v>
      </c>
      <c r="C34" s="298"/>
      <c r="D34" s="298"/>
      <c r="E34" s="281">
        <v>1875701</v>
      </c>
    </row>
    <row r="35" spans="1:5" s="307" customFormat="1" ht="12" customHeight="1">
      <c r="A35" s="259" t="s">
        <v>124</v>
      </c>
      <c r="B35" s="309" t="s">
        <v>331</v>
      </c>
      <c r="C35" s="298">
        <v>12200000</v>
      </c>
      <c r="D35" s="298">
        <v>12200000</v>
      </c>
      <c r="E35" s="281">
        <v>18531471</v>
      </c>
    </row>
    <row r="36" spans="1:5" s="307" customFormat="1" ht="12" customHeight="1">
      <c r="A36" s="259" t="s">
        <v>125</v>
      </c>
      <c r="B36" s="309" t="s">
        <v>332</v>
      </c>
      <c r="C36" s="298"/>
      <c r="D36" s="298">
        <v>2420353</v>
      </c>
      <c r="E36" s="281">
        <v>1696037</v>
      </c>
    </row>
    <row r="37" spans="1:5" s="307" customFormat="1" ht="12" customHeight="1">
      <c r="A37" s="259" t="s">
        <v>126</v>
      </c>
      <c r="B37" s="309" t="s">
        <v>333</v>
      </c>
      <c r="C37" s="298">
        <v>2211000</v>
      </c>
      <c r="D37" s="298">
        <v>2211000</v>
      </c>
      <c r="E37" s="281">
        <v>7266205</v>
      </c>
    </row>
    <row r="38" spans="1:5" s="307" customFormat="1" ht="12" customHeight="1">
      <c r="A38" s="259" t="s">
        <v>127</v>
      </c>
      <c r="B38" s="309" t="s">
        <v>334</v>
      </c>
      <c r="C38" s="298"/>
      <c r="D38" s="298"/>
      <c r="E38" s="281"/>
    </row>
    <row r="39" spans="1:5" s="307" customFormat="1" ht="12" customHeight="1">
      <c r="A39" s="259" t="s">
        <v>128</v>
      </c>
      <c r="B39" s="309" t="s">
        <v>335</v>
      </c>
      <c r="C39" s="298"/>
      <c r="D39" s="298"/>
      <c r="E39" s="281">
        <v>8760</v>
      </c>
    </row>
    <row r="40" spans="1:5" s="307" customFormat="1" ht="12" customHeight="1">
      <c r="A40" s="259" t="s">
        <v>336</v>
      </c>
      <c r="B40" s="309" t="s">
        <v>337</v>
      </c>
      <c r="C40" s="301"/>
      <c r="D40" s="301"/>
      <c r="E40" s="284">
        <v>4885</v>
      </c>
    </row>
    <row r="41" spans="1:5" s="307" customFormat="1" ht="12" customHeight="1" thickBot="1">
      <c r="A41" s="261" t="s">
        <v>338</v>
      </c>
      <c r="B41" s="310" t="s">
        <v>339</v>
      </c>
      <c r="C41" s="302"/>
      <c r="D41" s="302"/>
      <c r="E41" s="285">
        <v>728483</v>
      </c>
    </row>
    <row r="42" spans="1:5" s="307" customFormat="1" ht="12" customHeight="1" thickBot="1">
      <c r="A42" s="265" t="s">
        <v>12</v>
      </c>
      <c r="B42" s="266" t="s">
        <v>340</v>
      </c>
      <c r="C42" s="297">
        <f>SUM(C43:C47)</f>
        <v>0</v>
      </c>
      <c r="D42" s="297">
        <f>SUM(D43:D47)</f>
        <v>4209000</v>
      </c>
      <c r="E42" s="280">
        <f>SUM(E43:E47)</f>
        <v>4331500</v>
      </c>
    </row>
    <row r="43" spans="1:5" s="307" customFormat="1" ht="12" customHeight="1">
      <c r="A43" s="260" t="s">
        <v>66</v>
      </c>
      <c r="B43" s="308" t="s">
        <v>341</v>
      </c>
      <c r="C43" s="318"/>
      <c r="D43" s="318"/>
      <c r="E43" s="286"/>
    </row>
    <row r="44" spans="1:5" s="307" customFormat="1" ht="12" customHeight="1">
      <c r="A44" s="259" t="s">
        <v>67</v>
      </c>
      <c r="B44" s="309" t="s">
        <v>342</v>
      </c>
      <c r="C44" s="301"/>
      <c r="D44" s="301">
        <v>4209000</v>
      </c>
      <c r="E44" s="284">
        <v>4331500</v>
      </c>
    </row>
    <row r="45" spans="1:5" s="307" customFormat="1" ht="12" customHeight="1">
      <c r="A45" s="259" t="s">
        <v>343</v>
      </c>
      <c r="B45" s="309" t="s">
        <v>344</v>
      </c>
      <c r="C45" s="301"/>
      <c r="D45" s="301"/>
      <c r="E45" s="284"/>
    </row>
    <row r="46" spans="1:5" s="307" customFormat="1" ht="12" customHeight="1">
      <c r="A46" s="259" t="s">
        <v>345</v>
      </c>
      <c r="B46" s="309" t="s">
        <v>346</v>
      </c>
      <c r="C46" s="301"/>
      <c r="D46" s="301"/>
      <c r="E46" s="284"/>
    </row>
    <row r="47" spans="1:5" s="307" customFormat="1" ht="12" customHeight="1" thickBot="1">
      <c r="A47" s="261" t="s">
        <v>347</v>
      </c>
      <c r="B47" s="310" t="s">
        <v>348</v>
      </c>
      <c r="C47" s="302"/>
      <c r="D47" s="302"/>
      <c r="E47" s="285"/>
    </row>
    <row r="48" spans="1:5" s="307" customFormat="1" ht="17.25" customHeight="1" thickBot="1">
      <c r="A48" s="265" t="s">
        <v>129</v>
      </c>
      <c r="B48" s="266" t="s">
        <v>349</v>
      </c>
      <c r="C48" s="297">
        <f>SUM(C49:C51)</f>
        <v>0</v>
      </c>
      <c r="D48" s="297">
        <f>SUM(D49:D51)</f>
        <v>5342000</v>
      </c>
      <c r="E48" s="280">
        <f>SUM(E49:E51)</f>
        <v>6893388</v>
      </c>
    </row>
    <row r="49" spans="1:5" s="307" customFormat="1" ht="12" customHeight="1">
      <c r="A49" s="260" t="s">
        <v>68</v>
      </c>
      <c r="B49" s="308" t="s">
        <v>350</v>
      </c>
      <c r="C49" s="299"/>
      <c r="D49" s="299"/>
      <c r="E49" s="282"/>
    </row>
    <row r="50" spans="1:5" s="307" customFormat="1" ht="12" customHeight="1">
      <c r="A50" s="259" t="s">
        <v>69</v>
      </c>
      <c r="B50" s="309" t="s">
        <v>351</v>
      </c>
      <c r="C50" s="298"/>
      <c r="D50" s="298"/>
      <c r="E50" s="281">
        <v>1519875</v>
      </c>
    </row>
    <row r="51" spans="1:5" s="307" customFormat="1" ht="12" customHeight="1">
      <c r="A51" s="259" t="s">
        <v>352</v>
      </c>
      <c r="B51" s="309" t="s">
        <v>353</v>
      </c>
      <c r="C51" s="298"/>
      <c r="D51" s="298">
        <v>5342000</v>
      </c>
      <c r="E51" s="281">
        <v>5373513</v>
      </c>
    </row>
    <row r="52" spans="1:5" s="307" customFormat="1" ht="12" customHeight="1" thickBot="1">
      <c r="A52" s="261" t="s">
        <v>354</v>
      </c>
      <c r="B52" s="310" t="s">
        <v>355</v>
      </c>
      <c r="C52" s="300"/>
      <c r="D52" s="300"/>
      <c r="E52" s="283"/>
    </row>
    <row r="53" spans="1:5" s="307" customFormat="1" ht="12" customHeight="1" thickBot="1">
      <c r="A53" s="265" t="s">
        <v>14</v>
      </c>
      <c r="B53" s="287" t="s">
        <v>356</v>
      </c>
      <c r="C53" s="297">
        <f>SUM(C54:C56)</f>
        <v>4749000</v>
      </c>
      <c r="D53" s="297">
        <f>SUM(D54:D56)</f>
        <v>4749000</v>
      </c>
      <c r="E53" s="280">
        <f>SUM(E54:E56)</f>
        <v>5181025</v>
      </c>
    </row>
    <row r="54" spans="1:5" s="307" customFormat="1" ht="12" customHeight="1">
      <c r="A54" s="260" t="s">
        <v>130</v>
      </c>
      <c r="B54" s="308" t="s">
        <v>357</v>
      </c>
      <c r="C54" s="301"/>
      <c r="D54" s="301"/>
      <c r="E54" s="284"/>
    </row>
    <row r="55" spans="1:5" s="307" customFormat="1" ht="12" customHeight="1">
      <c r="A55" s="259" t="s">
        <v>131</v>
      </c>
      <c r="B55" s="309" t="s">
        <v>358</v>
      </c>
      <c r="C55" s="301"/>
      <c r="D55" s="301"/>
      <c r="E55" s="284"/>
    </row>
    <row r="56" spans="1:5" s="307" customFormat="1" ht="12" customHeight="1">
      <c r="A56" s="259" t="s">
        <v>155</v>
      </c>
      <c r="B56" s="309" t="s">
        <v>359</v>
      </c>
      <c r="C56" s="301">
        <v>4749000</v>
      </c>
      <c r="D56" s="301">
        <v>4749000</v>
      </c>
      <c r="E56" s="284">
        <v>5181025</v>
      </c>
    </row>
    <row r="57" spans="1:5" s="307" customFormat="1" ht="12" customHeight="1" thickBot="1">
      <c r="A57" s="261" t="s">
        <v>360</v>
      </c>
      <c r="B57" s="310" t="s">
        <v>361</v>
      </c>
      <c r="C57" s="301"/>
      <c r="D57" s="301"/>
      <c r="E57" s="284"/>
    </row>
    <row r="58" spans="1:5" s="307" customFormat="1" ht="12" customHeight="1" thickBot="1">
      <c r="A58" s="265" t="s">
        <v>15</v>
      </c>
      <c r="B58" s="266" t="s">
        <v>362</v>
      </c>
      <c r="C58" s="303">
        <f>+C6+C13+C20+C24+C31+C42+C48+C53</f>
        <v>396993316</v>
      </c>
      <c r="D58" s="303">
        <f>+D6+D13+D20+D24+D31+D42+D48+D53</f>
        <v>456763210</v>
      </c>
      <c r="E58" s="316">
        <f>+E6+E13+E20+E24+E31+E42+E48+E53</f>
        <v>443159840</v>
      </c>
    </row>
    <row r="59" spans="1:5" s="307" customFormat="1" ht="12" customHeight="1" thickBot="1">
      <c r="A59" s="319" t="s">
        <v>363</v>
      </c>
      <c r="B59" s="287" t="s">
        <v>364</v>
      </c>
      <c r="C59" s="297">
        <f>+C60+C61+C62</f>
        <v>10000000</v>
      </c>
      <c r="D59" s="297">
        <f>+D60+D61+D62</f>
        <v>0</v>
      </c>
      <c r="E59" s="280">
        <f>+E60+E61+E62</f>
        <v>0</v>
      </c>
    </row>
    <row r="60" spans="1:5" s="307" customFormat="1" ht="12" customHeight="1">
      <c r="A60" s="260" t="s">
        <v>365</v>
      </c>
      <c r="B60" s="308" t="s">
        <v>366</v>
      </c>
      <c r="C60" s="301">
        <v>10000000</v>
      </c>
      <c r="D60" s="301"/>
      <c r="E60" s="284"/>
    </row>
    <row r="61" spans="1:5" s="307" customFormat="1" ht="12" customHeight="1">
      <c r="A61" s="259" t="s">
        <v>367</v>
      </c>
      <c r="B61" s="309" t="s">
        <v>368</v>
      </c>
      <c r="C61" s="301"/>
      <c r="D61" s="301"/>
      <c r="E61" s="284"/>
    </row>
    <row r="62" spans="1:5" s="307" customFormat="1" ht="12" customHeight="1" thickBot="1">
      <c r="A62" s="261" t="s">
        <v>369</v>
      </c>
      <c r="B62" s="245" t="s">
        <v>414</v>
      </c>
      <c r="C62" s="301"/>
      <c r="D62" s="301"/>
      <c r="E62" s="284"/>
    </row>
    <row r="63" spans="1:5" s="307" customFormat="1" ht="12" customHeight="1" thickBot="1">
      <c r="A63" s="319" t="s">
        <v>371</v>
      </c>
      <c r="B63" s="287" t="s">
        <v>372</v>
      </c>
      <c r="C63" s="297">
        <f>SUM(C64:C65)</f>
        <v>0</v>
      </c>
      <c r="D63" s="297">
        <f>SUM(D64:D65)</f>
        <v>0</v>
      </c>
      <c r="E63" s="297">
        <f>SUM(E64:E65)</f>
        <v>0</v>
      </c>
    </row>
    <row r="64" spans="1:5" s="307" customFormat="1" ht="13.5" customHeight="1">
      <c r="A64" s="260" t="s">
        <v>107</v>
      </c>
      <c r="B64" s="308" t="s">
        <v>777</v>
      </c>
      <c r="C64" s="301"/>
      <c r="D64" s="301"/>
      <c r="E64" s="284"/>
    </row>
    <row r="65" spans="1:5" s="307" customFormat="1" ht="12" customHeight="1" thickBot="1">
      <c r="A65" s="259" t="s">
        <v>108</v>
      </c>
      <c r="B65" s="309" t="s">
        <v>778</v>
      </c>
      <c r="C65" s="301"/>
      <c r="D65" s="301"/>
      <c r="E65" s="284"/>
    </row>
    <row r="66" spans="1:5" s="307" customFormat="1" ht="12" customHeight="1" thickBot="1">
      <c r="A66" s="319" t="s">
        <v>379</v>
      </c>
      <c r="B66" s="287" t="s">
        <v>380</v>
      </c>
      <c r="C66" s="297">
        <f>+C67+C68</f>
        <v>21724000</v>
      </c>
      <c r="D66" s="297">
        <f>+D67+D68</f>
        <v>95702609</v>
      </c>
      <c r="E66" s="280">
        <f>+E67+E68</f>
        <v>95702609</v>
      </c>
    </row>
    <row r="67" spans="1:5" s="307" customFormat="1" ht="12" customHeight="1">
      <c r="A67" s="260" t="s">
        <v>381</v>
      </c>
      <c r="B67" s="308" t="s">
        <v>382</v>
      </c>
      <c r="C67" s="301">
        <v>21724000</v>
      </c>
      <c r="D67" s="301">
        <v>95702609</v>
      </c>
      <c r="E67" s="284">
        <v>95702609</v>
      </c>
    </row>
    <row r="68" spans="1:5" s="307" customFormat="1" ht="12" customHeight="1" thickBot="1">
      <c r="A68" s="261" t="s">
        <v>383</v>
      </c>
      <c r="B68" s="310" t="s">
        <v>384</v>
      </c>
      <c r="C68" s="301"/>
      <c r="D68" s="301"/>
      <c r="E68" s="284"/>
    </row>
    <row r="69" spans="1:5" s="307" customFormat="1" ht="12" customHeight="1" thickBot="1">
      <c r="A69" s="319" t="s">
        <v>385</v>
      </c>
      <c r="B69" s="287" t="s">
        <v>386</v>
      </c>
      <c r="C69" s="297">
        <f>SUM(C70:C71)</f>
        <v>0</v>
      </c>
      <c r="D69" s="297">
        <f>SUM(D70:D71)</f>
        <v>0</v>
      </c>
      <c r="E69" s="297">
        <f>SUM(E70:E71)</f>
        <v>8375089</v>
      </c>
    </row>
    <row r="70" spans="1:5" s="307" customFormat="1" ht="12" customHeight="1">
      <c r="A70" s="260" t="s">
        <v>387</v>
      </c>
      <c r="B70" s="308" t="s">
        <v>388</v>
      </c>
      <c r="C70" s="301"/>
      <c r="D70" s="301"/>
      <c r="E70" s="284">
        <v>8375089</v>
      </c>
    </row>
    <row r="71" spans="1:5" s="307" customFormat="1" ht="12" customHeight="1" thickBot="1">
      <c r="A71" s="259" t="s">
        <v>389</v>
      </c>
      <c r="B71" s="309" t="s">
        <v>390</v>
      </c>
      <c r="C71" s="301"/>
      <c r="D71" s="301"/>
      <c r="E71" s="284"/>
    </row>
    <row r="72" spans="1:5" s="307" customFormat="1" ht="12" customHeight="1" thickBot="1">
      <c r="A72" s="319" t="s">
        <v>393</v>
      </c>
      <c r="B72" s="287" t="s">
        <v>394</v>
      </c>
      <c r="C72" s="297">
        <f>SUM(C73:C74)</f>
        <v>0</v>
      </c>
      <c r="D72" s="297">
        <f>SUM(D73:D74)</f>
        <v>0</v>
      </c>
      <c r="E72" s="297">
        <f>SUM(E73:E74)</f>
        <v>0</v>
      </c>
    </row>
    <row r="73" spans="1:5" s="307" customFormat="1" ht="12" customHeight="1">
      <c r="A73" s="311" t="s">
        <v>395</v>
      </c>
      <c r="B73" s="308" t="s">
        <v>396</v>
      </c>
      <c r="C73" s="301"/>
      <c r="D73" s="301"/>
      <c r="E73" s="284"/>
    </row>
    <row r="74" spans="1:5" s="307" customFormat="1" ht="12" customHeight="1" thickBot="1">
      <c r="A74" s="312" t="s">
        <v>397</v>
      </c>
      <c r="B74" s="308" t="s">
        <v>398</v>
      </c>
      <c r="C74" s="301"/>
      <c r="D74" s="301"/>
      <c r="E74" s="284"/>
    </row>
    <row r="75" spans="1:5" s="307" customFormat="1" ht="12" customHeight="1" thickBot="1">
      <c r="A75" s="319" t="s">
        <v>403</v>
      </c>
      <c r="B75" s="287" t="s">
        <v>404</v>
      </c>
      <c r="C75" s="321"/>
      <c r="D75" s="321"/>
      <c r="E75" s="322"/>
    </row>
    <row r="76" spans="1:5" s="307" customFormat="1" ht="12" customHeight="1" thickBot="1">
      <c r="A76" s="319" t="s">
        <v>405</v>
      </c>
      <c r="B76" s="243" t="s">
        <v>406</v>
      </c>
      <c r="C76" s="303">
        <f>+C59+C63+C66+C69+C72+C75</f>
        <v>31724000</v>
      </c>
      <c r="D76" s="303">
        <f>+D59+D63+D66+D69+D72+D75</f>
        <v>95702609</v>
      </c>
      <c r="E76" s="316">
        <f>+E59+E63+E66+E69+E72+E75</f>
        <v>104077698</v>
      </c>
    </row>
    <row r="77" spans="1:5" s="307" customFormat="1" ht="12" customHeight="1" thickBot="1">
      <c r="A77" s="320" t="s">
        <v>407</v>
      </c>
      <c r="B77" s="246" t="s">
        <v>408</v>
      </c>
      <c r="C77" s="303">
        <f>+C58+C76</f>
        <v>428717316</v>
      </c>
      <c r="D77" s="303">
        <f>+D58+D76</f>
        <v>552465819</v>
      </c>
      <c r="E77" s="316">
        <f>+E58+E76</f>
        <v>547237538</v>
      </c>
    </row>
    <row r="78" spans="1:5" s="307" customFormat="1" ht="12" customHeight="1">
      <c r="A78" s="241"/>
      <c r="B78" s="241"/>
      <c r="C78" s="242"/>
      <c r="D78" s="242"/>
      <c r="E78" s="242"/>
    </row>
    <row r="79" spans="1:5" ht="16.5" customHeight="1">
      <c r="A79" s="757" t="s">
        <v>36</v>
      </c>
      <c r="B79" s="757"/>
      <c r="C79" s="757"/>
      <c r="D79" s="757"/>
      <c r="E79" s="757"/>
    </row>
    <row r="80" spans="1:5" s="313" customFormat="1" ht="16.5" customHeight="1" thickBot="1">
      <c r="A80" s="32" t="s">
        <v>111</v>
      </c>
      <c r="B80" s="32"/>
      <c r="C80" s="274"/>
      <c r="D80" s="274"/>
      <c r="E80" s="274" t="str">
        <f>E2</f>
        <v>Forintban!</v>
      </c>
    </row>
    <row r="81" spans="1:5" s="313" customFormat="1" ht="16.5" customHeight="1">
      <c r="A81" s="758" t="s">
        <v>58</v>
      </c>
      <c r="B81" s="760" t="s">
        <v>173</v>
      </c>
      <c r="C81" s="762" t="str">
        <f>+C3</f>
        <v>2016. évi</v>
      </c>
      <c r="D81" s="762"/>
      <c r="E81" s="763"/>
    </row>
    <row r="82" spans="1:5" ht="37.5" customHeight="1" thickBot="1">
      <c r="A82" s="759"/>
      <c r="B82" s="761"/>
      <c r="C82" s="33" t="s">
        <v>174</v>
      </c>
      <c r="D82" s="33" t="s">
        <v>179</v>
      </c>
      <c r="E82" s="34" t="s">
        <v>180</v>
      </c>
    </row>
    <row r="83" spans="1:5" s="306" customFormat="1" ht="12" customHeight="1" thickBot="1">
      <c r="A83" s="270" t="s">
        <v>409</v>
      </c>
      <c r="B83" s="271" t="s">
        <v>410</v>
      </c>
      <c r="C83" s="271" t="s">
        <v>411</v>
      </c>
      <c r="D83" s="271" t="s">
        <v>412</v>
      </c>
      <c r="E83" s="272" t="s">
        <v>413</v>
      </c>
    </row>
    <row r="84" spans="1:5" ht="12" customHeight="1" thickBot="1">
      <c r="A84" s="267" t="s">
        <v>7</v>
      </c>
      <c r="B84" s="269" t="s">
        <v>415</v>
      </c>
      <c r="C84" s="296">
        <f>SUM(C85:C89)</f>
        <v>398881000</v>
      </c>
      <c r="D84" s="296">
        <f>SUM(D85:D89)</f>
        <v>438558161</v>
      </c>
      <c r="E84" s="251">
        <f>SUM(E85:E89)</f>
        <v>384557712</v>
      </c>
    </row>
    <row r="85" spans="1:5" ht="12" customHeight="1">
      <c r="A85" s="262" t="s">
        <v>70</v>
      </c>
      <c r="B85" s="255" t="s">
        <v>37</v>
      </c>
      <c r="C85" s="62">
        <v>154418000</v>
      </c>
      <c r="D85" s="62">
        <v>160669706</v>
      </c>
      <c r="E85" s="250">
        <v>142204631</v>
      </c>
    </row>
    <row r="86" spans="1:5" ht="12" customHeight="1">
      <c r="A86" s="259" t="s">
        <v>71</v>
      </c>
      <c r="B86" s="253" t="s">
        <v>132</v>
      </c>
      <c r="C86" s="298">
        <v>31587500</v>
      </c>
      <c r="D86" s="298">
        <v>33485561</v>
      </c>
      <c r="E86" s="281">
        <v>30765956</v>
      </c>
    </row>
    <row r="87" spans="1:5" ht="12" customHeight="1">
      <c r="A87" s="259" t="s">
        <v>72</v>
      </c>
      <c r="B87" s="253" t="s">
        <v>99</v>
      </c>
      <c r="C87" s="300">
        <v>101550500</v>
      </c>
      <c r="D87" s="300">
        <v>125796227</v>
      </c>
      <c r="E87" s="283">
        <v>103370168</v>
      </c>
    </row>
    <row r="88" spans="1:5" ht="12" customHeight="1">
      <c r="A88" s="259" t="s">
        <v>73</v>
      </c>
      <c r="B88" s="256" t="s">
        <v>133</v>
      </c>
      <c r="C88" s="300">
        <v>24197000</v>
      </c>
      <c r="D88" s="300">
        <v>23241385</v>
      </c>
      <c r="E88" s="283">
        <v>20465026</v>
      </c>
    </row>
    <row r="89" spans="1:5" ht="12" customHeight="1">
      <c r="A89" s="259" t="s">
        <v>82</v>
      </c>
      <c r="B89" s="264" t="s">
        <v>134</v>
      </c>
      <c r="C89" s="300">
        <f>SUM(C90:C99)</f>
        <v>87128000</v>
      </c>
      <c r="D89" s="300">
        <f>SUM(D90:D99)</f>
        <v>95365282</v>
      </c>
      <c r="E89" s="300">
        <f>SUM(E90:E99)</f>
        <v>87751931</v>
      </c>
    </row>
    <row r="90" spans="1:5" ht="12" customHeight="1">
      <c r="A90" s="259" t="s">
        <v>74</v>
      </c>
      <c r="B90" s="253" t="s">
        <v>416</v>
      </c>
      <c r="C90" s="300"/>
      <c r="D90" s="300">
        <v>2135000</v>
      </c>
      <c r="E90" s="283">
        <v>2134948</v>
      </c>
    </row>
    <row r="91" spans="1:5" ht="12" customHeight="1">
      <c r="A91" s="259" t="s">
        <v>75</v>
      </c>
      <c r="B91" s="276" t="s">
        <v>417</v>
      </c>
      <c r="C91" s="300"/>
      <c r="D91" s="300"/>
      <c r="E91" s="283"/>
    </row>
    <row r="92" spans="1:5" ht="12" customHeight="1">
      <c r="A92" s="259" t="s">
        <v>83</v>
      </c>
      <c r="B92" s="277" t="s">
        <v>418</v>
      </c>
      <c r="C92" s="300"/>
      <c r="D92" s="300"/>
      <c r="E92" s="283"/>
    </row>
    <row r="93" spans="1:5" ht="12" customHeight="1">
      <c r="A93" s="259" t="s">
        <v>84</v>
      </c>
      <c r="B93" s="277" t="s">
        <v>419</v>
      </c>
      <c r="C93" s="300"/>
      <c r="D93" s="300"/>
      <c r="E93" s="283"/>
    </row>
    <row r="94" spans="1:5" ht="12" customHeight="1">
      <c r="A94" s="259" t="s">
        <v>85</v>
      </c>
      <c r="B94" s="276" t="s">
        <v>420</v>
      </c>
      <c r="C94" s="300">
        <v>83978000</v>
      </c>
      <c r="D94" s="300">
        <v>84750282</v>
      </c>
      <c r="E94" s="283">
        <v>77173859</v>
      </c>
    </row>
    <row r="95" spans="1:5" ht="12" customHeight="1">
      <c r="A95" s="259" t="s">
        <v>86</v>
      </c>
      <c r="B95" s="276" t="s">
        <v>421</v>
      </c>
      <c r="C95" s="300"/>
      <c r="D95" s="300"/>
      <c r="E95" s="283"/>
    </row>
    <row r="96" spans="1:5" ht="12" customHeight="1">
      <c r="A96" s="259" t="s">
        <v>88</v>
      </c>
      <c r="B96" s="277" t="s">
        <v>422</v>
      </c>
      <c r="C96" s="300"/>
      <c r="D96" s="300"/>
      <c r="E96" s="283"/>
    </row>
    <row r="97" spans="1:5" ht="12" customHeight="1">
      <c r="A97" s="258" t="s">
        <v>135</v>
      </c>
      <c r="B97" s="278" t="s">
        <v>423</v>
      </c>
      <c r="C97" s="300"/>
      <c r="D97" s="300"/>
      <c r="E97" s="283"/>
    </row>
    <row r="98" spans="1:5" ht="12" customHeight="1">
      <c r="A98" s="259" t="s">
        <v>424</v>
      </c>
      <c r="B98" s="278" t="s">
        <v>425</v>
      </c>
      <c r="C98" s="300"/>
      <c r="D98" s="300"/>
      <c r="E98" s="283"/>
    </row>
    <row r="99" spans="1:5" ht="12" customHeight="1" thickBot="1">
      <c r="A99" s="263" t="s">
        <v>426</v>
      </c>
      <c r="B99" s="279" t="s">
        <v>427</v>
      </c>
      <c r="C99" s="63">
        <v>3150000</v>
      </c>
      <c r="D99" s="63">
        <v>8480000</v>
      </c>
      <c r="E99" s="244">
        <v>8443124</v>
      </c>
    </row>
    <row r="100" spans="1:5" ht="12" customHeight="1" thickBot="1">
      <c r="A100" s="265" t="s">
        <v>8</v>
      </c>
      <c r="B100" s="268" t="s">
        <v>428</v>
      </c>
      <c r="C100" s="297">
        <f>+C101+C103+C105</f>
        <v>22100000</v>
      </c>
      <c r="D100" s="297">
        <f>+D101+D103+D105</f>
        <v>43451825</v>
      </c>
      <c r="E100" s="280">
        <f>+E101+E103+E105</f>
        <v>41292320</v>
      </c>
    </row>
    <row r="101" spans="1:5" ht="12" customHeight="1">
      <c r="A101" s="260" t="s">
        <v>76</v>
      </c>
      <c r="B101" s="253" t="s">
        <v>154</v>
      </c>
      <c r="C101" s="299">
        <v>16100000</v>
      </c>
      <c r="D101" s="299">
        <v>30703825</v>
      </c>
      <c r="E101" s="282">
        <v>29259673</v>
      </c>
    </row>
    <row r="102" spans="1:5" ht="12" customHeight="1">
      <c r="A102" s="260" t="s">
        <v>77</v>
      </c>
      <c r="B102" s="257" t="s">
        <v>429</v>
      </c>
      <c r="C102" s="299"/>
      <c r="D102" s="299"/>
      <c r="E102" s="282"/>
    </row>
    <row r="103" spans="1:5" ht="15.75">
      <c r="A103" s="260" t="s">
        <v>78</v>
      </c>
      <c r="B103" s="257" t="s">
        <v>136</v>
      </c>
      <c r="C103" s="298">
        <v>6000000</v>
      </c>
      <c r="D103" s="298">
        <v>10000000</v>
      </c>
      <c r="E103" s="281">
        <v>9284947</v>
      </c>
    </row>
    <row r="104" spans="1:5" ht="12" customHeight="1">
      <c r="A104" s="260" t="s">
        <v>79</v>
      </c>
      <c r="B104" s="257" t="s">
        <v>430</v>
      </c>
      <c r="C104" s="298"/>
      <c r="D104" s="298"/>
      <c r="E104" s="281"/>
    </row>
    <row r="105" spans="1:5" ht="12" customHeight="1">
      <c r="A105" s="260" t="s">
        <v>80</v>
      </c>
      <c r="B105" s="289" t="s">
        <v>156</v>
      </c>
      <c r="C105" s="298">
        <f>SUM(C106:C113)</f>
        <v>0</v>
      </c>
      <c r="D105" s="298">
        <f>SUM(D106:D113)</f>
        <v>2748000</v>
      </c>
      <c r="E105" s="298">
        <f>SUM(E106:E113)</f>
        <v>2747700</v>
      </c>
    </row>
    <row r="106" spans="1:5" ht="21.75" customHeight="1">
      <c r="A106" s="260" t="s">
        <v>87</v>
      </c>
      <c r="B106" s="288" t="s">
        <v>431</v>
      </c>
      <c r="C106" s="298"/>
      <c r="D106" s="298"/>
      <c r="E106" s="281"/>
    </row>
    <row r="107" spans="1:5" ht="24" customHeight="1">
      <c r="A107" s="260" t="s">
        <v>89</v>
      </c>
      <c r="B107" s="304" t="s">
        <v>432</v>
      </c>
      <c r="C107" s="298"/>
      <c r="D107" s="298"/>
      <c r="E107" s="281"/>
    </row>
    <row r="108" spans="1:5" ht="12" customHeight="1">
      <c r="A108" s="260" t="s">
        <v>137</v>
      </c>
      <c r="B108" s="277" t="s">
        <v>419</v>
      </c>
      <c r="C108" s="298"/>
      <c r="D108" s="298"/>
      <c r="E108" s="281"/>
    </row>
    <row r="109" spans="1:5" ht="12" customHeight="1">
      <c r="A109" s="260" t="s">
        <v>138</v>
      </c>
      <c r="B109" s="277" t="s">
        <v>433</v>
      </c>
      <c r="C109" s="298"/>
      <c r="D109" s="298">
        <v>648000</v>
      </c>
      <c r="E109" s="281">
        <v>647700</v>
      </c>
    </row>
    <row r="110" spans="1:5" ht="12" customHeight="1">
      <c r="A110" s="260" t="s">
        <v>139</v>
      </c>
      <c r="B110" s="277" t="s">
        <v>434</v>
      </c>
      <c r="C110" s="298"/>
      <c r="D110" s="298"/>
      <c r="E110" s="281"/>
    </row>
    <row r="111" spans="1:5" s="323" customFormat="1" ht="12" customHeight="1">
      <c r="A111" s="260" t="s">
        <v>435</v>
      </c>
      <c r="B111" s="277" t="s">
        <v>422</v>
      </c>
      <c r="C111" s="298"/>
      <c r="D111" s="298">
        <v>1370000</v>
      </c>
      <c r="E111" s="281">
        <v>1370000</v>
      </c>
    </row>
    <row r="112" spans="1:5" ht="12" customHeight="1">
      <c r="A112" s="260" t="s">
        <v>436</v>
      </c>
      <c r="B112" s="277" t="s">
        <v>437</v>
      </c>
      <c r="C112" s="298"/>
      <c r="D112" s="298"/>
      <c r="E112" s="281"/>
    </row>
    <row r="113" spans="1:5" ht="12" customHeight="1" thickBot="1">
      <c r="A113" s="258" t="s">
        <v>438</v>
      </c>
      <c r="B113" s="277" t="s">
        <v>439</v>
      </c>
      <c r="C113" s="300"/>
      <c r="D113" s="300">
        <v>730000</v>
      </c>
      <c r="E113" s="283">
        <v>730000</v>
      </c>
    </row>
    <row r="114" spans="1:5" ht="12" customHeight="1" thickBot="1">
      <c r="A114" s="265" t="s">
        <v>9</v>
      </c>
      <c r="B114" s="273" t="s">
        <v>440</v>
      </c>
      <c r="C114" s="297">
        <f>+C115+C116</f>
        <v>183735</v>
      </c>
      <c r="D114" s="297">
        <f>+D115+D116</f>
        <v>62903252</v>
      </c>
      <c r="E114" s="280">
        <f>+E115+E116</f>
        <v>0</v>
      </c>
    </row>
    <row r="115" spans="1:5" ht="12" customHeight="1">
      <c r="A115" s="260" t="s">
        <v>59</v>
      </c>
      <c r="B115" s="254" t="s">
        <v>45</v>
      </c>
      <c r="C115" s="299"/>
      <c r="D115" s="299"/>
      <c r="E115" s="282"/>
    </row>
    <row r="116" spans="1:5" ht="12" customHeight="1" thickBot="1">
      <c r="A116" s="261" t="s">
        <v>60</v>
      </c>
      <c r="B116" s="257" t="s">
        <v>46</v>
      </c>
      <c r="C116" s="300">
        <v>183735</v>
      </c>
      <c r="D116" s="300">
        <v>62903252</v>
      </c>
      <c r="E116" s="283"/>
    </row>
    <row r="117" spans="1:5" ht="12" customHeight="1" thickBot="1">
      <c r="A117" s="265" t="s">
        <v>10</v>
      </c>
      <c r="B117" s="273" t="s">
        <v>441</v>
      </c>
      <c r="C117" s="297">
        <f>+C84+C100+C114</f>
        <v>421164735</v>
      </c>
      <c r="D117" s="297">
        <f>+D84+D100+D114</f>
        <v>544913238</v>
      </c>
      <c r="E117" s="280">
        <f>+E84+E100+E114</f>
        <v>425850032</v>
      </c>
    </row>
    <row r="118" spans="1:5" ht="12" customHeight="1" thickBot="1">
      <c r="A118" s="265" t="s">
        <v>11</v>
      </c>
      <c r="B118" s="273" t="s">
        <v>442</v>
      </c>
      <c r="C118" s="297">
        <f>+C119+C120+C121</f>
        <v>0</v>
      </c>
      <c r="D118" s="297">
        <f>+D119+D120+D121</f>
        <v>0</v>
      </c>
      <c r="E118" s="280">
        <f>+E119+E120+E121</f>
        <v>0</v>
      </c>
    </row>
    <row r="119" spans="1:5" ht="12" customHeight="1">
      <c r="A119" s="260" t="s">
        <v>63</v>
      </c>
      <c r="B119" s="254" t="s">
        <v>443</v>
      </c>
      <c r="C119" s="298"/>
      <c r="D119" s="298"/>
      <c r="E119" s="281"/>
    </row>
    <row r="120" spans="1:5" ht="12" customHeight="1">
      <c r="A120" s="260" t="s">
        <v>64</v>
      </c>
      <c r="B120" s="254" t="s">
        <v>444</v>
      </c>
      <c r="C120" s="298"/>
      <c r="D120" s="298"/>
      <c r="E120" s="281"/>
    </row>
    <row r="121" spans="1:5" ht="12" customHeight="1" thickBot="1">
      <c r="A121" s="258" t="s">
        <v>65</v>
      </c>
      <c r="B121" s="252" t="s">
        <v>445</v>
      </c>
      <c r="C121" s="298"/>
      <c r="D121" s="298"/>
      <c r="E121" s="281"/>
    </row>
    <row r="122" spans="1:5" ht="12" customHeight="1" thickBot="1">
      <c r="A122" s="265" t="s">
        <v>12</v>
      </c>
      <c r="B122" s="273" t="s">
        <v>446</v>
      </c>
      <c r="C122" s="297">
        <f>+C123+C124+C126+C125</f>
        <v>0</v>
      </c>
      <c r="D122" s="297">
        <f>+D123+D124+D126+D125</f>
        <v>0</v>
      </c>
      <c r="E122" s="280">
        <f>+E123+E124+E126+E125</f>
        <v>0</v>
      </c>
    </row>
    <row r="123" spans="1:5" ht="12" customHeight="1">
      <c r="A123" s="260" t="s">
        <v>66</v>
      </c>
      <c r="B123" s="254" t="s">
        <v>447</v>
      </c>
      <c r="C123" s="298"/>
      <c r="D123" s="298"/>
      <c r="E123" s="281"/>
    </row>
    <row r="124" spans="1:5" ht="12" customHeight="1">
      <c r="A124" s="260" t="s">
        <v>67</v>
      </c>
      <c r="B124" s="254" t="s">
        <v>448</v>
      </c>
      <c r="C124" s="298"/>
      <c r="D124" s="298"/>
      <c r="E124" s="281"/>
    </row>
    <row r="125" spans="1:5" ht="12" customHeight="1">
      <c r="A125" s="260" t="s">
        <v>343</v>
      </c>
      <c r="B125" s="254" t="s">
        <v>449</v>
      </c>
      <c r="C125" s="298"/>
      <c r="D125" s="298"/>
      <c r="E125" s="281"/>
    </row>
    <row r="126" spans="1:5" ht="12" customHeight="1" thickBot="1">
      <c r="A126" s="258" t="s">
        <v>345</v>
      </c>
      <c r="B126" s="252" t="s">
        <v>450</v>
      </c>
      <c r="C126" s="298"/>
      <c r="D126" s="298"/>
      <c r="E126" s="281"/>
    </row>
    <row r="127" spans="1:5" ht="12" customHeight="1" thickBot="1">
      <c r="A127" s="265" t="s">
        <v>13</v>
      </c>
      <c r="B127" s="273" t="s">
        <v>451</v>
      </c>
      <c r="C127" s="303">
        <f>+C128+C129+C130+C131</f>
        <v>7552581</v>
      </c>
      <c r="D127" s="303">
        <f>+D128+D129+D130+D131</f>
        <v>7552581</v>
      </c>
      <c r="E127" s="316">
        <f>+E128+E129+E130+E131</f>
        <v>7552581</v>
      </c>
    </row>
    <row r="128" spans="1:5" ht="12" customHeight="1">
      <c r="A128" s="260" t="s">
        <v>68</v>
      </c>
      <c r="B128" s="254" t="s">
        <v>452</v>
      </c>
      <c r="C128" s="298"/>
      <c r="D128" s="298"/>
      <c r="E128" s="281"/>
    </row>
    <row r="129" spans="1:5" ht="12" customHeight="1">
      <c r="A129" s="260" t="s">
        <v>69</v>
      </c>
      <c r="B129" s="254" t="s">
        <v>453</v>
      </c>
      <c r="C129" s="298">
        <v>7552581</v>
      </c>
      <c r="D129" s="298">
        <v>7552581</v>
      </c>
      <c r="E129" s="298">
        <v>7552581</v>
      </c>
    </row>
    <row r="130" spans="1:5" ht="12" customHeight="1">
      <c r="A130" s="260" t="s">
        <v>352</v>
      </c>
      <c r="B130" s="254" t="s">
        <v>454</v>
      </c>
      <c r="C130" s="298"/>
      <c r="D130" s="298"/>
      <c r="E130" s="281"/>
    </row>
    <row r="131" spans="1:5" ht="12" customHeight="1" thickBot="1">
      <c r="A131" s="258" t="s">
        <v>354</v>
      </c>
      <c r="B131" s="252" t="s">
        <v>455</v>
      </c>
      <c r="C131" s="298"/>
      <c r="D131" s="298"/>
      <c r="E131" s="281"/>
    </row>
    <row r="132" spans="1:9" ht="15" customHeight="1" thickBot="1">
      <c r="A132" s="265" t="s">
        <v>14</v>
      </c>
      <c r="B132" s="273" t="s">
        <v>456</v>
      </c>
      <c r="C132" s="64">
        <f>+C133+C134+C135+C136</f>
        <v>0</v>
      </c>
      <c r="D132" s="64">
        <f>+D133+D134+D135+D136</f>
        <v>0</v>
      </c>
      <c r="E132" s="249">
        <f>+E133+E134+E135+E136</f>
        <v>0</v>
      </c>
      <c r="F132" s="314"/>
      <c r="G132" s="315"/>
      <c r="H132" s="315"/>
      <c r="I132" s="315"/>
    </row>
    <row r="133" spans="1:5" s="307" customFormat="1" ht="12.75" customHeight="1">
      <c r="A133" s="260" t="s">
        <v>130</v>
      </c>
      <c r="B133" s="254" t="s">
        <v>457</v>
      </c>
      <c r="C133" s="298"/>
      <c r="D133" s="298"/>
      <c r="E133" s="281"/>
    </row>
    <row r="134" spans="1:5" ht="12.75" customHeight="1">
      <c r="A134" s="260" t="s">
        <v>131</v>
      </c>
      <c r="B134" s="254" t="s">
        <v>458</v>
      </c>
      <c r="C134" s="298"/>
      <c r="D134" s="298"/>
      <c r="E134" s="281"/>
    </row>
    <row r="135" spans="1:5" ht="12.75" customHeight="1">
      <c r="A135" s="260" t="s">
        <v>155</v>
      </c>
      <c r="B135" s="254" t="s">
        <v>459</v>
      </c>
      <c r="C135" s="298"/>
      <c r="D135" s="298"/>
      <c r="E135" s="281"/>
    </row>
    <row r="136" spans="1:5" ht="12.75" customHeight="1" thickBot="1">
      <c r="A136" s="260" t="s">
        <v>360</v>
      </c>
      <c r="B136" s="254" t="s">
        <v>460</v>
      </c>
      <c r="C136" s="298"/>
      <c r="D136" s="298"/>
      <c r="E136" s="281"/>
    </row>
    <row r="137" spans="1:5" ht="16.5" thickBot="1">
      <c r="A137" s="265" t="s">
        <v>15</v>
      </c>
      <c r="B137" s="273" t="s">
        <v>461</v>
      </c>
      <c r="C137" s="247">
        <f>+C118+C122+C127+C132</f>
        <v>7552581</v>
      </c>
      <c r="D137" s="247">
        <f>+D118+D122+D127+D132</f>
        <v>7552581</v>
      </c>
      <c r="E137" s="248">
        <f>+E118+E122+E127+E132</f>
        <v>7552581</v>
      </c>
    </row>
    <row r="138" spans="1:5" ht="16.5" thickBot="1">
      <c r="A138" s="290" t="s">
        <v>16</v>
      </c>
      <c r="B138" s="293" t="s">
        <v>462</v>
      </c>
      <c r="C138" s="247">
        <f>+C117+C137</f>
        <v>428717316</v>
      </c>
      <c r="D138" s="247">
        <f>+D117+D137</f>
        <v>552465819</v>
      </c>
      <c r="E138" s="248">
        <f>+E117+E137</f>
        <v>433402613</v>
      </c>
    </row>
    <row r="140" spans="1:5" ht="18.75" customHeight="1">
      <c r="A140" s="756" t="s">
        <v>463</v>
      </c>
      <c r="B140" s="756"/>
      <c r="C140" s="756"/>
      <c r="D140" s="756"/>
      <c r="E140" s="756"/>
    </row>
    <row r="141" spans="1:5" ht="13.5" customHeight="1" thickBot="1">
      <c r="A141" s="275" t="s">
        <v>112</v>
      </c>
      <c r="B141" s="275"/>
      <c r="C141" s="305"/>
      <c r="E141" s="292" t="str">
        <f>E80</f>
        <v>Forintban!</v>
      </c>
    </row>
    <row r="142" spans="1:5" ht="21.75" thickBot="1">
      <c r="A142" s="265">
        <v>1</v>
      </c>
      <c r="B142" s="268" t="s">
        <v>464</v>
      </c>
      <c r="C142" s="291">
        <f>+C58-C117</f>
        <v>-24171419</v>
      </c>
      <c r="D142" s="291">
        <f>+D58-D117</f>
        <v>-88150028</v>
      </c>
      <c r="E142" s="291">
        <f>+E58-E117</f>
        <v>17309808</v>
      </c>
    </row>
    <row r="143" spans="1:5" ht="21.75" thickBot="1">
      <c r="A143" s="265" t="s">
        <v>8</v>
      </c>
      <c r="B143" s="268" t="s">
        <v>465</v>
      </c>
      <c r="C143" s="291">
        <f>+C76-C137</f>
        <v>24171419</v>
      </c>
      <c r="D143" s="291">
        <f>+D76-D137</f>
        <v>88150028</v>
      </c>
      <c r="E143" s="291">
        <f>+E76-E137</f>
        <v>96525117</v>
      </c>
    </row>
    <row r="144" ht="7.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spans="3:5" s="294" customFormat="1" ht="12.75" customHeight="1">
      <c r="C153" s="295"/>
      <c r="D153" s="295"/>
      <c r="E153" s="295"/>
    </row>
  </sheetData>
  <sheetProtection/>
  <mergeCells count="9">
    <mergeCell ref="A140:E140"/>
    <mergeCell ref="A1:E1"/>
    <mergeCell ref="A3:A4"/>
    <mergeCell ref="B3:B4"/>
    <mergeCell ref="C3:E3"/>
    <mergeCell ref="A79:E79"/>
    <mergeCell ref="A81:A82"/>
    <mergeCell ref="B81:B82"/>
    <mergeCell ref="C81:E81"/>
  </mergeCells>
  <printOptions horizontalCentered="1"/>
  <pageMargins left="0.3937007874015748" right="0.3937007874015748" top="1.4566929133858268" bottom="0.4724409448818898" header="0.7874015748031497" footer="0.5905511811023623"/>
  <pageSetup fitToHeight="2" fitToWidth="1" horizontalDpi="600" verticalDpi="600" orientation="portrait" paperSize="9" scale="75" r:id="rId1"/>
  <headerFooter alignWithMargins="0">
    <oddHeader>&amp;C&amp;"Times New Roman CE,Félkövér"&amp;12
Besenyszög Város Önkormányzata 
2016. ÉVI ZÁRSZÁMADÁS
KÖTELEZŐ FELADATAINAK MÉRLEGE 
&amp;R&amp;"Times New Roman CE,Félkövér dőlt"&amp;11 1.2. melléklet a 9/2017. (V. 8.) önkormányzati rendelethez</oddHeader>
  </headerFooter>
  <rowBreaks count="1" manualBreakCount="1">
    <brk id="78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71.125" style="183" customWidth="1"/>
    <col min="2" max="2" width="6.125" style="197" customWidth="1"/>
    <col min="3" max="3" width="18.00390625" style="419" customWidth="1"/>
    <col min="4" max="16384" width="9.375" style="419" customWidth="1"/>
  </cols>
  <sheetData>
    <row r="1" spans="1:3" ht="32.25" customHeight="1">
      <c r="A1" s="880" t="s">
        <v>289</v>
      </c>
      <c r="B1" s="880"/>
      <c r="C1" s="880"/>
    </row>
    <row r="2" spans="1:3" ht="15.75">
      <c r="A2" s="881" t="str">
        <f>+CONCATENATE(LEFT(ÖSSZEFÜGGÉSEK!A4,4),". év")</f>
        <v>2016. év</v>
      </c>
      <c r="B2" s="881"/>
      <c r="C2" s="881"/>
    </row>
    <row r="4" spans="2:3" ht="13.5" thickBot="1">
      <c r="B4" s="882" t="str">
        <f>'6. tájékoztató tábla'!E1</f>
        <v>Forintban!</v>
      </c>
      <c r="C4" s="882"/>
    </row>
    <row r="5" spans="1:3" s="184" customFormat="1" ht="31.5" customHeight="1">
      <c r="A5" s="883" t="s">
        <v>290</v>
      </c>
      <c r="B5" s="885" t="s">
        <v>246</v>
      </c>
      <c r="C5" s="887" t="s">
        <v>291</v>
      </c>
    </row>
    <row r="6" spans="1:3" s="184" customFormat="1" ht="12.75">
      <c r="A6" s="884"/>
      <c r="B6" s="886"/>
      <c r="C6" s="888"/>
    </row>
    <row r="7" spans="1:3" s="188" customFormat="1" ht="13.5" thickBot="1">
      <c r="A7" s="185" t="s">
        <v>409</v>
      </c>
      <c r="B7" s="186" t="s">
        <v>410</v>
      </c>
      <c r="C7" s="187" t="s">
        <v>411</v>
      </c>
    </row>
    <row r="8" spans="1:3" ht="15.75" customHeight="1">
      <c r="A8" s="411" t="s">
        <v>645</v>
      </c>
      <c r="B8" s="189" t="s">
        <v>251</v>
      </c>
      <c r="C8" s="190">
        <v>3202648580</v>
      </c>
    </row>
    <row r="9" spans="1:3" ht="15.75" customHeight="1">
      <c r="A9" s="411" t="s">
        <v>646</v>
      </c>
      <c r="B9" s="191" t="s">
        <v>252</v>
      </c>
      <c r="C9" s="190"/>
    </row>
    <row r="10" spans="1:3" ht="15.75" customHeight="1">
      <c r="A10" s="411" t="s">
        <v>647</v>
      </c>
      <c r="B10" s="191" t="s">
        <v>253</v>
      </c>
      <c r="C10" s="190">
        <v>54021867</v>
      </c>
    </row>
    <row r="11" spans="1:3" ht="15.75" customHeight="1">
      <c r="A11" s="411" t="s">
        <v>648</v>
      </c>
      <c r="B11" s="191" t="s">
        <v>254</v>
      </c>
      <c r="C11" s="192">
        <v>-453534283</v>
      </c>
    </row>
    <row r="12" spans="1:3" ht="15.75" customHeight="1">
      <c r="A12" s="411" t="s">
        <v>649</v>
      </c>
      <c r="B12" s="191" t="s">
        <v>255</v>
      </c>
      <c r="C12" s="192"/>
    </row>
    <row r="13" spans="1:3" ht="15.75" customHeight="1">
      <c r="A13" s="411" t="s">
        <v>650</v>
      </c>
      <c r="B13" s="191" t="s">
        <v>256</v>
      </c>
      <c r="C13" s="192">
        <v>183841842</v>
      </c>
    </row>
    <row r="14" spans="1:3" ht="15.75" customHeight="1">
      <c r="A14" s="411" t="s">
        <v>651</v>
      </c>
      <c r="B14" s="191" t="s">
        <v>257</v>
      </c>
      <c r="C14" s="193">
        <f>+C8+C9+C10+C11+C12+C13</f>
        <v>2986978006</v>
      </c>
    </row>
    <row r="15" spans="1:3" ht="15.75" customHeight="1">
      <c r="A15" s="411" t="s">
        <v>682</v>
      </c>
      <c r="B15" s="191" t="s">
        <v>258</v>
      </c>
      <c r="C15" s="420">
        <v>83514</v>
      </c>
    </row>
    <row r="16" spans="1:3" ht="15.75" customHeight="1">
      <c r="A16" s="411" t="s">
        <v>652</v>
      </c>
      <c r="B16" s="191" t="s">
        <v>259</v>
      </c>
      <c r="C16" s="192">
        <v>22640283</v>
      </c>
    </row>
    <row r="17" spans="1:3" ht="15.75" customHeight="1">
      <c r="A17" s="411" t="s">
        <v>653</v>
      </c>
      <c r="B17" s="191" t="s">
        <v>16</v>
      </c>
      <c r="C17" s="192">
        <v>6133661</v>
      </c>
    </row>
    <row r="18" spans="1:3" ht="15.75" customHeight="1">
      <c r="A18" s="411" t="s">
        <v>654</v>
      </c>
      <c r="B18" s="191" t="s">
        <v>17</v>
      </c>
      <c r="C18" s="193">
        <f>+C15+C16+C17</f>
        <v>28857458</v>
      </c>
    </row>
    <row r="19" spans="1:3" s="421" customFormat="1" ht="15.75" customHeight="1">
      <c r="A19" s="411" t="s">
        <v>655</v>
      </c>
      <c r="B19" s="191" t="s">
        <v>18</v>
      </c>
      <c r="C19" s="192"/>
    </row>
    <row r="20" spans="1:3" ht="15.75" customHeight="1">
      <c r="A20" s="411" t="s">
        <v>656</v>
      </c>
      <c r="B20" s="191" t="s">
        <v>19</v>
      </c>
      <c r="C20" s="192">
        <v>46403192</v>
      </c>
    </row>
    <row r="21" spans="1:3" ht="15.75" customHeight="1" thickBot="1">
      <c r="A21" s="194" t="s">
        <v>657</v>
      </c>
      <c r="B21" s="195" t="s">
        <v>20</v>
      </c>
      <c r="C21" s="196">
        <f>+C14+C18+C19+C20</f>
        <v>3062238656</v>
      </c>
    </row>
    <row r="22" spans="1:5" ht="15.75">
      <c r="A22" s="414"/>
      <c r="B22" s="417"/>
      <c r="C22" s="415"/>
      <c r="D22" s="415"/>
      <c r="E22" s="415"/>
    </row>
    <row r="23" spans="1:5" ht="15.75">
      <c r="A23" s="414"/>
      <c r="B23" s="417"/>
      <c r="C23" s="415"/>
      <c r="D23" s="415"/>
      <c r="E23" s="415"/>
    </row>
    <row r="24" spans="1:5" ht="15.75">
      <c r="A24" s="417"/>
      <c r="B24" s="417"/>
      <c r="C24" s="415"/>
      <c r="D24" s="415"/>
      <c r="E24" s="415"/>
    </row>
    <row r="25" spans="1:5" ht="15.75">
      <c r="A25" s="879"/>
      <c r="B25" s="879"/>
      <c r="C25" s="879"/>
      <c r="D25" s="422"/>
      <c r="E25" s="422"/>
    </row>
    <row r="26" spans="1:5" ht="15.75">
      <c r="A26" s="879"/>
      <c r="B26" s="879"/>
      <c r="C26" s="879"/>
      <c r="D26" s="422"/>
      <c r="E26" s="422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dőlt"7.2. tájékoztató tábla a 9/2017. (V. 8.)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9.375" style="212" customWidth="1"/>
    <col min="2" max="2" width="58.375" style="212" customWidth="1"/>
    <col min="3" max="5" width="25.00390625" style="212" customWidth="1"/>
    <col min="6" max="6" width="5.50390625" style="212" customWidth="1"/>
    <col min="7" max="16384" width="9.375" style="212" customWidth="1"/>
  </cols>
  <sheetData>
    <row r="1" spans="1:6" ht="12.75">
      <c r="A1" s="213"/>
      <c r="F1" s="892" t="str">
        <f>+CONCATENATE("8. tájékoztató tábla a 9/",LEFT(ÖSSZEFÜGGÉSEK!A4,4)+1,". (V. 8.) önkormányzati rendelethez")</f>
        <v>8. tájékoztató tábla a 9/2017. (V. 8.) önkormányzati rendelethez</v>
      </c>
    </row>
    <row r="2" spans="1:6" ht="33" customHeight="1">
      <c r="A2" s="889" t="str">
        <f>+CONCATENATE("A Besenyszög Város Önkormányzata tulajdonában álló gazdálkodó szervezetek működéséből származó",CHAR(10),"kötelezettségek és részesedések alakulása a ",LEFT(ÖSSZEFÜGGÉSEK!A4,4),". évben")</f>
        <v>A Besenyszög Város Önkormányzata tulajdonában álló gazdálkodó szervezetek működéséből származó
kötelezettségek és részesedések alakulása a 2016. évben</v>
      </c>
      <c r="B2" s="889"/>
      <c r="C2" s="889"/>
      <c r="D2" s="889"/>
      <c r="E2" s="889"/>
      <c r="F2" s="892"/>
    </row>
    <row r="3" spans="1:6" ht="16.5" thickBot="1">
      <c r="A3" s="214"/>
      <c r="F3" s="892"/>
    </row>
    <row r="4" spans="1:6" ht="79.5" thickBot="1">
      <c r="A4" s="215" t="s">
        <v>246</v>
      </c>
      <c r="B4" s="216" t="s">
        <v>292</v>
      </c>
      <c r="C4" s="216" t="s">
        <v>293</v>
      </c>
      <c r="D4" s="216" t="s">
        <v>294</v>
      </c>
      <c r="E4" s="217" t="s">
        <v>295</v>
      </c>
      <c r="F4" s="892"/>
    </row>
    <row r="5" spans="1:6" ht="15.75">
      <c r="A5" s="218" t="s">
        <v>7</v>
      </c>
      <c r="B5" s="222" t="s">
        <v>787</v>
      </c>
      <c r="C5" s="225">
        <v>1</v>
      </c>
      <c r="D5" s="228">
        <v>3000000</v>
      </c>
      <c r="E5" s="232">
        <v>18899000</v>
      </c>
      <c r="F5" s="892"/>
    </row>
    <row r="6" spans="1:6" ht="15.75">
      <c r="A6" s="219" t="s">
        <v>8</v>
      </c>
      <c r="B6" s="223" t="s">
        <v>788</v>
      </c>
      <c r="C6" s="226">
        <v>1</v>
      </c>
      <c r="D6" s="228">
        <v>3000000</v>
      </c>
      <c r="E6" s="233">
        <v>42495000</v>
      </c>
      <c r="F6" s="892"/>
    </row>
    <row r="7" spans="1:6" ht="15.75">
      <c r="A7" s="219" t="s">
        <v>9</v>
      </c>
      <c r="B7" s="223" t="s">
        <v>789</v>
      </c>
      <c r="C7" s="226"/>
      <c r="D7" s="229">
        <v>38200</v>
      </c>
      <c r="E7" s="233"/>
      <c r="F7" s="892"/>
    </row>
    <row r="8" spans="1:6" ht="15.75">
      <c r="A8" s="219" t="s">
        <v>10</v>
      </c>
      <c r="B8" s="223"/>
      <c r="C8" s="226"/>
      <c r="D8" s="229"/>
      <c r="E8" s="233"/>
      <c r="F8" s="892"/>
    </row>
    <row r="9" spans="1:6" ht="15.75">
      <c r="A9" s="219" t="s">
        <v>11</v>
      </c>
      <c r="B9" s="223"/>
      <c r="C9" s="226"/>
      <c r="D9" s="229"/>
      <c r="E9" s="233"/>
      <c r="F9" s="892"/>
    </row>
    <row r="10" spans="1:6" ht="15.75">
      <c r="A10" s="219" t="s">
        <v>12</v>
      </c>
      <c r="B10" s="223"/>
      <c r="C10" s="226"/>
      <c r="D10" s="229"/>
      <c r="E10" s="233"/>
      <c r="F10" s="892"/>
    </row>
    <row r="11" spans="1:6" ht="15.75">
      <c r="A11" s="219" t="s">
        <v>13</v>
      </c>
      <c r="B11" s="223"/>
      <c r="C11" s="226"/>
      <c r="D11" s="229"/>
      <c r="E11" s="233"/>
      <c r="F11" s="892"/>
    </row>
    <row r="12" spans="1:6" ht="15.75">
      <c r="A12" s="219" t="s">
        <v>14</v>
      </c>
      <c r="B12" s="223"/>
      <c r="C12" s="226"/>
      <c r="D12" s="229"/>
      <c r="E12" s="233"/>
      <c r="F12" s="892"/>
    </row>
    <row r="13" spans="1:6" ht="15.75">
      <c r="A13" s="219" t="s">
        <v>15</v>
      </c>
      <c r="B13" s="223"/>
      <c r="C13" s="226"/>
      <c r="D13" s="229"/>
      <c r="E13" s="233"/>
      <c r="F13" s="892"/>
    </row>
    <row r="14" spans="1:6" ht="15.75">
      <c r="A14" s="219" t="s">
        <v>16</v>
      </c>
      <c r="B14" s="223"/>
      <c r="C14" s="226"/>
      <c r="D14" s="229"/>
      <c r="E14" s="233"/>
      <c r="F14" s="892"/>
    </row>
    <row r="15" spans="1:6" ht="15.75">
      <c r="A15" s="219" t="s">
        <v>17</v>
      </c>
      <c r="B15" s="223"/>
      <c r="C15" s="226"/>
      <c r="D15" s="229"/>
      <c r="E15" s="233"/>
      <c r="F15" s="892"/>
    </row>
    <row r="16" spans="1:6" ht="15.75">
      <c r="A16" s="219" t="s">
        <v>18</v>
      </c>
      <c r="B16" s="223"/>
      <c r="C16" s="226"/>
      <c r="D16" s="229"/>
      <c r="E16" s="233"/>
      <c r="F16" s="892"/>
    </row>
    <row r="17" spans="1:6" ht="15.75">
      <c r="A17" s="219" t="s">
        <v>19</v>
      </c>
      <c r="B17" s="223"/>
      <c r="C17" s="226"/>
      <c r="D17" s="229"/>
      <c r="E17" s="233"/>
      <c r="F17" s="892"/>
    </row>
    <row r="18" spans="1:6" ht="15.75">
      <c r="A18" s="219" t="s">
        <v>20</v>
      </c>
      <c r="B18" s="223"/>
      <c r="C18" s="226"/>
      <c r="D18" s="229"/>
      <c r="E18" s="233"/>
      <c r="F18" s="892"/>
    </row>
    <row r="19" spans="1:6" ht="15.75">
      <c r="A19" s="219" t="s">
        <v>21</v>
      </c>
      <c r="B19" s="223"/>
      <c r="C19" s="226"/>
      <c r="D19" s="229"/>
      <c r="E19" s="233"/>
      <c r="F19" s="892"/>
    </row>
    <row r="20" spans="1:6" ht="15.75">
      <c r="A20" s="219" t="s">
        <v>22</v>
      </c>
      <c r="B20" s="223"/>
      <c r="C20" s="226"/>
      <c r="D20" s="229"/>
      <c r="E20" s="233"/>
      <c r="F20" s="892"/>
    </row>
    <row r="21" spans="1:6" ht="16.5" thickBot="1">
      <c r="A21" s="220" t="s">
        <v>23</v>
      </c>
      <c r="B21" s="224"/>
      <c r="C21" s="227"/>
      <c r="D21" s="230"/>
      <c r="E21" s="234"/>
      <c r="F21" s="892"/>
    </row>
    <row r="22" spans="1:6" ht="16.5" thickBot="1">
      <c r="A22" s="890" t="s">
        <v>296</v>
      </c>
      <c r="B22" s="891"/>
      <c r="C22" s="221"/>
      <c r="D22" s="231">
        <f>IF(SUM(D5:D21)=0,"",SUM(D5:D21))</f>
        <v>6038200</v>
      </c>
      <c r="E22" s="235">
        <f>IF(SUM(E5:E21)=0,"",SUM(E5:E21))</f>
        <v>61394000</v>
      </c>
      <c r="F22" s="892"/>
    </row>
    <row r="23" ht="15.75">
      <c r="A23" s="214"/>
    </row>
  </sheetData>
  <sheetProtection/>
  <mergeCells count="3">
    <mergeCell ref="A2:E2"/>
    <mergeCell ref="A22:B22"/>
    <mergeCell ref="F1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198" t="str">
        <f>+CONCATENATE("9. sz. tájékoztató tábla a 9/",LEFT(ÖSSZEFÜGGÉSEK!A4,4)+1,".(V. 8.)  önkormányzati rendelethez")</f>
        <v>9. sz. tájékoztató tábla a 9/2017.(V. 8.)  önkormányzati rendelethez</v>
      </c>
    </row>
    <row r="2" spans="1:3" ht="14.25">
      <c r="A2" s="199"/>
      <c r="B2" s="199"/>
      <c r="C2" s="199"/>
    </row>
    <row r="3" spans="1:3" ht="33.75" customHeight="1">
      <c r="A3" s="893" t="s">
        <v>297</v>
      </c>
      <c r="B3" s="893"/>
      <c r="C3" s="893"/>
    </row>
    <row r="4" ht="13.5" thickBot="1">
      <c r="C4" s="200"/>
    </row>
    <row r="5" spans="1:3" s="204" customFormat="1" ht="43.5" customHeight="1" thickBot="1">
      <c r="A5" s="201" t="s">
        <v>5</v>
      </c>
      <c r="B5" s="202" t="s">
        <v>51</v>
      </c>
      <c r="C5" s="203" t="s">
        <v>698</v>
      </c>
    </row>
    <row r="6" spans="1:3" ht="28.5" customHeight="1">
      <c r="A6" s="205" t="s">
        <v>7</v>
      </c>
      <c r="B6" s="744" t="str">
        <f>+CONCATENATE("Pénzkészlet ",LEFT(ÖSSZEFÜGGÉSEK!A4,4),". január 1-jén",CHAR(10),"ebből:")</f>
        <v>Pénzkészlet 2016. január 1-jén
ebből:</v>
      </c>
      <c r="C6" s="745">
        <f>C7+C8</f>
        <v>85283161</v>
      </c>
    </row>
    <row r="7" spans="1:3" ht="18" customHeight="1">
      <c r="A7" s="206" t="s">
        <v>8</v>
      </c>
      <c r="B7" s="746" t="s">
        <v>783</v>
      </c>
      <c r="C7" s="747">
        <v>85124164</v>
      </c>
    </row>
    <row r="8" spans="1:3" ht="18" customHeight="1">
      <c r="A8" s="206" t="s">
        <v>9</v>
      </c>
      <c r="B8" s="746" t="s">
        <v>784</v>
      </c>
      <c r="C8" s="747">
        <v>158997</v>
      </c>
    </row>
    <row r="9" spans="1:3" ht="18" customHeight="1">
      <c r="A9" s="206" t="s">
        <v>10</v>
      </c>
      <c r="B9" s="748" t="s">
        <v>298</v>
      </c>
      <c r="C9" s="747">
        <v>505638272</v>
      </c>
    </row>
    <row r="10" spans="1:3" ht="18" customHeight="1">
      <c r="A10" s="207" t="s">
        <v>11</v>
      </c>
      <c r="B10" s="749" t="s">
        <v>299</v>
      </c>
      <c r="C10" s="750">
        <v>487505956</v>
      </c>
    </row>
    <row r="11" spans="1:3" ht="18" customHeight="1" thickBot="1">
      <c r="A11" s="209" t="s">
        <v>12</v>
      </c>
      <c r="B11" s="751" t="s">
        <v>693</v>
      </c>
      <c r="C11" s="752">
        <v>9366306</v>
      </c>
    </row>
    <row r="12" spans="1:3" ht="25.5" customHeight="1">
      <c r="A12" s="208" t="s">
        <v>13</v>
      </c>
      <c r="B12" s="753" t="str">
        <f>+CONCATENATE("Záró pénzkészlet ",LEFT(ÖSSZEFÜGGÉSEK!A4,4),". december 31-én",CHAR(10),"ebből:")</f>
        <v>Záró pénzkészlet 2016. december 31-én
ebből:</v>
      </c>
      <c r="C12" s="754">
        <f>C6+C9-C10+C11</f>
        <v>112781783</v>
      </c>
    </row>
    <row r="13" spans="1:3" ht="18" customHeight="1">
      <c r="A13" s="206" t="s">
        <v>14</v>
      </c>
      <c r="B13" s="746" t="s">
        <v>783</v>
      </c>
      <c r="C13" s="747">
        <v>112445078</v>
      </c>
    </row>
    <row r="14" spans="1:3" ht="18" customHeight="1" thickBot="1">
      <c r="A14" s="209" t="s">
        <v>15</v>
      </c>
      <c r="B14" s="755" t="s">
        <v>784</v>
      </c>
      <c r="C14" s="752">
        <v>336705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6"/>
  <sheetViews>
    <sheetView view="pageLayout" zoomScaleNormal="130" zoomScaleSheetLayoutView="100" workbookViewId="0" topLeftCell="A1">
      <selection activeCell="G78" sqref="G78"/>
    </sheetView>
  </sheetViews>
  <sheetFormatPr defaultColWidth="9.00390625" defaultRowHeight="12.75"/>
  <cols>
    <col min="1" max="1" width="9.50390625" style="294" customWidth="1"/>
    <col min="2" max="2" width="60.875" style="294" customWidth="1"/>
    <col min="3" max="5" width="15.875" style="295" customWidth="1"/>
    <col min="6" max="16384" width="9.375" style="305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31" t="s">
        <v>110</v>
      </c>
      <c r="B2" s="31"/>
      <c r="C2" s="292"/>
      <c r="D2" s="292"/>
      <c r="E2" s="292" t="str">
        <f>'1.2.sz.mell.'!E2</f>
        <v>Forintban!</v>
      </c>
    </row>
    <row r="3" spans="1:5" ht="15.75" customHeight="1">
      <c r="A3" s="758" t="s">
        <v>58</v>
      </c>
      <c r="B3" s="760" t="s">
        <v>6</v>
      </c>
      <c r="C3" s="762" t="str">
        <f>+'1.1.sz.mell.'!C3:E3</f>
        <v>2016. évi</v>
      </c>
      <c r="D3" s="762"/>
      <c r="E3" s="763"/>
    </row>
    <row r="4" spans="1:5" ht="37.5" customHeight="1" thickBot="1">
      <c r="A4" s="759"/>
      <c r="B4" s="761"/>
      <c r="C4" s="33" t="s">
        <v>174</v>
      </c>
      <c r="D4" s="33" t="s">
        <v>179</v>
      </c>
      <c r="E4" s="34" t="s">
        <v>180</v>
      </c>
    </row>
    <row r="5" spans="1:5" s="306" customFormat="1" ht="12" customHeight="1" thickBot="1">
      <c r="A5" s="270" t="s">
        <v>409</v>
      </c>
      <c r="B5" s="271" t="s">
        <v>410</v>
      </c>
      <c r="C5" s="271" t="s">
        <v>411</v>
      </c>
      <c r="D5" s="271" t="s">
        <v>412</v>
      </c>
      <c r="E5" s="317" t="s">
        <v>413</v>
      </c>
    </row>
    <row r="6" spans="1:5" s="307" customFormat="1" ht="12" customHeight="1" thickBot="1">
      <c r="A6" s="265" t="s">
        <v>7</v>
      </c>
      <c r="B6" s="266" t="s">
        <v>301</v>
      </c>
      <c r="C6" s="297">
        <f>SUM(C7:C12)</f>
        <v>0</v>
      </c>
      <c r="D6" s="297">
        <f>SUM(D7:D12)</f>
        <v>0</v>
      </c>
      <c r="E6" s="280">
        <f>SUM(E7:E12)</f>
        <v>0</v>
      </c>
    </row>
    <row r="7" spans="1:5" s="307" customFormat="1" ht="12" customHeight="1">
      <c r="A7" s="260" t="s">
        <v>70</v>
      </c>
      <c r="B7" s="308" t="s">
        <v>302</v>
      </c>
      <c r="C7" s="299"/>
      <c r="D7" s="299"/>
      <c r="E7" s="282"/>
    </row>
    <row r="8" spans="1:5" s="307" customFormat="1" ht="12" customHeight="1">
      <c r="A8" s="259" t="s">
        <v>71</v>
      </c>
      <c r="B8" s="309" t="s">
        <v>303</v>
      </c>
      <c r="C8" s="298"/>
      <c r="D8" s="298"/>
      <c r="E8" s="281"/>
    </row>
    <row r="9" spans="1:5" s="307" customFormat="1" ht="12" customHeight="1">
      <c r="A9" s="259" t="s">
        <v>72</v>
      </c>
      <c r="B9" s="309" t="s">
        <v>304</v>
      </c>
      <c r="C9" s="298"/>
      <c r="D9" s="298"/>
      <c r="E9" s="281"/>
    </row>
    <row r="10" spans="1:5" s="307" customFormat="1" ht="12" customHeight="1">
      <c r="A10" s="259" t="s">
        <v>73</v>
      </c>
      <c r="B10" s="309" t="s">
        <v>305</v>
      </c>
      <c r="C10" s="298"/>
      <c r="D10" s="298"/>
      <c r="E10" s="281"/>
    </row>
    <row r="11" spans="1:5" s="307" customFormat="1" ht="12" customHeight="1">
      <c r="A11" s="259" t="s">
        <v>106</v>
      </c>
      <c r="B11" s="309" t="s">
        <v>306</v>
      </c>
      <c r="C11" s="298"/>
      <c r="D11" s="298"/>
      <c r="E11" s="281"/>
    </row>
    <row r="12" spans="1:5" s="307" customFormat="1" ht="12" customHeight="1" thickBot="1">
      <c r="A12" s="261" t="s">
        <v>74</v>
      </c>
      <c r="B12" s="310" t="s">
        <v>307</v>
      </c>
      <c r="C12" s="300"/>
      <c r="D12" s="300"/>
      <c r="E12" s="283"/>
    </row>
    <row r="13" spans="1:5" s="307" customFormat="1" ht="12" customHeight="1" thickBot="1">
      <c r="A13" s="265" t="s">
        <v>8</v>
      </c>
      <c r="B13" s="287" t="s">
        <v>308</v>
      </c>
      <c r="C13" s="297">
        <f>SUM(C14:C18)</f>
        <v>0</v>
      </c>
      <c r="D13" s="297">
        <f>SUM(D14:D18)</f>
        <v>0</v>
      </c>
      <c r="E13" s="280">
        <f>SUM(E14:E18)</f>
        <v>0</v>
      </c>
    </row>
    <row r="14" spans="1:5" s="307" customFormat="1" ht="12" customHeight="1">
      <c r="A14" s="260" t="s">
        <v>76</v>
      </c>
      <c r="B14" s="308" t="s">
        <v>309</v>
      </c>
      <c r="C14" s="299"/>
      <c r="D14" s="299"/>
      <c r="E14" s="282"/>
    </row>
    <row r="15" spans="1:5" s="307" customFormat="1" ht="12" customHeight="1">
      <c r="A15" s="259" t="s">
        <v>77</v>
      </c>
      <c r="B15" s="309" t="s">
        <v>310</v>
      </c>
      <c r="C15" s="298"/>
      <c r="D15" s="298"/>
      <c r="E15" s="281"/>
    </row>
    <row r="16" spans="1:5" s="307" customFormat="1" ht="12" customHeight="1">
      <c r="A16" s="259" t="s">
        <v>78</v>
      </c>
      <c r="B16" s="309" t="s">
        <v>311</v>
      </c>
      <c r="C16" s="298"/>
      <c r="D16" s="298"/>
      <c r="E16" s="281"/>
    </row>
    <row r="17" spans="1:5" s="307" customFormat="1" ht="12" customHeight="1">
      <c r="A17" s="259" t="s">
        <v>79</v>
      </c>
      <c r="B17" s="309" t="s">
        <v>312</v>
      </c>
      <c r="C17" s="298"/>
      <c r="D17" s="298"/>
      <c r="E17" s="281"/>
    </row>
    <row r="18" spans="1:5" s="307" customFormat="1" ht="12" customHeight="1">
      <c r="A18" s="259" t="s">
        <v>80</v>
      </c>
      <c r="B18" s="309" t="s">
        <v>313</v>
      </c>
      <c r="C18" s="298"/>
      <c r="D18" s="298"/>
      <c r="E18" s="281"/>
    </row>
    <row r="19" spans="1:5" s="307" customFormat="1" ht="12" customHeight="1" thickBot="1">
      <c r="A19" s="261" t="s">
        <v>87</v>
      </c>
      <c r="B19" s="310" t="s">
        <v>314</v>
      </c>
      <c r="C19" s="300"/>
      <c r="D19" s="300"/>
      <c r="E19" s="283"/>
    </row>
    <row r="20" spans="1:5" s="307" customFormat="1" ht="12" customHeight="1" thickBot="1">
      <c r="A20" s="265" t="s">
        <v>9</v>
      </c>
      <c r="B20" s="266" t="s">
        <v>315</v>
      </c>
      <c r="C20" s="297">
        <f>SUM(C21:C25)</f>
        <v>0</v>
      </c>
      <c r="D20" s="297">
        <f>SUM(D21:D25)</f>
        <v>0</v>
      </c>
      <c r="E20" s="280">
        <f>SUM(E21:E25)</f>
        <v>0</v>
      </c>
    </row>
    <row r="21" spans="1:5" s="307" customFormat="1" ht="12" customHeight="1">
      <c r="A21" s="260" t="s">
        <v>59</v>
      </c>
      <c r="B21" s="308" t="s">
        <v>316</v>
      </c>
      <c r="C21" s="299"/>
      <c r="D21" s="299"/>
      <c r="E21" s="282"/>
    </row>
    <row r="22" spans="1:5" s="307" customFormat="1" ht="12" customHeight="1">
      <c r="A22" s="259" t="s">
        <v>60</v>
      </c>
      <c r="B22" s="309" t="s">
        <v>317</v>
      </c>
      <c r="C22" s="298"/>
      <c r="D22" s="298"/>
      <c r="E22" s="281"/>
    </row>
    <row r="23" spans="1:5" s="307" customFormat="1" ht="12" customHeight="1">
      <c r="A23" s="259" t="s">
        <v>61</v>
      </c>
      <c r="B23" s="309" t="s">
        <v>318</v>
      </c>
      <c r="C23" s="298"/>
      <c r="D23" s="298"/>
      <c r="E23" s="281"/>
    </row>
    <row r="24" spans="1:5" s="307" customFormat="1" ht="12" customHeight="1">
      <c r="A24" s="259" t="s">
        <v>62</v>
      </c>
      <c r="B24" s="309" t="s">
        <v>319</v>
      </c>
      <c r="C24" s="298"/>
      <c r="D24" s="298"/>
      <c r="E24" s="281"/>
    </row>
    <row r="25" spans="1:5" s="307" customFormat="1" ht="12" customHeight="1">
      <c r="A25" s="259" t="s">
        <v>120</v>
      </c>
      <c r="B25" s="309" t="s">
        <v>320</v>
      </c>
      <c r="C25" s="298"/>
      <c r="D25" s="298"/>
      <c r="E25" s="281"/>
    </row>
    <row r="26" spans="1:5" s="307" customFormat="1" ht="12" customHeight="1" thickBot="1">
      <c r="A26" s="261" t="s">
        <v>121</v>
      </c>
      <c r="B26" s="310" t="s">
        <v>321</v>
      </c>
      <c r="C26" s="300"/>
      <c r="D26" s="300"/>
      <c r="E26" s="283"/>
    </row>
    <row r="27" spans="1:5" s="307" customFormat="1" ht="12" customHeight="1" thickBot="1">
      <c r="A27" s="265" t="s">
        <v>122</v>
      </c>
      <c r="B27" s="266" t="s">
        <v>685</v>
      </c>
      <c r="C27" s="303">
        <f>SUM(C28:C33)</f>
        <v>3000000</v>
      </c>
      <c r="D27" s="303">
        <f>SUM(D28:D33)</f>
        <v>5549000</v>
      </c>
      <c r="E27" s="316">
        <f>SUM(E28:E33)</f>
        <v>4531244</v>
      </c>
    </row>
    <row r="28" spans="1:5" s="307" customFormat="1" ht="12" customHeight="1">
      <c r="A28" s="260" t="s">
        <v>322</v>
      </c>
      <c r="B28" s="308" t="s">
        <v>689</v>
      </c>
      <c r="C28" s="299"/>
      <c r="D28" s="299"/>
      <c r="E28" s="282"/>
    </row>
    <row r="29" spans="1:5" s="307" customFormat="1" ht="12" customHeight="1">
      <c r="A29" s="259" t="s">
        <v>323</v>
      </c>
      <c r="B29" s="309" t="s">
        <v>690</v>
      </c>
      <c r="C29" s="298"/>
      <c r="D29" s="298"/>
      <c r="E29" s="281"/>
    </row>
    <row r="30" spans="1:5" s="307" customFormat="1" ht="12" customHeight="1">
      <c r="A30" s="259" t="s">
        <v>324</v>
      </c>
      <c r="B30" s="309" t="s">
        <v>691</v>
      </c>
      <c r="C30" s="298">
        <v>3000000</v>
      </c>
      <c r="D30" s="298">
        <v>5549000</v>
      </c>
      <c r="E30" s="281">
        <v>4531244</v>
      </c>
    </row>
    <row r="31" spans="1:5" s="307" customFormat="1" ht="12" customHeight="1">
      <c r="A31" s="259" t="s">
        <v>686</v>
      </c>
      <c r="B31" s="309" t="s">
        <v>692</v>
      </c>
      <c r="C31" s="298"/>
      <c r="D31" s="298"/>
      <c r="E31" s="281"/>
    </row>
    <row r="32" spans="1:5" s="307" customFormat="1" ht="12" customHeight="1">
      <c r="A32" s="259" t="s">
        <v>687</v>
      </c>
      <c r="B32" s="309" t="s">
        <v>325</v>
      </c>
      <c r="C32" s="298"/>
      <c r="D32" s="298"/>
      <c r="E32" s="281"/>
    </row>
    <row r="33" spans="1:5" s="307" customFormat="1" ht="12" customHeight="1" thickBot="1">
      <c r="A33" s="261" t="s">
        <v>688</v>
      </c>
      <c r="B33" s="289" t="s">
        <v>326</v>
      </c>
      <c r="C33" s="300"/>
      <c r="D33" s="300"/>
      <c r="E33" s="283"/>
    </row>
    <row r="34" spans="1:5" s="307" customFormat="1" ht="12" customHeight="1" thickBot="1">
      <c r="A34" s="265" t="s">
        <v>11</v>
      </c>
      <c r="B34" s="266" t="s">
        <v>327</v>
      </c>
      <c r="C34" s="297">
        <f>SUM(C35:C44)</f>
        <v>0</v>
      </c>
      <c r="D34" s="297">
        <f>SUM(D35:D44)</f>
        <v>0</v>
      </c>
      <c r="E34" s="280">
        <f>SUM(E35:E44)</f>
        <v>0</v>
      </c>
    </row>
    <row r="35" spans="1:5" s="307" customFormat="1" ht="12" customHeight="1">
      <c r="A35" s="260" t="s">
        <v>63</v>
      </c>
      <c r="B35" s="308" t="s">
        <v>328</v>
      </c>
      <c r="C35" s="299"/>
      <c r="D35" s="299"/>
      <c r="E35" s="282"/>
    </row>
    <row r="36" spans="1:5" s="307" customFormat="1" ht="12" customHeight="1">
      <c r="A36" s="259" t="s">
        <v>64</v>
      </c>
      <c r="B36" s="309" t="s">
        <v>329</v>
      </c>
      <c r="C36" s="298"/>
      <c r="D36" s="298"/>
      <c r="E36" s="281"/>
    </row>
    <row r="37" spans="1:5" s="307" customFormat="1" ht="12" customHeight="1">
      <c r="A37" s="259" t="s">
        <v>65</v>
      </c>
      <c r="B37" s="309" t="s">
        <v>330</v>
      </c>
      <c r="C37" s="298"/>
      <c r="D37" s="298"/>
      <c r="E37" s="281"/>
    </row>
    <row r="38" spans="1:5" s="307" customFormat="1" ht="12" customHeight="1">
      <c r="A38" s="259" t="s">
        <v>124</v>
      </c>
      <c r="B38" s="309" t="s">
        <v>331</v>
      </c>
      <c r="C38" s="298"/>
      <c r="D38" s="298"/>
      <c r="E38" s="281"/>
    </row>
    <row r="39" spans="1:5" s="307" customFormat="1" ht="12" customHeight="1">
      <c r="A39" s="259" t="s">
        <v>125</v>
      </c>
      <c r="B39" s="309" t="s">
        <v>332</v>
      </c>
      <c r="C39" s="298"/>
      <c r="D39" s="298"/>
      <c r="E39" s="281"/>
    </row>
    <row r="40" spans="1:5" s="307" customFormat="1" ht="12" customHeight="1">
      <c r="A40" s="259" t="s">
        <v>126</v>
      </c>
      <c r="B40" s="309" t="s">
        <v>333</v>
      </c>
      <c r="C40" s="298"/>
      <c r="D40" s="298"/>
      <c r="E40" s="281"/>
    </row>
    <row r="41" spans="1:5" s="307" customFormat="1" ht="12" customHeight="1">
      <c r="A41" s="259" t="s">
        <v>127</v>
      </c>
      <c r="B41" s="309" t="s">
        <v>334</v>
      </c>
      <c r="C41" s="298"/>
      <c r="D41" s="298"/>
      <c r="E41" s="281"/>
    </row>
    <row r="42" spans="1:5" s="307" customFormat="1" ht="12" customHeight="1">
      <c r="A42" s="259" t="s">
        <v>128</v>
      </c>
      <c r="B42" s="309" t="s">
        <v>335</v>
      </c>
      <c r="C42" s="298"/>
      <c r="D42" s="298"/>
      <c r="E42" s="281"/>
    </row>
    <row r="43" spans="1:5" s="307" customFormat="1" ht="12" customHeight="1">
      <c r="A43" s="259" t="s">
        <v>336</v>
      </c>
      <c r="B43" s="309" t="s">
        <v>337</v>
      </c>
      <c r="C43" s="301"/>
      <c r="D43" s="301"/>
      <c r="E43" s="284"/>
    </row>
    <row r="44" spans="1:5" s="307" customFormat="1" ht="12" customHeight="1" thickBot="1">
      <c r="A44" s="261" t="s">
        <v>338</v>
      </c>
      <c r="B44" s="310" t="s">
        <v>339</v>
      </c>
      <c r="C44" s="302"/>
      <c r="D44" s="302"/>
      <c r="E44" s="285"/>
    </row>
    <row r="45" spans="1:5" s="307" customFormat="1" ht="12" customHeight="1" thickBot="1">
      <c r="A45" s="265" t="s">
        <v>12</v>
      </c>
      <c r="B45" s="266" t="s">
        <v>340</v>
      </c>
      <c r="C45" s="297">
        <f>SUM(C46:C50)</f>
        <v>0</v>
      </c>
      <c r="D45" s="297">
        <f>SUM(D46:D50)</f>
        <v>0</v>
      </c>
      <c r="E45" s="280">
        <f>SUM(E46:E50)</f>
        <v>0</v>
      </c>
    </row>
    <row r="46" spans="1:5" s="307" customFormat="1" ht="12" customHeight="1">
      <c r="A46" s="260" t="s">
        <v>66</v>
      </c>
      <c r="B46" s="308" t="s">
        <v>341</v>
      </c>
      <c r="C46" s="318"/>
      <c r="D46" s="318"/>
      <c r="E46" s="286"/>
    </row>
    <row r="47" spans="1:5" s="307" customFormat="1" ht="12" customHeight="1">
      <c r="A47" s="259" t="s">
        <v>67</v>
      </c>
      <c r="B47" s="309" t="s">
        <v>342</v>
      </c>
      <c r="C47" s="301"/>
      <c r="D47" s="301"/>
      <c r="E47" s="284"/>
    </row>
    <row r="48" spans="1:5" s="307" customFormat="1" ht="12" customHeight="1">
      <c r="A48" s="259" t="s">
        <v>343</v>
      </c>
      <c r="B48" s="309" t="s">
        <v>344</v>
      </c>
      <c r="C48" s="301"/>
      <c r="D48" s="301"/>
      <c r="E48" s="284"/>
    </row>
    <row r="49" spans="1:5" s="307" customFormat="1" ht="12" customHeight="1">
      <c r="A49" s="259" t="s">
        <v>345</v>
      </c>
      <c r="B49" s="309" t="s">
        <v>346</v>
      </c>
      <c r="C49" s="301"/>
      <c r="D49" s="301"/>
      <c r="E49" s="284"/>
    </row>
    <row r="50" spans="1:5" s="307" customFormat="1" ht="12" customHeight="1" thickBot="1">
      <c r="A50" s="261" t="s">
        <v>347</v>
      </c>
      <c r="B50" s="310" t="s">
        <v>348</v>
      </c>
      <c r="C50" s="302"/>
      <c r="D50" s="302"/>
      <c r="E50" s="285"/>
    </row>
    <row r="51" spans="1:5" s="307" customFormat="1" ht="17.25" customHeight="1" thickBot="1">
      <c r="A51" s="265" t="s">
        <v>129</v>
      </c>
      <c r="B51" s="266" t="s">
        <v>349</v>
      </c>
      <c r="C51" s="297">
        <f>SUM(C52:C54)</f>
        <v>0</v>
      </c>
      <c r="D51" s="297">
        <f>SUM(D52:D54)</f>
        <v>0</v>
      </c>
      <c r="E51" s="280">
        <f>SUM(E52:E54)</f>
        <v>1017356</v>
      </c>
    </row>
    <row r="52" spans="1:5" s="307" customFormat="1" ht="12" customHeight="1">
      <c r="A52" s="260" t="s">
        <v>68</v>
      </c>
      <c r="B52" s="308" t="s">
        <v>350</v>
      </c>
      <c r="C52" s="299"/>
      <c r="D52" s="299"/>
      <c r="E52" s="282"/>
    </row>
    <row r="53" spans="1:5" s="307" customFormat="1" ht="12" customHeight="1">
      <c r="A53" s="259" t="s">
        <v>69</v>
      </c>
      <c r="B53" s="309" t="s">
        <v>351</v>
      </c>
      <c r="C53" s="298"/>
      <c r="D53" s="298"/>
      <c r="E53" s="281">
        <v>1015313</v>
      </c>
    </row>
    <row r="54" spans="1:5" s="307" customFormat="1" ht="12" customHeight="1">
      <c r="A54" s="259" t="s">
        <v>352</v>
      </c>
      <c r="B54" s="309" t="s">
        <v>353</v>
      </c>
      <c r="C54" s="298"/>
      <c r="D54" s="298"/>
      <c r="E54" s="281">
        <v>2043</v>
      </c>
    </row>
    <row r="55" spans="1:5" s="307" customFormat="1" ht="12" customHeight="1" thickBot="1">
      <c r="A55" s="261" t="s">
        <v>354</v>
      </c>
      <c r="B55" s="310" t="s">
        <v>355</v>
      </c>
      <c r="C55" s="300"/>
      <c r="D55" s="300"/>
      <c r="E55" s="283"/>
    </row>
    <row r="56" spans="1:5" s="307" customFormat="1" ht="12" customHeight="1" thickBot="1">
      <c r="A56" s="265" t="s">
        <v>14</v>
      </c>
      <c r="B56" s="287" t="s">
        <v>356</v>
      </c>
      <c r="C56" s="297">
        <f>SUM(C57:C59)</f>
        <v>0</v>
      </c>
      <c r="D56" s="297">
        <f>SUM(D57:D59)</f>
        <v>0</v>
      </c>
      <c r="E56" s="280">
        <f>SUM(E57:E59)</f>
        <v>0</v>
      </c>
    </row>
    <row r="57" spans="1:5" s="307" customFormat="1" ht="12" customHeight="1">
      <c r="A57" s="260" t="s">
        <v>130</v>
      </c>
      <c r="B57" s="308" t="s">
        <v>357</v>
      </c>
      <c r="C57" s="301"/>
      <c r="D57" s="301"/>
      <c r="E57" s="284"/>
    </row>
    <row r="58" spans="1:5" s="307" customFormat="1" ht="12" customHeight="1">
      <c r="A58" s="259" t="s">
        <v>131</v>
      </c>
      <c r="B58" s="309" t="s">
        <v>358</v>
      </c>
      <c r="C58" s="301"/>
      <c r="D58" s="301"/>
      <c r="E58" s="284"/>
    </row>
    <row r="59" spans="1:5" s="307" customFormat="1" ht="12" customHeight="1">
      <c r="A59" s="259" t="s">
        <v>155</v>
      </c>
      <c r="B59" s="309" t="s">
        <v>359</v>
      </c>
      <c r="C59" s="301"/>
      <c r="D59" s="301"/>
      <c r="E59" s="284"/>
    </row>
    <row r="60" spans="1:5" s="307" customFormat="1" ht="12" customHeight="1" thickBot="1">
      <c r="A60" s="261" t="s">
        <v>360</v>
      </c>
      <c r="B60" s="310" t="s">
        <v>361</v>
      </c>
      <c r="C60" s="301"/>
      <c r="D60" s="301"/>
      <c r="E60" s="284"/>
    </row>
    <row r="61" spans="1:5" s="307" customFormat="1" ht="12" customHeight="1" thickBot="1">
      <c r="A61" s="265" t="s">
        <v>15</v>
      </c>
      <c r="B61" s="266" t="s">
        <v>362</v>
      </c>
      <c r="C61" s="303">
        <f>+C6+C13+C20+C27+C34+C45+C51+C56</f>
        <v>3000000</v>
      </c>
      <c r="D61" s="303">
        <f>+D6+D13+D20+D27+D34+D45+D51+D56</f>
        <v>5549000</v>
      </c>
      <c r="E61" s="316">
        <f>+E6+E13+E20+E27+E34+E45+E51+E56</f>
        <v>5548600</v>
      </c>
    </row>
    <row r="62" spans="1:5" s="307" customFormat="1" ht="12" customHeight="1" thickBot="1">
      <c r="A62" s="319" t="s">
        <v>363</v>
      </c>
      <c r="B62" s="287" t="s">
        <v>364</v>
      </c>
      <c r="C62" s="297">
        <f>+C63+C64+C65</f>
        <v>0</v>
      </c>
      <c r="D62" s="297">
        <f>+D63+D64+D65</f>
        <v>0</v>
      </c>
      <c r="E62" s="280">
        <f>+E63+E64+E65</f>
        <v>0</v>
      </c>
    </row>
    <row r="63" spans="1:5" s="307" customFormat="1" ht="12" customHeight="1">
      <c r="A63" s="260" t="s">
        <v>365</v>
      </c>
      <c r="B63" s="308" t="s">
        <v>366</v>
      </c>
      <c r="C63" s="301"/>
      <c r="D63" s="301"/>
      <c r="E63" s="284"/>
    </row>
    <row r="64" spans="1:5" s="307" customFormat="1" ht="12" customHeight="1">
      <c r="A64" s="259" t="s">
        <v>367</v>
      </c>
      <c r="B64" s="309" t="s">
        <v>368</v>
      </c>
      <c r="C64" s="301"/>
      <c r="D64" s="301"/>
      <c r="E64" s="284"/>
    </row>
    <row r="65" spans="1:5" s="307" customFormat="1" ht="12" customHeight="1" thickBot="1">
      <c r="A65" s="261" t="s">
        <v>369</v>
      </c>
      <c r="B65" s="245" t="s">
        <v>414</v>
      </c>
      <c r="C65" s="301"/>
      <c r="D65" s="301"/>
      <c r="E65" s="284"/>
    </row>
    <row r="66" spans="1:5" s="307" customFormat="1" ht="12" customHeight="1" thickBot="1">
      <c r="A66" s="319" t="s">
        <v>371</v>
      </c>
      <c r="B66" s="287" t="s">
        <v>372</v>
      </c>
      <c r="C66" s="297">
        <f>SUM(C67:C68)</f>
        <v>0</v>
      </c>
      <c r="D66" s="297">
        <f>SUM(D67:D68)</f>
        <v>0</v>
      </c>
      <c r="E66" s="297">
        <f>SUM(E67:E68)</f>
        <v>0</v>
      </c>
    </row>
    <row r="67" spans="1:5" s="307" customFormat="1" ht="13.5" customHeight="1">
      <c r="A67" s="260" t="s">
        <v>107</v>
      </c>
      <c r="B67" s="308" t="s">
        <v>777</v>
      </c>
      <c r="C67" s="301"/>
      <c r="D67" s="301"/>
      <c r="E67" s="284"/>
    </row>
    <row r="68" spans="1:5" s="307" customFormat="1" ht="12" customHeight="1" thickBot="1">
      <c r="A68" s="259" t="s">
        <v>108</v>
      </c>
      <c r="B68" s="309" t="s">
        <v>778</v>
      </c>
      <c r="C68" s="301"/>
      <c r="D68" s="301"/>
      <c r="E68" s="284"/>
    </row>
    <row r="69" spans="1:5" s="307" customFormat="1" ht="12" customHeight="1" thickBot="1">
      <c r="A69" s="319" t="s">
        <v>379</v>
      </c>
      <c r="B69" s="287" t="s">
        <v>380</v>
      </c>
      <c r="C69" s="297">
        <f>+C70+C71</f>
        <v>0</v>
      </c>
      <c r="D69" s="297">
        <f>+D70+D71</f>
        <v>0</v>
      </c>
      <c r="E69" s="280">
        <f>+E70+E71</f>
        <v>0</v>
      </c>
    </row>
    <row r="70" spans="1:5" s="307" customFormat="1" ht="12" customHeight="1">
      <c r="A70" s="260" t="s">
        <v>381</v>
      </c>
      <c r="B70" s="308" t="s">
        <v>382</v>
      </c>
      <c r="C70" s="301"/>
      <c r="D70" s="301"/>
      <c r="E70" s="284"/>
    </row>
    <row r="71" spans="1:5" s="307" customFormat="1" ht="12" customHeight="1" thickBot="1">
      <c r="A71" s="261" t="s">
        <v>383</v>
      </c>
      <c r="B71" s="310" t="s">
        <v>384</v>
      </c>
      <c r="C71" s="301"/>
      <c r="D71" s="301"/>
      <c r="E71" s="284"/>
    </row>
    <row r="72" spans="1:5" s="307" customFormat="1" ht="12" customHeight="1" thickBot="1">
      <c r="A72" s="319" t="s">
        <v>385</v>
      </c>
      <c r="B72" s="287" t="s">
        <v>386</v>
      </c>
      <c r="C72" s="297">
        <f>SUM(C73:C74)</f>
        <v>0</v>
      </c>
      <c r="D72" s="297">
        <f>SUM(D73:D74)</f>
        <v>0</v>
      </c>
      <c r="E72" s="297">
        <f>SUM(E73:E74)</f>
        <v>0</v>
      </c>
    </row>
    <row r="73" spans="1:5" s="307" customFormat="1" ht="12" customHeight="1">
      <c r="A73" s="260" t="s">
        <v>387</v>
      </c>
      <c r="B73" s="308" t="s">
        <v>388</v>
      </c>
      <c r="C73" s="301"/>
      <c r="D73" s="301"/>
      <c r="E73" s="284"/>
    </row>
    <row r="74" spans="1:5" s="307" customFormat="1" ht="12" customHeight="1" thickBot="1">
      <c r="A74" s="259" t="s">
        <v>389</v>
      </c>
      <c r="B74" s="309" t="s">
        <v>390</v>
      </c>
      <c r="C74" s="301"/>
      <c r="D74" s="301"/>
      <c r="E74" s="284"/>
    </row>
    <row r="75" spans="1:5" s="307" customFormat="1" ht="12" customHeight="1" thickBot="1">
      <c r="A75" s="319" t="s">
        <v>393</v>
      </c>
      <c r="B75" s="287" t="s">
        <v>394</v>
      </c>
      <c r="C75" s="297">
        <f>SUM(C76:C77)</f>
        <v>0</v>
      </c>
      <c r="D75" s="297">
        <f>SUM(D76:D77)</f>
        <v>0</v>
      </c>
      <c r="E75" s="297">
        <f>SUM(E76:E77)</f>
        <v>0</v>
      </c>
    </row>
    <row r="76" spans="1:5" s="307" customFormat="1" ht="12" customHeight="1">
      <c r="A76" s="311" t="s">
        <v>395</v>
      </c>
      <c r="B76" s="308" t="s">
        <v>396</v>
      </c>
      <c r="C76" s="301"/>
      <c r="D76" s="301"/>
      <c r="E76" s="284"/>
    </row>
    <row r="77" spans="1:5" s="307" customFormat="1" ht="12" customHeight="1" thickBot="1">
      <c r="A77" s="312" t="s">
        <v>397</v>
      </c>
      <c r="B77" s="309" t="s">
        <v>398</v>
      </c>
      <c r="C77" s="301"/>
      <c r="D77" s="301"/>
      <c r="E77" s="284"/>
    </row>
    <row r="78" spans="1:5" s="307" customFormat="1" ht="12" customHeight="1" thickBot="1">
      <c r="A78" s="319" t="s">
        <v>403</v>
      </c>
      <c r="B78" s="287" t="s">
        <v>404</v>
      </c>
      <c r="C78" s="321"/>
      <c r="D78" s="321"/>
      <c r="E78" s="322"/>
    </row>
    <row r="79" spans="1:5" s="307" customFormat="1" ht="12" customHeight="1" thickBot="1">
      <c r="A79" s="319" t="s">
        <v>405</v>
      </c>
      <c r="B79" s="243" t="s">
        <v>406</v>
      </c>
      <c r="C79" s="303">
        <f>+C62+C66+C69+C72+C75+C78</f>
        <v>0</v>
      </c>
      <c r="D79" s="303">
        <f>+D62+D66+D69+D72+D75+D78</f>
        <v>0</v>
      </c>
      <c r="E79" s="316">
        <f>+E62+E66+E69+E72+E75+E78</f>
        <v>0</v>
      </c>
    </row>
    <row r="80" spans="1:5" s="307" customFormat="1" ht="12" customHeight="1" thickBot="1">
      <c r="A80" s="320" t="s">
        <v>407</v>
      </c>
      <c r="B80" s="246" t="s">
        <v>408</v>
      </c>
      <c r="C80" s="303">
        <f>+C61+C79</f>
        <v>3000000</v>
      </c>
      <c r="D80" s="303">
        <f>+D61+D79</f>
        <v>5549000</v>
      </c>
      <c r="E80" s="316">
        <f>+E61+E79</f>
        <v>5548600</v>
      </c>
    </row>
    <row r="81" spans="1:5" s="307" customFormat="1" ht="12" customHeight="1">
      <c r="A81" s="241"/>
      <c r="B81" s="241"/>
      <c r="C81" s="242"/>
      <c r="D81" s="242"/>
      <c r="E81" s="242"/>
    </row>
    <row r="82" spans="1:5" ht="16.5" customHeight="1">
      <c r="A82" s="757" t="s">
        <v>36</v>
      </c>
      <c r="B82" s="757"/>
      <c r="C82" s="757"/>
      <c r="D82" s="757"/>
      <c r="E82" s="757"/>
    </row>
    <row r="83" spans="1:5" s="313" customFormat="1" ht="16.5" customHeight="1" thickBot="1">
      <c r="A83" s="32" t="s">
        <v>111</v>
      </c>
      <c r="B83" s="32"/>
      <c r="C83" s="274"/>
      <c r="D83" s="274"/>
      <c r="E83" s="274" t="str">
        <f>E2</f>
        <v>Forintban!</v>
      </c>
    </row>
    <row r="84" spans="1:5" s="313" customFormat="1" ht="16.5" customHeight="1">
      <c r="A84" s="758" t="s">
        <v>58</v>
      </c>
      <c r="B84" s="760" t="s">
        <v>173</v>
      </c>
      <c r="C84" s="762" t="str">
        <f>+C3</f>
        <v>2016. évi</v>
      </c>
      <c r="D84" s="762"/>
      <c r="E84" s="763"/>
    </row>
    <row r="85" spans="1:5" ht="37.5" customHeight="1" thickBot="1">
      <c r="A85" s="759"/>
      <c r="B85" s="761"/>
      <c r="C85" s="33" t="s">
        <v>174</v>
      </c>
      <c r="D85" s="33" t="s">
        <v>179</v>
      </c>
      <c r="E85" s="34" t="s">
        <v>180</v>
      </c>
    </row>
    <row r="86" spans="1:5" s="306" customFormat="1" ht="12" customHeight="1" thickBot="1">
      <c r="A86" s="270" t="s">
        <v>409</v>
      </c>
      <c r="B86" s="271" t="s">
        <v>410</v>
      </c>
      <c r="C86" s="271" t="s">
        <v>411</v>
      </c>
      <c r="D86" s="271" t="s">
        <v>412</v>
      </c>
      <c r="E86" s="272" t="s">
        <v>413</v>
      </c>
    </row>
    <row r="87" spans="1:5" ht="12" customHeight="1" thickBot="1">
      <c r="A87" s="267" t="s">
        <v>7</v>
      </c>
      <c r="B87" s="269" t="s">
        <v>415</v>
      </c>
      <c r="C87" s="296">
        <f>SUM(C88:C92)</f>
        <v>3000000</v>
      </c>
      <c r="D87" s="296">
        <f>SUM(D88:D92)</f>
        <v>5549000</v>
      </c>
      <c r="E87" s="251">
        <f>SUM(E88:E92)</f>
        <v>5548600</v>
      </c>
    </row>
    <row r="88" spans="1:5" ht="12" customHeight="1">
      <c r="A88" s="262" t="s">
        <v>70</v>
      </c>
      <c r="B88" s="255" t="s">
        <v>37</v>
      </c>
      <c r="C88" s="62"/>
      <c r="D88" s="62"/>
      <c r="E88" s="250"/>
    </row>
    <row r="89" spans="1:5" ht="12" customHeight="1">
      <c r="A89" s="259" t="s">
        <v>71</v>
      </c>
      <c r="B89" s="253" t="s">
        <v>132</v>
      </c>
      <c r="C89" s="298"/>
      <c r="D89" s="298"/>
      <c r="E89" s="281"/>
    </row>
    <row r="90" spans="1:5" ht="12" customHeight="1">
      <c r="A90" s="259" t="s">
        <v>72</v>
      </c>
      <c r="B90" s="253" t="s">
        <v>99</v>
      </c>
      <c r="C90" s="300"/>
      <c r="D90" s="300"/>
      <c r="E90" s="283"/>
    </row>
    <row r="91" spans="1:5" ht="12" customHeight="1">
      <c r="A91" s="259" t="s">
        <v>73</v>
      </c>
      <c r="B91" s="256" t="s">
        <v>133</v>
      </c>
      <c r="C91" s="300"/>
      <c r="D91" s="300"/>
      <c r="E91" s="283"/>
    </row>
    <row r="92" spans="1:5" ht="12" customHeight="1">
      <c r="A92" s="259" t="s">
        <v>82</v>
      </c>
      <c r="B92" s="264" t="s">
        <v>134</v>
      </c>
      <c r="C92" s="300">
        <v>3000000</v>
      </c>
      <c r="D92" s="300">
        <v>5549000</v>
      </c>
      <c r="E92" s="283">
        <v>5548600</v>
      </c>
    </row>
    <row r="93" spans="1:5" ht="12" customHeight="1">
      <c r="A93" s="259" t="s">
        <v>74</v>
      </c>
      <c r="B93" s="253" t="s">
        <v>416</v>
      </c>
      <c r="C93" s="300"/>
      <c r="D93" s="300"/>
      <c r="E93" s="283"/>
    </row>
    <row r="94" spans="1:5" ht="12" customHeight="1">
      <c r="A94" s="259" t="s">
        <v>75</v>
      </c>
      <c r="B94" s="276" t="s">
        <v>417</v>
      </c>
      <c r="C94" s="300"/>
      <c r="D94" s="300"/>
      <c r="E94" s="283"/>
    </row>
    <row r="95" spans="1:5" ht="12" customHeight="1">
      <c r="A95" s="259" t="s">
        <v>83</v>
      </c>
      <c r="B95" s="277" t="s">
        <v>418</v>
      </c>
      <c r="C95" s="300"/>
      <c r="D95" s="300"/>
      <c r="E95" s="283"/>
    </row>
    <row r="96" spans="1:5" ht="12" customHeight="1">
      <c r="A96" s="259" t="s">
        <v>84</v>
      </c>
      <c r="B96" s="277" t="s">
        <v>419</v>
      </c>
      <c r="C96" s="300"/>
      <c r="D96" s="300"/>
      <c r="E96" s="283"/>
    </row>
    <row r="97" spans="1:5" ht="12" customHeight="1">
      <c r="A97" s="259" t="s">
        <v>85</v>
      </c>
      <c r="B97" s="276" t="s">
        <v>420</v>
      </c>
      <c r="C97" s="300"/>
      <c r="D97" s="300"/>
      <c r="E97" s="283"/>
    </row>
    <row r="98" spans="1:5" ht="12" customHeight="1">
      <c r="A98" s="259" t="s">
        <v>86</v>
      </c>
      <c r="B98" s="276" t="s">
        <v>421</v>
      </c>
      <c r="C98" s="300"/>
      <c r="D98" s="300"/>
      <c r="E98" s="283"/>
    </row>
    <row r="99" spans="1:5" ht="12" customHeight="1">
      <c r="A99" s="259" t="s">
        <v>88</v>
      </c>
      <c r="B99" s="277" t="s">
        <v>422</v>
      </c>
      <c r="C99" s="300"/>
      <c r="D99" s="300">
        <v>1000000</v>
      </c>
      <c r="E99" s="283">
        <v>1000000</v>
      </c>
    </row>
    <row r="100" spans="1:5" ht="12" customHeight="1">
      <c r="A100" s="258" t="s">
        <v>135</v>
      </c>
      <c r="B100" s="278" t="s">
        <v>423</v>
      </c>
      <c r="C100" s="300"/>
      <c r="D100" s="300"/>
      <c r="E100" s="283"/>
    </row>
    <row r="101" spans="1:5" ht="12" customHeight="1">
      <c r="A101" s="259" t="s">
        <v>424</v>
      </c>
      <c r="B101" s="278" t="s">
        <v>425</v>
      </c>
      <c r="C101" s="300"/>
      <c r="D101" s="300"/>
      <c r="E101" s="283"/>
    </row>
    <row r="102" spans="1:5" ht="12" customHeight="1" thickBot="1">
      <c r="A102" s="263" t="s">
        <v>426</v>
      </c>
      <c r="B102" s="279" t="s">
        <v>427</v>
      </c>
      <c r="C102" s="63">
        <v>3000000</v>
      </c>
      <c r="D102" s="63">
        <v>5549000</v>
      </c>
      <c r="E102" s="244">
        <v>5548600</v>
      </c>
    </row>
    <row r="103" spans="1:5" ht="12" customHeight="1" thickBot="1">
      <c r="A103" s="265" t="s">
        <v>8</v>
      </c>
      <c r="B103" s="268" t="s">
        <v>428</v>
      </c>
      <c r="C103" s="297">
        <f>+C104+C106+C108</f>
        <v>0</v>
      </c>
      <c r="D103" s="297">
        <f>+D104+D106+D108</f>
        <v>0</v>
      </c>
      <c r="E103" s="280">
        <f>+E104+E106+E108</f>
        <v>0</v>
      </c>
    </row>
    <row r="104" spans="1:5" ht="12" customHeight="1">
      <c r="A104" s="260" t="s">
        <v>76</v>
      </c>
      <c r="B104" s="253" t="s">
        <v>154</v>
      </c>
      <c r="C104" s="299"/>
      <c r="D104" s="299"/>
      <c r="E104" s="282"/>
    </row>
    <row r="105" spans="1:5" ht="12" customHeight="1">
      <c r="A105" s="260" t="s">
        <v>77</v>
      </c>
      <c r="B105" s="257" t="s">
        <v>429</v>
      </c>
      <c r="C105" s="299"/>
      <c r="D105" s="299"/>
      <c r="E105" s="282"/>
    </row>
    <row r="106" spans="1:5" ht="15.75">
      <c r="A106" s="260" t="s">
        <v>78</v>
      </c>
      <c r="B106" s="257" t="s">
        <v>136</v>
      </c>
      <c r="C106" s="298"/>
      <c r="D106" s="298"/>
      <c r="E106" s="281"/>
    </row>
    <row r="107" spans="1:5" ht="12" customHeight="1">
      <c r="A107" s="260" t="s">
        <v>79</v>
      </c>
      <c r="B107" s="257" t="s">
        <v>430</v>
      </c>
      <c r="C107" s="298"/>
      <c r="D107" s="298"/>
      <c r="E107" s="281"/>
    </row>
    <row r="108" spans="1:5" ht="12" customHeight="1">
      <c r="A108" s="260" t="s">
        <v>80</v>
      </c>
      <c r="B108" s="289" t="s">
        <v>156</v>
      </c>
      <c r="C108" s="298"/>
      <c r="D108" s="298"/>
      <c r="E108" s="281"/>
    </row>
    <row r="109" spans="1:5" ht="21.75" customHeight="1">
      <c r="A109" s="260" t="s">
        <v>87</v>
      </c>
      <c r="B109" s="288" t="s">
        <v>431</v>
      </c>
      <c r="C109" s="298"/>
      <c r="D109" s="298"/>
      <c r="E109" s="281"/>
    </row>
    <row r="110" spans="1:5" ht="24" customHeight="1">
      <c r="A110" s="260" t="s">
        <v>89</v>
      </c>
      <c r="B110" s="304" t="s">
        <v>432</v>
      </c>
      <c r="C110" s="298"/>
      <c r="D110" s="298"/>
      <c r="E110" s="281"/>
    </row>
    <row r="111" spans="1:5" ht="12" customHeight="1">
      <c r="A111" s="260" t="s">
        <v>137</v>
      </c>
      <c r="B111" s="277" t="s">
        <v>419</v>
      </c>
      <c r="C111" s="298"/>
      <c r="D111" s="298"/>
      <c r="E111" s="281"/>
    </row>
    <row r="112" spans="1:5" ht="12" customHeight="1">
      <c r="A112" s="260" t="s">
        <v>138</v>
      </c>
      <c r="B112" s="277" t="s">
        <v>433</v>
      </c>
      <c r="C112" s="298"/>
      <c r="D112" s="298"/>
      <c r="E112" s="281"/>
    </row>
    <row r="113" spans="1:5" ht="12" customHeight="1">
      <c r="A113" s="260" t="s">
        <v>139</v>
      </c>
      <c r="B113" s="277" t="s">
        <v>434</v>
      </c>
      <c r="C113" s="298"/>
      <c r="D113" s="298"/>
      <c r="E113" s="281"/>
    </row>
    <row r="114" spans="1:5" s="323" customFormat="1" ht="12" customHeight="1">
      <c r="A114" s="260" t="s">
        <v>435</v>
      </c>
      <c r="B114" s="277" t="s">
        <v>422</v>
      </c>
      <c r="C114" s="298"/>
      <c r="D114" s="298"/>
      <c r="E114" s="281"/>
    </row>
    <row r="115" spans="1:5" ht="12" customHeight="1">
      <c r="A115" s="260" t="s">
        <v>436</v>
      </c>
      <c r="B115" s="277" t="s">
        <v>437</v>
      </c>
      <c r="C115" s="298"/>
      <c r="D115" s="298"/>
      <c r="E115" s="281"/>
    </row>
    <row r="116" spans="1:5" ht="12" customHeight="1" thickBot="1">
      <c r="A116" s="258" t="s">
        <v>438</v>
      </c>
      <c r="B116" s="277" t="s">
        <v>439</v>
      </c>
      <c r="C116" s="300"/>
      <c r="D116" s="300"/>
      <c r="E116" s="283"/>
    </row>
    <row r="117" spans="1:5" ht="12" customHeight="1" thickBot="1">
      <c r="A117" s="265" t="s">
        <v>9</v>
      </c>
      <c r="B117" s="273" t="s">
        <v>440</v>
      </c>
      <c r="C117" s="297">
        <f>+C118+C119</f>
        <v>0</v>
      </c>
      <c r="D117" s="297">
        <f>+D118+D119</f>
        <v>0</v>
      </c>
      <c r="E117" s="280">
        <f>+E118+E119</f>
        <v>0</v>
      </c>
    </row>
    <row r="118" spans="1:5" ht="12" customHeight="1">
      <c r="A118" s="260" t="s">
        <v>59</v>
      </c>
      <c r="B118" s="254" t="s">
        <v>45</v>
      </c>
      <c r="C118" s="299"/>
      <c r="D118" s="299"/>
      <c r="E118" s="282"/>
    </row>
    <row r="119" spans="1:5" ht="12" customHeight="1" thickBot="1">
      <c r="A119" s="261" t="s">
        <v>60</v>
      </c>
      <c r="B119" s="257" t="s">
        <v>46</v>
      </c>
      <c r="C119" s="300"/>
      <c r="D119" s="300"/>
      <c r="E119" s="283"/>
    </row>
    <row r="120" spans="1:5" ht="12" customHeight="1" thickBot="1">
      <c r="A120" s="265" t="s">
        <v>10</v>
      </c>
      <c r="B120" s="273" t="s">
        <v>441</v>
      </c>
      <c r="C120" s="297">
        <f>+C87+C103+C117</f>
        <v>3000000</v>
      </c>
      <c r="D120" s="297">
        <f>+D87+D103+D117</f>
        <v>5549000</v>
      </c>
      <c r="E120" s="280">
        <f>+E87+E103+E117</f>
        <v>5548600</v>
      </c>
    </row>
    <row r="121" spans="1:5" ht="12" customHeight="1" thickBot="1">
      <c r="A121" s="265" t="s">
        <v>11</v>
      </c>
      <c r="B121" s="273" t="s">
        <v>442</v>
      </c>
      <c r="C121" s="297">
        <f>+C122+C123+C124</f>
        <v>0</v>
      </c>
      <c r="D121" s="297">
        <f>+D122+D123+D124</f>
        <v>0</v>
      </c>
      <c r="E121" s="280">
        <f>+E122+E123+E124</f>
        <v>0</v>
      </c>
    </row>
    <row r="122" spans="1:5" ht="12" customHeight="1">
      <c r="A122" s="260" t="s">
        <v>63</v>
      </c>
      <c r="B122" s="254" t="s">
        <v>443</v>
      </c>
      <c r="C122" s="298"/>
      <c r="D122" s="298"/>
      <c r="E122" s="281"/>
    </row>
    <row r="123" spans="1:5" ht="12" customHeight="1">
      <c r="A123" s="260" t="s">
        <v>64</v>
      </c>
      <c r="B123" s="254" t="s">
        <v>444</v>
      </c>
      <c r="C123" s="298"/>
      <c r="D123" s="298"/>
      <c r="E123" s="281"/>
    </row>
    <row r="124" spans="1:5" ht="12" customHeight="1" thickBot="1">
      <c r="A124" s="258" t="s">
        <v>65</v>
      </c>
      <c r="B124" s="252" t="s">
        <v>445</v>
      </c>
      <c r="C124" s="298"/>
      <c r="D124" s="298"/>
      <c r="E124" s="281"/>
    </row>
    <row r="125" spans="1:5" ht="12" customHeight="1" thickBot="1">
      <c r="A125" s="265" t="s">
        <v>12</v>
      </c>
      <c r="B125" s="273" t="s">
        <v>446</v>
      </c>
      <c r="C125" s="297">
        <f>+C126+C127+C129+C128</f>
        <v>0</v>
      </c>
      <c r="D125" s="297">
        <f>+D126+D127+D129+D128</f>
        <v>0</v>
      </c>
      <c r="E125" s="280">
        <f>+E126+E127+E129+E128</f>
        <v>0</v>
      </c>
    </row>
    <row r="126" spans="1:5" ht="12" customHeight="1">
      <c r="A126" s="260" t="s">
        <v>66</v>
      </c>
      <c r="B126" s="254" t="s">
        <v>447</v>
      </c>
      <c r="C126" s="298"/>
      <c r="D126" s="298"/>
      <c r="E126" s="281"/>
    </row>
    <row r="127" spans="1:5" ht="12" customHeight="1">
      <c r="A127" s="260" t="s">
        <v>67</v>
      </c>
      <c r="B127" s="254" t="s">
        <v>448</v>
      </c>
      <c r="C127" s="298"/>
      <c r="D127" s="298"/>
      <c r="E127" s="281"/>
    </row>
    <row r="128" spans="1:5" ht="12" customHeight="1">
      <c r="A128" s="260" t="s">
        <v>343</v>
      </c>
      <c r="B128" s="254" t="s">
        <v>449</v>
      </c>
      <c r="C128" s="298"/>
      <c r="D128" s="298"/>
      <c r="E128" s="281"/>
    </row>
    <row r="129" spans="1:5" ht="12" customHeight="1" thickBot="1">
      <c r="A129" s="258" t="s">
        <v>345</v>
      </c>
      <c r="B129" s="252" t="s">
        <v>450</v>
      </c>
      <c r="C129" s="298"/>
      <c r="D129" s="298"/>
      <c r="E129" s="281"/>
    </row>
    <row r="130" spans="1:5" ht="12" customHeight="1" thickBot="1">
      <c r="A130" s="265" t="s">
        <v>13</v>
      </c>
      <c r="B130" s="273" t="s">
        <v>451</v>
      </c>
      <c r="C130" s="303">
        <f>+C131+C132+C133+C134</f>
        <v>0</v>
      </c>
      <c r="D130" s="303">
        <f>+D131+D132+D133+D134</f>
        <v>0</v>
      </c>
      <c r="E130" s="316">
        <f>+E131+E132+E133+E134</f>
        <v>0</v>
      </c>
    </row>
    <row r="131" spans="1:5" ht="12" customHeight="1">
      <c r="A131" s="260" t="s">
        <v>68</v>
      </c>
      <c r="B131" s="254" t="s">
        <v>452</v>
      </c>
      <c r="C131" s="298"/>
      <c r="D131" s="298"/>
      <c r="E131" s="281"/>
    </row>
    <row r="132" spans="1:5" ht="12" customHeight="1">
      <c r="A132" s="260" t="s">
        <v>69</v>
      </c>
      <c r="B132" s="254" t="s">
        <v>453</v>
      </c>
      <c r="C132" s="298"/>
      <c r="D132" s="298"/>
      <c r="E132" s="281"/>
    </row>
    <row r="133" spans="1:5" ht="12" customHeight="1">
      <c r="A133" s="260" t="s">
        <v>352</v>
      </c>
      <c r="B133" s="254" t="s">
        <v>454</v>
      </c>
      <c r="C133" s="298"/>
      <c r="D133" s="298"/>
      <c r="E133" s="281"/>
    </row>
    <row r="134" spans="1:5" ht="12" customHeight="1" thickBot="1">
      <c r="A134" s="258" t="s">
        <v>354</v>
      </c>
      <c r="B134" s="252" t="s">
        <v>455</v>
      </c>
      <c r="C134" s="298"/>
      <c r="D134" s="298"/>
      <c r="E134" s="281"/>
    </row>
    <row r="135" spans="1:9" ht="15" customHeight="1" thickBot="1">
      <c r="A135" s="265" t="s">
        <v>14</v>
      </c>
      <c r="B135" s="273" t="s">
        <v>456</v>
      </c>
      <c r="C135" s="64">
        <f>+C136+C137+C138+C139</f>
        <v>0</v>
      </c>
      <c r="D135" s="64">
        <f>+D136+D137+D138+D139</f>
        <v>0</v>
      </c>
      <c r="E135" s="249">
        <f>+E136+E137+E138+E139</f>
        <v>0</v>
      </c>
      <c r="F135" s="314"/>
      <c r="G135" s="315"/>
      <c r="H135" s="315"/>
      <c r="I135" s="315"/>
    </row>
    <row r="136" spans="1:5" s="307" customFormat="1" ht="12.75" customHeight="1">
      <c r="A136" s="260" t="s">
        <v>130</v>
      </c>
      <c r="B136" s="254" t="s">
        <v>457</v>
      </c>
      <c r="C136" s="298"/>
      <c r="D136" s="298"/>
      <c r="E136" s="281"/>
    </row>
    <row r="137" spans="1:5" ht="12.75" customHeight="1">
      <c r="A137" s="260" t="s">
        <v>131</v>
      </c>
      <c r="B137" s="254" t="s">
        <v>458</v>
      </c>
      <c r="C137" s="298"/>
      <c r="D137" s="298"/>
      <c r="E137" s="281"/>
    </row>
    <row r="138" spans="1:5" ht="12.75" customHeight="1">
      <c r="A138" s="260" t="s">
        <v>155</v>
      </c>
      <c r="B138" s="254" t="s">
        <v>459</v>
      </c>
      <c r="C138" s="298"/>
      <c r="D138" s="298"/>
      <c r="E138" s="281"/>
    </row>
    <row r="139" spans="1:5" ht="12.75" customHeight="1" thickBot="1">
      <c r="A139" s="260" t="s">
        <v>360</v>
      </c>
      <c r="B139" s="254" t="s">
        <v>460</v>
      </c>
      <c r="C139" s="298"/>
      <c r="D139" s="298"/>
      <c r="E139" s="281"/>
    </row>
    <row r="140" spans="1:5" ht="16.5" thickBot="1">
      <c r="A140" s="265" t="s">
        <v>15</v>
      </c>
      <c r="B140" s="273" t="s">
        <v>461</v>
      </c>
      <c r="C140" s="247">
        <f>+C121+C125+C130+C135</f>
        <v>0</v>
      </c>
      <c r="D140" s="247">
        <f>+D121+D125+D130+D135</f>
        <v>0</v>
      </c>
      <c r="E140" s="248">
        <f>+E121+E125+E130+E135</f>
        <v>0</v>
      </c>
    </row>
    <row r="141" spans="1:5" ht="16.5" thickBot="1">
      <c r="A141" s="290" t="s">
        <v>16</v>
      </c>
      <c r="B141" s="293" t="s">
        <v>462</v>
      </c>
      <c r="C141" s="247">
        <f>+C120+C140</f>
        <v>3000000</v>
      </c>
      <c r="D141" s="247">
        <f>+D120+D140</f>
        <v>5549000</v>
      </c>
      <c r="E141" s="248">
        <f>+E120+E140</f>
        <v>5548600</v>
      </c>
    </row>
    <row r="143" spans="1:5" ht="18.75" customHeight="1">
      <c r="A143" s="756" t="s">
        <v>463</v>
      </c>
      <c r="B143" s="756"/>
      <c r="C143" s="756"/>
      <c r="D143" s="756"/>
      <c r="E143" s="756"/>
    </row>
    <row r="144" spans="1:5" ht="13.5" customHeight="1" thickBot="1">
      <c r="A144" s="275" t="s">
        <v>112</v>
      </c>
      <c r="B144" s="275"/>
      <c r="C144" s="305"/>
      <c r="E144" s="292" t="str">
        <f>E83</f>
        <v>Forintban!</v>
      </c>
    </row>
    <row r="145" spans="1:5" ht="21.75" thickBot="1">
      <c r="A145" s="265">
        <v>1</v>
      </c>
      <c r="B145" s="268" t="s">
        <v>464</v>
      </c>
      <c r="C145" s="291">
        <f>+C61-C120</f>
        <v>0</v>
      </c>
      <c r="D145" s="291">
        <f>+D61-D120</f>
        <v>0</v>
      </c>
      <c r="E145" s="291">
        <f>+E61-E120</f>
        <v>0</v>
      </c>
    </row>
    <row r="146" spans="1:5" ht="21.75" thickBot="1">
      <c r="A146" s="265" t="s">
        <v>8</v>
      </c>
      <c r="B146" s="268" t="s">
        <v>465</v>
      </c>
      <c r="C146" s="291">
        <f>+C79-C140</f>
        <v>0</v>
      </c>
      <c r="D146" s="291">
        <f>+D79-D140</f>
        <v>0</v>
      </c>
      <c r="E146" s="291">
        <f>+E79-E140</f>
        <v>0</v>
      </c>
    </row>
    <row r="147" ht="7.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spans="3:5" s="294" customFormat="1" ht="12.75" customHeight="1">
      <c r="C156" s="295"/>
      <c r="D156" s="295"/>
      <c r="E156" s="295"/>
    </row>
  </sheetData>
  <sheetProtection/>
  <mergeCells count="9">
    <mergeCell ref="A143:E143"/>
    <mergeCell ref="A1:E1"/>
    <mergeCell ref="A3:A4"/>
    <mergeCell ref="B3:B4"/>
    <mergeCell ref="C3:E3"/>
    <mergeCell ref="A82:E82"/>
    <mergeCell ref="A84:A85"/>
    <mergeCell ref="B84:B85"/>
    <mergeCell ref="C84:E84"/>
  </mergeCells>
  <printOptions horizontalCentered="1"/>
  <pageMargins left="0.3937007874015748" right="0.3937007874015748" top="1.4566929133858268" bottom="0.4724409448818898" header="0.7874015748031497" footer="0.5905511811023623"/>
  <pageSetup fitToHeight="2" fitToWidth="1" horizontalDpi="600" verticalDpi="600" orientation="portrait" paperSize="9" scale="74" r:id="rId1"/>
  <headerFooter alignWithMargins="0">
    <oddHeader>&amp;C&amp;"Times New Roman CE,Félkövér"&amp;12
Besenyszög Város Önkormányzata
2016. ÉVI ZÁRSZÁMADÁS
ÖNKÉNT VÁLLALT FELADATAINAK MÉRLEGE
&amp;R&amp;"Times New Roman CE,Félkövér dőlt"&amp;11 1.3. melléklet a 9/2017. (V. 8.) önkormányzati rendelethez</oddHeader>
  </headerFooter>
  <rowBreaks count="1" manualBreakCount="1">
    <brk id="8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6"/>
  <sheetViews>
    <sheetView view="pageLayout" zoomScaleNormal="130" zoomScaleSheetLayoutView="100" workbookViewId="0" topLeftCell="A1">
      <selection activeCell="E54" sqref="E54"/>
    </sheetView>
  </sheetViews>
  <sheetFormatPr defaultColWidth="9.00390625" defaultRowHeight="12.75"/>
  <cols>
    <col min="1" max="1" width="9.50390625" style="294" customWidth="1"/>
    <col min="2" max="2" width="60.875" style="294" customWidth="1"/>
    <col min="3" max="5" width="15.875" style="295" customWidth="1"/>
    <col min="6" max="16384" width="9.375" style="305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31" t="s">
        <v>110</v>
      </c>
      <c r="B2" s="31"/>
      <c r="C2" s="292"/>
      <c r="D2" s="292"/>
      <c r="E2" s="292" t="str">
        <f>'1.3.sz.mell.'!E2</f>
        <v>Forintban!</v>
      </c>
    </row>
    <row r="3" spans="1:5" ht="15.75" customHeight="1">
      <c r="A3" s="758" t="s">
        <v>58</v>
      </c>
      <c r="B3" s="760" t="s">
        <v>6</v>
      </c>
      <c r="C3" s="762" t="str">
        <f>+'1.1.sz.mell.'!C3:E3</f>
        <v>2016. évi</v>
      </c>
      <c r="D3" s="762"/>
      <c r="E3" s="763"/>
    </row>
    <row r="4" spans="1:5" ht="37.5" customHeight="1" thickBot="1">
      <c r="A4" s="759"/>
      <c r="B4" s="761"/>
      <c r="C4" s="33" t="s">
        <v>174</v>
      </c>
      <c r="D4" s="33" t="s">
        <v>179</v>
      </c>
      <c r="E4" s="34" t="s">
        <v>180</v>
      </c>
    </row>
    <row r="5" spans="1:5" s="306" customFormat="1" ht="12" customHeight="1" thickBot="1">
      <c r="A5" s="270" t="s">
        <v>409</v>
      </c>
      <c r="B5" s="271" t="s">
        <v>410</v>
      </c>
      <c r="C5" s="271" t="s">
        <v>411</v>
      </c>
      <c r="D5" s="271" t="s">
        <v>412</v>
      </c>
      <c r="E5" s="317" t="s">
        <v>413</v>
      </c>
    </row>
    <row r="6" spans="1:5" s="307" customFormat="1" ht="12" customHeight="1" thickBot="1">
      <c r="A6" s="265" t="s">
        <v>7</v>
      </c>
      <c r="B6" s="266" t="s">
        <v>301</v>
      </c>
      <c r="C6" s="297">
        <f>SUM(C7:C12)</f>
        <v>47254000</v>
      </c>
      <c r="D6" s="297">
        <f>SUM(D7:D12)</f>
        <v>50729892</v>
      </c>
      <c r="E6" s="280">
        <f>SUM(E7:E12)</f>
        <v>48554743</v>
      </c>
    </row>
    <row r="7" spans="1:5" s="307" customFormat="1" ht="12" customHeight="1">
      <c r="A7" s="260" t="s">
        <v>70</v>
      </c>
      <c r="B7" s="308" t="s">
        <v>302</v>
      </c>
      <c r="C7" s="299">
        <v>47254000</v>
      </c>
      <c r="D7" s="299">
        <v>50729892</v>
      </c>
      <c r="E7" s="282">
        <v>48554743</v>
      </c>
    </row>
    <row r="8" spans="1:5" s="307" customFormat="1" ht="12" customHeight="1">
      <c r="A8" s="259" t="s">
        <v>71</v>
      </c>
      <c r="B8" s="309" t="s">
        <v>303</v>
      </c>
      <c r="C8" s="298"/>
      <c r="D8" s="298"/>
      <c r="E8" s="281"/>
    </row>
    <row r="9" spans="1:5" s="307" customFormat="1" ht="12" customHeight="1">
      <c r="A9" s="259" t="s">
        <v>72</v>
      </c>
      <c r="B9" s="309" t="s">
        <v>304</v>
      </c>
      <c r="C9" s="298"/>
      <c r="D9" s="298"/>
      <c r="E9" s="281"/>
    </row>
    <row r="10" spans="1:5" s="307" customFormat="1" ht="12" customHeight="1">
      <c r="A10" s="259" t="s">
        <v>73</v>
      </c>
      <c r="B10" s="309" t="s">
        <v>305</v>
      </c>
      <c r="C10" s="298"/>
      <c r="D10" s="298"/>
      <c r="E10" s="281"/>
    </row>
    <row r="11" spans="1:5" s="307" customFormat="1" ht="12" customHeight="1">
      <c r="A11" s="259" t="s">
        <v>106</v>
      </c>
      <c r="B11" s="309" t="s">
        <v>306</v>
      </c>
      <c r="C11" s="298"/>
      <c r="D11" s="298"/>
      <c r="E11" s="281"/>
    </row>
    <row r="12" spans="1:5" s="307" customFormat="1" ht="12" customHeight="1" thickBot="1">
      <c r="A12" s="261" t="s">
        <v>74</v>
      </c>
      <c r="B12" s="310" t="s">
        <v>307</v>
      </c>
      <c r="C12" s="300"/>
      <c r="D12" s="300"/>
      <c r="E12" s="283"/>
    </row>
    <row r="13" spans="1:5" s="307" customFormat="1" ht="12" customHeight="1" thickBot="1">
      <c r="A13" s="265" t="s">
        <v>8</v>
      </c>
      <c r="B13" s="287" t="s">
        <v>308</v>
      </c>
      <c r="C13" s="297">
        <f>SUM(C14:C18)</f>
        <v>0</v>
      </c>
      <c r="D13" s="297">
        <f>SUM(D14:D18)</f>
        <v>0</v>
      </c>
      <c r="E13" s="280">
        <f>SUM(E14:E18)</f>
        <v>0</v>
      </c>
    </row>
    <row r="14" spans="1:5" s="307" customFormat="1" ht="12" customHeight="1">
      <c r="A14" s="260" t="s">
        <v>76</v>
      </c>
      <c r="B14" s="308" t="s">
        <v>309</v>
      </c>
      <c r="C14" s="299"/>
      <c r="D14" s="299"/>
      <c r="E14" s="282"/>
    </row>
    <row r="15" spans="1:5" s="307" customFormat="1" ht="12" customHeight="1">
      <c r="A15" s="259" t="s">
        <v>77</v>
      </c>
      <c r="B15" s="309" t="s">
        <v>310</v>
      </c>
      <c r="C15" s="298"/>
      <c r="D15" s="298"/>
      <c r="E15" s="281"/>
    </row>
    <row r="16" spans="1:5" s="307" customFormat="1" ht="12" customHeight="1">
      <c r="A16" s="259" t="s">
        <v>78</v>
      </c>
      <c r="B16" s="309" t="s">
        <v>311</v>
      </c>
      <c r="C16" s="298"/>
      <c r="D16" s="298"/>
      <c r="E16" s="281"/>
    </row>
    <row r="17" spans="1:5" s="307" customFormat="1" ht="12" customHeight="1">
      <c r="A17" s="259" t="s">
        <v>79</v>
      </c>
      <c r="B17" s="309" t="s">
        <v>312</v>
      </c>
      <c r="C17" s="298"/>
      <c r="D17" s="298"/>
      <c r="E17" s="281"/>
    </row>
    <row r="18" spans="1:5" s="307" customFormat="1" ht="12" customHeight="1">
      <c r="A18" s="259" t="s">
        <v>80</v>
      </c>
      <c r="B18" s="309" t="s">
        <v>313</v>
      </c>
      <c r="C18" s="298"/>
      <c r="D18" s="298"/>
      <c r="E18" s="281"/>
    </row>
    <row r="19" spans="1:5" s="307" customFormat="1" ht="12" customHeight="1" thickBot="1">
      <c r="A19" s="261" t="s">
        <v>87</v>
      </c>
      <c r="B19" s="310" t="s">
        <v>314</v>
      </c>
      <c r="C19" s="300"/>
      <c r="D19" s="300"/>
      <c r="E19" s="283"/>
    </row>
    <row r="20" spans="1:5" s="307" customFormat="1" ht="12" customHeight="1" thickBot="1">
      <c r="A20" s="265" t="s">
        <v>9</v>
      </c>
      <c r="B20" s="266" t="s">
        <v>315</v>
      </c>
      <c r="C20" s="297">
        <f>SUM(C21:C25)</f>
        <v>0</v>
      </c>
      <c r="D20" s="297">
        <f>SUM(D21:D25)</f>
        <v>0</v>
      </c>
      <c r="E20" s="280">
        <f>SUM(E21:E25)</f>
        <v>0</v>
      </c>
    </row>
    <row r="21" spans="1:5" s="307" customFormat="1" ht="12" customHeight="1">
      <c r="A21" s="260" t="s">
        <v>59</v>
      </c>
      <c r="B21" s="308" t="s">
        <v>316</v>
      </c>
      <c r="C21" s="299"/>
      <c r="D21" s="299"/>
      <c r="E21" s="282"/>
    </row>
    <row r="22" spans="1:5" s="307" customFormat="1" ht="12" customHeight="1">
      <c r="A22" s="259" t="s">
        <v>60</v>
      </c>
      <c r="B22" s="309" t="s">
        <v>317</v>
      </c>
      <c r="C22" s="298"/>
      <c r="D22" s="298"/>
      <c r="E22" s="281"/>
    </row>
    <row r="23" spans="1:5" s="307" customFormat="1" ht="12" customHeight="1">
      <c r="A23" s="259" t="s">
        <v>61</v>
      </c>
      <c r="B23" s="309" t="s">
        <v>318</v>
      </c>
      <c r="C23" s="298"/>
      <c r="D23" s="298"/>
      <c r="E23" s="281"/>
    </row>
    <row r="24" spans="1:5" s="307" customFormat="1" ht="12" customHeight="1">
      <c r="A24" s="259" t="s">
        <v>62</v>
      </c>
      <c r="B24" s="309" t="s">
        <v>319</v>
      </c>
      <c r="C24" s="298"/>
      <c r="D24" s="298"/>
      <c r="E24" s="281"/>
    </row>
    <row r="25" spans="1:5" s="307" customFormat="1" ht="12" customHeight="1">
      <c r="A25" s="259" t="s">
        <v>120</v>
      </c>
      <c r="B25" s="309" t="s">
        <v>320</v>
      </c>
      <c r="C25" s="298"/>
      <c r="D25" s="298"/>
      <c r="E25" s="281"/>
    </row>
    <row r="26" spans="1:5" s="307" customFormat="1" ht="12" customHeight="1" thickBot="1">
      <c r="A26" s="261" t="s">
        <v>121</v>
      </c>
      <c r="B26" s="310" t="s">
        <v>321</v>
      </c>
      <c r="C26" s="300"/>
      <c r="D26" s="300"/>
      <c r="E26" s="283"/>
    </row>
    <row r="27" spans="1:5" s="307" customFormat="1" ht="12" customHeight="1" thickBot="1">
      <c r="A27" s="265" t="s">
        <v>122</v>
      </c>
      <c r="B27" s="266" t="s">
        <v>685</v>
      </c>
      <c r="C27" s="303">
        <f>SUM(C28:C33)</f>
        <v>0</v>
      </c>
      <c r="D27" s="303">
        <f>SUM(D28:D33)</f>
        <v>0</v>
      </c>
      <c r="E27" s="316">
        <f>SUM(E28:E33)</f>
        <v>0</v>
      </c>
    </row>
    <row r="28" spans="1:5" s="307" customFormat="1" ht="12" customHeight="1">
      <c r="A28" s="260" t="s">
        <v>322</v>
      </c>
      <c r="B28" s="308" t="s">
        <v>689</v>
      </c>
      <c r="C28" s="299"/>
      <c r="D28" s="299">
        <f>+D29+D30</f>
        <v>0</v>
      </c>
      <c r="E28" s="282">
        <f>+E29+E30</f>
        <v>0</v>
      </c>
    </row>
    <row r="29" spans="1:5" s="307" customFormat="1" ht="12" customHeight="1">
      <c r="A29" s="259" t="s">
        <v>323</v>
      </c>
      <c r="B29" s="309" t="s">
        <v>690</v>
      </c>
      <c r="C29" s="298"/>
      <c r="D29" s="298"/>
      <c r="E29" s="281"/>
    </row>
    <row r="30" spans="1:5" s="307" customFormat="1" ht="12" customHeight="1">
      <c r="A30" s="259" t="s">
        <v>324</v>
      </c>
      <c r="B30" s="309" t="s">
        <v>691</v>
      </c>
      <c r="C30" s="298"/>
      <c r="D30" s="298"/>
      <c r="E30" s="281"/>
    </row>
    <row r="31" spans="1:5" s="307" customFormat="1" ht="12" customHeight="1">
      <c r="A31" s="259" t="s">
        <v>686</v>
      </c>
      <c r="B31" s="309" t="s">
        <v>692</v>
      </c>
      <c r="C31" s="298"/>
      <c r="D31" s="298"/>
      <c r="E31" s="281"/>
    </row>
    <row r="32" spans="1:5" s="307" customFormat="1" ht="12" customHeight="1">
      <c r="A32" s="259" t="s">
        <v>687</v>
      </c>
      <c r="B32" s="309" t="s">
        <v>325</v>
      </c>
      <c r="C32" s="298"/>
      <c r="D32" s="298"/>
      <c r="E32" s="281"/>
    </row>
    <row r="33" spans="1:5" s="307" customFormat="1" ht="12" customHeight="1" thickBot="1">
      <c r="A33" s="261" t="s">
        <v>688</v>
      </c>
      <c r="B33" s="289" t="s">
        <v>326</v>
      </c>
      <c r="C33" s="300"/>
      <c r="D33" s="300"/>
      <c r="E33" s="283"/>
    </row>
    <row r="34" spans="1:5" s="307" customFormat="1" ht="12" customHeight="1" thickBot="1">
      <c r="A34" s="265" t="s">
        <v>11</v>
      </c>
      <c r="B34" s="266" t="s">
        <v>327</v>
      </c>
      <c r="C34" s="297">
        <f>SUM(C35:C44)</f>
        <v>0</v>
      </c>
      <c r="D34" s="297">
        <f>SUM(D35:D44)</f>
        <v>0</v>
      </c>
      <c r="E34" s="280">
        <f>SUM(E35:E44)</f>
        <v>0</v>
      </c>
    </row>
    <row r="35" spans="1:5" s="307" customFormat="1" ht="12" customHeight="1">
      <c r="A35" s="260" t="s">
        <v>63</v>
      </c>
      <c r="B35" s="308" t="s">
        <v>328</v>
      </c>
      <c r="C35" s="299"/>
      <c r="D35" s="299"/>
      <c r="E35" s="282"/>
    </row>
    <row r="36" spans="1:5" s="307" customFormat="1" ht="12" customHeight="1">
      <c r="A36" s="259" t="s">
        <v>64</v>
      </c>
      <c r="B36" s="309" t="s">
        <v>329</v>
      </c>
      <c r="C36" s="298"/>
      <c r="D36" s="298"/>
      <c r="E36" s="281"/>
    </row>
    <row r="37" spans="1:5" s="307" customFormat="1" ht="12" customHeight="1">
      <c r="A37" s="259" t="s">
        <v>65</v>
      </c>
      <c r="B37" s="309" t="s">
        <v>330</v>
      </c>
      <c r="C37" s="298"/>
      <c r="D37" s="298"/>
      <c r="E37" s="281"/>
    </row>
    <row r="38" spans="1:5" s="307" customFormat="1" ht="12" customHeight="1">
      <c r="A38" s="259" t="s">
        <v>124</v>
      </c>
      <c r="B38" s="309" t="s">
        <v>331</v>
      </c>
      <c r="C38" s="298"/>
      <c r="D38" s="298"/>
      <c r="E38" s="281"/>
    </row>
    <row r="39" spans="1:5" s="307" customFormat="1" ht="12" customHeight="1">
      <c r="A39" s="259" t="s">
        <v>125</v>
      </c>
      <c r="B39" s="309" t="s">
        <v>332</v>
      </c>
      <c r="C39" s="298"/>
      <c r="D39" s="298"/>
      <c r="E39" s="281"/>
    </row>
    <row r="40" spans="1:5" s="307" customFormat="1" ht="12" customHeight="1">
      <c r="A40" s="259" t="s">
        <v>126</v>
      </c>
      <c r="B40" s="309" t="s">
        <v>333</v>
      </c>
      <c r="C40" s="298"/>
      <c r="D40" s="298"/>
      <c r="E40" s="281"/>
    </row>
    <row r="41" spans="1:5" s="307" customFormat="1" ht="12" customHeight="1">
      <c r="A41" s="259" t="s">
        <v>127</v>
      </c>
      <c r="B41" s="309" t="s">
        <v>334</v>
      </c>
      <c r="C41" s="298"/>
      <c r="D41" s="298"/>
      <c r="E41" s="281"/>
    </row>
    <row r="42" spans="1:5" s="307" customFormat="1" ht="12" customHeight="1">
      <c r="A42" s="259" t="s">
        <v>128</v>
      </c>
      <c r="B42" s="309" t="s">
        <v>335</v>
      </c>
      <c r="C42" s="298"/>
      <c r="D42" s="298"/>
      <c r="E42" s="281"/>
    </row>
    <row r="43" spans="1:5" s="307" customFormat="1" ht="12" customHeight="1">
      <c r="A43" s="259" t="s">
        <v>336</v>
      </c>
      <c r="B43" s="309" t="s">
        <v>337</v>
      </c>
      <c r="C43" s="301"/>
      <c r="D43" s="301"/>
      <c r="E43" s="284"/>
    </row>
    <row r="44" spans="1:5" s="307" customFormat="1" ht="12" customHeight="1" thickBot="1">
      <c r="A44" s="261" t="s">
        <v>338</v>
      </c>
      <c r="B44" s="310" t="s">
        <v>339</v>
      </c>
      <c r="C44" s="302"/>
      <c r="D44" s="302"/>
      <c r="E44" s="285"/>
    </row>
    <row r="45" spans="1:5" s="307" customFormat="1" ht="12" customHeight="1" thickBot="1">
      <c r="A45" s="265" t="s">
        <v>12</v>
      </c>
      <c r="B45" s="266" t="s">
        <v>340</v>
      </c>
      <c r="C45" s="297">
        <f>SUM(C46:C50)</f>
        <v>0</v>
      </c>
      <c r="D45" s="297">
        <f>SUM(D46:D50)</f>
        <v>0</v>
      </c>
      <c r="E45" s="280">
        <f>SUM(E46:E50)</f>
        <v>0</v>
      </c>
    </row>
    <row r="46" spans="1:5" s="307" customFormat="1" ht="12" customHeight="1">
      <c r="A46" s="260" t="s">
        <v>66</v>
      </c>
      <c r="B46" s="308" t="s">
        <v>341</v>
      </c>
      <c r="C46" s="318"/>
      <c r="D46" s="318"/>
      <c r="E46" s="286"/>
    </row>
    <row r="47" spans="1:5" s="307" customFormat="1" ht="12" customHeight="1">
      <c r="A47" s="259" t="s">
        <v>67</v>
      </c>
      <c r="B47" s="309" t="s">
        <v>342</v>
      </c>
      <c r="C47" s="301"/>
      <c r="D47" s="301"/>
      <c r="E47" s="284"/>
    </row>
    <row r="48" spans="1:5" s="307" customFormat="1" ht="12" customHeight="1">
      <c r="A48" s="259" t="s">
        <v>343</v>
      </c>
      <c r="B48" s="309" t="s">
        <v>344</v>
      </c>
      <c r="C48" s="301"/>
      <c r="D48" s="301"/>
      <c r="E48" s="284"/>
    </row>
    <row r="49" spans="1:5" s="307" customFormat="1" ht="12" customHeight="1">
      <c r="A49" s="259" t="s">
        <v>345</v>
      </c>
      <c r="B49" s="309" t="s">
        <v>346</v>
      </c>
      <c r="C49" s="301"/>
      <c r="D49" s="301"/>
      <c r="E49" s="284"/>
    </row>
    <row r="50" spans="1:5" s="307" customFormat="1" ht="12" customHeight="1" thickBot="1">
      <c r="A50" s="261" t="s">
        <v>347</v>
      </c>
      <c r="B50" s="310" t="s">
        <v>348</v>
      </c>
      <c r="C50" s="302"/>
      <c r="D50" s="302"/>
      <c r="E50" s="285"/>
    </row>
    <row r="51" spans="1:5" s="307" customFormat="1" ht="17.25" customHeight="1" thickBot="1">
      <c r="A51" s="265" t="s">
        <v>129</v>
      </c>
      <c r="B51" s="266" t="s">
        <v>349</v>
      </c>
      <c r="C51" s="297">
        <f>SUM(C52:C54)</f>
        <v>0</v>
      </c>
      <c r="D51" s="297">
        <f>SUM(D52:D54)</f>
        <v>0</v>
      </c>
      <c r="E51" s="280">
        <f>SUM(E52:E54)</f>
        <v>0</v>
      </c>
    </row>
    <row r="52" spans="1:5" s="307" customFormat="1" ht="12" customHeight="1">
      <c r="A52" s="260" t="s">
        <v>68</v>
      </c>
      <c r="B52" s="308" t="s">
        <v>350</v>
      </c>
      <c r="C52" s="299"/>
      <c r="D52" s="299"/>
      <c r="E52" s="282"/>
    </row>
    <row r="53" spans="1:5" s="307" customFormat="1" ht="12" customHeight="1">
      <c r="A53" s="259" t="s">
        <v>69</v>
      </c>
      <c r="B53" s="309" t="s">
        <v>351</v>
      </c>
      <c r="C53" s="298"/>
      <c r="D53" s="298"/>
      <c r="E53" s="281"/>
    </row>
    <row r="54" spans="1:5" s="307" customFormat="1" ht="12" customHeight="1">
      <c r="A54" s="259" t="s">
        <v>352</v>
      </c>
      <c r="B54" s="309" t="s">
        <v>353</v>
      </c>
      <c r="C54" s="298"/>
      <c r="D54" s="298"/>
      <c r="E54" s="281"/>
    </row>
    <row r="55" spans="1:5" s="307" customFormat="1" ht="12" customHeight="1" thickBot="1">
      <c r="A55" s="261" t="s">
        <v>354</v>
      </c>
      <c r="B55" s="310" t="s">
        <v>355</v>
      </c>
      <c r="C55" s="300"/>
      <c r="D55" s="300"/>
      <c r="E55" s="283"/>
    </row>
    <row r="56" spans="1:5" s="307" customFormat="1" ht="12" customHeight="1" thickBot="1">
      <c r="A56" s="265" t="s">
        <v>14</v>
      </c>
      <c r="B56" s="287" t="s">
        <v>356</v>
      </c>
      <c r="C56" s="297">
        <f>SUM(C57:C59)</f>
        <v>0</v>
      </c>
      <c r="D56" s="297">
        <f>SUM(D57:D59)</f>
        <v>0</v>
      </c>
      <c r="E56" s="280">
        <f>SUM(E57:E59)</f>
        <v>0</v>
      </c>
    </row>
    <row r="57" spans="1:5" s="307" customFormat="1" ht="12" customHeight="1">
      <c r="A57" s="260" t="s">
        <v>130</v>
      </c>
      <c r="B57" s="308" t="s">
        <v>357</v>
      </c>
      <c r="C57" s="301"/>
      <c r="D57" s="301"/>
      <c r="E57" s="284"/>
    </row>
    <row r="58" spans="1:5" s="307" customFormat="1" ht="12" customHeight="1">
      <c r="A58" s="259" t="s">
        <v>131</v>
      </c>
      <c r="B58" s="309" t="s">
        <v>358</v>
      </c>
      <c r="C58" s="301"/>
      <c r="D58" s="301"/>
      <c r="E58" s="284"/>
    </row>
    <row r="59" spans="1:5" s="307" customFormat="1" ht="12" customHeight="1">
      <c r="A59" s="259" t="s">
        <v>155</v>
      </c>
      <c r="B59" s="309" t="s">
        <v>359</v>
      </c>
      <c r="C59" s="301"/>
      <c r="D59" s="301"/>
      <c r="E59" s="284"/>
    </row>
    <row r="60" spans="1:5" s="307" customFormat="1" ht="12" customHeight="1" thickBot="1">
      <c r="A60" s="261" t="s">
        <v>360</v>
      </c>
      <c r="B60" s="310" t="s">
        <v>361</v>
      </c>
      <c r="C60" s="301"/>
      <c r="D60" s="301"/>
      <c r="E60" s="284"/>
    </row>
    <row r="61" spans="1:5" s="307" customFormat="1" ht="12" customHeight="1" thickBot="1">
      <c r="A61" s="265" t="s">
        <v>15</v>
      </c>
      <c r="B61" s="266" t="s">
        <v>362</v>
      </c>
      <c r="C61" s="303">
        <f>+C6+C13+C20+C27+C34+C45+C51+C56</f>
        <v>47254000</v>
      </c>
      <c r="D61" s="303">
        <f>+D6+D13+D20+D27+D34+D45+D51+D56</f>
        <v>50729892</v>
      </c>
      <c r="E61" s="316">
        <f>+E6+E13+E20+E27+E34+E45+E51+E56</f>
        <v>48554743</v>
      </c>
    </row>
    <row r="62" spans="1:5" s="307" customFormat="1" ht="12" customHeight="1" thickBot="1">
      <c r="A62" s="319" t="s">
        <v>363</v>
      </c>
      <c r="B62" s="287" t="s">
        <v>364</v>
      </c>
      <c r="C62" s="297">
        <f>+C63+C64+C65</f>
        <v>0</v>
      </c>
      <c r="D62" s="297">
        <f>+D63+D64+D65</f>
        <v>0</v>
      </c>
      <c r="E62" s="280">
        <f>+E63+E64+E65</f>
        <v>0</v>
      </c>
    </row>
    <row r="63" spans="1:5" s="307" customFormat="1" ht="12" customHeight="1">
      <c r="A63" s="260" t="s">
        <v>365</v>
      </c>
      <c r="B63" s="308" t="s">
        <v>366</v>
      </c>
      <c r="C63" s="301"/>
      <c r="D63" s="301"/>
      <c r="E63" s="284"/>
    </row>
    <row r="64" spans="1:5" s="307" customFormat="1" ht="12" customHeight="1">
      <c r="A64" s="259" t="s">
        <v>367</v>
      </c>
      <c r="B64" s="309" t="s">
        <v>368</v>
      </c>
      <c r="C64" s="301"/>
      <c r="D64" s="301"/>
      <c r="E64" s="284"/>
    </row>
    <row r="65" spans="1:5" s="307" customFormat="1" ht="12" customHeight="1" thickBot="1">
      <c r="A65" s="261" t="s">
        <v>369</v>
      </c>
      <c r="B65" s="245" t="s">
        <v>414</v>
      </c>
      <c r="C65" s="301"/>
      <c r="D65" s="301"/>
      <c r="E65" s="284"/>
    </row>
    <row r="66" spans="1:5" s="307" customFormat="1" ht="12" customHeight="1" thickBot="1">
      <c r="A66" s="319" t="s">
        <v>371</v>
      </c>
      <c r="B66" s="287" t="s">
        <v>372</v>
      </c>
      <c r="C66" s="297">
        <f>SUM(C67:C68)</f>
        <v>0</v>
      </c>
      <c r="D66" s="297">
        <f>SUM(D67:D68)</f>
        <v>0</v>
      </c>
      <c r="E66" s="297">
        <f>SUM(E67:E68)</f>
        <v>0</v>
      </c>
    </row>
    <row r="67" spans="1:5" s="307" customFormat="1" ht="13.5" customHeight="1">
      <c r="A67" s="260" t="s">
        <v>107</v>
      </c>
      <c r="B67" s="308" t="s">
        <v>777</v>
      </c>
      <c r="C67" s="301"/>
      <c r="D67" s="301"/>
      <c r="E67" s="284"/>
    </row>
    <row r="68" spans="1:5" s="307" customFormat="1" ht="12" customHeight="1" thickBot="1">
      <c r="A68" s="259" t="s">
        <v>108</v>
      </c>
      <c r="B68" s="309" t="s">
        <v>778</v>
      </c>
      <c r="C68" s="301"/>
      <c r="D68" s="301"/>
      <c r="E68" s="284"/>
    </row>
    <row r="69" spans="1:5" s="307" customFormat="1" ht="12" customHeight="1" thickBot="1">
      <c r="A69" s="319" t="s">
        <v>379</v>
      </c>
      <c r="B69" s="287" t="s">
        <v>380</v>
      </c>
      <c r="C69" s="297">
        <f>+C70+C71</f>
        <v>0</v>
      </c>
      <c r="D69" s="297">
        <f>+D70+D71</f>
        <v>0</v>
      </c>
      <c r="E69" s="280">
        <f>+E70+E71</f>
        <v>0</v>
      </c>
    </row>
    <row r="70" spans="1:5" s="307" customFormat="1" ht="12" customHeight="1">
      <c r="A70" s="260" t="s">
        <v>381</v>
      </c>
      <c r="B70" s="308" t="s">
        <v>382</v>
      </c>
      <c r="C70" s="301"/>
      <c r="D70" s="301"/>
      <c r="E70" s="284"/>
    </row>
    <row r="71" spans="1:5" s="307" customFormat="1" ht="12" customHeight="1" thickBot="1">
      <c r="A71" s="261" t="s">
        <v>383</v>
      </c>
      <c r="B71" s="310" t="s">
        <v>384</v>
      </c>
      <c r="C71" s="301"/>
      <c r="D71" s="301"/>
      <c r="E71" s="284"/>
    </row>
    <row r="72" spans="1:5" s="307" customFormat="1" ht="12" customHeight="1" thickBot="1">
      <c r="A72" s="319" t="s">
        <v>385</v>
      </c>
      <c r="B72" s="287" t="s">
        <v>386</v>
      </c>
      <c r="C72" s="297">
        <f>SUM(C73:C74)</f>
        <v>0</v>
      </c>
      <c r="D72" s="297">
        <f>SUM(D73:D74)</f>
        <v>0</v>
      </c>
      <c r="E72" s="297">
        <f>SUM(E73:E74)</f>
        <v>0</v>
      </c>
    </row>
    <row r="73" spans="1:5" s="307" customFormat="1" ht="12" customHeight="1">
      <c r="A73" s="260" t="s">
        <v>387</v>
      </c>
      <c r="B73" s="308" t="s">
        <v>388</v>
      </c>
      <c r="C73" s="301"/>
      <c r="D73" s="301"/>
      <c r="E73" s="284"/>
    </row>
    <row r="74" spans="1:5" s="307" customFormat="1" ht="12" customHeight="1" thickBot="1">
      <c r="A74" s="259" t="s">
        <v>389</v>
      </c>
      <c r="B74" s="309" t="s">
        <v>390</v>
      </c>
      <c r="C74" s="301"/>
      <c r="D74" s="301"/>
      <c r="E74" s="284"/>
    </row>
    <row r="75" spans="1:5" s="307" customFormat="1" ht="12" customHeight="1" thickBot="1">
      <c r="A75" s="319" t="s">
        <v>393</v>
      </c>
      <c r="B75" s="287" t="s">
        <v>394</v>
      </c>
      <c r="C75" s="297">
        <f>SUM(C76:C77)</f>
        <v>0</v>
      </c>
      <c r="D75" s="297">
        <f>SUM(D76:D77)</f>
        <v>0</v>
      </c>
      <c r="E75" s="297">
        <f>SUM(E76:E77)</f>
        <v>0</v>
      </c>
    </row>
    <row r="76" spans="1:5" s="307" customFormat="1" ht="12" customHeight="1">
      <c r="A76" s="311" t="s">
        <v>395</v>
      </c>
      <c r="B76" s="308" t="s">
        <v>396</v>
      </c>
      <c r="C76" s="301"/>
      <c r="D76" s="301"/>
      <c r="E76" s="284"/>
    </row>
    <row r="77" spans="1:5" s="307" customFormat="1" ht="12" customHeight="1" thickBot="1">
      <c r="A77" s="312" t="s">
        <v>397</v>
      </c>
      <c r="B77" s="309" t="s">
        <v>398</v>
      </c>
      <c r="C77" s="301"/>
      <c r="D77" s="301"/>
      <c r="E77" s="284"/>
    </row>
    <row r="78" spans="1:5" s="307" customFormat="1" ht="12" customHeight="1" thickBot="1">
      <c r="A78" s="319" t="s">
        <v>403</v>
      </c>
      <c r="B78" s="287" t="s">
        <v>404</v>
      </c>
      <c r="C78" s="321"/>
      <c r="D78" s="321"/>
      <c r="E78" s="322"/>
    </row>
    <row r="79" spans="1:5" s="307" customFormat="1" ht="12" customHeight="1" thickBot="1">
      <c r="A79" s="319" t="s">
        <v>405</v>
      </c>
      <c r="B79" s="243" t="s">
        <v>406</v>
      </c>
      <c r="C79" s="303">
        <f>+C62+C66+C69+C72+C75+C78</f>
        <v>0</v>
      </c>
      <c r="D79" s="303">
        <f>+D62+D66+D69+D72+D75+D78</f>
        <v>0</v>
      </c>
      <c r="E79" s="316">
        <f>+E62+E66+E69+E72+E75+E78</f>
        <v>0</v>
      </c>
    </row>
    <row r="80" spans="1:5" s="307" customFormat="1" ht="12" customHeight="1" thickBot="1">
      <c r="A80" s="320" t="s">
        <v>407</v>
      </c>
      <c r="B80" s="246" t="s">
        <v>408</v>
      </c>
      <c r="C80" s="303">
        <f>+C61+C79</f>
        <v>47254000</v>
      </c>
      <c r="D80" s="303">
        <f>+D61+D79</f>
        <v>50729892</v>
      </c>
      <c r="E80" s="316">
        <f>+E61+E79</f>
        <v>48554743</v>
      </c>
    </row>
    <row r="81" spans="1:5" s="307" customFormat="1" ht="12" customHeight="1">
      <c r="A81" s="241"/>
      <c r="B81" s="241"/>
      <c r="C81" s="242"/>
      <c r="D81" s="242"/>
      <c r="E81" s="242"/>
    </row>
    <row r="82" spans="1:5" ht="16.5" customHeight="1">
      <c r="A82" s="757" t="s">
        <v>36</v>
      </c>
      <c r="B82" s="757"/>
      <c r="C82" s="757"/>
      <c r="D82" s="757"/>
      <c r="E82" s="757"/>
    </row>
    <row r="83" spans="1:5" s="313" customFormat="1" ht="16.5" customHeight="1" thickBot="1">
      <c r="A83" s="32" t="s">
        <v>111</v>
      </c>
      <c r="B83" s="32"/>
      <c r="C83" s="274"/>
      <c r="D83" s="274"/>
      <c r="E83" s="274" t="str">
        <f>E2</f>
        <v>Forintban!</v>
      </c>
    </row>
    <row r="84" spans="1:5" s="313" customFormat="1" ht="16.5" customHeight="1">
      <c r="A84" s="758" t="s">
        <v>58</v>
      </c>
      <c r="B84" s="760" t="s">
        <v>173</v>
      </c>
      <c r="C84" s="762" t="str">
        <f>+C3</f>
        <v>2016. évi</v>
      </c>
      <c r="D84" s="762"/>
      <c r="E84" s="763"/>
    </row>
    <row r="85" spans="1:5" ht="37.5" customHeight="1" thickBot="1">
      <c r="A85" s="759"/>
      <c r="B85" s="761"/>
      <c r="C85" s="33" t="s">
        <v>174</v>
      </c>
      <c r="D85" s="33" t="s">
        <v>179</v>
      </c>
      <c r="E85" s="34" t="s">
        <v>180</v>
      </c>
    </row>
    <row r="86" spans="1:5" s="306" customFormat="1" ht="12" customHeight="1" thickBot="1">
      <c r="A86" s="270" t="s">
        <v>409</v>
      </c>
      <c r="B86" s="271" t="s">
        <v>410</v>
      </c>
      <c r="C86" s="271" t="s">
        <v>411</v>
      </c>
      <c r="D86" s="271" t="s">
        <v>412</v>
      </c>
      <c r="E86" s="272" t="s">
        <v>413</v>
      </c>
    </row>
    <row r="87" spans="1:5" ht="12" customHeight="1" thickBot="1">
      <c r="A87" s="267" t="s">
        <v>7</v>
      </c>
      <c r="B87" s="269" t="s">
        <v>415</v>
      </c>
      <c r="C87" s="296">
        <f>SUM(C88:C92)</f>
        <v>47254000</v>
      </c>
      <c r="D87" s="296">
        <f>SUM(D88:D92)</f>
        <v>50484972</v>
      </c>
      <c r="E87" s="251">
        <f>SUM(E88:E92)</f>
        <v>48309823</v>
      </c>
    </row>
    <row r="88" spans="1:5" ht="12" customHeight="1">
      <c r="A88" s="262" t="s">
        <v>70</v>
      </c>
      <c r="B88" s="255" t="s">
        <v>37</v>
      </c>
      <c r="C88" s="62">
        <v>31481000</v>
      </c>
      <c r="D88" s="62">
        <v>34105389</v>
      </c>
      <c r="E88" s="250">
        <v>33241250</v>
      </c>
    </row>
    <row r="89" spans="1:5" ht="12" customHeight="1">
      <c r="A89" s="259" t="s">
        <v>71</v>
      </c>
      <c r="B89" s="253" t="s">
        <v>132</v>
      </c>
      <c r="C89" s="298">
        <v>8603500</v>
      </c>
      <c r="D89" s="298">
        <v>9313382</v>
      </c>
      <c r="E89" s="281">
        <v>9260563</v>
      </c>
    </row>
    <row r="90" spans="1:5" ht="12" customHeight="1">
      <c r="A90" s="259" t="s">
        <v>72</v>
      </c>
      <c r="B90" s="253" t="s">
        <v>99</v>
      </c>
      <c r="C90" s="300">
        <v>7169500</v>
      </c>
      <c r="D90" s="300">
        <v>6996594</v>
      </c>
      <c r="E90" s="283">
        <v>5738403</v>
      </c>
    </row>
    <row r="91" spans="1:5" ht="12" customHeight="1">
      <c r="A91" s="259" t="s">
        <v>73</v>
      </c>
      <c r="B91" s="256" t="s">
        <v>133</v>
      </c>
      <c r="C91" s="300"/>
      <c r="D91" s="300"/>
      <c r="E91" s="283"/>
    </row>
    <row r="92" spans="1:5" ht="12" customHeight="1">
      <c r="A92" s="259" t="s">
        <v>82</v>
      </c>
      <c r="B92" s="264" t="s">
        <v>134</v>
      </c>
      <c r="C92" s="300"/>
      <c r="D92" s="300">
        <v>69607</v>
      </c>
      <c r="E92" s="283">
        <v>69607</v>
      </c>
    </row>
    <row r="93" spans="1:5" ht="12" customHeight="1">
      <c r="A93" s="259" t="s">
        <v>74</v>
      </c>
      <c r="B93" s="253" t="s">
        <v>416</v>
      </c>
      <c r="C93" s="300"/>
      <c r="D93" s="300"/>
      <c r="E93" s="283"/>
    </row>
    <row r="94" spans="1:5" ht="12" customHeight="1">
      <c r="A94" s="259" t="s">
        <v>75</v>
      </c>
      <c r="B94" s="276" t="s">
        <v>417</v>
      </c>
      <c r="C94" s="300"/>
      <c r="D94" s="300"/>
      <c r="E94" s="283"/>
    </row>
    <row r="95" spans="1:5" ht="12" customHeight="1">
      <c r="A95" s="259" t="s">
        <v>83</v>
      </c>
      <c r="B95" s="277" t="s">
        <v>418</v>
      </c>
      <c r="C95" s="300"/>
      <c r="D95" s="300"/>
      <c r="E95" s="283"/>
    </row>
    <row r="96" spans="1:5" ht="12" customHeight="1">
      <c r="A96" s="259" t="s">
        <v>84</v>
      </c>
      <c r="B96" s="277" t="s">
        <v>419</v>
      </c>
      <c r="C96" s="300"/>
      <c r="D96" s="300"/>
      <c r="E96" s="283"/>
    </row>
    <row r="97" spans="1:5" ht="12" customHeight="1">
      <c r="A97" s="259" t="s">
        <v>85</v>
      </c>
      <c r="B97" s="276" t="s">
        <v>420</v>
      </c>
      <c r="C97" s="300"/>
      <c r="D97" s="300">
        <v>42817</v>
      </c>
      <c r="E97" s="283">
        <v>42817</v>
      </c>
    </row>
    <row r="98" spans="1:5" ht="12" customHeight="1">
      <c r="A98" s="259" t="s">
        <v>86</v>
      </c>
      <c r="B98" s="276" t="s">
        <v>421</v>
      </c>
      <c r="C98" s="300"/>
      <c r="D98" s="300"/>
      <c r="E98" s="283"/>
    </row>
    <row r="99" spans="1:5" ht="12" customHeight="1">
      <c r="A99" s="259" t="s">
        <v>88</v>
      </c>
      <c r="B99" s="277" t="s">
        <v>422</v>
      </c>
      <c r="C99" s="300"/>
      <c r="D99" s="300"/>
      <c r="E99" s="283"/>
    </row>
    <row r="100" spans="1:5" ht="12" customHeight="1">
      <c r="A100" s="258" t="s">
        <v>135</v>
      </c>
      <c r="B100" s="278" t="s">
        <v>423</v>
      </c>
      <c r="C100" s="300"/>
      <c r="D100" s="300"/>
      <c r="E100" s="283"/>
    </row>
    <row r="101" spans="1:5" ht="12" customHeight="1">
      <c r="A101" s="259" t="s">
        <v>424</v>
      </c>
      <c r="B101" s="278" t="s">
        <v>425</v>
      </c>
      <c r="C101" s="300"/>
      <c r="D101" s="300"/>
      <c r="E101" s="283"/>
    </row>
    <row r="102" spans="1:5" ht="12" customHeight="1" thickBot="1">
      <c r="A102" s="263" t="s">
        <v>426</v>
      </c>
      <c r="B102" s="279" t="s">
        <v>427</v>
      </c>
      <c r="C102" s="63"/>
      <c r="D102" s="63">
        <v>26790</v>
      </c>
      <c r="E102" s="244">
        <v>26790</v>
      </c>
    </row>
    <row r="103" spans="1:5" ht="12" customHeight="1" thickBot="1">
      <c r="A103" s="265" t="s">
        <v>8</v>
      </c>
      <c r="B103" s="268" t="s">
        <v>428</v>
      </c>
      <c r="C103" s="297">
        <f>+C104+C106+C108</f>
        <v>0</v>
      </c>
      <c r="D103" s="297">
        <f>+D104+D106+D108</f>
        <v>244920</v>
      </c>
      <c r="E103" s="280">
        <f>+E104+E106+E108</f>
        <v>244920</v>
      </c>
    </row>
    <row r="104" spans="1:5" ht="12" customHeight="1">
      <c r="A104" s="260" t="s">
        <v>76</v>
      </c>
      <c r="B104" s="253" t="s">
        <v>154</v>
      </c>
      <c r="C104" s="299"/>
      <c r="D104" s="299">
        <v>244920</v>
      </c>
      <c r="E104" s="282">
        <v>244920</v>
      </c>
    </row>
    <row r="105" spans="1:5" ht="12" customHeight="1">
      <c r="A105" s="260" t="s">
        <v>77</v>
      </c>
      <c r="B105" s="257" t="s">
        <v>429</v>
      </c>
      <c r="C105" s="299"/>
      <c r="D105" s="299"/>
      <c r="E105" s="282"/>
    </row>
    <row r="106" spans="1:5" ht="15.75">
      <c r="A106" s="260" t="s">
        <v>78</v>
      </c>
      <c r="B106" s="257" t="s">
        <v>136</v>
      </c>
      <c r="C106" s="298"/>
      <c r="D106" s="298"/>
      <c r="E106" s="281"/>
    </row>
    <row r="107" spans="1:5" ht="12" customHeight="1">
      <c r="A107" s="260" t="s">
        <v>79</v>
      </c>
      <c r="B107" s="257" t="s">
        <v>430</v>
      </c>
      <c r="C107" s="298"/>
      <c r="D107" s="298"/>
      <c r="E107" s="281"/>
    </row>
    <row r="108" spans="1:5" ht="12" customHeight="1">
      <c r="A108" s="260" t="s">
        <v>80</v>
      </c>
      <c r="B108" s="289" t="s">
        <v>156</v>
      </c>
      <c r="C108" s="298"/>
      <c r="D108" s="298"/>
      <c r="E108" s="281"/>
    </row>
    <row r="109" spans="1:5" ht="21.75" customHeight="1">
      <c r="A109" s="260" t="s">
        <v>87</v>
      </c>
      <c r="B109" s="288" t="s">
        <v>431</v>
      </c>
      <c r="C109" s="298"/>
      <c r="D109" s="298"/>
      <c r="E109" s="281"/>
    </row>
    <row r="110" spans="1:5" ht="24" customHeight="1">
      <c r="A110" s="260" t="s">
        <v>89</v>
      </c>
      <c r="B110" s="304" t="s">
        <v>432</v>
      </c>
      <c r="C110" s="298"/>
      <c r="D110" s="298"/>
      <c r="E110" s="281"/>
    </row>
    <row r="111" spans="1:5" ht="12" customHeight="1">
      <c r="A111" s="260" t="s">
        <v>137</v>
      </c>
      <c r="B111" s="277" t="s">
        <v>419</v>
      </c>
      <c r="C111" s="298"/>
      <c r="D111" s="298"/>
      <c r="E111" s="281"/>
    </row>
    <row r="112" spans="1:5" ht="12" customHeight="1">
      <c r="A112" s="260" t="s">
        <v>138</v>
      </c>
      <c r="B112" s="277" t="s">
        <v>433</v>
      </c>
      <c r="C112" s="298"/>
      <c r="D112" s="298"/>
      <c r="E112" s="281"/>
    </row>
    <row r="113" spans="1:5" ht="12" customHeight="1">
      <c r="A113" s="260" t="s">
        <v>139</v>
      </c>
      <c r="B113" s="277" t="s">
        <v>434</v>
      </c>
      <c r="C113" s="298"/>
      <c r="D113" s="298"/>
      <c r="E113" s="281"/>
    </row>
    <row r="114" spans="1:5" s="323" customFormat="1" ht="12" customHeight="1">
      <c r="A114" s="260" t="s">
        <v>435</v>
      </c>
      <c r="B114" s="277" t="s">
        <v>422</v>
      </c>
      <c r="C114" s="298"/>
      <c r="D114" s="298"/>
      <c r="E114" s="281"/>
    </row>
    <row r="115" spans="1:5" ht="12" customHeight="1">
      <c r="A115" s="260" t="s">
        <v>436</v>
      </c>
      <c r="B115" s="277" t="s">
        <v>437</v>
      </c>
      <c r="C115" s="298"/>
      <c r="D115" s="298"/>
      <c r="E115" s="281"/>
    </row>
    <row r="116" spans="1:5" ht="12" customHeight="1" thickBot="1">
      <c r="A116" s="258" t="s">
        <v>438</v>
      </c>
      <c r="B116" s="277" t="s">
        <v>439</v>
      </c>
      <c r="C116" s="300"/>
      <c r="D116" s="300"/>
      <c r="E116" s="283"/>
    </row>
    <row r="117" spans="1:5" ht="12" customHeight="1" thickBot="1">
      <c r="A117" s="265" t="s">
        <v>9</v>
      </c>
      <c r="B117" s="273" t="s">
        <v>440</v>
      </c>
      <c r="C117" s="297">
        <f>+C118+C119</f>
        <v>0</v>
      </c>
      <c r="D117" s="297">
        <f>+D118+D119</f>
        <v>0</v>
      </c>
      <c r="E117" s="280">
        <f>+E118+E119</f>
        <v>0</v>
      </c>
    </row>
    <row r="118" spans="1:5" ht="12" customHeight="1">
      <c r="A118" s="260" t="s">
        <v>59</v>
      </c>
      <c r="B118" s="254" t="s">
        <v>45</v>
      </c>
      <c r="C118" s="299"/>
      <c r="D118" s="299"/>
      <c r="E118" s="282"/>
    </row>
    <row r="119" spans="1:5" ht="12" customHeight="1" thickBot="1">
      <c r="A119" s="261" t="s">
        <v>60</v>
      </c>
      <c r="B119" s="257" t="s">
        <v>46</v>
      </c>
      <c r="C119" s="300"/>
      <c r="D119" s="300"/>
      <c r="E119" s="283"/>
    </row>
    <row r="120" spans="1:5" ht="12" customHeight="1" thickBot="1">
      <c r="A120" s="265" t="s">
        <v>10</v>
      </c>
      <c r="B120" s="273" t="s">
        <v>441</v>
      </c>
      <c r="C120" s="297">
        <f>+C87+C103+C117</f>
        <v>47254000</v>
      </c>
      <c r="D120" s="297">
        <f>+D87+D103+D117</f>
        <v>50729892</v>
      </c>
      <c r="E120" s="280">
        <f>+E87+E103+E117</f>
        <v>48554743</v>
      </c>
    </row>
    <row r="121" spans="1:5" ht="12" customHeight="1" thickBot="1">
      <c r="A121" s="265" t="s">
        <v>11</v>
      </c>
      <c r="B121" s="273" t="s">
        <v>442</v>
      </c>
      <c r="C121" s="297">
        <f>+C122+C123+C124</f>
        <v>0</v>
      </c>
      <c r="D121" s="297">
        <f>+D122+D123+D124</f>
        <v>0</v>
      </c>
      <c r="E121" s="280">
        <f>+E122+E123+E124</f>
        <v>0</v>
      </c>
    </row>
    <row r="122" spans="1:5" ht="12" customHeight="1">
      <c r="A122" s="260" t="s">
        <v>63</v>
      </c>
      <c r="B122" s="254" t="s">
        <v>443</v>
      </c>
      <c r="C122" s="298"/>
      <c r="D122" s="298"/>
      <c r="E122" s="281"/>
    </row>
    <row r="123" spans="1:5" ht="12" customHeight="1">
      <c r="A123" s="260" t="s">
        <v>64</v>
      </c>
      <c r="B123" s="254" t="s">
        <v>444</v>
      </c>
      <c r="C123" s="298"/>
      <c r="D123" s="298"/>
      <c r="E123" s="281"/>
    </row>
    <row r="124" spans="1:5" ht="12" customHeight="1" thickBot="1">
      <c r="A124" s="258" t="s">
        <v>65</v>
      </c>
      <c r="B124" s="252" t="s">
        <v>445</v>
      </c>
      <c r="C124" s="298"/>
      <c r="D124" s="298"/>
      <c r="E124" s="281"/>
    </row>
    <row r="125" spans="1:5" ht="12" customHeight="1" thickBot="1">
      <c r="A125" s="265" t="s">
        <v>12</v>
      </c>
      <c r="B125" s="273" t="s">
        <v>446</v>
      </c>
      <c r="C125" s="297">
        <f>+C126+C127+C129+C128</f>
        <v>0</v>
      </c>
      <c r="D125" s="297">
        <f>+D126+D127+D129+D128</f>
        <v>0</v>
      </c>
      <c r="E125" s="280">
        <f>+E126+E127+E129+E128</f>
        <v>0</v>
      </c>
    </row>
    <row r="126" spans="1:5" ht="12" customHeight="1">
      <c r="A126" s="260" t="s">
        <v>66</v>
      </c>
      <c r="B126" s="254" t="s">
        <v>447</v>
      </c>
      <c r="C126" s="298"/>
      <c r="D126" s="298"/>
      <c r="E126" s="281"/>
    </row>
    <row r="127" spans="1:5" ht="12" customHeight="1">
      <c r="A127" s="260" t="s">
        <v>67</v>
      </c>
      <c r="B127" s="254" t="s">
        <v>448</v>
      </c>
      <c r="C127" s="298"/>
      <c r="D127" s="298"/>
      <c r="E127" s="281"/>
    </row>
    <row r="128" spans="1:5" ht="12" customHeight="1">
      <c r="A128" s="260" t="s">
        <v>343</v>
      </c>
      <c r="B128" s="254" t="s">
        <v>449</v>
      </c>
      <c r="C128" s="298"/>
      <c r="D128" s="298"/>
      <c r="E128" s="281"/>
    </row>
    <row r="129" spans="1:5" ht="12" customHeight="1" thickBot="1">
      <c r="A129" s="258" t="s">
        <v>345</v>
      </c>
      <c r="B129" s="252" t="s">
        <v>450</v>
      </c>
      <c r="C129" s="298"/>
      <c r="D129" s="298"/>
      <c r="E129" s="281"/>
    </row>
    <row r="130" spans="1:5" ht="12" customHeight="1" thickBot="1">
      <c r="A130" s="265" t="s">
        <v>13</v>
      </c>
      <c r="B130" s="273" t="s">
        <v>451</v>
      </c>
      <c r="C130" s="303">
        <f>+C131+C132+C133+C134</f>
        <v>0</v>
      </c>
      <c r="D130" s="303">
        <f>+D131+D132+D133+D134</f>
        <v>0</v>
      </c>
      <c r="E130" s="316">
        <f>+E131+E132+E133+E134</f>
        <v>0</v>
      </c>
    </row>
    <row r="131" spans="1:5" ht="12" customHeight="1">
      <c r="A131" s="260" t="s">
        <v>68</v>
      </c>
      <c r="B131" s="254" t="s">
        <v>452</v>
      </c>
      <c r="C131" s="298"/>
      <c r="D131" s="298"/>
      <c r="E131" s="281"/>
    </row>
    <row r="132" spans="1:5" ht="12" customHeight="1">
      <c r="A132" s="260" t="s">
        <v>69</v>
      </c>
      <c r="B132" s="254" t="s">
        <v>453</v>
      </c>
      <c r="C132" s="298"/>
      <c r="D132" s="298"/>
      <c r="E132" s="281"/>
    </row>
    <row r="133" spans="1:5" ht="12" customHeight="1">
      <c r="A133" s="260" t="s">
        <v>352</v>
      </c>
      <c r="B133" s="254" t="s">
        <v>454</v>
      </c>
      <c r="C133" s="298"/>
      <c r="D133" s="298"/>
      <c r="E133" s="281"/>
    </row>
    <row r="134" spans="1:5" ht="12" customHeight="1" thickBot="1">
      <c r="A134" s="258" t="s">
        <v>354</v>
      </c>
      <c r="B134" s="252" t="s">
        <v>455</v>
      </c>
      <c r="C134" s="298"/>
      <c r="D134" s="298"/>
      <c r="E134" s="281"/>
    </row>
    <row r="135" spans="1:9" ht="15" customHeight="1" thickBot="1">
      <c r="A135" s="265" t="s">
        <v>14</v>
      </c>
      <c r="B135" s="273" t="s">
        <v>456</v>
      </c>
      <c r="C135" s="64">
        <f>+C136+C137+C138+C139</f>
        <v>0</v>
      </c>
      <c r="D135" s="64">
        <f>+D136+D137+D138+D139</f>
        <v>0</v>
      </c>
      <c r="E135" s="249">
        <f>+E136+E137+E138+E139</f>
        <v>0</v>
      </c>
      <c r="F135" s="314"/>
      <c r="G135" s="315"/>
      <c r="H135" s="315"/>
      <c r="I135" s="315"/>
    </row>
    <row r="136" spans="1:5" s="307" customFormat="1" ht="12.75" customHeight="1">
      <c r="A136" s="260" t="s">
        <v>130</v>
      </c>
      <c r="B136" s="254" t="s">
        <v>457</v>
      </c>
      <c r="C136" s="298"/>
      <c r="D136" s="298"/>
      <c r="E136" s="281"/>
    </row>
    <row r="137" spans="1:5" ht="12.75" customHeight="1">
      <c r="A137" s="260" t="s">
        <v>131</v>
      </c>
      <c r="B137" s="254" t="s">
        <v>458</v>
      </c>
      <c r="C137" s="298"/>
      <c r="D137" s="298"/>
      <c r="E137" s="281"/>
    </row>
    <row r="138" spans="1:5" ht="12.75" customHeight="1">
      <c r="A138" s="260" t="s">
        <v>155</v>
      </c>
      <c r="B138" s="254" t="s">
        <v>459</v>
      </c>
      <c r="C138" s="298"/>
      <c r="D138" s="298"/>
      <c r="E138" s="281"/>
    </row>
    <row r="139" spans="1:5" ht="12.75" customHeight="1" thickBot="1">
      <c r="A139" s="260" t="s">
        <v>360</v>
      </c>
      <c r="B139" s="254" t="s">
        <v>460</v>
      </c>
      <c r="C139" s="298"/>
      <c r="D139" s="298"/>
      <c r="E139" s="281"/>
    </row>
    <row r="140" spans="1:5" ht="16.5" thickBot="1">
      <c r="A140" s="265" t="s">
        <v>15</v>
      </c>
      <c r="B140" s="273" t="s">
        <v>461</v>
      </c>
      <c r="C140" s="247">
        <f>+C121+C125+C130+C135</f>
        <v>0</v>
      </c>
      <c r="D140" s="247">
        <f>+D121+D125+D130+D135</f>
        <v>0</v>
      </c>
      <c r="E140" s="248">
        <f>+E121+E125+E130+E135</f>
        <v>0</v>
      </c>
    </row>
    <row r="141" spans="1:5" ht="16.5" thickBot="1">
      <c r="A141" s="290" t="s">
        <v>16</v>
      </c>
      <c r="B141" s="293" t="s">
        <v>462</v>
      </c>
      <c r="C141" s="247">
        <f>+C120+C140</f>
        <v>47254000</v>
      </c>
      <c r="D141" s="247">
        <f>+D120+D140</f>
        <v>50729892</v>
      </c>
      <c r="E141" s="248">
        <f>+E120+E140</f>
        <v>48554743</v>
      </c>
    </row>
    <row r="143" spans="1:5" ht="18.75" customHeight="1">
      <c r="A143" s="756" t="s">
        <v>463</v>
      </c>
      <c r="B143" s="756"/>
      <c r="C143" s="756"/>
      <c r="D143" s="756"/>
      <c r="E143" s="756"/>
    </row>
    <row r="144" spans="1:5" ht="13.5" customHeight="1" thickBot="1">
      <c r="A144" s="275" t="s">
        <v>112</v>
      </c>
      <c r="B144" s="275"/>
      <c r="C144" s="305"/>
      <c r="E144" s="292" t="str">
        <f>E83</f>
        <v>Forintban!</v>
      </c>
    </row>
    <row r="145" spans="1:5" ht="21.75" thickBot="1">
      <c r="A145" s="265">
        <v>1</v>
      </c>
      <c r="B145" s="268" t="s">
        <v>464</v>
      </c>
      <c r="C145" s="291">
        <f>+C61-C120</f>
        <v>0</v>
      </c>
      <c r="D145" s="291">
        <f>+D61-D120</f>
        <v>0</v>
      </c>
      <c r="E145" s="291">
        <f>+E61-E120</f>
        <v>0</v>
      </c>
    </row>
    <row r="146" spans="1:5" ht="21.75" thickBot="1">
      <c r="A146" s="265" t="s">
        <v>8</v>
      </c>
      <c r="B146" s="268" t="s">
        <v>465</v>
      </c>
      <c r="C146" s="291">
        <f>+C79-C140</f>
        <v>0</v>
      </c>
      <c r="D146" s="291">
        <f>+D79-D140</f>
        <v>0</v>
      </c>
      <c r="E146" s="291">
        <f>+E79-E140</f>
        <v>0</v>
      </c>
    </row>
    <row r="147" ht="7.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spans="3:5" s="294" customFormat="1" ht="12.75" customHeight="1">
      <c r="C156" s="295"/>
      <c r="D156" s="295"/>
      <c r="E156" s="295"/>
    </row>
  </sheetData>
  <sheetProtection/>
  <mergeCells count="9">
    <mergeCell ref="A143:E143"/>
    <mergeCell ref="A1:E1"/>
    <mergeCell ref="A3:A4"/>
    <mergeCell ref="B3:B4"/>
    <mergeCell ref="C3:E3"/>
    <mergeCell ref="A82:E82"/>
    <mergeCell ref="A84:A85"/>
    <mergeCell ref="B84:B85"/>
    <mergeCell ref="C84:E84"/>
  </mergeCells>
  <printOptions horizontalCentered="1"/>
  <pageMargins left="0.3937007874015748" right="0.3937007874015748" top="1.4566929133858268" bottom="0.4724409448818898" header="0.7874015748031497" footer="0.5905511811023623"/>
  <pageSetup fitToHeight="2" fitToWidth="1" horizontalDpi="600" verticalDpi="600" orientation="portrait" paperSize="9" scale="74" r:id="rId1"/>
  <headerFooter alignWithMargins="0">
    <oddHeader>&amp;C&amp;"Times New Roman CE,Félkövér"&amp;12
Besenyszög Város Önkormányzata
2016. ÉVI ZÁRSZÁMADÁS
ÁLLAMIGAZGATÁSI FELADATOK MÉRLEGE&amp;R&amp;"Times New Roman CE,Félkövér dőlt"&amp;11 1.4. melléklet a 9/2017. (V. 8.) önkormányzati rendelethez</oddHeader>
  </headerFooter>
  <rowBreaks count="1" manualBreakCount="1">
    <brk id="8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2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0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26" t="s">
        <v>116</v>
      </c>
      <c r="C1" s="327"/>
      <c r="D1" s="327"/>
      <c r="E1" s="327"/>
      <c r="F1" s="327"/>
      <c r="G1" s="327"/>
      <c r="H1" s="327"/>
      <c r="I1" s="327"/>
      <c r="J1" s="766" t="str">
        <f>+CONCATENATE("2.1. melléklet a 9/",LEFT('1.1.sz.mell.'!C3,4)+1,". (V. 8.) önkormányzati rendelethez")</f>
        <v>2.1. melléklet a 9/2017. (V. 8.) önkormányzati rendelethez</v>
      </c>
    </row>
    <row r="2" spans="7:10" ht="14.25" thickBot="1">
      <c r="G2" s="30"/>
      <c r="H2" s="30"/>
      <c r="I2" s="30" t="str">
        <f>'1.4.sz.mell.'!E2</f>
        <v>Forintban!</v>
      </c>
      <c r="J2" s="766"/>
    </row>
    <row r="3" spans="1:10" ht="18" customHeight="1" thickBot="1">
      <c r="A3" s="764" t="s">
        <v>58</v>
      </c>
      <c r="B3" s="498" t="s">
        <v>42</v>
      </c>
      <c r="C3" s="499"/>
      <c r="D3" s="499"/>
      <c r="E3" s="499"/>
      <c r="F3" s="498" t="s">
        <v>43</v>
      </c>
      <c r="G3" s="500"/>
      <c r="H3" s="500"/>
      <c r="I3" s="500"/>
      <c r="J3" s="766"/>
    </row>
    <row r="4" spans="1:10" s="328" customFormat="1" ht="35.25" customHeight="1" thickBot="1">
      <c r="A4" s="765"/>
      <c r="B4" s="21" t="s">
        <v>51</v>
      </c>
      <c r="C4" s="22" t="str">
        <f>+CONCATENATE(LEFT('1.1.sz.mell.'!C3,4),". évi eredeti előirányzat")</f>
        <v>2016. évi eredeti előirányzat</v>
      </c>
      <c r="D4" s="324" t="str">
        <f>+CONCATENATE(LEFT('1.1.sz.mell.'!C3,4),". évi módosított előirányzat")</f>
        <v>2016. évi módosított előirányzat</v>
      </c>
      <c r="E4" s="22" t="str">
        <f>+CONCATENATE(LEFT('1.1.sz.mell.'!C3,4),". évi teljesítés")</f>
        <v>2016. évi teljesítés</v>
      </c>
      <c r="F4" s="21" t="s">
        <v>51</v>
      </c>
      <c r="G4" s="22" t="str">
        <f>+C4</f>
        <v>2016. évi eredeti előirányzat</v>
      </c>
      <c r="H4" s="324" t="str">
        <f>+D4</f>
        <v>2016. évi módosított előirányzat</v>
      </c>
      <c r="I4" s="337" t="str">
        <f>+E4</f>
        <v>2016. évi teljesítés</v>
      </c>
      <c r="J4" s="766"/>
    </row>
    <row r="5" spans="1:10" s="329" customFormat="1" ht="12" customHeight="1" thickBot="1">
      <c r="A5" s="346" t="s">
        <v>409</v>
      </c>
      <c r="B5" s="347" t="s">
        <v>410</v>
      </c>
      <c r="C5" s="348" t="s">
        <v>411</v>
      </c>
      <c r="D5" s="348" t="s">
        <v>412</v>
      </c>
      <c r="E5" s="348" t="s">
        <v>413</v>
      </c>
      <c r="F5" s="347" t="s">
        <v>490</v>
      </c>
      <c r="G5" s="348" t="s">
        <v>491</v>
      </c>
      <c r="H5" s="348" t="s">
        <v>492</v>
      </c>
      <c r="I5" s="349" t="s">
        <v>493</v>
      </c>
      <c r="J5" s="766"/>
    </row>
    <row r="6" spans="1:10" ht="15" customHeight="1">
      <c r="A6" s="330" t="s">
        <v>7</v>
      </c>
      <c r="B6" s="476" t="s">
        <v>466</v>
      </c>
      <c r="C6" s="486">
        <v>214109316</v>
      </c>
      <c r="D6" s="486">
        <v>220483345</v>
      </c>
      <c r="E6" s="486">
        <v>220483345</v>
      </c>
      <c r="F6" s="476" t="s">
        <v>52</v>
      </c>
      <c r="G6" s="486">
        <v>185899000</v>
      </c>
      <c r="H6" s="486">
        <v>194775095</v>
      </c>
      <c r="I6" s="487">
        <v>175445881</v>
      </c>
      <c r="J6" s="766"/>
    </row>
    <row r="7" spans="1:10" ht="15" customHeight="1">
      <c r="A7" s="331" t="s">
        <v>8</v>
      </c>
      <c r="B7" s="477" t="s">
        <v>467</v>
      </c>
      <c r="C7" s="488">
        <v>108789000</v>
      </c>
      <c r="D7" s="488">
        <v>124278829</v>
      </c>
      <c r="E7" s="488">
        <v>106900707</v>
      </c>
      <c r="F7" s="477" t="s">
        <v>132</v>
      </c>
      <c r="G7" s="488">
        <v>40191000</v>
      </c>
      <c r="H7" s="488">
        <v>42798943</v>
      </c>
      <c r="I7" s="489">
        <v>40026519</v>
      </c>
      <c r="J7" s="766"/>
    </row>
    <row r="8" spans="1:10" ht="15" customHeight="1">
      <c r="A8" s="331" t="s">
        <v>9</v>
      </c>
      <c r="B8" s="477" t="s">
        <v>468</v>
      </c>
      <c r="C8" s="488"/>
      <c r="D8" s="488"/>
      <c r="E8" s="488"/>
      <c r="F8" s="477" t="s">
        <v>159</v>
      </c>
      <c r="G8" s="488">
        <v>108720000</v>
      </c>
      <c r="H8" s="488">
        <v>132792821</v>
      </c>
      <c r="I8" s="489">
        <v>109108571</v>
      </c>
      <c r="J8" s="766"/>
    </row>
    <row r="9" spans="1:10" ht="15" customHeight="1">
      <c r="A9" s="331" t="s">
        <v>10</v>
      </c>
      <c r="B9" s="477" t="s">
        <v>123</v>
      </c>
      <c r="C9" s="488">
        <v>88000000</v>
      </c>
      <c r="D9" s="488">
        <v>88000000</v>
      </c>
      <c r="E9" s="488">
        <v>75300529</v>
      </c>
      <c r="F9" s="477" t="s">
        <v>133</v>
      </c>
      <c r="G9" s="488">
        <v>24197000</v>
      </c>
      <c r="H9" s="488">
        <v>23241385</v>
      </c>
      <c r="I9" s="489">
        <v>20465026</v>
      </c>
      <c r="J9" s="766"/>
    </row>
    <row r="10" spans="1:10" ht="15" customHeight="1">
      <c r="A10" s="331" t="s">
        <v>11</v>
      </c>
      <c r="B10" s="478" t="s">
        <v>469</v>
      </c>
      <c r="C10" s="488"/>
      <c r="D10" s="488">
        <v>5342000</v>
      </c>
      <c r="E10" s="488">
        <v>7910744</v>
      </c>
      <c r="F10" s="477" t="s">
        <v>134</v>
      </c>
      <c r="G10" s="488">
        <v>90128000</v>
      </c>
      <c r="H10" s="488">
        <v>100983889</v>
      </c>
      <c r="I10" s="489">
        <v>93370138</v>
      </c>
      <c r="J10" s="766"/>
    </row>
    <row r="11" spans="1:10" ht="15" customHeight="1">
      <c r="A11" s="331" t="s">
        <v>12</v>
      </c>
      <c r="B11" s="477" t="s">
        <v>658</v>
      </c>
      <c r="C11" s="494"/>
      <c r="D11" s="494"/>
      <c r="E11" s="494"/>
      <c r="F11" s="477" t="s">
        <v>38</v>
      </c>
      <c r="G11" s="488">
        <v>183735</v>
      </c>
      <c r="H11" s="488"/>
      <c r="I11" s="489"/>
      <c r="J11" s="766"/>
    </row>
    <row r="12" spans="1:10" ht="15" customHeight="1">
      <c r="A12" s="331" t="s">
        <v>13</v>
      </c>
      <c r="B12" s="477" t="s">
        <v>339</v>
      </c>
      <c r="C12" s="488">
        <v>31600000</v>
      </c>
      <c r="D12" s="488">
        <v>35979928</v>
      </c>
      <c r="E12" s="488">
        <v>47155333</v>
      </c>
      <c r="F12" s="483"/>
      <c r="G12" s="488"/>
      <c r="H12" s="488"/>
      <c r="I12" s="489"/>
      <c r="J12" s="766"/>
    </row>
    <row r="13" spans="1:10" ht="15" customHeight="1">
      <c r="A13" s="331" t="s">
        <v>14</v>
      </c>
      <c r="B13" s="7"/>
      <c r="C13" s="488"/>
      <c r="D13" s="488"/>
      <c r="E13" s="488"/>
      <c r="F13" s="483"/>
      <c r="G13" s="488"/>
      <c r="H13" s="488"/>
      <c r="I13" s="489"/>
      <c r="J13" s="766"/>
    </row>
    <row r="14" spans="1:10" ht="15" customHeight="1">
      <c r="A14" s="331" t="s">
        <v>15</v>
      </c>
      <c r="B14" s="336"/>
      <c r="C14" s="494"/>
      <c r="D14" s="494"/>
      <c r="E14" s="494"/>
      <c r="F14" s="483"/>
      <c r="G14" s="488"/>
      <c r="H14" s="488"/>
      <c r="I14" s="489"/>
      <c r="J14" s="766"/>
    </row>
    <row r="15" spans="1:10" ht="15" customHeight="1">
      <c r="A15" s="331" t="s">
        <v>16</v>
      </c>
      <c r="B15" s="7"/>
      <c r="C15" s="488"/>
      <c r="D15" s="488"/>
      <c r="E15" s="488"/>
      <c r="F15" s="483"/>
      <c r="G15" s="488"/>
      <c r="H15" s="488"/>
      <c r="I15" s="489"/>
      <c r="J15" s="766"/>
    </row>
    <row r="16" spans="1:10" ht="15" customHeight="1">
      <c r="A16" s="331" t="s">
        <v>17</v>
      </c>
      <c r="B16" s="7"/>
      <c r="C16" s="488"/>
      <c r="D16" s="488"/>
      <c r="E16" s="488"/>
      <c r="F16" s="483"/>
      <c r="G16" s="488"/>
      <c r="H16" s="488"/>
      <c r="I16" s="489"/>
      <c r="J16" s="766"/>
    </row>
    <row r="17" spans="1:10" ht="15" customHeight="1" thickBot="1">
      <c r="A17" s="331" t="s">
        <v>18</v>
      </c>
      <c r="B17" s="12"/>
      <c r="C17" s="490"/>
      <c r="D17" s="490"/>
      <c r="E17" s="490"/>
      <c r="F17" s="483"/>
      <c r="G17" s="490"/>
      <c r="H17" s="490"/>
      <c r="I17" s="491"/>
      <c r="J17" s="766"/>
    </row>
    <row r="18" spans="1:10" ht="17.25" customHeight="1" thickBot="1">
      <c r="A18" s="332" t="s">
        <v>19</v>
      </c>
      <c r="B18" s="325" t="s">
        <v>470</v>
      </c>
      <c r="C18" s="492">
        <f>+C6+C7+C9+C10+C12+C13+C14+C15+C16+C17</f>
        <v>442498316</v>
      </c>
      <c r="D18" s="492">
        <f>+D6+D7+D9+D10+D12+D13+D14+D15+D16+D17</f>
        <v>474084102</v>
      </c>
      <c r="E18" s="492">
        <f>+E6+E7+E9+E10+E12+E13+E14+E15+E16+E17</f>
        <v>457750658</v>
      </c>
      <c r="F18" s="484" t="s">
        <v>477</v>
      </c>
      <c r="G18" s="492">
        <f>SUM(G6:G17)</f>
        <v>449318735</v>
      </c>
      <c r="H18" s="492">
        <f>SUM(H6:H17)</f>
        <v>494592133</v>
      </c>
      <c r="I18" s="492">
        <f>SUM(I6:I17)</f>
        <v>438416135</v>
      </c>
      <c r="J18" s="766"/>
    </row>
    <row r="19" spans="1:10" ht="15" customHeight="1">
      <c r="A19" s="333" t="s">
        <v>20</v>
      </c>
      <c r="B19" s="479" t="s">
        <v>471</v>
      </c>
      <c r="C19" s="495">
        <f>+C20+C21+C22+C23</f>
        <v>14373000</v>
      </c>
      <c r="D19" s="495">
        <f>+D20+D21+D22+D23</f>
        <v>28060612</v>
      </c>
      <c r="E19" s="495">
        <f>+E20+E21+E22+E23</f>
        <v>8375089</v>
      </c>
      <c r="F19" s="477" t="s">
        <v>140</v>
      </c>
      <c r="G19" s="493"/>
      <c r="H19" s="493"/>
      <c r="I19" s="493"/>
      <c r="J19" s="766"/>
    </row>
    <row r="20" spans="1:10" ht="15" customHeight="1">
      <c r="A20" s="334" t="s">
        <v>21</v>
      </c>
      <c r="B20" s="480" t="s">
        <v>152</v>
      </c>
      <c r="C20" s="488">
        <v>14373000</v>
      </c>
      <c r="D20" s="488">
        <v>28060612</v>
      </c>
      <c r="E20" s="488"/>
      <c r="F20" s="477" t="s">
        <v>478</v>
      </c>
      <c r="G20" s="488"/>
      <c r="H20" s="488"/>
      <c r="I20" s="488"/>
      <c r="J20" s="766"/>
    </row>
    <row r="21" spans="1:10" ht="15" customHeight="1">
      <c r="A21" s="334" t="s">
        <v>22</v>
      </c>
      <c r="B21" s="480" t="s">
        <v>153</v>
      </c>
      <c r="C21" s="488"/>
      <c r="D21" s="488"/>
      <c r="E21" s="488"/>
      <c r="F21" s="477" t="s">
        <v>114</v>
      </c>
      <c r="G21" s="488"/>
      <c r="H21" s="488"/>
      <c r="I21" s="488"/>
      <c r="J21" s="766"/>
    </row>
    <row r="22" spans="1:10" ht="15" customHeight="1">
      <c r="A22" s="334" t="s">
        <v>23</v>
      </c>
      <c r="B22" s="480" t="s">
        <v>157</v>
      </c>
      <c r="C22" s="488"/>
      <c r="D22" s="488"/>
      <c r="E22" s="488"/>
      <c r="F22" s="477" t="s">
        <v>115</v>
      </c>
      <c r="G22" s="488"/>
      <c r="H22" s="488"/>
      <c r="I22" s="488"/>
      <c r="J22" s="766"/>
    </row>
    <row r="23" spans="1:10" ht="15" customHeight="1">
      <c r="A23" s="334" t="s">
        <v>24</v>
      </c>
      <c r="B23" s="480" t="s">
        <v>158</v>
      </c>
      <c r="C23" s="488"/>
      <c r="D23" s="488"/>
      <c r="E23" s="488">
        <v>8375089</v>
      </c>
      <c r="F23" s="485" t="s">
        <v>160</v>
      </c>
      <c r="G23" s="488"/>
      <c r="H23" s="488"/>
      <c r="I23" s="488"/>
      <c r="J23" s="766"/>
    </row>
    <row r="24" spans="1:10" ht="15" customHeight="1">
      <c r="A24" s="334" t="s">
        <v>25</v>
      </c>
      <c r="B24" s="480" t="s">
        <v>472</v>
      </c>
      <c r="C24" s="496">
        <f>+C25+C26</f>
        <v>0</v>
      </c>
      <c r="D24" s="496">
        <f>+D25+D26</f>
        <v>0</v>
      </c>
      <c r="E24" s="496">
        <f>+E25+E26</f>
        <v>0</v>
      </c>
      <c r="F24" s="477" t="s">
        <v>141</v>
      </c>
      <c r="G24" s="488"/>
      <c r="H24" s="488"/>
      <c r="I24" s="488"/>
      <c r="J24" s="766"/>
    </row>
    <row r="25" spans="1:10" ht="15" customHeight="1">
      <c r="A25" s="333" t="s">
        <v>26</v>
      </c>
      <c r="B25" s="479" t="s">
        <v>473</v>
      </c>
      <c r="C25" s="493"/>
      <c r="D25" s="493"/>
      <c r="E25" s="493"/>
      <c r="F25" s="476" t="s">
        <v>142</v>
      </c>
      <c r="G25" s="493"/>
      <c r="H25" s="493"/>
      <c r="I25" s="493"/>
      <c r="J25" s="766"/>
    </row>
    <row r="26" spans="1:10" ht="15" customHeight="1" thickBot="1">
      <c r="A26" s="334" t="s">
        <v>27</v>
      </c>
      <c r="B26" s="480" t="s">
        <v>474</v>
      </c>
      <c r="C26" s="488"/>
      <c r="D26" s="488"/>
      <c r="E26" s="488"/>
      <c r="F26" s="483" t="s">
        <v>703</v>
      </c>
      <c r="G26" s="488">
        <v>7552581</v>
      </c>
      <c r="H26" s="488">
        <v>7552581</v>
      </c>
      <c r="I26" s="488">
        <v>7552581</v>
      </c>
      <c r="J26" s="766"/>
    </row>
    <row r="27" spans="1:10" ht="17.25" customHeight="1" thickBot="1">
      <c r="A27" s="332" t="s">
        <v>28</v>
      </c>
      <c r="B27" s="481" t="s">
        <v>475</v>
      </c>
      <c r="C27" s="492">
        <f>+C19+C24</f>
        <v>14373000</v>
      </c>
      <c r="D27" s="492">
        <f>+D19+D24</f>
        <v>28060612</v>
      </c>
      <c r="E27" s="492">
        <f>+E19+E24</f>
        <v>8375089</v>
      </c>
      <c r="F27" s="484" t="s">
        <v>479</v>
      </c>
      <c r="G27" s="492">
        <f>SUM(G19:G26)</f>
        <v>7552581</v>
      </c>
      <c r="H27" s="492">
        <f>SUM(H19:H26)</f>
        <v>7552581</v>
      </c>
      <c r="I27" s="492">
        <f>SUM(I19:I26)</f>
        <v>7552581</v>
      </c>
      <c r="J27" s="766"/>
    </row>
    <row r="28" spans="1:10" ht="17.25" customHeight="1" thickBot="1">
      <c r="A28" s="332" t="s">
        <v>29</v>
      </c>
      <c r="B28" s="335" t="s">
        <v>476</v>
      </c>
      <c r="C28" s="492">
        <f>+C18+C27</f>
        <v>456871316</v>
      </c>
      <c r="D28" s="492">
        <f>+D18+D27</f>
        <v>502144714</v>
      </c>
      <c r="E28" s="497">
        <f>+E18+E27</f>
        <v>466125747</v>
      </c>
      <c r="F28" s="484" t="s">
        <v>480</v>
      </c>
      <c r="G28" s="492">
        <f>+G18+G27</f>
        <v>456871316</v>
      </c>
      <c r="H28" s="492">
        <f>+H18+H27</f>
        <v>502144714</v>
      </c>
      <c r="I28" s="492">
        <f>+I18+I27</f>
        <v>445968716</v>
      </c>
      <c r="J28" s="766"/>
    </row>
    <row r="29" spans="1:10" ht="17.25" customHeight="1" thickBot="1">
      <c r="A29" s="332" t="s">
        <v>30</v>
      </c>
      <c r="B29" s="481" t="s">
        <v>118</v>
      </c>
      <c r="C29" s="492">
        <f>IF(C18-G18&lt;0,G18-C18,"-")</f>
        <v>6820419</v>
      </c>
      <c r="D29" s="492">
        <f>IF(D18-H18&lt;0,H18-D18,"-")</f>
        <v>20508031</v>
      </c>
      <c r="E29" s="497" t="str">
        <f>IF(E18-I18&lt;0,I18-E18,"-")</f>
        <v>-</v>
      </c>
      <c r="F29" s="484" t="s">
        <v>119</v>
      </c>
      <c r="G29" s="492" t="str">
        <f>IF(C18-G18&gt;0,C18-G18,"-")</f>
        <v>-</v>
      </c>
      <c r="H29" s="492" t="str">
        <f>IF(D18-H18&gt;0,D18-H18,"-")</f>
        <v>-</v>
      </c>
      <c r="I29" s="492">
        <f>IF(E18-I18&gt;0,E18-I18,"-")</f>
        <v>19334523</v>
      </c>
      <c r="J29" s="766"/>
    </row>
    <row r="30" spans="1:10" ht="17.25" customHeight="1" thickBot="1">
      <c r="A30" s="332" t="s">
        <v>31</v>
      </c>
      <c r="B30" s="481" t="s">
        <v>700</v>
      </c>
      <c r="C30" s="492" t="str">
        <f>IF(C28-G28&lt;0,G28-C28,"-")</f>
        <v>-</v>
      </c>
      <c r="D30" s="492" t="str">
        <f>IF(D28-H28&lt;0,H28-D28,"-")</f>
        <v>-</v>
      </c>
      <c r="E30" s="497" t="str">
        <f>IF(E28-I28&lt;0,I28-E28,"-")</f>
        <v>-</v>
      </c>
      <c r="F30" s="484" t="s">
        <v>701</v>
      </c>
      <c r="G30" s="492" t="str">
        <f>IF(C28-G28&gt;0,C28-G28,"-")</f>
        <v>-</v>
      </c>
      <c r="H30" s="492" t="str">
        <f>IF(D28-H28&gt;0,D28-H28,"-")</f>
        <v>-</v>
      </c>
      <c r="I30" s="492">
        <f>IF(E28-I28&gt;0,E28-I28,"-")</f>
        <v>20157031</v>
      </c>
      <c r="J30" s="766"/>
    </row>
  </sheetData>
  <sheetProtection/>
  <mergeCells count="2">
    <mergeCell ref="A3:A4"/>
    <mergeCell ref="J1:J30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1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0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26" t="s">
        <v>117</v>
      </c>
      <c r="C1" s="327"/>
      <c r="D1" s="327"/>
      <c r="E1" s="327"/>
      <c r="F1" s="327"/>
      <c r="G1" s="327"/>
      <c r="H1" s="327"/>
      <c r="I1" s="327"/>
      <c r="J1" s="769" t="str">
        <f>+CONCATENATE("2.2. melléklet a 9/",LEFT('1.1.sz.mell.'!C3,4)+1,". (V. 8.L6) önkormányzati rendelethez")</f>
        <v>2.2. melléklet a 9/2017. (V. 8.L6) önkormányzati rendelethez</v>
      </c>
    </row>
    <row r="2" spans="7:10" ht="14.25" thickBot="1">
      <c r="G2" s="30"/>
      <c r="H2" s="30"/>
      <c r="I2" s="30" t="str">
        <f>'2.1.sz.mell  '!I2</f>
        <v>Forintban!</v>
      </c>
      <c r="J2" s="769"/>
    </row>
    <row r="3" spans="1:10" ht="24" customHeight="1" thickBot="1">
      <c r="A3" s="767" t="s">
        <v>58</v>
      </c>
      <c r="B3" s="343" t="s">
        <v>42</v>
      </c>
      <c r="C3" s="344"/>
      <c r="D3" s="344"/>
      <c r="E3" s="344"/>
      <c r="F3" s="343" t="s">
        <v>43</v>
      </c>
      <c r="G3" s="345"/>
      <c r="H3" s="345"/>
      <c r="I3" s="345"/>
      <c r="J3" s="769"/>
    </row>
    <row r="4" spans="1:10" s="328" customFormat="1" ht="35.25" customHeight="1" thickBot="1">
      <c r="A4" s="768"/>
      <c r="B4" s="21" t="s">
        <v>51</v>
      </c>
      <c r="C4" s="22" t="str">
        <f>+'2.1.sz.mell  '!C4</f>
        <v>2016. évi eredeti előirányzat</v>
      </c>
      <c r="D4" s="324" t="str">
        <f>+'2.1.sz.mell  '!D4</f>
        <v>2016. évi módosított előirányzat</v>
      </c>
      <c r="E4" s="22" t="str">
        <f>+'2.1.sz.mell  '!E4</f>
        <v>2016. évi teljesítés</v>
      </c>
      <c r="F4" s="21" t="s">
        <v>51</v>
      </c>
      <c r="G4" s="22" t="str">
        <f>+'2.1.sz.mell  '!C4</f>
        <v>2016. évi eredeti előirányzat</v>
      </c>
      <c r="H4" s="324" t="str">
        <f>+'2.1.sz.mell  '!D4</f>
        <v>2016. évi módosított előirányzat</v>
      </c>
      <c r="I4" s="337" t="str">
        <f>+'2.1.sz.mell  '!E4</f>
        <v>2016. évi teljesítés</v>
      </c>
      <c r="J4" s="769"/>
    </row>
    <row r="5" spans="1:10" s="328" customFormat="1" ht="13.5" thickBot="1">
      <c r="A5" s="346" t="s">
        <v>409</v>
      </c>
      <c r="B5" s="347" t="s">
        <v>410</v>
      </c>
      <c r="C5" s="348" t="s">
        <v>411</v>
      </c>
      <c r="D5" s="348" t="s">
        <v>412</v>
      </c>
      <c r="E5" s="348" t="s">
        <v>413</v>
      </c>
      <c r="F5" s="347" t="s">
        <v>490</v>
      </c>
      <c r="G5" s="348" t="s">
        <v>491</v>
      </c>
      <c r="H5" s="348" t="s">
        <v>492</v>
      </c>
      <c r="I5" s="349" t="s">
        <v>493</v>
      </c>
      <c r="J5" s="769"/>
    </row>
    <row r="6" spans="1:10" ht="12.75" customHeight="1">
      <c r="A6" s="330" t="s">
        <v>7</v>
      </c>
      <c r="B6" s="476" t="s">
        <v>481</v>
      </c>
      <c r="C6" s="486"/>
      <c r="D6" s="486">
        <v>30000000</v>
      </c>
      <c r="E6" s="486">
        <v>30000000</v>
      </c>
      <c r="F6" s="476" t="s">
        <v>154</v>
      </c>
      <c r="G6" s="486">
        <v>16100000</v>
      </c>
      <c r="H6" s="486">
        <v>30948745</v>
      </c>
      <c r="I6" s="487">
        <v>29504593</v>
      </c>
      <c r="J6" s="769"/>
    </row>
    <row r="7" spans="1:10" ht="15">
      <c r="A7" s="331" t="s">
        <v>8</v>
      </c>
      <c r="B7" s="477" t="s">
        <v>482</v>
      </c>
      <c r="C7" s="488"/>
      <c r="D7" s="488"/>
      <c r="E7" s="488"/>
      <c r="F7" s="477" t="s">
        <v>494</v>
      </c>
      <c r="G7" s="488"/>
      <c r="H7" s="488"/>
      <c r="I7" s="489"/>
      <c r="J7" s="769"/>
    </row>
    <row r="8" spans="1:10" ht="12.75" customHeight="1">
      <c r="A8" s="331" t="s">
        <v>9</v>
      </c>
      <c r="B8" s="477" t="s">
        <v>483</v>
      </c>
      <c r="C8" s="488"/>
      <c r="D8" s="488">
        <v>4209000</v>
      </c>
      <c r="E8" s="488">
        <v>4331500</v>
      </c>
      <c r="F8" s="477" t="s">
        <v>136</v>
      </c>
      <c r="G8" s="488">
        <v>6000000</v>
      </c>
      <c r="H8" s="488">
        <v>10000000</v>
      </c>
      <c r="I8" s="489">
        <v>9284947</v>
      </c>
      <c r="J8" s="769"/>
    </row>
    <row r="9" spans="1:10" ht="12.75" customHeight="1">
      <c r="A9" s="331" t="s">
        <v>10</v>
      </c>
      <c r="B9" s="477" t="s">
        <v>484</v>
      </c>
      <c r="C9" s="488">
        <v>4749000</v>
      </c>
      <c r="D9" s="488">
        <v>4749000</v>
      </c>
      <c r="E9" s="488">
        <v>5181025</v>
      </c>
      <c r="F9" s="477" t="s">
        <v>495</v>
      </c>
      <c r="G9" s="488"/>
      <c r="H9" s="488"/>
      <c r="I9" s="489"/>
      <c r="J9" s="769"/>
    </row>
    <row r="10" spans="1:10" ht="12.75" customHeight="1">
      <c r="A10" s="331" t="s">
        <v>11</v>
      </c>
      <c r="B10" s="477" t="s">
        <v>485</v>
      </c>
      <c r="C10" s="488"/>
      <c r="D10" s="488"/>
      <c r="E10" s="488"/>
      <c r="F10" s="477" t="s">
        <v>156</v>
      </c>
      <c r="G10" s="488"/>
      <c r="H10" s="488">
        <v>2748000</v>
      </c>
      <c r="I10" s="489">
        <v>2747700</v>
      </c>
      <c r="J10" s="769"/>
    </row>
    <row r="11" spans="1:10" ht="12.75" customHeight="1">
      <c r="A11" s="331" t="s">
        <v>12</v>
      </c>
      <c r="B11" s="477" t="s">
        <v>486</v>
      </c>
      <c r="C11" s="494"/>
      <c r="D11" s="494"/>
      <c r="E11" s="494"/>
      <c r="F11" s="513"/>
      <c r="G11" s="488"/>
      <c r="H11" s="488"/>
      <c r="I11" s="489"/>
      <c r="J11" s="769"/>
    </row>
    <row r="12" spans="1:10" ht="12.75" customHeight="1">
      <c r="A12" s="331" t="s">
        <v>13</v>
      </c>
      <c r="B12" s="483"/>
      <c r="C12" s="488"/>
      <c r="D12" s="488"/>
      <c r="E12" s="488"/>
      <c r="F12" s="513"/>
      <c r="G12" s="488"/>
      <c r="H12" s="488"/>
      <c r="I12" s="489"/>
      <c r="J12" s="769"/>
    </row>
    <row r="13" spans="1:10" ht="12.75" customHeight="1">
      <c r="A13" s="331" t="s">
        <v>14</v>
      </c>
      <c r="B13" s="483"/>
      <c r="C13" s="488"/>
      <c r="D13" s="488"/>
      <c r="E13" s="488"/>
      <c r="F13" s="513"/>
      <c r="G13" s="488"/>
      <c r="H13" s="488"/>
      <c r="I13" s="489"/>
      <c r="J13" s="769"/>
    </row>
    <row r="14" spans="1:10" ht="12.75" customHeight="1">
      <c r="A14" s="331" t="s">
        <v>15</v>
      </c>
      <c r="B14" s="501"/>
      <c r="C14" s="494"/>
      <c r="D14" s="494"/>
      <c r="E14" s="494"/>
      <c r="F14" s="513"/>
      <c r="G14" s="488"/>
      <c r="H14" s="488"/>
      <c r="I14" s="489"/>
      <c r="J14" s="769"/>
    </row>
    <row r="15" spans="1:10" ht="15">
      <c r="A15" s="331" t="s">
        <v>16</v>
      </c>
      <c r="B15" s="483"/>
      <c r="C15" s="494"/>
      <c r="D15" s="494"/>
      <c r="E15" s="494"/>
      <c r="F15" s="513"/>
      <c r="G15" s="488"/>
      <c r="H15" s="488"/>
      <c r="I15" s="489"/>
      <c r="J15" s="769"/>
    </row>
    <row r="16" spans="1:10" ht="12.75" customHeight="1" thickBot="1">
      <c r="A16" s="350" t="s">
        <v>17</v>
      </c>
      <c r="B16" s="502"/>
      <c r="C16" s="503"/>
      <c r="D16" s="504"/>
      <c r="E16" s="505"/>
      <c r="F16" s="485" t="s">
        <v>38</v>
      </c>
      <c r="G16" s="488"/>
      <c r="H16" s="488">
        <v>62903252</v>
      </c>
      <c r="I16" s="489"/>
      <c r="J16" s="769"/>
    </row>
    <row r="17" spans="1:10" ht="15.75" customHeight="1" thickBot="1">
      <c r="A17" s="332" t="s">
        <v>18</v>
      </c>
      <c r="B17" s="484" t="s">
        <v>487</v>
      </c>
      <c r="C17" s="492">
        <f>+C6+C8+C9+C11+C12+C13+C14+C15+C16</f>
        <v>4749000</v>
      </c>
      <c r="D17" s="492">
        <f>+D6+D8+D9+D11+D12+D13+D14+D15+D16</f>
        <v>38958000</v>
      </c>
      <c r="E17" s="492">
        <f>+E6+E8+E9+E11+E12+E13+E14+E15+E16</f>
        <v>39512525</v>
      </c>
      <c r="F17" s="484" t="s">
        <v>496</v>
      </c>
      <c r="G17" s="492">
        <f>+G6+G8+G10+G11+G12+G13+G14+G15+G16</f>
        <v>22100000</v>
      </c>
      <c r="H17" s="492">
        <f>+H6+H8+H10+H11+H12+H13+H14+H15+H16</f>
        <v>106599997</v>
      </c>
      <c r="I17" s="514">
        <f>+I6+I8+I10+I11+I12+I13+I14+I15+I16</f>
        <v>41537240</v>
      </c>
      <c r="J17" s="769"/>
    </row>
    <row r="18" spans="1:10" ht="12.75" customHeight="1">
      <c r="A18" s="330" t="s">
        <v>19</v>
      </c>
      <c r="B18" s="506" t="s">
        <v>172</v>
      </c>
      <c r="C18" s="507">
        <f>+C19+C20+C21+C22+C23</f>
        <v>7351000</v>
      </c>
      <c r="D18" s="507">
        <f>+D19+D20+D21+D22+D23</f>
        <v>67641997</v>
      </c>
      <c r="E18" s="507">
        <f>+E19+E20+E21+E22+E23</f>
        <v>95702609</v>
      </c>
      <c r="F18" s="477" t="s">
        <v>140</v>
      </c>
      <c r="G18" s="486"/>
      <c r="H18" s="486"/>
      <c r="I18" s="487"/>
      <c r="J18" s="769"/>
    </row>
    <row r="19" spans="1:10" ht="12.75" customHeight="1">
      <c r="A19" s="331" t="s">
        <v>20</v>
      </c>
      <c r="B19" s="508" t="s">
        <v>161</v>
      </c>
      <c r="C19" s="488">
        <v>7351000</v>
      </c>
      <c r="D19" s="488">
        <v>67641997</v>
      </c>
      <c r="E19" s="488">
        <v>95702609</v>
      </c>
      <c r="F19" s="477" t="s">
        <v>143</v>
      </c>
      <c r="G19" s="488"/>
      <c r="H19" s="488"/>
      <c r="I19" s="489"/>
      <c r="J19" s="769"/>
    </row>
    <row r="20" spans="1:10" ht="12.75" customHeight="1">
      <c r="A20" s="330" t="s">
        <v>21</v>
      </c>
      <c r="B20" s="508" t="s">
        <v>162</v>
      </c>
      <c r="C20" s="488"/>
      <c r="D20" s="488"/>
      <c r="E20" s="488"/>
      <c r="F20" s="477" t="s">
        <v>114</v>
      </c>
      <c r="G20" s="488"/>
      <c r="H20" s="488"/>
      <c r="I20" s="489"/>
      <c r="J20" s="769"/>
    </row>
    <row r="21" spans="1:10" ht="12.75" customHeight="1">
      <c r="A21" s="331" t="s">
        <v>22</v>
      </c>
      <c r="B21" s="508" t="s">
        <v>163</v>
      </c>
      <c r="C21" s="488"/>
      <c r="D21" s="488"/>
      <c r="E21" s="488"/>
      <c r="F21" s="477" t="s">
        <v>115</v>
      </c>
      <c r="G21" s="488"/>
      <c r="H21" s="488"/>
      <c r="I21" s="489"/>
      <c r="J21" s="769"/>
    </row>
    <row r="22" spans="1:10" ht="12.75" customHeight="1">
      <c r="A22" s="330" t="s">
        <v>23</v>
      </c>
      <c r="B22" s="508" t="s">
        <v>164</v>
      </c>
      <c r="C22" s="488"/>
      <c r="D22" s="488"/>
      <c r="E22" s="488"/>
      <c r="F22" s="485" t="s">
        <v>160</v>
      </c>
      <c r="G22" s="488"/>
      <c r="H22" s="488"/>
      <c r="I22" s="489"/>
      <c r="J22" s="769"/>
    </row>
    <row r="23" spans="1:10" ht="12.75" customHeight="1">
      <c r="A23" s="331" t="s">
        <v>24</v>
      </c>
      <c r="B23" s="509" t="s">
        <v>165</v>
      </c>
      <c r="C23" s="488"/>
      <c r="D23" s="488"/>
      <c r="E23" s="488"/>
      <c r="F23" s="477" t="s">
        <v>144</v>
      </c>
      <c r="G23" s="488"/>
      <c r="H23" s="488"/>
      <c r="I23" s="489"/>
      <c r="J23" s="769"/>
    </row>
    <row r="24" spans="1:10" ht="12.75" customHeight="1">
      <c r="A24" s="330" t="s">
        <v>25</v>
      </c>
      <c r="B24" s="510" t="s">
        <v>166</v>
      </c>
      <c r="C24" s="496">
        <f>+C25+C26+C27+C28+C29</f>
        <v>10000000</v>
      </c>
      <c r="D24" s="496">
        <f>+D25+D26+D27+D28+D29</f>
        <v>0</v>
      </c>
      <c r="E24" s="496">
        <f>+E25+E26+E27+E28+E29</f>
        <v>0</v>
      </c>
      <c r="F24" s="476" t="s">
        <v>142</v>
      </c>
      <c r="G24" s="488"/>
      <c r="H24" s="488"/>
      <c r="I24" s="489"/>
      <c r="J24" s="769"/>
    </row>
    <row r="25" spans="1:10" ht="12.75" customHeight="1">
      <c r="A25" s="331" t="s">
        <v>26</v>
      </c>
      <c r="B25" s="509" t="s">
        <v>167</v>
      </c>
      <c r="C25" s="488">
        <v>10000000</v>
      </c>
      <c r="D25" s="488"/>
      <c r="E25" s="488"/>
      <c r="F25" s="476" t="s">
        <v>497</v>
      </c>
      <c r="G25" s="488"/>
      <c r="H25" s="488"/>
      <c r="I25" s="489"/>
      <c r="J25" s="769"/>
    </row>
    <row r="26" spans="1:10" ht="12.75" customHeight="1">
      <c r="A26" s="330" t="s">
        <v>27</v>
      </c>
      <c r="B26" s="509" t="s">
        <v>168</v>
      </c>
      <c r="C26" s="488"/>
      <c r="D26" s="488"/>
      <c r="E26" s="488"/>
      <c r="F26" s="515"/>
      <c r="G26" s="488"/>
      <c r="H26" s="488"/>
      <c r="I26" s="489"/>
      <c r="J26" s="769"/>
    </row>
    <row r="27" spans="1:10" ht="12.75" customHeight="1">
      <c r="A27" s="331" t="s">
        <v>28</v>
      </c>
      <c r="B27" s="508" t="s">
        <v>169</v>
      </c>
      <c r="C27" s="488"/>
      <c r="D27" s="488"/>
      <c r="E27" s="488"/>
      <c r="F27" s="515"/>
      <c r="G27" s="488"/>
      <c r="H27" s="488"/>
      <c r="I27" s="489"/>
      <c r="J27" s="769"/>
    </row>
    <row r="28" spans="1:10" ht="12.75" customHeight="1">
      <c r="A28" s="330" t="s">
        <v>29</v>
      </c>
      <c r="B28" s="511" t="s">
        <v>170</v>
      </c>
      <c r="C28" s="488"/>
      <c r="D28" s="488"/>
      <c r="E28" s="488"/>
      <c r="F28" s="483"/>
      <c r="G28" s="488"/>
      <c r="H28" s="488"/>
      <c r="I28" s="489"/>
      <c r="J28" s="769"/>
    </row>
    <row r="29" spans="1:10" ht="12.75" customHeight="1" thickBot="1">
      <c r="A29" s="331" t="s">
        <v>30</v>
      </c>
      <c r="B29" s="512" t="s">
        <v>171</v>
      </c>
      <c r="C29" s="488"/>
      <c r="D29" s="488"/>
      <c r="E29" s="488"/>
      <c r="F29" s="515"/>
      <c r="G29" s="488"/>
      <c r="H29" s="488"/>
      <c r="I29" s="489"/>
      <c r="J29" s="769"/>
    </row>
    <row r="30" spans="1:10" ht="24.75" customHeight="1" thickBot="1">
      <c r="A30" s="332" t="s">
        <v>31</v>
      </c>
      <c r="B30" s="482" t="s">
        <v>488</v>
      </c>
      <c r="C30" s="492">
        <f>+C18+C24</f>
        <v>17351000</v>
      </c>
      <c r="D30" s="492">
        <f>+D18+D24</f>
        <v>67641997</v>
      </c>
      <c r="E30" s="492">
        <f>+E18+E24</f>
        <v>95702609</v>
      </c>
      <c r="F30" s="484" t="s">
        <v>499</v>
      </c>
      <c r="G30" s="492">
        <f>SUM(G18:G29)</f>
        <v>0</v>
      </c>
      <c r="H30" s="492">
        <f>SUM(H18:H29)</f>
        <v>0</v>
      </c>
      <c r="I30" s="514">
        <f>SUM(I18:I29)</f>
        <v>0</v>
      </c>
      <c r="J30" s="769"/>
    </row>
    <row r="31" spans="1:10" ht="16.5" customHeight="1" thickBot="1">
      <c r="A31" s="332" t="s">
        <v>32</v>
      </c>
      <c r="B31" s="484" t="s">
        <v>489</v>
      </c>
      <c r="C31" s="492">
        <f>+C17+C30</f>
        <v>22100000</v>
      </c>
      <c r="D31" s="492">
        <f>+D17+D30</f>
        <v>106599997</v>
      </c>
      <c r="E31" s="497">
        <f>+E17+E30</f>
        <v>135215134</v>
      </c>
      <c r="F31" s="484" t="s">
        <v>498</v>
      </c>
      <c r="G31" s="492">
        <f>+G17+G30</f>
        <v>22100000</v>
      </c>
      <c r="H31" s="492">
        <f>+H17+H30</f>
        <v>106599997</v>
      </c>
      <c r="I31" s="514">
        <f>+I17+I30</f>
        <v>41537240</v>
      </c>
      <c r="J31" s="769"/>
    </row>
    <row r="32" spans="1:10" ht="16.5" customHeight="1" thickBot="1">
      <c r="A32" s="332" t="s">
        <v>33</v>
      </c>
      <c r="B32" s="484" t="s">
        <v>118</v>
      </c>
      <c r="C32" s="492">
        <f>IF(C17-G17&lt;0,G17-C17,"-")</f>
        <v>17351000</v>
      </c>
      <c r="D32" s="492">
        <f>IF(D17-H17&lt;0,H17-D17,"-")</f>
        <v>67641997</v>
      </c>
      <c r="E32" s="497">
        <f>IF(E17-I17&lt;0,I17-E17,"-")</f>
        <v>2024715</v>
      </c>
      <c r="F32" s="484" t="s">
        <v>119</v>
      </c>
      <c r="G32" s="492" t="str">
        <f>IF(C17-G17&gt;0,C17-G17,"-")</f>
        <v>-</v>
      </c>
      <c r="H32" s="492" t="str">
        <f>IF(D17-H17&gt;0,D17-H17,"-")</f>
        <v>-</v>
      </c>
      <c r="I32" s="514" t="str">
        <f>IF(E17-I17&gt;0,E17-I17,"-")</f>
        <v>-</v>
      </c>
      <c r="J32" s="769"/>
    </row>
    <row r="33" spans="1:10" ht="16.5" customHeight="1" thickBot="1">
      <c r="A33" s="332" t="s">
        <v>34</v>
      </c>
      <c r="B33" s="484" t="s">
        <v>700</v>
      </c>
      <c r="C33" s="492" t="str">
        <f>IF(C31-G31&lt;0,G31-C31,"-")</f>
        <v>-</v>
      </c>
      <c r="D33" s="492" t="str">
        <f>IF(D31-H31&lt;0,H31-D31,"-")</f>
        <v>-</v>
      </c>
      <c r="E33" s="492" t="str">
        <f>IF(E31-I31&lt;0,I31-E31,"-")</f>
        <v>-</v>
      </c>
      <c r="F33" s="484" t="s">
        <v>701</v>
      </c>
      <c r="G33" s="492" t="str">
        <f>IF(C31-G31&gt;0,C31-G31,"-")</f>
        <v>-</v>
      </c>
      <c r="H33" s="492" t="str">
        <f>IF(D31-H31&gt;0,D31-H31,"-")</f>
        <v>-</v>
      </c>
      <c r="I33" s="492">
        <f>IF(E31-I31&gt;0,E31-I31,"-")</f>
        <v>93677894</v>
      </c>
      <c r="J33" s="769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212" customWidth="1"/>
    <col min="2" max="2" width="13.875" style="212" customWidth="1"/>
    <col min="3" max="3" width="66.125" style="212" customWidth="1"/>
    <col min="4" max="5" width="13.875" style="212" customWidth="1"/>
    <col min="6" max="16384" width="9.375" style="212" customWidth="1"/>
  </cols>
  <sheetData>
    <row r="1" spans="1:5" ht="18.75">
      <c r="A1" s="351" t="s">
        <v>109</v>
      </c>
      <c r="E1" s="357" t="s">
        <v>113</v>
      </c>
    </row>
    <row r="3" spans="1:5" ht="12.75">
      <c r="A3" s="352"/>
      <c r="B3" s="358"/>
      <c r="C3" s="352"/>
      <c r="D3" s="359"/>
      <c r="E3" s="358"/>
    </row>
    <row r="4" spans="1:5" ht="15.75">
      <c r="A4" s="342" t="str">
        <f>+ÖSSZEFÜGGÉSEK!A4</f>
        <v>2016. évi eredeti előirányzat BEVÉTELEK</v>
      </c>
      <c r="B4" s="360"/>
      <c r="C4" s="353"/>
      <c r="D4" s="359"/>
      <c r="E4" s="358"/>
    </row>
    <row r="5" spans="1:5" ht="12.75">
      <c r="A5" s="352"/>
      <c r="B5" s="358"/>
      <c r="C5" s="352"/>
      <c r="D5" s="359"/>
      <c r="E5" s="358"/>
    </row>
    <row r="6" spans="1:5" ht="12.75">
      <c r="A6" s="352" t="s">
        <v>503</v>
      </c>
      <c r="B6" s="358">
        <f>+'1.1.sz.mell.'!C58</f>
        <v>447247316</v>
      </c>
      <c r="C6" s="352" t="s">
        <v>504</v>
      </c>
      <c r="D6" s="359">
        <f>+'2.1.sz.mell  '!C18+'2.2.sz.mell  '!C17</f>
        <v>447247316</v>
      </c>
      <c r="E6" s="358">
        <f>+B6-D6</f>
        <v>0</v>
      </c>
    </row>
    <row r="7" spans="1:5" ht="12.75">
      <c r="A7" s="352" t="s">
        <v>505</v>
      </c>
      <c r="B7" s="358">
        <f>+'1.1.sz.mell.'!C76</f>
        <v>31724000</v>
      </c>
      <c r="C7" s="352" t="s">
        <v>506</v>
      </c>
      <c r="D7" s="359">
        <f>+'2.1.sz.mell  '!C27+'2.2.sz.mell  '!C30</f>
        <v>31724000</v>
      </c>
      <c r="E7" s="358">
        <f>+B7-D7</f>
        <v>0</v>
      </c>
    </row>
    <row r="8" spans="1:5" ht="12.75">
      <c r="A8" s="352" t="s">
        <v>507</v>
      </c>
      <c r="B8" s="358">
        <f>+'1.1.sz.mell.'!C77</f>
        <v>478971316</v>
      </c>
      <c r="C8" s="352" t="s">
        <v>508</v>
      </c>
      <c r="D8" s="359">
        <f>+'2.1.sz.mell  '!C28+'2.2.sz.mell  '!C31</f>
        <v>478971316</v>
      </c>
      <c r="E8" s="358">
        <f>+B8-D8</f>
        <v>0</v>
      </c>
    </row>
    <row r="9" spans="1:5" ht="12.75">
      <c r="A9" s="352"/>
      <c r="B9" s="358"/>
      <c r="C9" s="352"/>
      <c r="D9" s="359"/>
      <c r="E9" s="358"/>
    </row>
    <row r="10" spans="1:5" ht="15.75">
      <c r="A10" s="342" t="str">
        <f>+ÖSSZEFÜGGÉSEK!A10</f>
        <v>2016. évi módosított előirányzat BEVÉTELEK</v>
      </c>
      <c r="B10" s="360"/>
      <c r="C10" s="353"/>
      <c r="D10" s="359"/>
      <c r="E10" s="358"/>
    </row>
    <row r="11" spans="1:5" ht="12.75">
      <c r="A11" s="352"/>
      <c r="B11" s="358"/>
      <c r="C11" s="352"/>
      <c r="D11" s="359"/>
      <c r="E11" s="358"/>
    </row>
    <row r="12" spans="1:5" ht="12.75">
      <c r="A12" s="352" t="s">
        <v>509</v>
      </c>
      <c r="B12" s="358">
        <f>+'1.1.sz.mell.'!D58</f>
        <v>513042102</v>
      </c>
      <c r="C12" s="352" t="s">
        <v>515</v>
      </c>
      <c r="D12" s="359">
        <f>+'2.1.sz.mell  '!D18+'2.2.sz.mell  '!D17</f>
        <v>513042102</v>
      </c>
      <c r="E12" s="358">
        <f>+B12-D12</f>
        <v>0</v>
      </c>
    </row>
    <row r="13" spans="1:5" ht="12.75">
      <c r="A13" s="352" t="s">
        <v>510</v>
      </c>
      <c r="B13" s="358">
        <f>+'1.1.sz.mell.'!D76</f>
        <v>95702609</v>
      </c>
      <c r="C13" s="352" t="s">
        <v>516</v>
      </c>
      <c r="D13" s="359">
        <f>+'2.1.sz.mell  '!D27+'2.2.sz.mell  '!D30</f>
        <v>95702609</v>
      </c>
      <c r="E13" s="358">
        <f>+B13-D13</f>
        <v>0</v>
      </c>
    </row>
    <row r="14" spans="1:5" ht="12.75">
      <c r="A14" s="352" t="s">
        <v>511</v>
      </c>
      <c r="B14" s="358">
        <f>+'1.1.sz.mell.'!D77</f>
        <v>608744711</v>
      </c>
      <c r="C14" s="352" t="s">
        <v>517</v>
      </c>
      <c r="D14" s="359">
        <f>+'2.1.sz.mell  '!D28+'2.2.sz.mell  '!D31</f>
        <v>608744711</v>
      </c>
      <c r="E14" s="358">
        <f>+B14-D14</f>
        <v>0</v>
      </c>
    </row>
    <row r="15" spans="1:5" ht="12.75">
      <c r="A15" s="352"/>
      <c r="B15" s="358"/>
      <c r="C15" s="352"/>
      <c r="D15" s="359"/>
      <c r="E15" s="358"/>
    </row>
    <row r="16" spans="1:5" ht="14.25">
      <c r="A16" s="361" t="str">
        <f>+ÖSSZEFÜGGÉSEK!A16</f>
        <v>2016. évi teljesítés BEVÉTELEK</v>
      </c>
      <c r="B16" s="341"/>
      <c r="C16" s="353"/>
      <c r="D16" s="359"/>
      <c r="E16" s="358"/>
    </row>
    <row r="17" spans="1:5" ht="12.75">
      <c r="A17" s="352"/>
      <c r="B17" s="358"/>
      <c r="C17" s="352"/>
      <c r="D17" s="359"/>
      <c r="E17" s="358"/>
    </row>
    <row r="18" spans="1:5" ht="12.75">
      <c r="A18" s="352" t="s">
        <v>512</v>
      </c>
      <c r="B18" s="358">
        <f>+'1.1.sz.mell.'!E58</f>
        <v>497263183</v>
      </c>
      <c r="C18" s="352" t="s">
        <v>518</v>
      </c>
      <c r="D18" s="359">
        <f>+'2.1.sz.mell  '!E18+'2.2.sz.mell  '!E17</f>
        <v>497263183</v>
      </c>
      <c r="E18" s="358">
        <f>+B18-D18</f>
        <v>0</v>
      </c>
    </row>
    <row r="19" spans="1:5" ht="12.75">
      <c r="A19" s="352" t="s">
        <v>513</v>
      </c>
      <c r="B19" s="358">
        <f>+'1.1.sz.mell.'!E76</f>
        <v>104077698</v>
      </c>
      <c r="C19" s="352" t="s">
        <v>519</v>
      </c>
      <c r="D19" s="359">
        <f>+'2.1.sz.mell  '!E27+'2.2.sz.mell  '!E30</f>
        <v>104077698</v>
      </c>
      <c r="E19" s="358">
        <f>+B19-D19</f>
        <v>0</v>
      </c>
    </row>
    <row r="20" spans="1:5" ht="12.75">
      <c r="A20" s="352" t="s">
        <v>514</v>
      </c>
      <c r="B20" s="358">
        <f>+'1.1.sz.mell.'!E77</f>
        <v>601340881</v>
      </c>
      <c r="C20" s="352" t="s">
        <v>520</v>
      </c>
      <c r="D20" s="359">
        <f>+'2.1.sz.mell  '!E28+'2.2.sz.mell  '!E31</f>
        <v>601340881</v>
      </c>
      <c r="E20" s="358">
        <f>+B20-D20</f>
        <v>0</v>
      </c>
    </row>
    <row r="21" spans="1:5" ht="12.75">
      <c r="A21" s="352"/>
      <c r="B21" s="358"/>
      <c r="C21" s="352"/>
      <c r="D21" s="359"/>
      <c r="E21" s="358"/>
    </row>
    <row r="22" spans="1:5" ht="15.75">
      <c r="A22" s="342" t="str">
        <f>+ÖSSZEFÜGGÉSEK!A22</f>
        <v>2016. évi eredeti előirányzat KIADÁSOK</v>
      </c>
      <c r="B22" s="360"/>
      <c r="C22" s="353"/>
      <c r="D22" s="359"/>
      <c r="E22" s="358"/>
    </row>
    <row r="23" spans="1:5" ht="12.75">
      <c r="A23" s="352"/>
      <c r="B23" s="358"/>
      <c r="C23" s="352"/>
      <c r="D23" s="359"/>
      <c r="E23" s="358"/>
    </row>
    <row r="24" spans="1:5" ht="12.75">
      <c r="A24" s="352" t="s">
        <v>521</v>
      </c>
      <c r="B24" s="358">
        <f>+'1.1.sz.mell.'!C117</f>
        <v>471418735</v>
      </c>
      <c r="C24" s="352" t="s">
        <v>527</v>
      </c>
      <c r="D24" s="359">
        <f>+'2.1.sz.mell  '!G18+'2.2.sz.mell  '!G17</f>
        <v>471418735</v>
      </c>
      <c r="E24" s="358">
        <f>+B24-D24</f>
        <v>0</v>
      </c>
    </row>
    <row r="25" spans="1:5" ht="12.75">
      <c r="A25" s="352" t="s">
        <v>500</v>
      </c>
      <c r="B25" s="358">
        <f>+'1.1.sz.mell.'!C137</f>
        <v>7552581</v>
      </c>
      <c r="C25" s="352" t="s">
        <v>528</v>
      </c>
      <c r="D25" s="359">
        <f>+'2.1.sz.mell  '!G27+'2.2.sz.mell  '!G30</f>
        <v>7552581</v>
      </c>
      <c r="E25" s="358">
        <f>+B25-D25</f>
        <v>0</v>
      </c>
    </row>
    <row r="26" spans="1:5" ht="12.75">
      <c r="A26" s="352" t="s">
        <v>522</v>
      </c>
      <c r="B26" s="358">
        <f>+'1.1.sz.mell.'!C138</f>
        <v>478971316</v>
      </c>
      <c r="C26" s="352" t="s">
        <v>529</v>
      </c>
      <c r="D26" s="359">
        <f>+'2.1.sz.mell  '!G28+'2.2.sz.mell  '!G31</f>
        <v>478971316</v>
      </c>
      <c r="E26" s="358">
        <f>+B26-D26</f>
        <v>0</v>
      </c>
    </row>
    <row r="27" spans="1:5" ht="12.75">
      <c r="A27" s="352"/>
      <c r="B27" s="358"/>
      <c r="C27" s="352"/>
      <c r="D27" s="359"/>
      <c r="E27" s="358"/>
    </row>
    <row r="28" spans="1:5" ht="15.75">
      <c r="A28" s="342" t="str">
        <f>+ÖSSZEFÜGGÉSEK!A28</f>
        <v>2016. évi módosított előirányzat KIADÁSOK</v>
      </c>
      <c r="B28" s="360"/>
      <c r="C28" s="353"/>
      <c r="D28" s="359"/>
      <c r="E28" s="358"/>
    </row>
    <row r="29" spans="1:5" ht="12.75">
      <c r="A29" s="352"/>
      <c r="B29" s="358"/>
      <c r="C29" s="352"/>
      <c r="D29" s="359"/>
      <c r="E29" s="358"/>
    </row>
    <row r="30" spans="1:5" ht="12.75">
      <c r="A30" s="352" t="s">
        <v>523</v>
      </c>
      <c r="B30" s="358">
        <f>+'1.1.sz.mell.'!D117</f>
        <v>601192130</v>
      </c>
      <c r="C30" s="352" t="s">
        <v>534</v>
      </c>
      <c r="D30" s="359">
        <f>+'2.1.sz.mell  '!H18+'2.2.sz.mell  '!H17</f>
        <v>601192130</v>
      </c>
      <c r="E30" s="358">
        <f>+B30-D30</f>
        <v>0</v>
      </c>
    </row>
    <row r="31" spans="1:5" ht="12.75">
      <c r="A31" s="352" t="s">
        <v>501</v>
      </c>
      <c r="B31" s="358">
        <f>+'1.1.sz.mell.'!D137</f>
        <v>7552581</v>
      </c>
      <c r="C31" s="352" t="s">
        <v>531</v>
      </c>
      <c r="D31" s="359">
        <f>+'2.1.sz.mell  '!H27+'2.2.sz.mell  '!H30</f>
        <v>7552581</v>
      </c>
      <c r="E31" s="358">
        <f>+B31-D31</f>
        <v>0</v>
      </c>
    </row>
    <row r="32" spans="1:5" ht="12.75">
      <c r="A32" s="352" t="s">
        <v>524</v>
      </c>
      <c r="B32" s="358">
        <f>+'1.1.sz.mell.'!D138</f>
        <v>608744711</v>
      </c>
      <c r="C32" s="352" t="s">
        <v>530</v>
      </c>
      <c r="D32" s="359">
        <f>+'2.1.sz.mell  '!H28+'2.2.sz.mell  '!H31</f>
        <v>608744711</v>
      </c>
      <c r="E32" s="358">
        <f>+B32-D32</f>
        <v>0</v>
      </c>
    </row>
    <row r="33" spans="1:5" ht="12.75">
      <c r="A33" s="352"/>
      <c r="B33" s="358"/>
      <c r="C33" s="352"/>
      <c r="D33" s="359"/>
      <c r="E33" s="358"/>
    </row>
    <row r="34" spans="1:5" ht="15.75">
      <c r="A34" s="356" t="str">
        <f>+ÖSSZEFÜGGÉSEK!A34</f>
        <v>2016. évi teljesítés KIADÁSOK</v>
      </c>
      <c r="B34" s="360"/>
      <c r="C34" s="353"/>
      <c r="D34" s="359"/>
      <c r="E34" s="358"/>
    </row>
    <row r="35" spans="1:5" ht="12.75">
      <c r="A35" s="352"/>
      <c r="B35" s="358"/>
      <c r="C35" s="352"/>
      <c r="D35" s="359"/>
      <c r="E35" s="358"/>
    </row>
    <row r="36" spans="1:5" ht="12.75">
      <c r="A36" s="352" t="s">
        <v>525</v>
      </c>
      <c r="B36" s="358">
        <f>+'1.1.sz.mell.'!E117</f>
        <v>479953375</v>
      </c>
      <c r="C36" s="352" t="s">
        <v>535</v>
      </c>
      <c r="D36" s="359">
        <f>+'2.1.sz.mell  '!I18+'2.2.sz.mell  '!I17</f>
        <v>479953375</v>
      </c>
      <c r="E36" s="358">
        <f>+B36-D36</f>
        <v>0</v>
      </c>
    </row>
    <row r="37" spans="1:5" ht="12.75">
      <c r="A37" s="352" t="s">
        <v>502</v>
      </c>
      <c r="B37" s="358">
        <f>+'1.1.sz.mell.'!E137</f>
        <v>7552581</v>
      </c>
      <c r="C37" s="352" t="s">
        <v>533</v>
      </c>
      <c r="D37" s="359">
        <f>+'2.1.sz.mell  '!I27+'2.2.sz.mell  '!I30</f>
        <v>7552581</v>
      </c>
      <c r="E37" s="358">
        <f>+B37-D37</f>
        <v>0</v>
      </c>
    </row>
    <row r="38" spans="1:5" ht="12.75">
      <c r="A38" s="352" t="s">
        <v>526</v>
      </c>
      <c r="B38" s="358">
        <f>+'1.1.sz.mell.'!E138</f>
        <v>487505956</v>
      </c>
      <c r="C38" s="352" t="s">
        <v>532</v>
      </c>
      <c r="D38" s="359">
        <f>+'2.1.sz.mell  '!I28+'2.2.sz.mell  '!I31</f>
        <v>487505956</v>
      </c>
      <c r="E38" s="358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0" t="s">
        <v>1</v>
      </c>
      <c r="B1" s="770"/>
      <c r="C1" s="770"/>
      <c r="D1" s="770"/>
      <c r="E1" s="770"/>
      <c r="F1" s="770"/>
      <c r="G1" s="770"/>
      <c r="H1" s="771" t="str">
        <f>+CONCATENATE("3. melléklet a9/",LEFT(ÖSSZEFÜGGÉSEK!A4,4)+1,". (V. 8.) önkormányzati rendelethez")</f>
        <v>3. melléklet a9/2017. (V. 8.) önkormányzati rendelethez</v>
      </c>
    </row>
    <row r="2" spans="1:8" ht="22.5" customHeight="1" thickBot="1">
      <c r="A2" s="20"/>
      <c r="B2" s="10"/>
      <c r="C2" s="10"/>
      <c r="D2" s="10"/>
      <c r="E2" s="10"/>
      <c r="F2" s="433"/>
      <c r="G2" s="431" t="str">
        <f>'2.2.sz.mell  '!I2</f>
        <v>Forintban!</v>
      </c>
      <c r="H2" s="771"/>
    </row>
    <row r="3" spans="1:8" s="6" customFormat="1" ht="50.25" customHeight="1" thickBot="1">
      <c r="A3" s="524" t="s">
        <v>54</v>
      </c>
      <c r="B3" s="525" t="s">
        <v>55</v>
      </c>
      <c r="C3" s="525" t="s">
        <v>56</v>
      </c>
      <c r="D3" s="525" t="str">
        <f>+CONCATENATE("Felhasználás ",LEFT(ÖSSZEFÜGGÉSEK!A4,4)-1,". XII.31-ig")</f>
        <v>Felhasználás 2015. XII.31-ig</v>
      </c>
      <c r="E3" s="525" t="str">
        <f>+CONCATENATE(LEFT(ÖSSZEFÜGGÉSEK!A4,4),". évi módosított előirányzat")</f>
        <v>2016. évi módosított előirányzat</v>
      </c>
      <c r="F3" s="526" t="str">
        <f>+CONCATENATE(LEFT(ÖSSZEFÜGGÉSEK!A4,4),". évi teljesítés")</f>
        <v>2016. évi teljesítés</v>
      </c>
      <c r="G3" s="527" t="str">
        <f>+CONCATENATE("Összes teljesítés ",LEFT(ÖSSZEFÜGGÉSEK!A4,4),". dec. 31-ig")</f>
        <v>Összes teljesítés 2016. dec. 31-ig</v>
      </c>
      <c r="H3" s="771"/>
    </row>
    <row r="4" spans="1:8" s="10" customFormat="1" ht="12" customHeight="1" thickBot="1">
      <c r="A4" s="338" t="s">
        <v>409</v>
      </c>
      <c r="B4" s="339" t="s">
        <v>410</v>
      </c>
      <c r="C4" s="339" t="s">
        <v>411</v>
      </c>
      <c r="D4" s="339" t="s">
        <v>412</v>
      </c>
      <c r="E4" s="339" t="s">
        <v>413</v>
      </c>
      <c r="F4" s="35" t="s">
        <v>490</v>
      </c>
      <c r="G4" s="340" t="s">
        <v>536</v>
      </c>
      <c r="H4" s="771"/>
    </row>
    <row r="5" spans="1:8" ht="15.75" customHeight="1">
      <c r="A5" s="483" t="s">
        <v>758</v>
      </c>
      <c r="B5" s="516">
        <v>5144000</v>
      </c>
      <c r="C5" s="517" t="s">
        <v>753</v>
      </c>
      <c r="D5" s="516"/>
      <c r="E5" s="516">
        <v>8500000</v>
      </c>
      <c r="F5" s="518">
        <v>5144000</v>
      </c>
      <c r="G5" s="519">
        <f>+D5+F5</f>
        <v>5144000</v>
      </c>
      <c r="H5" s="771"/>
    </row>
    <row r="6" spans="1:8" ht="15.75" customHeight="1">
      <c r="A6" s="483" t="s">
        <v>759</v>
      </c>
      <c r="B6" s="516">
        <v>2830252</v>
      </c>
      <c r="C6" s="517" t="s">
        <v>753</v>
      </c>
      <c r="D6" s="516"/>
      <c r="E6" s="516">
        <v>3592000</v>
      </c>
      <c r="F6" s="518">
        <v>2830252</v>
      </c>
      <c r="G6" s="519">
        <f aca="true" t="shared" si="0" ref="G6:G23">+D6+F6</f>
        <v>2830252</v>
      </c>
      <c r="H6" s="771"/>
    </row>
    <row r="7" spans="1:8" ht="15.75" customHeight="1">
      <c r="A7" s="483" t="s">
        <v>760</v>
      </c>
      <c r="B7" s="516">
        <v>1154907</v>
      </c>
      <c r="C7" s="517" t="s">
        <v>753</v>
      </c>
      <c r="D7" s="516"/>
      <c r="E7" s="516">
        <v>1155000</v>
      </c>
      <c r="F7" s="518">
        <v>1154907</v>
      </c>
      <c r="G7" s="519">
        <f t="shared" si="0"/>
        <v>1154907</v>
      </c>
      <c r="H7" s="771"/>
    </row>
    <row r="8" spans="1:8" ht="15.75" customHeight="1">
      <c r="A8" s="483" t="s">
        <v>761</v>
      </c>
      <c r="B8" s="516">
        <v>574053</v>
      </c>
      <c r="C8" s="517" t="s">
        <v>753</v>
      </c>
      <c r="D8" s="516"/>
      <c r="E8" s="516"/>
      <c r="F8" s="518">
        <v>574053</v>
      </c>
      <c r="G8" s="519">
        <f t="shared" si="0"/>
        <v>574053</v>
      </c>
      <c r="H8" s="771"/>
    </row>
    <row r="9" spans="1:8" ht="15.75" customHeight="1">
      <c r="A9" s="483" t="s">
        <v>762</v>
      </c>
      <c r="B9" s="516">
        <v>2098928</v>
      </c>
      <c r="C9" s="517" t="s">
        <v>753</v>
      </c>
      <c r="D9" s="516"/>
      <c r="E9" s="516"/>
      <c r="F9" s="518">
        <v>2098928</v>
      </c>
      <c r="G9" s="519">
        <f t="shared" si="0"/>
        <v>2098928</v>
      </c>
      <c r="H9" s="771"/>
    </row>
    <row r="10" spans="1:8" ht="15.75" customHeight="1">
      <c r="A10" s="483" t="s">
        <v>763</v>
      </c>
      <c r="B10" s="516">
        <v>7542061</v>
      </c>
      <c r="C10" s="517" t="s">
        <v>753</v>
      </c>
      <c r="D10" s="516"/>
      <c r="E10" s="516">
        <v>5612000</v>
      </c>
      <c r="F10" s="518">
        <v>7542061</v>
      </c>
      <c r="G10" s="519">
        <f t="shared" si="0"/>
        <v>7542061</v>
      </c>
      <c r="H10" s="771"/>
    </row>
    <row r="11" spans="1:8" ht="15.75" customHeight="1">
      <c r="A11" s="483" t="s">
        <v>764</v>
      </c>
      <c r="B11" s="516">
        <v>5598000</v>
      </c>
      <c r="C11" s="517" t="s">
        <v>753</v>
      </c>
      <c r="D11" s="516"/>
      <c r="E11" s="516">
        <v>5598000</v>
      </c>
      <c r="F11" s="518">
        <v>5598000</v>
      </c>
      <c r="G11" s="519">
        <f t="shared" si="0"/>
        <v>5598000</v>
      </c>
      <c r="H11" s="771"/>
    </row>
    <row r="12" spans="1:8" ht="15.75" customHeight="1">
      <c r="A12" s="483" t="s">
        <v>765</v>
      </c>
      <c r="B12" s="516">
        <v>567460</v>
      </c>
      <c r="C12" s="517" t="s">
        <v>753</v>
      </c>
      <c r="D12" s="516"/>
      <c r="E12" s="516">
        <v>568000</v>
      </c>
      <c r="F12" s="518">
        <v>567460</v>
      </c>
      <c r="G12" s="519">
        <f t="shared" si="0"/>
        <v>567460</v>
      </c>
      <c r="H12" s="771"/>
    </row>
    <row r="13" spans="1:8" ht="15.75" customHeight="1">
      <c r="A13" s="483" t="s">
        <v>766</v>
      </c>
      <c r="B13" s="516">
        <v>201049</v>
      </c>
      <c r="C13" s="517" t="s">
        <v>753</v>
      </c>
      <c r="D13" s="516"/>
      <c r="E13" s="516">
        <v>201000</v>
      </c>
      <c r="F13" s="518">
        <v>201049</v>
      </c>
      <c r="G13" s="519">
        <f t="shared" si="0"/>
        <v>201049</v>
      </c>
      <c r="H13" s="771"/>
    </row>
    <row r="14" spans="1:8" ht="15.75" customHeight="1">
      <c r="A14" s="483" t="s">
        <v>767</v>
      </c>
      <c r="B14" s="516">
        <v>86300</v>
      </c>
      <c r="C14" s="517" t="s">
        <v>753</v>
      </c>
      <c r="D14" s="516"/>
      <c r="E14" s="516">
        <v>86000</v>
      </c>
      <c r="F14" s="518">
        <v>86300</v>
      </c>
      <c r="G14" s="519">
        <f t="shared" si="0"/>
        <v>86300</v>
      </c>
      <c r="H14" s="771"/>
    </row>
    <row r="15" spans="1:8" ht="15.75" customHeight="1">
      <c r="A15" s="483" t="s">
        <v>768</v>
      </c>
      <c r="B15" s="516">
        <v>167180</v>
      </c>
      <c r="C15" s="517" t="s">
        <v>753</v>
      </c>
      <c r="D15" s="516"/>
      <c r="E15" s="516">
        <v>2000000</v>
      </c>
      <c r="F15" s="518">
        <v>167180</v>
      </c>
      <c r="G15" s="519">
        <f t="shared" si="0"/>
        <v>167180</v>
      </c>
      <c r="H15" s="771"/>
    </row>
    <row r="16" spans="1:8" ht="15.75" customHeight="1">
      <c r="A16" s="483" t="s">
        <v>769</v>
      </c>
      <c r="B16" s="516">
        <v>157480</v>
      </c>
      <c r="C16" s="517" t="s">
        <v>753</v>
      </c>
      <c r="D16" s="516"/>
      <c r="E16" s="516">
        <v>157000</v>
      </c>
      <c r="F16" s="518">
        <v>157480</v>
      </c>
      <c r="G16" s="519">
        <f t="shared" si="0"/>
        <v>157480</v>
      </c>
      <c r="H16" s="771"/>
    </row>
    <row r="17" spans="1:8" ht="15.75" customHeight="1">
      <c r="A17" s="483" t="s">
        <v>770</v>
      </c>
      <c r="B17" s="516">
        <v>2359404</v>
      </c>
      <c r="C17" s="517" t="s">
        <v>753</v>
      </c>
      <c r="D17" s="516"/>
      <c r="E17" s="516">
        <v>2359904</v>
      </c>
      <c r="F17" s="518">
        <v>2359404</v>
      </c>
      <c r="G17" s="519">
        <f t="shared" si="0"/>
        <v>2359404</v>
      </c>
      <c r="H17" s="771"/>
    </row>
    <row r="18" spans="1:8" ht="15.75" customHeight="1">
      <c r="A18" s="483" t="s">
        <v>771</v>
      </c>
      <c r="B18" s="516">
        <v>489841</v>
      </c>
      <c r="C18" s="517" t="s">
        <v>753</v>
      </c>
      <c r="D18" s="516"/>
      <c r="E18" s="516">
        <v>489841</v>
      </c>
      <c r="F18" s="518">
        <v>489841</v>
      </c>
      <c r="G18" s="519">
        <f t="shared" si="0"/>
        <v>489841</v>
      </c>
      <c r="H18" s="771"/>
    </row>
    <row r="19" spans="1:8" ht="15.75" customHeight="1">
      <c r="A19" s="483" t="s">
        <v>772</v>
      </c>
      <c r="B19" s="516">
        <v>533678</v>
      </c>
      <c r="C19" s="517" t="s">
        <v>753</v>
      </c>
      <c r="D19" s="516"/>
      <c r="E19" s="516">
        <v>630000</v>
      </c>
      <c r="F19" s="518">
        <v>533678</v>
      </c>
      <c r="G19" s="519">
        <f t="shared" si="0"/>
        <v>533678</v>
      </c>
      <c r="H19" s="771"/>
    </row>
    <row r="20" spans="1:8" ht="15.75" customHeight="1">
      <c r="A20" s="7"/>
      <c r="B20" s="2"/>
      <c r="C20" s="11"/>
      <c r="D20" s="2"/>
      <c r="E20" s="2"/>
      <c r="F20" s="36"/>
      <c r="G20" s="519">
        <f t="shared" si="0"/>
        <v>0</v>
      </c>
      <c r="H20" s="771"/>
    </row>
    <row r="21" spans="1:8" ht="15.75" customHeight="1">
      <c r="A21" s="7"/>
      <c r="B21" s="2"/>
      <c r="C21" s="11"/>
      <c r="D21" s="2"/>
      <c r="E21" s="2"/>
      <c r="F21" s="36"/>
      <c r="G21" s="519">
        <f t="shared" si="0"/>
        <v>0</v>
      </c>
      <c r="H21" s="771"/>
    </row>
    <row r="22" spans="1:8" ht="15.75" customHeight="1">
      <c r="A22" s="7"/>
      <c r="B22" s="2"/>
      <c r="C22" s="11"/>
      <c r="D22" s="2"/>
      <c r="E22" s="2"/>
      <c r="F22" s="36"/>
      <c r="G22" s="519">
        <f t="shared" si="0"/>
        <v>0</v>
      </c>
      <c r="H22" s="771"/>
    </row>
    <row r="23" spans="1:8" ht="15.75" customHeight="1" thickBot="1">
      <c r="A23" s="12"/>
      <c r="B23" s="3"/>
      <c r="C23" s="13"/>
      <c r="D23" s="3"/>
      <c r="E23" s="3"/>
      <c r="F23" s="37"/>
      <c r="G23" s="519">
        <f t="shared" si="0"/>
        <v>0</v>
      </c>
      <c r="H23" s="771"/>
    </row>
    <row r="24" spans="1:8" s="14" customFormat="1" ht="18" customHeight="1" thickBot="1">
      <c r="A24" s="523" t="s">
        <v>53</v>
      </c>
      <c r="B24" s="521">
        <f>SUM(B5:B23)</f>
        <v>29504593</v>
      </c>
      <c r="C24" s="522"/>
      <c r="D24" s="521">
        <f>SUM(D5:D23)</f>
        <v>0</v>
      </c>
      <c r="E24" s="521">
        <f>SUM(E5:E23)</f>
        <v>30948745</v>
      </c>
      <c r="F24" s="521">
        <f>SUM(F5:F23)</f>
        <v>29504593</v>
      </c>
      <c r="G24" s="520">
        <f>SUM(G5:G23)</f>
        <v>29504593</v>
      </c>
      <c r="H24" s="771"/>
    </row>
    <row r="25" spans="6:8" ht="12.75">
      <c r="F25" s="14"/>
      <c r="G25" s="14"/>
      <c r="H25" s="423"/>
    </row>
    <row r="26" ht="12.75">
      <c r="H26" s="423"/>
    </row>
    <row r="27" ht="12.75">
      <c r="H27" s="423"/>
    </row>
    <row r="28" ht="12.75">
      <c r="H28" s="423"/>
    </row>
    <row r="29" ht="12.75">
      <c r="H29" s="423"/>
    </row>
    <row r="30" ht="12.75">
      <c r="H30" s="423"/>
    </row>
    <row r="31" ht="12.75">
      <c r="H31" s="423"/>
    </row>
    <row r="32" ht="12.75">
      <c r="H32" s="423"/>
    </row>
    <row r="33" ht="12.75">
      <c r="H33" s="423"/>
    </row>
  </sheetData>
  <sheetProtection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 Besenyszög</cp:lastModifiedBy>
  <cp:lastPrinted>2017-05-10T13:43:18Z</cp:lastPrinted>
  <dcterms:created xsi:type="dcterms:W3CDTF">1999-10-30T10:30:45Z</dcterms:created>
  <dcterms:modified xsi:type="dcterms:W3CDTF">2017-05-10T13:43:35Z</dcterms:modified>
  <cp:category/>
  <cp:version/>
  <cp:contentType/>
  <cp:contentStatus/>
</cp:coreProperties>
</file>