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T:\Testületi\2020\RENDELETEK\27-20-Ör-2020. évi költségvetés IV. előirányzat módosítása\"/>
    </mc:Choice>
  </mc:AlternateContent>
  <bookViews>
    <workbookView xWindow="0" yWindow="0" windowWidth="16190" windowHeight="10080" tabRatio="712" firstSheet="8" activeTab="20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sz.mell" sheetId="38" r:id="rId6"/>
    <sheet name="5.sz.mell" sheetId="9" r:id="rId7"/>
    <sheet name="6.sz.mell" sheetId="32" r:id="rId8"/>
    <sheet name="7.sz.mell." sheetId="11" r:id="rId9"/>
    <sheet name="8.sz.mell" sheetId="37" r:id="rId10"/>
    <sheet name="9.sz.mell." sheetId="14" r:id="rId11"/>
    <sheet name="9.2.sz.mell" sheetId="16" r:id="rId12"/>
    <sheet name="10.sz.mell" sheetId="17" r:id="rId13"/>
    <sheet name="10.1.sz.mell" sheetId="21" r:id="rId14"/>
    <sheet name="10.2.sz.mell" sheetId="19" r:id="rId15"/>
    <sheet name="11.sz.mell" sheetId="18" r:id="rId16"/>
    <sheet name="11.1.sz.mell" sheetId="22" r:id="rId17"/>
    <sheet name="11.2.sz.mell" sheetId="20" r:id="rId18"/>
    <sheet name="12.sz.mell" sheetId="23" r:id="rId19"/>
    <sheet name="13.sz.mell" sheetId="26" r:id="rId20"/>
    <sheet name="14.sz.mell" sheetId="29" r:id="rId21"/>
    <sheet name="15.sz.mell" sheetId="25" r:id="rId22"/>
    <sheet name="16.sz.mell" sheetId="28" r:id="rId23"/>
    <sheet name="17.sz.mell" sheetId="24" r:id="rId24"/>
    <sheet name="18.sz.mell" sheetId="30" r:id="rId25"/>
    <sheet name="19. sz.mell" sheetId="31" r:id="rId26"/>
  </sheets>
  <externalReferences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1Excel_BuiltIn_Print_Area_1_1" localSheetId="13">#REF!</definedName>
    <definedName name="_1Excel_BuiltIn_Print_Area_1_1" localSheetId="14">#REF!</definedName>
    <definedName name="_1Excel_BuiltIn_Print_Area_1_1" localSheetId="16">#REF!</definedName>
    <definedName name="_1Excel_BuiltIn_Print_Area_1_1" localSheetId="17">#REF!</definedName>
    <definedName name="_1Excel_BuiltIn_Print_Area_1_1" localSheetId="1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3">#REF!,#REF!</definedName>
    <definedName name="Állami" localSheetId="14">#REF!,#REF!</definedName>
    <definedName name="Állami" localSheetId="16">#REF!,#REF!</definedName>
    <definedName name="Állami" localSheetId="17">#REF!,#REF!</definedName>
    <definedName name="Állami" localSheetId="15">#REF!,#REF!</definedName>
    <definedName name="Állami" localSheetId="10">#REF!,#REF!</definedName>
    <definedName name="Állami">#REF!,#REF!</definedName>
    <definedName name="anyád" localSheetId="13">#REF!</definedName>
    <definedName name="anyád" localSheetId="14">#REF!</definedName>
    <definedName name="anyád" localSheetId="16">#REF!</definedName>
    <definedName name="anyád" localSheetId="17">#REF!</definedName>
    <definedName name="anyád" localSheetId="15">#REF!</definedName>
    <definedName name="anyád" localSheetId="10">#REF!</definedName>
    <definedName name="anyád">#REF!</definedName>
    <definedName name="apád" localSheetId="13">#REF!</definedName>
    <definedName name="apád" localSheetId="14">#REF!</definedName>
    <definedName name="apád" localSheetId="16">#REF!</definedName>
    <definedName name="apád" localSheetId="17">#REF!</definedName>
    <definedName name="apád" localSheetId="15">#REF!</definedName>
    <definedName name="apád" localSheetId="10">#REF!</definedName>
    <definedName name="apád">#REF!</definedName>
    <definedName name="b" localSheetId="13">#REF!</definedName>
    <definedName name="b" localSheetId="14">#REF!</definedName>
    <definedName name="b" localSheetId="16">#REF!</definedName>
    <definedName name="b" localSheetId="17">#REF!</definedName>
    <definedName name="b" localSheetId="15">#REF!</definedName>
    <definedName name="b" localSheetId="10">#REF!</definedName>
    <definedName name="b">#REF!</definedName>
    <definedName name="bbbbbb" localSheetId="13">#REF!</definedName>
    <definedName name="bbbbbb" localSheetId="14">#REF!</definedName>
    <definedName name="bbbbbb" localSheetId="16">#REF!</definedName>
    <definedName name="bbbbbb" localSheetId="17">#REF!</definedName>
    <definedName name="bbbbbb" localSheetId="15">#REF!</definedName>
    <definedName name="bbbbbb" localSheetId="10">#REF!</definedName>
    <definedName name="bbbbbb">#REF!</definedName>
    <definedName name="bbbbbbbbbbbbbbbbbb" localSheetId="13">#REF!</definedName>
    <definedName name="bbbbbbbbbbbbbbbbbb" localSheetId="14">#REF!</definedName>
    <definedName name="bbbbbbbbbbbbbbbbbb" localSheetId="16">#REF!</definedName>
    <definedName name="bbbbbbbbbbbbbbbbbb" localSheetId="17">#REF!</definedName>
    <definedName name="bbbbbbbbbbbbbbbbbb" localSheetId="15">#REF!</definedName>
    <definedName name="bbbbbbbbbbbbbbbbbb" localSheetId="10">#REF!</definedName>
    <definedName name="bbbbbbbbbbbbbbbbbb">#REF!</definedName>
    <definedName name="bhgtz" localSheetId="13">#REF!</definedName>
    <definedName name="bhgtz" localSheetId="14">#REF!</definedName>
    <definedName name="bhgtz" localSheetId="16">#REF!</definedName>
    <definedName name="bhgtz" localSheetId="17">#REF!</definedName>
    <definedName name="bhgtz" localSheetId="15">#REF!</definedName>
    <definedName name="bhgtz" localSheetId="10">#REF!</definedName>
    <definedName name="bhgtz">#REF!</definedName>
    <definedName name="cccc" localSheetId="13">#REF!</definedName>
    <definedName name="cccc" localSheetId="14">#REF!</definedName>
    <definedName name="cccc" localSheetId="16">#REF!</definedName>
    <definedName name="cccc" localSheetId="17">#REF!</definedName>
    <definedName name="cccc" localSheetId="15">#REF!</definedName>
    <definedName name="cccc" localSheetId="10">#REF!</definedName>
    <definedName name="cccc">#REF!</definedName>
    <definedName name="css" localSheetId="13">#REF!</definedName>
    <definedName name="css" localSheetId="14">#REF!</definedName>
    <definedName name="css" localSheetId="16">#REF!</definedName>
    <definedName name="css" localSheetId="17">#REF!</definedName>
    <definedName name="css" localSheetId="15">#REF!</definedName>
    <definedName name="css" localSheetId="10">#REF!</definedName>
    <definedName name="css">#REF!</definedName>
    <definedName name="css_k">[2]Családsegítés!$C$27:$C$86</definedName>
    <definedName name="css_k_" localSheetId="13">#REF!</definedName>
    <definedName name="css_k_" localSheetId="14">#REF!</definedName>
    <definedName name="css_k_" localSheetId="16">#REF!</definedName>
    <definedName name="css_k_" localSheetId="17">#REF!</definedName>
    <definedName name="css_k_" localSheetId="15">#REF!</definedName>
    <definedName name="css_k_" localSheetId="10">#REF!</definedName>
    <definedName name="css_k_">#REF!</definedName>
    <definedName name="dddd" localSheetId="13">#REF!</definedName>
    <definedName name="dddd" localSheetId="14">#REF!</definedName>
    <definedName name="dddd" localSheetId="16">#REF!</definedName>
    <definedName name="dddd" localSheetId="17">#REF!</definedName>
    <definedName name="dddd" localSheetId="15">#REF!</definedName>
    <definedName name="dddd" localSheetId="10">#REF!</definedName>
    <definedName name="dddd">#REF!</definedName>
    <definedName name="ddddd" localSheetId="13">#REF!,#REF!</definedName>
    <definedName name="ddddd" localSheetId="14">#REF!,#REF!</definedName>
    <definedName name="ddddd" localSheetId="16">#REF!,#REF!</definedName>
    <definedName name="ddddd" localSheetId="17">#REF!,#REF!</definedName>
    <definedName name="ddddd" localSheetId="15">#REF!,#REF!</definedName>
    <definedName name="ddddd" localSheetId="10">#REF!,#REF!</definedName>
    <definedName name="ddddd">#REF!,#REF!</definedName>
    <definedName name="dddddd" localSheetId="13">#REF!</definedName>
    <definedName name="dddddd" localSheetId="14">#REF!</definedName>
    <definedName name="dddddd" localSheetId="16">#REF!</definedName>
    <definedName name="dddddd" localSheetId="17">#REF!</definedName>
    <definedName name="dddddd" localSheetId="15">#REF!</definedName>
    <definedName name="dddddd" localSheetId="10">#REF!</definedName>
    <definedName name="dddddd">#REF!</definedName>
    <definedName name="ddddddd" localSheetId="13">#REF!</definedName>
    <definedName name="ddddddd" localSheetId="14">#REF!</definedName>
    <definedName name="ddddddd" localSheetId="16">#REF!</definedName>
    <definedName name="ddddddd" localSheetId="17">#REF!</definedName>
    <definedName name="ddddddd" localSheetId="15">#REF!</definedName>
    <definedName name="ddddddd" localSheetId="10">#REF!</definedName>
    <definedName name="ddddddd">#REF!</definedName>
    <definedName name="dfghhhhhjjdjertje" localSheetId="13">#REF!,#REF!</definedName>
    <definedName name="dfghhhhhjjdjertje" localSheetId="14">#REF!,#REF!</definedName>
    <definedName name="dfghhhhhjjdjertje" localSheetId="16">#REF!,#REF!</definedName>
    <definedName name="dfghhhhhjjdjertje" localSheetId="17">#REF!,#REF!</definedName>
    <definedName name="dfghhhhhjjdjertje" localSheetId="15">#REF!,#REF!</definedName>
    <definedName name="dfghhhhhjjdjertje" localSheetId="10">#REF!,#REF!</definedName>
    <definedName name="dfghhhhhjjdjertje">#REF!,#REF!</definedName>
    <definedName name="dsgjsg" localSheetId="13">#REF!</definedName>
    <definedName name="dsgjsg" localSheetId="14">#REF!</definedName>
    <definedName name="dsgjsg" localSheetId="16">#REF!</definedName>
    <definedName name="dsgjsg" localSheetId="17">#REF!</definedName>
    <definedName name="dsgjsg" localSheetId="15">#REF!</definedName>
    <definedName name="dsgjsg" localSheetId="10">#REF!</definedName>
    <definedName name="dsgjsg">#REF!</definedName>
    <definedName name="edba" localSheetId="13">#REF!</definedName>
    <definedName name="edba" localSheetId="14">#REF!</definedName>
    <definedName name="edba" localSheetId="16">#REF!</definedName>
    <definedName name="edba" localSheetId="17">#REF!</definedName>
    <definedName name="edba" localSheetId="15">#REF!</definedName>
    <definedName name="edba" localSheetId="10">#REF!</definedName>
    <definedName name="edba">#REF!</definedName>
    <definedName name="edcvfrtgb" localSheetId="13">#REF!</definedName>
    <definedName name="edcvfrtgb" localSheetId="14">#REF!</definedName>
    <definedName name="edcvfrtgb" localSheetId="16">#REF!</definedName>
    <definedName name="edcvfrtgb" localSheetId="17">#REF!</definedName>
    <definedName name="edcvfrtgb" localSheetId="15">#REF!</definedName>
    <definedName name="edcvfrtgb" localSheetId="10">#REF!</definedName>
    <definedName name="edcvfrtgb">#REF!</definedName>
    <definedName name="EDSE" localSheetId="13">#REF!</definedName>
    <definedName name="EDSE" localSheetId="14">#REF!</definedName>
    <definedName name="EDSE" localSheetId="16">#REF!</definedName>
    <definedName name="EDSE" localSheetId="17">#REF!</definedName>
    <definedName name="EDSE" localSheetId="15">#REF!</definedName>
    <definedName name="EDSE" localSheetId="10">#REF!</definedName>
    <definedName name="EDSE">#REF!</definedName>
    <definedName name="ee" localSheetId="13">#REF!</definedName>
    <definedName name="ee" localSheetId="14">#REF!</definedName>
    <definedName name="ee" localSheetId="16">#REF!</definedName>
    <definedName name="ee" localSheetId="17">#REF!</definedName>
    <definedName name="ee" localSheetId="15">#REF!</definedName>
    <definedName name="ee" localSheetId="10">#REF!</definedName>
    <definedName name="ee">#REF!</definedName>
    <definedName name="eee" localSheetId="13">#REF!</definedName>
    <definedName name="eee" localSheetId="14">#REF!</definedName>
    <definedName name="eee" localSheetId="16">#REF!</definedName>
    <definedName name="eee" localSheetId="17">#REF!</definedName>
    <definedName name="eee" localSheetId="15">#REF!</definedName>
    <definedName name="eee" localSheetId="10">#REF!</definedName>
    <definedName name="eee">#REF!</definedName>
    <definedName name="ééééééééé" localSheetId="13">#REF!</definedName>
    <definedName name="ééééééééé" localSheetId="14">#REF!</definedName>
    <definedName name="ééééééééé" localSheetId="16">#REF!</definedName>
    <definedName name="ééééééééé" localSheetId="17">#REF!</definedName>
    <definedName name="ééééééééé" localSheetId="1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3">#REF!</definedName>
    <definedName name="eus" localSheetId="14">#REF!</definedName>
    <definedName name="eus" localSheetId="16">#REF!</definedName>
    <definedName name="eus" localSheetId="17">#REF!</definedName>
    <definedName name="eus" localSheetId="15">#REF!</definedName>
    <definedName name="eus" localSheetId="10">#REF!</definedName>
    <definedName name="eus">#REF!</definedName>
    <definedName name="excel" localSheetId="13">#REF!,#REF!</definedName>
    <definedName name="excel" localSheetId="14">#REF!,#REF!</definedName>
    <definedName name="excel" localSheetId="16">#REF!,#REF!</definedName>
    <definedName name="excel" localSheetId="17">#REF!,#REF!</definedName>
    <definedName name="excel" localSheetId="15">#REF!,#REF!</definedName>
    <definedName name="excel" localSheetId="10">#REF!,#REF!</definedName>
    <definedName name="excel">#REF!,#REF!</definedName>
    <definedName name="Excel_BuiltIn_Print_Area_1" localSheetId="13">#REF!</definedName>
    <definedName name="Excel_BuiltIn_Print_Area_1" localSheetId="14">#REF!</definedName>
    <definedName name="Excel_BuiltIn_Print_Area_1" localSheetId="16">#REF!</definedName>
    <definedName name="Excel_BuiltIn_Print_Area_1" localSheetId="17">#REF!</definedName>
    <definedName name="Excel_BuiltIn_Print_Area_1" localSheetId="15">#REF!</definedName>
    <definedName name="Excel_BuiltIn_Print_Area_1" localSheetId="10">#REF!</definedName>
    <definedName name="Excel_BuiltIn_Print_Area_1">#REF!</definedName>
    <definedName name="Excel_BuiltIn_Print_Titles_26" localSheetId="13">#REF!,#REF!</definedName>
    <definedName name="Excel_BuiltIn_Print_Titles_26" localSheetId="14">#REF!,#REF!</definedName>
    <definedName name="Excel_BuiltIn_Print_Titles_26" localSheetId="16">#REF!,#REF!</definedName>
    <definedName name="Excel_BuiltIn_Print_Titles_26" localSheetId="17">#REF!,#REF!</definedName>
    <definedName name="Excel_BuiltIn_Print_Titles_26" localSheetId="15">#REF!,#REF!</definedName>
    <definedName name="Excel_BuiltIn_Print_Titles_26" localSheetId="10">#REF!,#REF!</definedName>
    <definedName name="Excel_BuiltIn_Print_Titles_26">#REF!,#REF!</definedName>
    <definedName name="ff" localSheetId="13">#REF!</definedName>
    <definedName name="ff" localSheetId="14">#REF!</definedName>
    <definedName name="ff" localSheetId="16">#REF!</definedName>
    <definedName name="ff" localSheetId="17">#REF!</definedName>
    <definedName name="ff" localSheetId="15">#REF!</definedName>
    <definedName name="ff" localSheetId="10">#REF!</definedName>
    <definedName name="ff">#REF!</definedName>
    <definedName name="ffd" localSheetId="13">#REF!,#REF!</definedName>
    <definedName name="ffd" localSheetId="14">#REF!,#REF!</definedName>
    <definedName name="ffd" localSheetId="16">#REF!,#REF!</definedName>
    <definedName name="ffd" localSheetId="17">#REF!,#REF!</definedName>
    <definedName name="ffd" localSheetId="15">#REF!,#REF!</definedName>
    <definedName name="ffd" localSheetId="10">#REF!,#REF!</definedName>
    <definedName name="ffd">#REF!,#REF!</definedName>
    <definedName name="ffféé">[1]Háttéradatok!$C$29:$AG$32</definedName>
    <definedName name="ffff" localSheetId="13">#REF!</definedName>
    <definedName name="ffff" localSheetId="14">#REF!</definedName>
    <definedName name="ffff" localSheetId="16">#REF!</definedName>
    <definedName name="ffff" localSheetId="17">#REF!</definedName>
    <definedName name="ffff" localSheetId="15">#REF!</definedName>
    <definedName name="ffff" localSheetId="10">#REF!</definedName>
    <definedName name="ffff">#REF!</definedName>
    <definedName name="fffff">[1]Háttéradatok!$C$29:$AG$32</definedName>
    <definedName name="fghigh_jifj" localSheetId="13">#REF!,#REF!</definedName>
    <definedName name="fghigh_jifj" localSheetId="14">#REF!,#REF!</definedName>
    <definedName name="fghigh_jifj" localSheetId="16">#REF!,#REF!</definedName>
    <definedName name="fghigh_jifj" localSheetId="17">#REF!,#REF!</definedName>
    <definedName name="fghigh_jifj" localSheetId="15">#REF!,#REF!</definedName>
    <definedName name="fghigh_jifj" localSheetId="10">#REF!,#REF!</definedName>
    <definedName name="fghigh_jifj">#REF!,#REF!</definedName>
    <definedName name="Fiumei" localSheetId="13">#REF!</definedName>
    <definedName name="Fiumei" localSheetId="14">#REF!</definedName>
    <definedName name="Fiumei" localSheetId="16">#REF!</definedName>
    <definedName name="Fiumei" localSheetId="17">#REF!</definedName>
    <definedName name="Fiumei" localSheetId="15">#REF!</definedName>
    <definedName name="Fiumei" localSheetId="10">#REF!</definedName>
    <definedName name="Fiumei">#REF!</definedName>
    <definedName name="fjkfjkdhdhdghdghj" localSheetId="13">#REF!,#REF!</definedName>
    <definedName name="fjkfjkdhdhdghdghj" localSheetId="14">#REF!,#REF!</definedName>
    <definedName name="fjkfjkdhdhdghdghj" localSheetId="16">#REF!,#REF!</definedName>
    <definedName name="fjkfjkdhdhdghdghj" localSheetId="17">#REF!,#REF!</definedName>
    <definedName name="fjkfjkdhdhdghdghj" localSheetId="1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3">#REF!</definedName>
    <definedName name="gaga" localSheetId="14">#REF!</definedName>
    <definedName name="gaga" localSheetId="16">#REF!</definedName>
    <definedName name="gaga" localSheetId="17">#REF!</definedName>
    <definedName name="gaga" localSheetId="1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3">#REF!,#REF!</definedName>
    <definedName name="ggg" localSheetId="14">#REF!,#REF!</definedName>
    <definedName name="ggg" localSheetId="16">#REF!,#REF!</definedName>
    <definedName name="ggg" localSheetId="17">#REF!,#REF!</definedName>
    <definedName name="ggg" localSheetId="1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3">#REF!,#REF!</definedName>
    <definedName name="ggggggggggggggg" localSheetId="14">#REF!,#REF!</definedName>
    <definedName name="ggggggggggggggg" localSheetId="16">#REF!,#REF!</definedName>
    <definedName name="ggggggggggggggg" localSheetId="17">#REF!,#REF!</definedName>
    <definedName name="ggggggggggggggg" localSheetId="15">#REF!,#REF!</definedName>
    <definedName name="ggggggggggggggg" localSheetId="10">#REF!,#REF!</definedName>
    <definedName name="ggggggggggggggg">#REF!,#REF!</definedName>
    <definedName name="gh" localSheetId="13">#REF!</definedName>
    <definedName name="gh" localSheetId="14">#REF!</definedName>
    <definedName name="gh" localSheetId="16">#REF!</definedName>
    <definedName name="gh" localSheetId="17">#REF!</definedName>
    <definedName name="gh" localSheetId="15">#REF!</definedName>
    <definedName name="gh" localSheetId="10">#REF!</definedName>
    <definedName name="gh">#REF!</definedName>
    <definedName name="gyj" localSheetId="13">#REF!</definedName>
    <definedName name="gyj" localSheetId="14">#REF!</definedName>
    <definedName name="gyj" localSheetId="16">#REF!</definedName>
    <definedName name="gyj" localSheetId="17">#REF!</definedName>
    <definedName name="gyj" localSheetId="15">#REF!</definedName>
    <definedName name="gyj" localSheetId="10">#REF!</definedName>
    <definedName name="gyj">#REF!</definedName>
    <definedName name="gyj_k">[2]Gyermekjóléti!$C$27:$C$86</definedName>
    <definedName name="gyj_k_" localSheetId="13">#REF!</definedName>
    <definedName name="gyj_k_" localSheetId="14">#REF!</definedName>
    <definedName name="gyj_k_" localSheetId="16">#REF!</definedName>
    <definedName name="gyj_k_" localSheetId="17">#REF!</definedName>
    <definedName name="gyj_k_" localSheetId="15">#REF!</definedName>
    <definedName name="gyj_k_" localSheetId="10">#REF!</definedName>
    <definedName name="gyj_k_">#REF!</definedName>
    <definedName name="gyjk" localSheetId="13">#REF!</definedName>
    <definedName name="gyjk" localSheetId="14">#REF!</definedName>
    <definedName name="gyjk" localSheetId="16">#REF!</definedName>
    <definedName name="gyjk" localSheetId="17">#REF!</definedName>
    <definedName name="gyjk" localSheetId="15">#REF!</definedName>
    <definedName name="gyjk" localSheetId="10">#REF!</definedName>
    <definedName name="gyjk">#REF!</definedName>
    <definedName name="hh" localSheetId="13">#REF!</definedName>
    <definedName name="hh" localSheetId="14">#REF!</definedName>
    <definedName name="hh" localSheetId="16">#REF!</definedName>
    <definedName name="hh" localSheetId="17">#REF!</definedName>
    <definedName name="hh" localSheetId="1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3">#REF!</definedName>
    <definedName name="jj" localSheetId="14">#REF!</definedName>
    <definedName name="jj" localSheetId="16">#REF!</definedName>
    <definedName name="jj" localSheetId="17">#REF!</definedName>
    <definedName name="jj" localSheetId="15">#REF!</definedName>
    <definedName name="jj" localSheetId="10">#REF!</definedName>
    <definedName name="jj">#REF!</definedName>
    <definedName name="jjjjj" localSheetId="13">#REF!,#REF!</definedName>
    <definedName name="jjjjj" localSheetId="14">#REF!,#REF!</definedName>
    <definedName name="jjjjj" localSheetId="16">#REF!,#REF!</definedName>
    <definedName name="jjjjj" localSheetId="17">#REF!,#REF!</definedName>
    <definedName name="jjjjj" localSheetId="15">#REF!,#REF!</definedName>
    <definedName name="jjjjj" localSheetId="10">#REF!,#REF!</definedName>
    <definedName name="jjjjj">#REF!,#REF!</definedName>
    <definedName name="jjjjjjjjjjjjjjjjjjjjjj" localSheetId="13">#REF!</definedName>
    <definedName name="jjjjjjjjjjjjjjjjjjjjjj" localSheetId="14">#REF!</definedName>
    <definedName name="jjjjjjjjjjjjjjjjjjjjjj" localSheetId="16">#REF!</definedName>
    <definedName name="jjjjjjjjjjjjjjjjjjjjjj" localSheetId="17">#REF!</definedName>
    <definedName name="jjjjjjjjjjjjjjjjjjjjjj" localSheetId="15">#REF!</definedName>
    <definedName name="jjjjjjjjjjjjjjjjjjjjjj" localSheetId="10">#REF!</definedName>
    <definedName name="jjjjjjjjjjjjjjjjjjjjjj">#REF!</definedName>
    <definedName name="k" localSheetId="13">#REF!</definedName>
    <definedName name="k" localSheetId="14">#REF!</definedName>
    <definedName name="k" localSheetId="16">#REF!</definedName>
    <definedName name="k" localSheetId="17">#REF!</definedName>
    <definedName name="k" localSheetId="15">#REF!</definedName>
    <definedName name="k" localSheetId="10">#REF!</definedName>
    <definedName name="k">#REF!</definedName>
    <definedName name="kill" localSheetId="13">#REF!</definedName>
    <definedName name="kill" localSheetId="14">#REF!</definedName>
    <definedName name="kill" localSheetId="16">#REF!</definedName>
    <definedName name="kill" localSheetId="17">#REF!</definedName>
    <definedName name="kill" localSheetId="15">#REF!</definedName>
    <definedName name="kill" localSheetId="10">#REF!</definedName>
    <definedName name="kill">#REF!</definedName>
    <definedName name="kiskuta" localSheetId="13">#REF!</definedName>
    <definedName name="kiskuta" localSheetId="14">#REF!</definedName>
    <definedName name="kiskuta" localSheetId="16">#REF!</definedName>
    <definedName name="kiskuta" localSheetId="17">#REF!</definedName>
    <definedName name="kiskuta" localSheetId="15">#REF!</definedName>
    <definedName name="kiskuta" localSheetId="10">#REF!</definedName>
    <definedName name="kiskuta">#REF!</definedName>
    <definedName name="kistérség" localSheetId="13">#REF!</definedName>
    <definedName name="kistérség" localSheetId="14">#REF!</definedName>
    <definedName name="kistérség" localSheetId="16">#REF!</definedName>
    <definedName name="kistérség" localSheetId="17">#REF!</definedName>
    <definedName name="kistérség" localSheetId="15">#REF!</definedName>
    <definedName name="kistérség" localSheetId="10">#REF!</definedName>
    <definedName name="kistérség">#REF!</definedName>
    <definedName name="kjz" localSheetId="13">#REF!</definedName>
    <definedName name="kjz" localSheetId="14">#REF!</definedName>
    <definedName name="kjz" localSheetId="16">#REF!</definedName>
    <definedName name="kjz" localSheetId="17">#REF!</definedName>
    <definedName name="kjz" localSheetId="15">#REF!</definedName>
    <definedName name="kjz" localSheetId="10">#REF!</definedName>
    <definedName name="kjz">#REF!</definedName>
    <definedName name="kjz_k">[2]körjegyzőség!$C$9:$C$28</definedName>
    <definedName name="kjz_k_" localSheetId="13">#REF!</definedName>
    <definedName name="kjz_k_" localSheetId="14">#REF!</definedName>
    <definedName name="kjz_k_" localSheetId="16">#REF!</definedName>
    <definedName name="kjz_k_" localSheetId="17">#REF!</definedName>
    <definedName name="kjz_k_" localSheetId="15">#REF!</definedName>
    <definedName name="kjz_k_" localSheetId="10">#REF!</definedName>
    <definedName name="kjz_k_">#REF!</definedName>
    <definedName name="kjz_sz">[9]kd!$Q$2:$Q$3152</definedName>
    <definedName name="klll" localSheetId="13">#REF!</definedName>
    <definedName name="klll" localSheetId="14">#REF!</definedName>
    <definedName name="klll" localSheetId="16">#REF!</definedName>
    <definedName name="klll" localSheetId="17">#REF!</definedName>
    <definedName name="klll" localSheetId="15">#REF!</definedName>
    <definedName name="klll" localSheetId="10">#REF!</definedName>
    <definedName name="klll">#REF!</definedName>
    <definedName name="Kodály" localSheetId="13">#REF!</definedName>
    <definedName name="Kodály" localSheetId="14">#REF!</definedName>
    <definedName name="Kodály" localSheetId="16">#REF!</definedName>
    <definedName name="Kodály" localSheetId="17">#REF!</definedName>
    <definedName name="Kodály" localSheetId="15">#REF!</definedName>
    <definedName name="Kodály" localSheetId="10">#REF!</definedName>
    <definedName name="Kodály">#REF!</definedName>
    <definedName name="l" localSheetId="13">#REF!</definedName>
    <definedName name="l" localSheetId="14">#REF!</definedName>
    <definedName name="l" localSheetId="16">#REF!</definedName>
    <definedName name="l" localSheetId="17">#REF!</definedName>
    <definedName name="l" localSheetId="15">#REF!</definedName>
    <definedName name="l" localSheetId="10">#REF!</definedName>
    <definedName name="l">#REF!</definedName>
    <definedName name="lkjjghdk" localSheetId="13">#REF!</definedName>
    <definedName name="lkjjghdk" localSheetId="14">#REF!</definedName>
    <definedName name="lkjjghdk" localSheetId="16">#REF!</definedName>
    <definedName name="lkjjghdk" localSheetId="17">#REF!</definedName>
    <definedName name="lkjjghdk" localSheetId="15">#REF!</definedName>
    <definedName name="lkjjghdk" localSheetId="10">#REF!</definedName>
    <definedName name="lkjjghdk">#REF!</definedName>
    <definedName name="llllll" localSheetId="13">#REF!</definedName>
    <definedName name="llllll" localSheetId="14">#REF!</definedName>
    <definedName name="llllll" localSheetId="16">#REF!</definedName>
    <definedName name="llllll" localSheetId="17">#REF!</definedName>
    <definedName name="llllll" localSheetId="15">#REF!</definedName>
    <definedName name="llllll" localSheetId="10">#REF!</definedName>
    <definedName name="llllll">#REF!</definedName>
    <definedName name="llllllll" localSheetId="13">#REF!</definedName>
    <definedName name="llllllll" localSheetId="14">#REF!</definedName>
    <definedName name="llllllll" localSheetId="16">#REF!</definedName>
    <definedName name="llllllll" localSheetId="17">#REF!</definedName>
    <definedName name="llllllll" localSheetId="15">#REF!</definedName>
    <definedName name="llllllll" localSheetId="10">#REF!</definedName>
    <definedName name="llllllll">#REF!</definedName>
    <definedName name="lllllllllll" localSheetId="13">#REF!,#REF!</definedName>
    <definedName name="lllllllllll" localSheetId="14">#REF!,#REF!</definedName>
    <definedName name="lllllllllll" localSheetId="16">#REF!,#REF!</definedName>
    <definedName name="lllllllllll" localSheetId="17">#REF!,#REF!</definedName>
    <definedName name="lllllllllll" localSheetId="15">#REF!,#REF!</definedName>
    <definedName name="lllllllllll" localSheetId="10">#REF!,#REF!</definedName>
    <definedName name="lllllllllll">#REF!,#REF!</definedName>
    <definedName name="llllllllllllllll" localSheetId="13">#REF!</definedName>
    <definedName name="llllllllllllllll" localSheetId="14">#REF!</definedName>
    <definedName name="llllllllllllllll" localSheetId="16">#REF!</definedName>
    <definedName name="llllllllllllllll" localSheetId="17">#REF!</definedName>
    <definedName name="llllllllllllllll" localSheetId="15">#REF!</definedName>
    <definedName name="llllllllllllllll" localSheetId="10">#REF!</definedName>
    <definedName name="llllllllllllllll">#REF!</definedName>
    <definedName name="m" localSheetId="13">#REF!</definedName>
    <definedName name="m" localSheetId="14">#REF!</definedName>
    <definedName name="m" localSheetId="16">#REF!</definedName>
    <definedName name="m" localSheetId="17">#REF!</definedName>
    <definedName name="m" localSheetId="15">#REF!</definedName>
    <definedName name="m" localSheetId="10">#REF!</definedName>
    <definedName name="m">#REF!</definedName>
    <definedName name="más" localSheetId="13">#REF!,#REF!</definedName>
    <definedName name="más" localSheetId="14">#REF!,#REF!</definedName>
    <definedName name="más" localSheetId="16">#REF!,#REF!</definedName>
    <definedName name="más" localSheetId="17">#REF!,#REF!</definedName>
    <definedName name="más" localSheetId="15">#REF!,#REF!</definedName>
    <definedName name="más" localSheetId="10">#REF!,#REF!</definedName>
    <definedName name="más">#REF!,#REF!</definedName>
    <definedName name="másik" localSheetId="13">#REF!,#REF!</definedName>
    <definedName name="másik" localSheetId="14">#REF!,#REF!</definedName>
    <definedName name="másik" localSheetId="16">#REF!,#REF!</definedName>
    <definedName name="másik" localSheetId="17">#REF!,#REF!</definedName>
    <definedName name="másik" localSheetId="15">#REF!,#REF!</definedName>
    <definedName name="másik" localSheetId="10">#REF!,#REF!</definedName>
    <definedName name="másik">#REF!,#REF!</definedName>
    <definedName name="mmm" localSheetId="13">#REF!</definedName>
    <definedName name="mmm" localSheetId="14">#REF!</definedName>
    <definedName name="mmm" localSheetId="16">#REF!</definedName>
    <definedName name="mmm" localSheetId="17">#REF!</definedName>
    <definedName name="mmm" localSheetId="15">#REF!</definedName>
    <definedName name="mmm" localSheetId="10">#REF!</definedName>
    <definedName name="mmm">#REF!</definedName>
    <definedName name="mnb" localSheetId="13">#REF!</definedName>
    <definedName name="mnb" localSheetId="14">#REF!</definedName>
    <definedName name="mnb" localSheetId="16">#REF!</definedName>
    <definedName name="mnb" localSheetId="17">#REF!</definedName>
    <definedName name="mnb" localSheetId="15">#REF!</definedName>
    <definedName name="mnb" localSheetId="10">#REF!</definedName>
    <definedName name="mnb">#REF!</definedName>
    <definedName name="mnbvc" localSheetId="13">#REF!</definedName>
    <definedName name="mnbvc" localSheetId="14">#REF!</definedName>
    <definedName name="mnbvc" localSheetId="16">#REF!</definedName>
    <definedName name="mnbvc" localSheetId="17">#REF!</definedName>
    <definedName name="mnbvc" localSheetId="15">#REF!</definedName>
    <definedName name="mnbvc" localSheetId="10">#REF!</definedName>
    <definedName name="mnbvc">#REF!</definedName>
    <definedName name="mskfas" localSheetId="13">#REF!,#REF!</definedName>
    <definedName name="mskfas" localSheetId="14">#REF!,#REF!</definedName>
    <definedName name="mskfas" localSheetId="16">#REF!,#REF!</definedName>
    <definedName name="mskfas" localSheetId="17">#REF!,#REF!</definedName>
    <definedName name="mskfas" localSheetId="15">#REF!,#REF!</definedName>
    <definedName name="mskfas" localSheetId="10">#REF!,#REF!</definedName>
    <definedName name="mskfas">#REF!,#REF!</definedName>
    <definedName name="n" localSheetId="13">#REF!</definedName>
    <definedName name="n" localSheetId="14">#REF!</definedName>
    <definedName name="n" localSheetId="16">#REF!</definedName>
    <definedName name="n" localSheetId="17">#REF!</definedName>
    <definedName name="n" localSheetId="15">#REF!</definedName>
    <definedName name="n" localSheetId="10">#REF!</definedName>
    <definedName name="n">#REF!</definedName>
    <definedName name="nb" localSheetId="13">#REF!</definedName>
    <definedName name="nb" localSheetId="14">#REF!</definedName>
    <definedName name="nb" localSheetId="16">#REF!</definedName>
    <definedName name="nb" localSheetId="17">#REF!</definedName>
    <definedName name="nb" localSheetId="1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3">#REF!</definedName>
    <definedName name="nev_c" localSheetId="14">#REF!</definedName>
    <definedName name="nev_c" localSheetId="16">#REF!</definedName>
    <definedName name="nev_c" localSheetId="17">#REF!</definedName>
    <definedName name="nev_c" localSheetId="15">#REF!</definedName>
    <definedName name="nev_c" localSheetId="10">#REF!</definedName>
    <definedName name="nev_c">#REF!</definedName>
    <definedName name="nev_g" localSheetId="13">#REF!</definedName>
    <definedName name="nev_g" localSheetId="14">#REF!</definedName>
    <definedName name="nev_g" localSheetId="16">#REF!</definedName>
    <definedName name="nev_g" localSheetId="17">#REF!</definedName>
    <definedName name="nev_g" localSheetId="15">#REF!</definedName>
    <definedName name="nev_g" localSheetId="10">#REF!</definedName>
    <definedName name="nev_g">#REF!</definedName>
    <definedName name="nev_k" localSheetId="13">#REF!</definedName>
    <definedName name="nev_k" localSheetId="14">#REF!</definedName>
    <definedName name="nev_k" localSheetId="16">#REF!</definedName>
    <definedName name="nev_k" localSheetId="17">#REF!</definedName>
    <definedName name="nev_k" localSheetId="15">#REF!</definedName>
    <definedName name="nev_k" localSheetId="10">#REF!</definedName>
    <definedName name="nev_k">#REF!</definedName>
    <definedName name="név_k" localSheetId="13">#REF!</definedName>
    <definedName name="név_k" localSheetId="14">#REF!</definedName>
    <definedName name="név_k" localSheetId="16">#REF!</definedName>
    <definedName name="név_k" localSheetId="17">#REF!</definedName>
    <definedName name="név_k" localSheetId="15">#REF!</definedName>
    <definedName name="név_k" localSheetId="10">#REF!</definedName>
    <definedName name="név_k">#REF!</definedName>
    <definedName name="nnn" localSheetId="13">#REF!</definedName>
    <definedName name="nnn" localSheetId="14">#REF!</definedName>
    <definedName name="nnn" localSheetId="16">#REF!</definedName>
    <definedName name="nnn" localSheetId="17">#REF!</definedName>
    <definedName name="nnn" localSheetId="15">#REF!</definedName>
    <definedName name="nnn" localSheetId="10">#REF!</definedName>
    <definedName name="nnn">#REF!</definedName>
    <definedName name="nnnnnnnnnnnnnnnnnnnnnnnnnnnnnnnnnnnnn" localSheetId="13">#REF!</definedName>
    <definedName name="nnnnnnnnnnnnnnnnnnnnnnnnnnnnnnnnnnnnn" localSheetId="14">#REF!</definedName>
    <definedName name="nnnnnnnnnnnnnnnnnnnnnnnnnnnnnnnnnnnnn" localSheetId="16">#REF!</definedName>
    <definedName name="nnnnnnnnnnnnnnnnnnnnnnnnnnnnnnnnnnnnn" localSheetId="17">#REF!</definedName>
    <definedName name="nnnnnnnnnnnnnnnnnnnnnnnnnnnnnnnnnnnnn" localSheetId="1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4">'3.sz.mell'!$3:$4</definedName>
    <definedName name="_xlnm.Print_Titles" localSheetId="11">'9.2.sz.mell'!$1:$3</definedName>
    <definedName name="_xlnm.Print_Titles" localSheetId="10">'9.sz.mell.'!$4:$5</definedName>
    <definedName name="_xlnm.Print_Area" localSheetId="1">'1.sz.mell.'!$A$1:$I$117</definedName>
    <definedName name="_xlnm.Print_Area" localSheetId="13">'10.1.sz.mell'!$A$1:$L$10</definedName>
    <definedName name="_xlnm.Print_Area" localSheetId="14">'10.2.sz.mell'!$A$1:$M$12</definedName>
    <definedName name="_xlnm.Print_Area" localSheetId="12">'10.sz.mell'!$A$1:$L$60</definedName>
    <definedName name="_xlnm.Print_Area" localSheetId="16">'11.1.sz.mell'!$A$1:$L$8</definedName>
    <definedName name="_xlnm.Print_Area" localSheetId="17">'11.2.sz.mell'!$A$1:$M$8</definedName>
    <definedName name="_xlnm.Print_Area" localSheetId="15">'11.sz.mell'!$A$1:$K$42</definedName>
    <definedName name="_xlnm.Print_Area" localSheetId="18">'12.sz.mell'!$A$1:$O$24</definedName>
    <definedName name="_xlnm.Print_Area" localSheetId="19">'13.sz.mell'!$A$1:$K$10</definedName>
    <definedName name="_xlnm.Print_Area" localSheetId="20">'14.sz.mell'!$A$1:$H$7</definedName>
    <definedName name="_xlnm.Print_Area" localSheetId="21">'15.sz.mell'!$A$1:$D$21</definedName>
    <definedName name="_xlnm.Print_Area" localSheetId="22">'16.sz.mell'!$A$1:$F$29</definedName>
    <definedName name="_xlnm.Print_Area" localSheetId="2">'2.1.sz.mell  '!$A$1:$O$21</definedName>
    <definedName name="_xlnm.Print_Area" localSheetId="3">'2.2.sz.mell  '!$A$1:$O$21</definedName>
    <definedName name="_xlnm.Print_Area" localSheetId="4">'3.sz.mell'!$A$1:$F$65</definedName>
    <definedName name="_xlnm.Print_Area" localSheetId="5">'4.sz.mell'!$A$1:$N$43</definedName>
    <definedName name="_xlnm.Print_Area" localSheetId="6">'5.sz.mell'!$A$1:$F$37</definedName>
    <definedName name="_xlnm.Print_Area" localSheetId="7">'6.sz.mell'!$A$1:$D$22</definedName>
    <definedName name="_xlnm.Print_Area" localSheetId="8">'7.sz.mell.'!$A$1:$L$15</definedName>
    <definedName name="_xlnm.Print_Area" localSheetId="11">'9.2.sz.mell'!$A$1:$F$46</definedName>
    <definedName name="_xlnm.Print_Area" localSheetId="10">'9.sz.mell.'!$A$1:$K$113</definedName>
    <definedName name="_xlnm.Print_Area" localSheetId="0">Címrend!$A$1:$C$9</definedName>
    <definedName name="okod">[9]kd!$F$2:$I$3368</definedName>
    <definedName name="oooooooooooooooooooooo" localSheetId="13">#REF!</definedName>
    <definedName name="oooooooooooooooooooooo" localSheetId="14">#REF!</definedName>
    <definedName name="oooooooooooooooooooooo" localSheetId="16">#REF!</definedName>
    <definedName name="oooooooooooooooooooooo" localSheetId="17">#REF!</definedName>
    <definedName name="oooooooooooooooooooooo" localSheetId="15">#REF!</definedName>
    <definedName name="oooooooooooooooooooooo" localSheetId="10">#REF!</definedName>
    <definedName name="oooooooooooooooooooooo">#REF!</definedName>
    <definedName name="ovi" localSheetId="13">#REF!</definedName>
    <definedName name="ovi" localSheetId="14">#REF!</definedName>
    <definedName name="ovi" localSheetId="16">#REF!</definedName>
    <definedName name="ovi" localSheetId="17">#REF!</definedName>
    <definedName name="ovi" localSheetId="15">#REF!</definedName>
    <definedName name="ovi" localSheetId="10">#REF!</definedName>
    <definedName name="ovi">#REF!</definedName>
    <definedName name="óvoda">#REF!</definedName>
    <definedName name="ő" localSheetId="13">#REF!</definedName>
    <definedName name="ő" localSheetId="14">#REF!</definedName>
    <definedName name="ő" localSheetId="16">#REF!</definedName>
    <definedName name="ő" localSheetId="17">#REF!</definedName>
    <definedName name="ő" localSheetId="15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3">#REF!</definedName>
    <definedName name="őőőőőőőőőőőőő" localSheetId="14">#REF!</definedName>
    <definedName name="őőőőőőőőőőőőő" localSheetId="16">#REF!</definedName>
    <definedName name="őőőőőőőőőőőőő" localSheetId="17">#REF!</definedName>
    <definedName name="őőőőőőőőőőőőő" localSheetId="15">#REF!</definedName>
    <definedName name="őőőőőőőőőőőőő" localSheetId="10">#REF!</definedName>
    <definedName name="őőőőőőőőőőőőő">#REF!</definedName>
    <definedName name="őpoiuztr" localSheetId="13">#REF!</definedName>
    <definedName name="őpoiuztr" localSheetId="14">#REF!</definedName>
    <definedName name="őpoiuztr" localSheetId="16">#REF!</definedName>
    <definedName name="őpoiuztr" localSheetId="17">#REF!</definedName>
    <definedName name="őpoiuztr" localSheetId="1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3">#REF!,#REF!</definedName>
    <definedName name="ppppppppppppppp" localSheetId="14">#REF!,#REF!</definedName>
    <definedName name="ppppppppppppppp" localSheetId="16">#REF!,#REF!</definedName>
    <definedName name="ppppppppppppppp" localSheetId="17">#REF!,#REF!</definedName>
    <definedName name="ppppppppppppppp" localSheetId="15">#REF!,#REF!</definedName>
    <definedName name="ppppppppppppppp" localSheetId="10">#REF!,#REF!</definedName>
    <definedName name="ppppppppppppppp">#REF!,#REF!</definedName>
    <definedName name="Q" localSheetId="13">#REF!</definedName>
    <definedName name="Q" localSheetId="14">#REF!</definedName>
    <definedName name="Q" localSheetId="16">#REF!</definedName>
    <definedName name="Q" localSheetId="17">#REF!</definedName>
    <definedName name="Q" localSheetId="15">#REF!</definedName>
    <definedName name="Q" localSheetId="10">#REF!</definedName>
    <definedName name="Q">#REF!</definedName>
    <definedName name="qaywsx" localSheetId="13">#REF!,#REF!</definedName>
    <definedName name="qaywsx" localSheetId="14">#REF!,#REF!</definedName>
    <definedName name="qaywsx" localSheetId="16">#REF!,#REF!</definedName>
    <definedName name="qaywsx" localSheetId="17">#REF!,#REF!</definedName>
    <definedName name="qaywsx" localSheetId="15">#REF!,#REF!</definedName>
    <definedName name="qaywsx" localSheetId="10">#REF!,#REF!</definedName>
    <definedName name="qaywsx">#REF!,#REF!</definedName>
    <definedName name="QQ" localSheetId="13">#REF!</definedName>
    <definedName name="QQ" localSheetId="14">#REF!</definedName>
    <definedName name="QQ" localSheetId="16">#REF!</definedName>
    <definedName name="QQ" localSheetId="17">#REF!</definedName>
    <definedName name="QQ" localSheetId="15">#REF!</definedName>
    <definedName name="QQ" localSheetId="10">#REF!</definedName>
    <definedName name="QQ">#REF!</definedName>
    <definedName name="qqqq" localSheetId="13">#REF!</definedName>
    <definedName name="qqqq" localSheetId="14">#REF!</definedName>
    <definedName name="qqqq" localSheetId="16">#REF!</definedName>
    <definedName name="qqqq" localSheetId="17">#REF!</definedName>
    <definedName name="qqqq" localSheetId="15">#REF!</definedName>
    <definedName name="qqqq" localSheetId="10">#REF!</definedName>
    <definedName name="qqqq">#REF!</definedName>
    <definedName name="qqqqq" localSheetId="13">#REF!</definedName>
    <definedName name="qqqqq" localSheetId="14">#REF!</definedName>
    <definedName name="qqqqq" localSheetId="16">#REF!</definedName>
    <definedName name="qqqqq" localSheetId="17">#REF!</definedName>
    <definedName name="qqqqq" localSheetId="15">#REF!</definedName>
    <definedName name="qqqqq" localSheetId="10">#REF!</definedName>
    <definedName name="qqqqq">#REF!</definedName>
    <definedName name="qqqqqq" localSheetId="13">#REF!,#REF!</definedName>
    <definedName name="qqqqqq" localSheetId="14">#REF!,#REF!</definedName>
    <definedName name="qqqqqq" localSheetId="16">#REF!,#REF!</definedName>
    <definedName name="qqqqqq" localSheetId="17">#REF!,#REF!</definedName>
    <definedName name="qqqqqq" localSheetId="15">#REF!,#REF!</definedName>
    <definedName name="qqqqqq" localSheetId="10">#REF!,#REF!</definedName>
    <definedName name="qqqqqq">#REF!,#REF!</definedName>
    <definedName name="qqqqqqqq" localSheetId="13">#REF!</definedName>
    <definedName name="qqqqqqqq" localSheetId="14">#REF!</definedName>
    <definedName name="qqqqqqqq" localSheetId="16">#REF!</definedName>
    <definedName name="qqqqqqqq" localSheetId="17">#REF!</definedName>
    <definedName name="qqqqqqqq" localSheetId="15">#REF!</definedName>
    <definedName name="qqqqqqqq" localSheetId="10">#REF!</definedName>
    <definedName name="qqqqqqqq">#REF!</definedName>
    <definedName name="qqqqqqqqq" localSheetId="13">#REF!</definedName>
    <definedName name="qqqqqqqqq" localSheetId="14">#REF!</definedName>
    <definedName name="qqqqqqqqq" localSheetId="16">#REF!</definedName>
    <definedName name="qqqqqqqqq" localSheetId="17">#REF!</definedName>
    <definedName name="qqqqqqqqq" localSheetId="15">#REF!</definedName>
    <definedName name="qqqqqqqqq" localSheetId="10">#REF!</definedName>
    <definedName name="qqqqqqqqq">#REF!</definedName>
    <definedName name="qqqqqqqqqq" localSheetId="13">#REF!</definedName>
    <definedName name="qqqqqqqqqq" localSheetId="14">#REF!</definedName>
    <definedName name="qqqqqqqqqq" localSheetId="16">#REF!</definedName>
    <definedName name="qqqqqqqqqq" localSheetId="17">#REF!</definedName>
    <definedName name="qqqqqqqqqq" localSheetId="15">#REF!</definedName>
    <definedName name="qqqqqqqqqq" localSheetId="10">#REF!</definedName>
    <definedName name="qqqqqqqqqq">#REF!</definedName>
    <definedName name="qqqqqqqqqqq" localSheetId="13">#REF!</definedName>
    <definedName name="qqqqqqqqqqq" localSheetId="14">#REF!</definedName>
    <definedName name="qqqqqqqqqqq" localSheetId="16">#REF!</definedName>
    <definedName name="qqqqqqqqqqq" localSheetId="17">#REF!</definedName>
    <definedName name="qqqqqqqqqqq" localSheetId="15">#REF!</definedName>
    <definedName name="qqqqqqqqqqq" localSheetId="10">#REF!</definedName>
    <definedName name="qqqqqqqqqqq">#REF!</definedName>
    <definedName name="qqqqqqqqqqqqq" localSheetId="13">#REF!</definedName>
    <definedName name="qqqqqqqqqqqqq" localSheetId="14">#REF!</definedName>
    <definedName name="qqqqqqqqqqqqq" localSheetId="16">#REF!</definedName>
    <definedName name="qqqqqqqqqqqqq" localSheetId="17">#REF!</definedName>
    <definedName name="qqqqqqqqqqqqq" localSheetId="15">#REF!</definedName>
    <definedName name="qqqqqqqqqqqqq" localSheetId="10">#REF!</definedName>
    <definedName name="qqqqqqqqqqqqq">#REF!</definedName>
    <definedName name="qqqqqqqqqqqqqqq" localSheetId="13">#REF!,#REF!</definedName>
    <definedName name="qqqqqqqqqqqqqqq" localSheetId="14">#REF!,#REF!</definedName>
    <definedName name="qqqqqqqqqqqqqqq" localSheetId="16">#REF!,#REF!</definedName>
    <definedName name="qqqqqqqqqqqqqqq" localSheetId="17">#REF!,#REF!</definedName>
    <definedName name="qqqqqqqqqqqqqqq" localSheetId="15">#REF!,#REF!</definedName>
    <definedName name="qqqqqqqqqqqqqqq" localSheetId="10">#REF!,#REF!</definedName>
    <definedName name="qqqqqqqqqqqqqqq">#REF!,#REF!</definedName>
    <definedName name="qqqqqqqqqqqqqqqq" localSheetId="13">#REF!</definedName>
    <definedName name="qqqqqqqqqqqqqqqq" localSheetId="14">#REF!</definedName>
    <definedName name="qqqqqqqqqqqqqqqq" localSheetId="16">#REF!</definedName>
    <definedName name="qqqqqqqqqqqqqqqq" localSheetId="17">#REF!</definedName>
    <definedName name="qqqqqqqqqqqqqqqq" localSheetId="15">#REF!</definedName>
    <definedName name="qqqqqqqqqqqqqqqq" localSheetId="10">#REF!</definedName>
    <definedName name="qqqqqqqqqqqqqqqq">#REF!</definedName>
    <definedName name="qqqqqqqqqqqqqqqqq" localSheetId="13">#REF!</definedName>
    <definedName name="qqqqqqqqqqqqqqqqq" localSheetId="14">#REF!</definedName>
    <definedName name="qqqqqqqqqqqqqqqqq" localSheetId="16">#REF!</definedName>
    <definedName name="qqqqqqqqqqqqqqqqq" localSheetId="17">#REF!</definedName>
    <definedName name="qqqqqqqqqqqqqqqqq" localSheetId="15">#REF!</definedName>
    <definedName name="qqqqqqqqqqqqqqqqq" localSheetId="10">#REF!</definedName>
    <definedName name="qqqqqqqqqqqqqqqqq">#REF!</definedName>
    <definedName name="retzijk" localSheetId="13">#REF!</definedName>
    <definedName name="retzijk" localSheetId="14">#REF!</definedName>
    <definedName name="retzijk" localSheetId="16">#REF!</definedName>
    <definedName name="retzijk" localSheetId="17">#REF!</definedName>
    <definedName name="retzijk" localSheetId="15">#REF!</definedName>
    <definedName name="retzijk" localSheetId="10">#REF!</definedName>
    <definedName name="retzijk">#REF!</definedName>
    <definedName name="rr" localSheetId="13">#REF!</definedName>
    <definedName name="rr" localSheetId="14">#REF!</definedName>
    <definedName name="rr" localSheetId="16">#REF!</definedName>
    <definedName name="rr" localSheetId="17">#REF!</definedName>
    <definedName name="rr" localSheetId="15">#REF!</definedName>
    <definedName name="rr" localSheetId="10">#REF!</definedName>
    <definedName name="rr">#REF!</definedName>
    <definedName name="rrr" localSheetId="13">#REF!</definedName>
    <definedName name="rrr" localSheetId="14">#REF!</definedName>
    <definedName name="rrr" localSheetId="16">#REF!</definedName>
    <definedName name="rrr" localSheetId="17">#REF!</definedName>
    <definedName name="rrr" localSheetId="15">#REF!</definedName>
    <definedName name="rrr" localSheetId="10">#REF!</definedName>
    <definedName name="rrr">#REF!</definedName>
    <definedName name="rrrr" localSheetId="13">#REF!</definedName>
    <definedName name="rrrr" localSheetId="14">#REF!</definedName>
    <definedName name="rrrr" localSheetId="16">#REF!</definedName>
    <definedName name="rrrr" localSheetId="17">#REF!</definedName>
    <definedName name="rrrr" localSheetId="15">#REF!</definedName>
    <definedName name="rrrr" localSheetId="10">#REF!</definedName>
    <definedName name="rrrr">#REF!</definedName>
    <definedName name="rrrrr" localSheetId="13">#REF!</definedName>
    <definedName name="rrrrr" localSheetId="14">#REF!</definedName>
    <definedName name="rrrrr" localSheetId="16">#REF!</definedName>
    <definedName name="rrrrr" localSheetId="17">#REF!</definedName>
    <definedName name="rrrrr" localSheetId="15">#REF!</definedName>
    <definedName name="rrrrr" localSheetId="10">#REF!</definedName>
    <definedName name="rrrrr">#REF!</definedName>
    <definedName name="rrrrrr" localSheetId="13">#REF!</definedName>
    <definedName name="rrrrrr" localSheetId="14">#REF!</definedName>
    <definedName name="rrrrrr" localSheetId="16">#REF!</definedName>
    <definedName name="rrrrrr" localSheetId="17">#REF!</definedName>
    <definedName name="rrrrrr" localSheetId="15">#REF!</definedName>
    <definedName name="rrrrrr" localSheetId="10">#REF!</definedName>
    <definedName name="rrrrrr">#REF!</definedName>
    <definedName name="rrrrrrrr" localSheetId="13">#REF!,#REF!</definedName>
    <definedName name="rrrrrrrr" localSheetId="14">#REF!,#REF!</definedName>
    <definedName name="rrrrrrrr" localSheetId="16">#REF!,#REF!</definedName>
    <definedName name="rrrrrrrr" localSheetId="17">#REF!,#REF!</definedName>
    <definedName name="rrrrrrrr" localSheetId="15">#REF!,#REF!</definedName>
    <definedName name="rrrrrrrr" localSheetId="10">#REF!,#REF!</definedName>
    <definedName name="rrrrrrrr">#REF!,#REF!</definedName>
    <definedName name="rrrrrrrrrr" localSheetId="13">#REF!</definedName>
    <definedName name="rrrrrrrrrr" localSheetId="14">#REF!</definedName>
    <definedName name="rrrrrrrrrr" localSheetId="16">#REF!</definedName>
    <definedName name="rrrrrrrrrr" localSheetId="17">#REF!</definedName>
    <definedName name="rrrrrrrrrr" localSheetId="15">#REF!</definedName>
    <definedName name="rrrrrrrrrr" localSheetId="10">#REF!</definedName>
    <definedName name="rrrrrrrrrr">#REF!</definedName>
    <definedName name="rrrrrrrrrrrr" localSheetId="13">#REF!</definedName>
    <definedName name="rrrrrrrrrrrr" localSheetId="14">#REF!</definedName>
    <definedName name="rrrrrrrrrrrr" localSheetId="16">#REF!</definedName>
    <definedName name="rrrrrrrrrrrr" localSheetId="17">#REF!</definedName>
    <definedName name="rrrrrrrrrrrr" localSheetId="15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3">#REF!</definedName>
    <definedName name="ssscx" localSheetId="14">#REF!</definedName>
    <definedName name="ssscx" localSheetId="16">#REF!</definedName>
    <definedName name="ssscx" localSheetId="17">#REF!</definedName>
    <definedName name="ssscx" localSheetId="15">#REF!</definedName>
    <definedName name="ssscx" localSheetId="10">#REF!</definedName>
    <definedName name="ssscx">#REF!</definedName>
    <definedName name="sssss">[1]Háttéradatok!$C$29:$AG$32</definedName>
    <definedName name="sue" localSheetId="13">#REF!</definedName>
    <definedName name="sue" localSheetId="14">#REF!</definedName>
    <definedName name="sue" localSheetId="16">#REF!</definedName>
    <definedName name="sue" localSheetId="17">#REF!</definedName>
    <definedName name="sue" localSheetId="15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3">#REF!,#REF!</definedName>
    <definedName name="t" localSheetId="14">#REF!,#REF!</definedName>
    <definedName name="t" localSheetId="16">#REF!,#REF!</definedName>
    <definedName name="t" localSheetId="17">#REF!,#REF!</definedName>
    <definedName name="t" localSheetId="15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[14]Háttéradatok!$C$29:$AG$32</definedName>
    <definedName name="újsablon" localSheetId="13">#REF!</definedName>
    <definedName name="újsablon" localSheetId="14">#REF!</definedName>
    <definedName name="újsablon" localSheetId="16">#REF!</definedName>
    <definedName name="újsablon" localSheetId="17">#REF!</definedName>
    <definedName name="újsablon" localSheetId="15">#REF!</definedName>
    <definedName name="újsablon" localSheetId="10">#REF!</definedName>
    <definedName name="újsablon">#REF!</definedName>
    <definedName name="uuuuu" localSheetId="13">#REF!</definedName>
    <definedName name="uuuuu" localSheetId="14">#REF!</definedName>
    <definedName name="uuuuu" localSheetId="16">#REF!</definedName>
    <definedName name="uuuuu" localSheetId="17">#REF!</definedName>
    <definedName name="uuuuu" localSheetId="15">#REF!</definedName>
    <definedName name="uuuuu" localSheetId="10">#REF!</definedName>
    <definedName name="uuuuu">#REF!</definedName>
    <definedName name="v" localSheetId="13">#REF!</definedName>
    <definedName name="v" localSheetId="14">#REF!</definedName>
    <definedName name="v" localSheetId="16">#REF!</definedName>
    <definedName name="v" localSheetId="17">#REF!</definedName>
    <definedName name="v" localSheetId="15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3">#REF!</definedName>
    <definedName name="vv" localSheetId="14">#REF!</definedName>
    <definedName name="vv" localSheetId="16">#REF!</definedName>
    <definedName name="vv" localSheetId="17">#REF!</definedName>
    <definedName name="vv" localSheetId="15">#REF!</definedName>
    <definedName name="vv" localSheetId="10">#REF!</definedName>
    <definedName name="vv">#REF!</definedName>
    <definedName name="x" localSheetId="13">#REF!</definedName>
    <definedName name="x" localSheetId="14">#REF!</definedName>
    <definedName name="x" localSheetId="16">#REF!</definedName>
    <definedName name="x" localSheetId="17">#REF!</definedName>
    <definedName name="x" localSheetId="15">#REF!</definedName>
    <definedName name="x" localSheetId="10">#REF!</definedName>
    <definedName name="x">#REF!</definedName>
    <definedName name="xcvbnm" localSheetId="13">#REF!</definedName>
    <definedName name="xcvbnm" localSheetId="14">#REF!</definedName>
    <definedName name="xcvbnm" localSheetId="16">#REF!</definedName>
    <definedName name="xcvbnm" localSheetId="17">#REF!</definedName>
    <definedName name="xcvbnm" localSheetId="1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[14]Háttéradatok!$C$29:$AG$32</definedName>
    <definedName name="xxxxxx_15">[14]Háttéradatok!$C$29:$AG$32</definedName>
    <definedName name="xxxxxx_16">[14]Háttéradatok!$C$29:$AG$32</definedName>
    <definedName name="xxxxxx_18">[5]Háttéradatok!$C$29:$AG$32</definedName>
    <definedName name="xxxxxx_7">[5]Háttéradatok!$C$29:$AG$32</definedName>
    <definedName name="xxxxxxxxxxxxxxxxxxxxxxxxxxx" localSheetId="13">#REF!</definedName>
    <definedName name="xxxxxxxxxxxxxxxxxxxxxxxxxxx" localSheetId="14">#REF!</definedName>
    <definedName name="xxxxxxxxxxxxxxxxxxxxxxxxxxx" localSheetId="16">#REF!</definedName>
    <definedName name="xxxxxxxxxxxxxxxxxxxxxxxxxxx" localSheetId="17">#REF!</definedName>
    <definedName name="xxxxxxxxxxxxxxxxxxxxxxxxxxx" localSheetId="15">#REF!</definedName>
    <definedName name="xxxxxxxxxxxxxxxxxxxxxxxxxxx" localSheetId="10">#REF!</definedName>
    <definedName name="xxxxxxxxxxxxxxxxxxxxxxxxxxx">#REF!</definedName>
    <definedName name="y" localSheetId="13">#REF!,#REF!</definedName>
    <definedName name="y" localSheetId="14">#REF!,#REF!</definedName>
    <definedName name="y" localSheetId="16">#REF!,#REF!</definedName>
    <definedName name="y" localSheetId="17">#REF!,#REF!</definedName>
    <definedName name="y" localSheetId="15">#REF!,#REF!</definedName>
    <definedName name="y" localSheetId="10">#REF!,#REF!</definedName>
    <definedName name="y">#REF!,#REF!</definedName>
    <definedName name="ycxd" localSheetId="13">#REF!</definedName>
    <definedName name="ycxd" localSheetId="14">#REF!</definedName>
    <definedName name="ycxd" localSheetId="16">#REF!</definedName>
    <definedName name="ycxd" localSheetId="17">#REF!</definedName>
    <definedName name="ycxd" localSheetId="15">#REF!</definedName>
    <definedName name="ycxd" localSheetId="10">#REF!</definedName>
    <definedName name="ycxd">#REF!</definedName>
    <definedName name="yxc" localSheetId="13">#REF!</definedName>
    <definedName name="yxc" localSheetId="14">#REF!</definedName>
    <definedName name="yxc" localSheetId="16">#REF!</definedName>
    <definedName name="yxc" localSheetId="17">#REF!</definedName>
    <definedName name="yxc" localSheetId="15">#REF!</definedName>
    <definedName name="yxc" localSheetId="10">#REF!</definedName>
    <definedName name="yxc">#REF!</definedName>
    <definedName name="zzz">[1]Háttéradatok!$B$22:$AG$28</definedName>
  </definedNames>
  <calcPr calcId="152511"/>
</workbook>
</file>

<file path=xl/calcChain.xml><?xml version="1.0" encoding="utf-8"?>
<calcChain xmlns="http://schemas.openxmlformats.org/spreadsheetml/2006/main">
  <c r="K42" i="38" l="1"/>
  <c r="I42" i="38"/>
  <c r="G42" i="38"/>
  <c r="E42" i="38"/>
  <c r="M13" i="5"/>
  <c r="G12" i="6"/>
  <c r="G18" i="6" s="1"/>
  <c r="H57" i="1"/>
  <c r="D13" i="32"/>
  <c r="J31" i="14"/>
  <c r="K23" i="14"/>
  <c r="J12" i="14"/>
  <c r="J22" i="14" s="1"/>
  <c r="J70" i="14" s="1"/>
  <c r="J76" i="14" s="1"/>
  <c r="J112" i="14"/>
  <c r="J106" i="14"/>
  <c r="J105" i="14"/>
  <c r="J95" i="14"/>
  <c r="J113" i="14" s="1"/>
  <c r="J85" i="14"/>
  <c r="F12" i="19"/>
  <c r="E12" i="19"/>
  <c r="D12" i="19"/>
  <c r="M6" i="19"/>
  <c r="L8" i="21"/>
  <c r="K40" i="17"/>
  <c r="K41" i="17" s="1"/>
  <c r="K42" i="17" s="1"/>
  <c r="K29" i="17"/>
  <c r="L28" i="17"/>
  <c r="K56" i="17"/>
  <c r="K52" i="17"/>
  <c r="K57" i="17" s="1"/>
  <c r="K60" i="17" s="1"/>
  <c r="J41" i="18"/>
  <c r="J42" i="18" s="1"/>
  <c r="J40" i="18"/>
  <c r="J33" i="18"/>
  <c r="J52" i="18"/>
  <c r="J57" i="18" s="1"/>
  <c r="J60" i="18" s="1"/>
  <c r="J56" i="18"/>
  <c r="K53" i="18"/>
  <c r="K56" i="18" s="1"/>
  <c r="N12" i="6" l="1"/>
  <c r="N18" i="6"/>
  <c r="N13" i="5"/>
  <c r="N19" i="5" s="1"/>
  <c r="N19" i="6" s="1"/>
  <c r="G13" i="5"/>
  <c r="G19" i="5" s="1"/>
  <c r="H111" i="1"/>
  <c r="H105" i="1"/>
  <c r="H95" i="1"/>
  <c r="H31" i="1"/>
  <c r="H63" i="1"/>
  <c r="H45" i="1"/>
  <c r="I23" i="1"/>
  <c r="H14" i="1"/>
  <c r="H22" i="1" s="1"/>
  <c r="H70" i="1" s="1"/>
  <c r="H76" i="1" s="1"/>
  <c r="H12" i="1"/>
  <c r="H117" i="1"/>
  <c r="G20" i="5" l="1"/>
  <c r="H106" i="1"/>
  <c r="H112" i="1" s="1"/>
  <c r="D21" i="25"/>
  <c r="D20" i="25"/>
  <c r="C23" i="28"/>
  <c r="I105" i="14"/>
  <c r="I95" i="14"/>
  <c r="H116" i="1" l="1"/>
  <c r="D46" i="16"/>
  <c r="G534" i="37"/>
  <c r="G530" i="37" l="1"/>
  <c r="G544" i="37" l="1"/>
  <c r="B533" i="37"/>
  <c r="L13" i="11"/>
  <c r="D12" i="23" l="1"/>
  <c r="E12" i="23"/>
  <c r="F12" i="23"/>
  <c r="G12" i="23"/>
  <c r="H12" i="23"/>
  <c r="I12" i="23"/>
  <c r="J12" i="23"/>
  <c r="K12" i="23"/>
  <c r="L12" i="23"/>
  <c r="M12" i="23"/>
  <c r="N12" i="23"/>
  <c r="C12" i="23"/>
  <c r="M19" i="5"/>
  <c r="F13" i="5"/>
  <c r="G31" i="1"/>
  <c r="G12" i="1"/>
  <c r="G22" i="1" s="1"/>
  <c r="I12" i="14"/>
  <c r="J52" i="17"/>
  <c r="J57" i="17" s="1"/>
  <c r="J60" i="17" s="1"/>
  <c r="J40" i="17"/>
  <c r="J41" i="17" s="1"/>
  <c r="J42" i="17" s="1"/>
  <c r="O12" i="23" l="1"/>
  <c r="H112" i="14"/>
  <c r="I112" i="14"/>
  <c r="H105" i="14"/>
  <c r="I106" i="14"/>
  <c r="K99" i="14"/>
  <c r="G99" i="1" s="1"/>
  <c r="K100" i="14"/>
  <c r="G100" i="1" s="1"/>
  <c r="K101" i="14"/>
  <c r="G101" i="1" s="1"/>
  <c r="K102" i="14"/>
  <c r="K103" i="14"/>
  <c r="G103" i="1" s="1"/>
  <c r="K104" i="14"/>
  <c r="K108" i="14"/>
  <c r="G108" i="1" s="1"/>
  <c r="K111" i="14"/>
  <c r="I75" i="14"/>
  <c r="H63" i="14"/>
  <c r="I63" i="14"/>
  <c r="H57" i="14"/>
  <c r="I57" i="14"/>
  <c r="H45" i="14"/>
  <c r="I45" i="14"/>
  <c r="K64" i="14"/>
  <c r="K65" i="14"/>
  <c r="K67" i="14"/>
  <c r="K68" i="14"/>
  <c r="H31" i="14"/>
  <c r="I31" i="14"/>
  <c r="I22" i="14"/>
  <c r="K55" i="14"/>
  <c r="K32" i="14"/>
  <c r="K15" i="14"/>
  <c r="L17" i="6"/>
  <c r="M17" i="6"/>
  <c r="L12" i="6"/>
  <c r="M12" i="6"/>
  <c r="M18" i="6" s="1"/>
  <c r="M19" i="6" s="1"/>
  <c r="E17" i="6"/>
  <c r="F17" i="6"/>
  <c r="E12" i="6"/>
  <c r="F12" i="6"/>
  <c r="F18" i="6" s="1"/>
  <c r="H18" i="5"/>
  <c r="F18" i="5"/>
  <c r="E18" i="5"/>
  <c r="D18" i="5"/>
  <c r="E13" i="5"/>
  <c r="F109" i="1"/>
  <c r="E109" i="1"/>
  <c r="F108" i="1"/>
  <c r="E108" i="1"/>
  <c r="F107" i="1"/>
  <c r="E107" i="1"/>
  <c r="G104" i="1"/>
  <c r="F104" i="1"/>
  <c r="E104" i="1"/>
  <c r="F103" i="1"/>
  <c r="E103" i="1"/>
  <c r="G102" i="1"/>
  <c r="F102" i="1"/>
  <c r="E102" i="1"/>
  <c r="F101" i="1"/>
  <c r="E101" i="1"/>
  <c r="F100" i="1"/>
  <c r="E100" i="1"/>
  <c r="F99" i="1"/>
  <c r="E99" i="1"/>
  <c r="F97" i="1"/>
  <c r="E97" i="1"/>
  <c r="F96" i="1"/>
  <c r="E96" i="1"/>
  <c r="F93" i="1"/>
  <c r="F92" i="1"/>
  <c r="F91" i="1"/>
  <c r="F90" i="1"/>
  <c r="E90" i="1"/>
  <c r="F89" i="1"/>
  <c r="E89" i="1"/>
  <c r="F88" i="1"/>
  <c r="E88" i="1"/>
  <c r="F87" i="1"/>
  <c r="E87" i="1"/>
  <c r="F86" i="1"/>
  <c r="E86" i="1"/>
  <c r="F84" i="1"/>
  <c r="E84" i="1"/>
  <c r="E83" i="1"/>
  <c r="F82" i="1"/>
  <c r="E82" i="1"/>
  <c r="F81" i="1"/>
  <c r="E81" i="1"/>
  <c r="E71" i="1"/>
  <c r="F71" i="1"/>
  <c r="E73" i="1"/>
  <c r="F73" i="1"/>
  <c r="E74" i="1"/>
  <c r="F74" i="1"/>
  <c r="E69" i="1"/>
  <c r="F69" i="1"/>
  <c r="G69" i="1"/>
  <c r="E66" i="1"/>
  <c r="F66" i="1"/>
  <c r="G66" i="1"/>
  <c r="E58" i="1"/>
  <c r="F58" i="1"/>
  <c r="E59" i="1"/>
  <c r="F59" i="1"/>
  <c r="E60" i="1"/>
  <c r="F60" i="1"/>
  <c r="E61" i="1"/>
  <c r="F61" i="1"/>
  <c r="E62" i="1"/>
  <c r="F62" i="1"/>
  <c r="E46" i="1"/>
  <c r="F46" i="1"/>
  <c r="E47" i="1"/>
  <c r="F47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34" i="1"/>
  <c r="F34" i="1"/>
  <c r="E35" i="1"/>
  <c r="F35" i="1"/>
  <c r="E36" i="1"/>
  <c r="F36" i="1"/>
  <c r="E38" i="1"/>
  <c r="F38" i="1"/>
  <c r="E39" i="1"/>
  <c r="F39" i="1"/>
  <c r="E40" i="1"/>
  <c r="F40" i="1"/>
  <c r="E42" i="1"/>
  <c r="F42" i="1"/>
  <c r="E43" i="1"/>
  <c r="F43" i="1"/>
  <c r="E44" i="1"/>
  <c r="F44" i="1"/>
  <c r="E25" i="1"/>
  <c r="F25" i="1"/>
  <c r="E26" i="1"/>
  <c r="F26" i="1"/>
  <c r="E27" i="1"/>
  <c r="F27" i="1"/>
  <c r="E28" i="1"/>
  <c r="F28" i="1"/>
  <c r="E29" i="1"/>
  <c r="F29" i="1"/>
  <c r="F12" i="1"/>
  <c r="F22" i="1" s="1"/>
  <c r="I30" i="1"/>
  <c r="I64" i="1"/>
  <c r="I65" i="1"/>
  <c r="I67" i="1"/>
  <c r="I68" i="1"/>
  <c r="K58" i="18"/>
  <c r="H59" i="18"/>
  <c r="I59" i="18"/>
  <c r="G56" i="18"/>
  <c r="H56" i="18"/>
  <c r="I56" i="18"/>
  <c r="G52" i="18"/>
  <c r="H52" i="18"/>
  <c r="I52" i="18"/>
  <c r="D52" i="18"/>
  <c r="F47" i="18"/>
  <c r="K47" i="18" s="1"/>
  <c r="F32" i="18"/>
  <c r="K32" i="18" s="1"/>
  <c r="F31" i="18"/>
  <c r="K31" i="18" s="1"/>
  <c r="F30" i="18"/>
  <c r="K30" i="18" s="1"/>
  <c r="F21" i="18"/>
  <c r="K21" i="18" s="1"/>
  <c r="F17" i="18"/>
  <c r="K17" i="18" s="1"/>
  <c r="F7" i="18"/>
  <c r="K7" i="18" s="1"/>
  <c r="F8" i="18"/>
  <c r="K8" i="18" s="1"/>
  <c r="F9" i="18"/>
  <c r="K9" i="18" s="1"/>
  <c r="F6" i="18"/>
  <c r="K6" i="18" s="1"/>
  <c r="E37" i="18"/>
  <c r="G37" i="18"/>
  <c r="H37" i="18"/>
  <c r="I37" i="18"/>
  <c r="D37" i="18"/>
  <c r="E34" i="18"/>
  <c r="E40" i="18" s="1"/>
  <c r="E41" i="18" s="1"/>
  <c r="G34" i="18"/>
  <c r="G40" i="18" s="1"/>
  <c r="G41" i="18" s="1"/>
  <c r="H34" i="18"/>
  <c r="I34" i="18"/>
  <c r="D34" i="18"/>
  <c r="E18" i="18"/>
  <c r="E29" i="18" s="1"/>
  <c r="G18" i="18"/>
  <c r="E48" i="1" s="1"/>
  <c r="H18" i="18"/>
  <c r="F48" i="1" s="1"/>
  <c r="I18" i="18"/>
  <c r="I29" i="18" s="1"/>
  <c r="D18" i="18"/>
  <c r="D29" i="18" s="1"/>
  <c r="E15" i="18"/>
  <c r="G15" i="18"/>
  <c r="H15" i="18"/>
  <c r="I15" i="18"/>
  <c r="D15" i="18"/>
  <c r="E10" i="18"/>
  <c r="G10" i="18"/>
  <c r="H10" i="18"/>
  <c r="I10" i="18"/>
  <c r="D10" i="18"/>
  <c r="G57" i="18" l="1"/>
  <c r="E63" i="1"/>
  <c r="H40" i="18"/>
  <c r="H41" i="18" s="1"/>
  <c r="K10" i="18"/>
  <c r="F24" i="1"/>
  <c r="F31" i="1" s="1"/>
  <c r="F41" i="1"/>
  <c r="E18" i="6"/>
  <c r="D33" i="18"/>
  <c r="E33" i="18"/>
  <c r="E42" i="18" s="1"/>
  <c r="E41" i="1"/>
  <c r="I33" i="18"/>
  <c r="G29" i="18"/>
  <c r="G33" i="18" s="1"/>
  <c r="G42" i="18" s="1"/>
  <c r="F10" i="18"/>
  <c r="F19" i="5"/>
  <c r="F20" i="5" s="1"/>
  <c r="H29" i="18"/>
  <c r="H33" i="18" s="1"/>
  <c r="H42" i="18" s="1"/>
  <c r="H57" i="18"/>
  <c r="G98" i="1"/>
  <c r="G105" i="1" s="1"/>
  <c r="E98" i="1"/>
  <c r="E105" i="1" s="1"/>
  <c r="F98" i="1"/>
  <c r="E111" i="1"/>
  <c r="F111" i="1"/>
  <c r="E19" i="5"/>
  <c r="L18" i="6"/>
  <c r="I113" i="14"/>
  <c r="I70" i="14"/>
  <c r="I76" i="14" s="1"/>
  <c r="F57" i="1"/>
  <c r="F83" i="1"/>
  <c r="E33" i="1"/>
  <c r="E57" i="1"/>
  <c r="F63" i="1"/>
  <c r="F105" i="1"/>
  <c r="E24" i="1"/>
  <c r="E31" i="1" s="1"/>
  <c r="E37" i="1"/>
  <c r="E72" i="1"/>
  <c r="E75" i="1" s="1"/>
  <c r="F85" i="1"/>
  <c r="F72" i="1"/>
  <c r="F75" i="1" s="1"/>
  <c r="F117" i="1" s="1"/>
  <c r="F37" i="1"/>
  <c r="F33" i="1"/>
  <c r="I57" i="18"/>
  <c r="I40" i="18"/>
  <c r="D40" i="18"/>
  <c r="D41" i="18" s="1"/>
  <c r="E117" i="1" l="1"/>
  <c r="E19" i="6"/>
  <c r="F95" i="1"/>
  <c r="F106" i="1" s="1"/>
  <c r="F112" i="1" s="1"/>
  <c r="I60" i="18"/>
  <c r="F45" i="1"/>
  <c r="F70" i="1" s="1"/>
  <c r="F116" i="1" s="1"/>
  <c r="I41" i="18"/>
  <c r="H85" i="14"/>
  <c r="L13" i="5"/>
  <c r="L19" i="5" s="1"/>
  <c r="E20" i="5" s="1"/>
  <c r="L19" i="6" l="1"/>
  <c r="I42" i="18"/>
  <c r="C14" i="28"/>
  <c r="C16" i="28" s="1"/>
  <c r="H60" i="18"/>
  <c r="M5" i="19"/>
  <c r="I52" i="17"/>
  <c r="I57" i="17" s="1"/>
  <c r="I60" i="17" s="1"/>
  <c r="I41" i="17"/>
  <c r="I42" i="17" s="1"/>
  <c r="I40" i="17"/>
  <c r="H95" i="14"/>
  <c r="H75" i="14"/>
  <c r="H12" i="14"/>
  <c r="H22" i="14" s="1"/>
  <c r="H70" i="14" s="1"/>
  <c r="E20" i="6"/>
  <c r="L20" i="6"/>
  <c r="H106" i="14" l="1"/>
  <c r="H113" i="14" s="1"/>
  <c r="H76" i="14"/>
  <c r="L21" i="6"/>
  <c r="G93" i="14"/>
  <c r="E93" i="1" s="1"/>
  <c r="G91" i="14"/>
  <c r="E91" i="1" s="1"/>
  <c r="G94" i="14" l="1"/>
  <c r="E94" i="1" s="1"/>
  <c r="J10" i="11" l="1"/>
  <c r="H10" i="11"/>
  <c r="F10" i="11"/>
  <c r="D10" i="11"/>
  <c r="B10" i="11"/>
  <c r="L7" i="11"/>
  <c r="L8" i="11"/>
  <c r="L9" i="11"/>
  <c r="L11" i="11" l="1"/>
  <c r="L15" i="11" s="1"/>
  <c r="D7" i="25"/>
  <c r="G92" i="14"/>
  <c r="E92" i="1" s="1"/>
  <c r="E85" i="1" s="1"/>
  <c r="E95" i="1" s="1"/>
  <c r="E106" i="1" s="1"/>
  <c r="E112" i="1" s="1"/>
  <c r="G72" i="14"/>
  <c r="F37" i="9"/>
  <c r="F28" i="9"/>
  <c r="G85" i="14" l="1"/>
  <c r="M7" i="19"/>
  <c r="M8" i="19"/>
  <c r="M9" i="19"/>
  <c r="M10" i="19"/>
  <c r="L6" i="21"/>
  <c r="M6" i="20"/>
  <c r="L6" i="22"/>
  <c r="F35" i="18"/>
  <c r="N23" i="23"/>
  <c r="M23" i="23"/>
  <c r="L23" i="23"/>
  <c r="K23" i="23"/>
  <c r="J23" i="23"/>
  <c r="I23" i="23"/>
  <c r="H23" i="23"/>
  <c r="G23" i="23"/>
  <c r="G24" i="23" s="1"/>
  <c r="F23" i="23"/>
  <c r="E23" i="23"/>
  <c r="D23" i="23"/>
  <c r="C23" i="23"/>
  <c r="O22" i="23"/>
  <c r="O21" i="23"/>
  <c r="O20" i="23"/>
  <c r="O19" i="23"/>
  <c r="O18" i="23"/>
  <c r="O17" i="23"/>
  <c r="O16" i="23"/>
  <c r="O15" i="23"/>
  <c r="O14" i="23"/>
  <c r="K24" i="23"/>
  <c r="O11" i="23"/>
  <c r="O10" i="23"/>
  <c r="O9" i="23"/>
  <c r="O8" i="23"/>
  <c r="O7" i="23"/>
  <c r="O6" i="23"/>
  <c r="O5" i="23"/>
  <c r="C20" i="25"/>
  <c r="C7" i="25"/>
  <c r="C19" i="30"/>
  <c r="C10" i="30"/>
  <c r="C11" i="30" s="1"/>
  <c r="E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N23" i="38"/>
  <c r="N42" i="38" s="1"/>
  <c r="M23" i="38"/>
  <c r="L23" i="38"/>
  <c r="K23" i="38"/>
  <c r="J23" i="38"/>
  <c r="I23" i="38"/>
  <c r="H23" i="38"/>
  <c r="H42" i="38" s="1"/>
  <c r="G23" i="38"/>
  <c r="F23" i="38"/>
  <c r="F42" i="38" s="1"/>
  <c r="E23" i="38"/>
  <c r="O23" i="23" l="1"/>
  <c r="C20" i="30"/>
  <c r="K35" i="18"/>
  <c r="C21" i="25"/>
  <c r="K43" i="38"/>
  <c r="E24" i="23"/>
  <c r="I24" i="23"/>
  <c r="M24" i="23"/>
  <c r="F46" i="16"/>
  <c r="H24" i="23"/>
  <c r="L24" i="23"/>
  <c r="D24" i="23"/>
  <c r="L42" i="38"/>
  <c r="L43" i="38" s="1"/>
  <c r="C24" i="23"/>
  <c r="M42" i="38"/>
  <c r="M43" i="38" s="1"/>
  <c r="F24" i="23"/>
  <c r="J24" i="23"/>
  <c r="N24" i="23"/>
  <c r="G43" i="38"/>
  <c r="I43" i="38"/>
  <c r="H43" i="38"/>
  <c r="E43" i="38"/>
  <c r="F43" i="38"/>
  <c r="J43" i="38"/>
  <c r="N43" i="38"/>
  <c r="O24" i="23" l="1"/>
  <c r="G14" i="14"/>
  <c r="H37" i="17"/>
  <c r="D37" i="17"/>
  <c r="L34" i="17"/>
  <c r="G484" i="37" l="1"/>
  <c r="G478" i="37"/>
  <c r="G477" i="37"/>
  <c r="E473" i="37"/>
  <c r="E483" i="37" s="1"/>
  <c r="D473" i="37"/>
  <c r="D483" i="37" s="1"/>
  <c r="C473" i="37"/>
  <c r="B473" i="37"/>
  <c r="G470" i="37"/>
  <c r="G454" i="37"/>
  <c r="G451" i="37"/>
  <c r="G447" i="37"/>
  <c r="G446" i="37"/>
  <c r="G445" i="37"/>
  <c r="G444" i="37"/>
  <c r="F442" i="37"/>
  <c r="E442" i="37"/>
  <c r="E453" i="37" s="1"/>
  <c r="D442" i="37"/>
  <c r="D453" i="37" s="1"/>
  <c r="C442" i="37"/>
  <c r="C453" i="37" s="1"/>
  <c r="G440" i="37"/>
  <c r="G438" i="37"/>
  <c r="G424" i="37"/>
  <c r="G423" i="37"/>
  <c r="G422" i="37"/>
  <c r="G421" i="37"/>
  <c r="G420" i="37"/>
  <c r="G419" i="37"/>
  <c r="G418" i="37"/>
  <c r="G417" i="37"/>
  <c r="G416" i="37"/>
  <c r="G415" i="37"/>
  <c r="G414" i="37"/>
  <c r="F413" i="37"/>
  <c r="E413" i="37"/>
  <c r="D413" i="37"/>
  <c r="C413" i="37"/>
  <c r="B413" i="37"/>
  <c r="G412" i="37"/>
  <c r="G411" i="37"/>
  <c r="G410" i="37"/>
  <c r="G409" i="37"/>
  <c r="G394" i="37"/>
  <c r="G392" i="37"/>
  <c r="G391" i="37"/>
  <c r="G390" i="37"/>
  <c r="G389" i="37"/>
  <c r="G388" i="37"/>
  <c r="G387" i="37"/>
  <c r="G386" i="37"/>
  <c r="G385" i="37"/>
  <c r="G384" i="37"/>
  <c r="F382" i="37"/>
  <c r="F393" i="37" s="1"/>
  <c r="E382" i="37"/>
  <c r="E393" i="37" s="1"/>
  <c r="D382" i="37"/>
  <c r="C382" i="37"/>
  <c r="G380" i="37"/>
  <c r="G378" i="37"/>
  <c r="G364" i="37"/>
  <c r="F358" i="37"/>
  <c r="F353" i="37" s="1"/>
  <c r="G357" i="37"/>
  <c r="E353" i="37"/>
  <c r="E363" i="37" s="1"/>
  <c r="D353" i="37"/>
  <c r="D363" i="37" s="1"/>
  <c r="C353" i="37"/>
  <c r="B353" i="37"/>
  <c r="G334" i="37"/>
  <c r="G331" i="37"/>
  <c r="G327" i="37"/>
  <c r="G326" i="37"/>
  <c r="G325" i="37"/>
  <c r="G324" i="37"/>
  <c r="F322" i="37"/>
  <c r="E322" i="37"/>
  <c r="D322" i="37"/>
  <c r="C322" i="37"/>
  <c r="G320" i="37"/>
  <c r="G318" i="37"/>
  <c r="G303" i="37"/>
  <c r="G300" i="37"/>
  <c r="F296" i="37"/>
  <c r="G296" i="37" s="1"/>
  <c r="G295" i="37"/>
  <c r="G294" i="37"/>
  <c r="G293" i="37"/>
  <c r="E291" i="37"/>
  <c r="E302" i="37" s="1"/>
  <c r="D291" i="37"/>
  <c r="D302" i="37" s="1"/>
  <c r="C291" i="37"/>
  <c r="G290" i="37"/>
  <c r="G289" i="37"/>
  <c r="G287" i="37"/>
  <c r="G268" i="37"/>
  <c r="G267" i="37"/>
  <c r="G266" i="37"/>
  <c r="G265" i="37"/>
  <c r="G264" i="37"/>
  <c r="F262" i="37"/>
  <c r="E262" i="37"/>
  <c r="E271" i="37" s="1"/>
  <c r="G271" i="37" s="1"/>
  <c r="D262" i="37"/>
  <c r="C262" i="37"/>
  <c r="G243" i="37"/>
  <c r="G241" i="37"/>
  <c r="G240" i="37"/>
  <c r="G239" i="37"/>
  <c r="G238" i="37"/>
  <c r="G237" i="37"/>
  <c r="G236" i="37"/>
  <c r="G235" i="37"/>
  <c r="G234" i="37"/>
  <c r="G233" i="37"/>
  <c r="G232" i="37"/>
  <c r="F231" i="37"/>
  <c r="F242" i="37" s="1"/>
  <c r="E231" i="37"/>
  <c r="E242" i="37" s="1"/>
  <c r="D231" i="37"/>
  <c r="D242" i="37" s="1"/>
  <c r="C231" i="37"/>
  <c r="C242" i="37" s="1"/>
  <c r="B231" i="37"/>
  <c r="B242" i="37" s="1"/>
  <c r="G229" i="37"/>
  <c r="G227" i="37"/>
  <c r="G212" i="37"/>
  <c r="G204" i="37"/>
  <c r="G203" i="37"/>
  <c r="G202" i="37"/>
  <c r="G201" i="37"/>
  <c r="F199" i="37"/>
  <c r="E199" i="37"/>
  <c r="D199" i="37"/>
  <c r="C199" i="37"/>
  <c r="G197" i="37"/>
  <c r="G195" i="37"/>
  <c r="G179" i="37"/>
  <c r="G177" i="37"/>
  <c r="G176" i="37"/>
  <c r="G175" i="37"/>
  <c r="G174" i="37"/>
  <c r="G173" i="37"/>
  <c r="G172" i="37"/>
  <c r="G171" i="37"/>
  <c r="G170" i="37"/>
  <c r="G169" i="37"/>
  <c r="F168" i="37"/>
  <c r="F178" i="37" s="1"/>
  <c r="G178" i="37" s="1"/>
  <c r="E168" i="37"/>
  <c r="D168" i="37"/>
  <c r="C168" i="37"/>
  <c r="B168" i="37"/>
  <c r="C166" i="37"/>
  <c r="G164" i="37"/>
  <c r="G149" i="37"/>
  <c r="D148" i="37"/>
  <c r="G143" i="37"/>
  <c r="G142" i="37"/>
  <c r="F138" i="37"/>
  <c r="F148" i="37" s="1"/>
  <c r="E138" i="37"/>
  <c r="E148" i="37" s="1"/>
  <c r="D138" i="37"/>
  <c r="G118" i="37"/>
  <c r="F117" i="37"/>
  <c r="D117" i="37"/>
  <c r="G112" i="37"/>
  <c r="G111" i="37"/>
  <c r="E108" i="37"/>
  <c r="E117" i="37" s="1"/>
  <c r="D108" i="37"/>
  <c r="G108" i="37" s="1"/>
  <c r="G88" i="37"/>
  <c r="G86" i="37"/>
  <c r="G85" i="37"/>
  <c r="G84" i="37"/>
  <c r="G83" i="37"/>
  <c r="G82" i="37"/>
  <c r="G81" i="37"/>
  <c r="G80" i="37"/>
  <c r="G79" i="37"/>
  <c r="G78" i="37"/>
  <c r="F77" i="37"/>
  <c r="F87" i="37" s="1"/>
  <c r="G87" i="37" s="1"/>
  <c r="E77" i="37"/>
  <c r="D77" i="37"/>
  <c r="C77" i="37"/>
  <c r="B77" i="37"/>
  <c r="C75" i="37"/>
  <c r="G73" i="37"/>
  <c r="G58" i="37"/>
  <c r="G56" i="37"/>
  <c r="G55" i="37"/>
  <c r="G54" i="37"/>
  <c r="G53" i="37"/>
  <c r="G52" i="37"/>
  <c r="G51" i="37"/>
  <c r="G50" i="37"/>
  <c r="G49" i="37"/>
  <c r="G48" i="37"/>
  <c r="F47" i="37"/>
  <c r="F57" i="37" s="1"/>
  <c r="E47" i="37"/>
  <c r="E57" i="37" s="1"/>
  <c r="D47" i="37"/>
  <c r="D57" i="37" s="1"/>
  <c r="C47" i="37"/>
  <c r="C57" i="37" s="1"/>
  <c r="B47" i="37"/>
  <c r="C45" i="37"/>
  <c r="G45" i="37" s="1"/>
  <c r="G43" i="37"/>
  <c r="G28" i="37"/>
  <c r="G26" i="37"/>
  <c r="G25" i="37"/>
  <c r="G24" i="37"/>
  <c r="G23" i="37"/>
  <c r="G22" i="37"/>
  <c r="G21" i="37"/>
  <c r="G20" i="37"/>
  <c r="G19" i="37"/>
  <c r="G18" i="37"/>
  <c r="F17" i="37"/>
  <c r="F27" i="37" s="1"/>
  <c r="E17" i="37"/>
  <c r="E27" i="37" s="1"/>
  <c r="D17" i="37"/>
  <c r="C17" i="37"/>
  <c r="G16" i="37"/>
  <c r="G15" i="37"/>
  <c r="G14" i="37"/>
  <c r="G13" i="37"/>
  <c r="L12" i="11"/>
  <c r="E12" i="11" s="1"/>
  <c r="E37" i="9"/>
  <c r="E28" i="9"/>
  <c r="G138" i="37" l="1"/>
  <c r="G12" i="11"/>
  <c r="G117" i="37"/>
  <c r="G168" i="37"/>
  <c r="G242" i="37"/>
  <c r="G262" i="37"/>
  <c r="G333" i="37"/>
  <c r="G358" i="37"/>
  <c r="G382" i="37"/>
  <c r="C12" i="11"/>
  <c r="G473" i="37"/>
  <c r="K12" i="11"/>
  <c r="G483" i="37"/>
  <c r="G199" i="37"/>
  <c r="G210" i="37"/>
  <c r="G353" i="37"/>
  <c r="G453" i="37"/>
  <c r="G77" i="37"/>
  <c r="G17" i="37"/>
  <c r="G47" i="37"/>
  <c r="G322" i="37"/>
  <c r="G413" i="37"/>
  <c r="G27" i="37"/>
  <c r="G148" i="37"/>
  <c r="G363" i="37"/>
  <c r="B57" i="37"/>
  <c r="G57" i="37" s="1"/>
  <c r="G231" i="37"/>
  <c r="F291" i="37"/>
  <c r="F302" i="37" s="1"/>
  <c r="G302" i="37" s="1"/>
  <c r="C393" i="37"/>
  <c r="G393" i="37" s="1"/>
  <c r="G442" i="37"/>
  <c r="J4" i="6"/>
  <c r="K6" i="5"/>
  <c r="K7" i="5"/>
  <c r="K8" i="5"/>
  <c r="K11" i="5"/>
  <c r="K12" i="5"/>
  <c r="K7" i="6"/>
  <c r="I99" i="1"/>
  <c r="I100" i="1"/>
  <c r="I101" i="1"/>
  <c r="I102" i="1"/>
  <c r="I103" i="1"/>
  <c r="I104" i="1"/>
  <c r="K13" i="6"/>
  <c r="K17" i="6" s="1"/>
  <c r="I108" i="1"/>
  <c r="K16" i="5"/>
  <c r="K18" i="5" s="1"/>
  <c r="E6" i="1"/>
  <c r="E7" i="1"/>
  <c r="E8" i="1"/>
  <c r="E9" i="1"/>
  <c r="E11" i="1"/>
  <c r="E13" i="1"/>
  <c r="E15" i="1"/>
  <c r="E16" i="1"/>
  <c r="E17" i="1"/>
  <c r="E18" i="1"/>
  <c r="E19" i="1"/>
  <c r="E20" i="1"/>
  <c r="E21" i="1"/>
  <c r="E32" i="1"/>
  <c r="E45" i="1" s="1"/>
  <c r="D8" i="5" s="1"/>
  <c r="D10" i="5"/>
  <c r="D8" i="6"/>
  <c r="D13" i="6"/>
  <c r="D15" i="6"/>
  <c r="E8" i="20"/>
  <c r="F8" i="20"/>
  <c r="G8" i="20"/>
  <c r="H8" i="20"/>
  <c r="I8" i="20"/>
  <c r="J8" i="20"/>
  <c r="K8" i="20"/>
  <c r="L8" i="20"/>
  <c r="E7" i="20"/>
  <c r="F7" i="20"/>
  <c r="G7" i="20"/>
  <c r="H7" i="20"/>
  <c r="I7" i="20"/>
  <c r="J7" i="20"/>
  <c r="K7" i="20"/>
  <c r="L7" i="20"/>
  <c r="D8" i="20"/>
  <c r="D7" i="20"/>
  <c r="E8" i="22"/>
  <c r="F8" i="22"/>
  <c r="G8" i="22"/>
  <c r="H8" i="22"/>
  <c r="I8" i="22"/>
  <c r="J8" i="22"/>
  <c r="K8" i="22"/>
  <c r="E7" i="22"/>
  <c r="F7" i="22"/>
  <c r="G7" i="22"/>
  <c r="H7" i="22"/>
  <c r="I7" i="22"/>
  <c r="J7" i="22"/>
  <c r="K7" i="22"/>
  <c r="D8" i="22"/>
  <c r="D7" i="22"/>
  <c r="G12" i="19"/>
  <c r="H12" i="19"/>
  <c r="I12" i="19"/>
  <c r="J12" i="19"/>
  <c r="K12" i="19"/>
  <c r="E11" i="19"/>
  <c r="F11" i="19"/>
  <c r="G11" i="19"/>
  <c r="H11" i="19"/>
  <c r="I11" i="19"/>
  <c r="J11" i="19"/>
  <c r="K11" i="19"/>
  <c r="L11" i="19"/>
  <c r="D11" i="19"/>
  <c r="E10" i="21"/>
  <c r="F10" i="21"/>
  <c r="G10" i="21"/>
  <c r="H10" i="21"/>
  <c r="I10" i="21"/>
  <c r="J10" i="21"/>
  <c r="K10" i="21"/>
  <c r="D10" i="21"/>
  <c r="E9" i="21"/>
  <c r="F9" i="21"/>
  <c r="G9" i="21"/>
  <c r="H9" i="21"/>
  <c r="I9" i="21"/>
  <c r="J9" i="21"/>
  <c r="D9" i="21"/>
  <c r="E56" i="18"/>
  <c r="E59" i="18"/>
  <c r="F59" i="18"/>
  <c r="G59" i="18"/>
  <c r="E52" i="18"/>
  <c r="H56" i="17"/>
  <c r="H40" i="17"/>
  <c r="H41" i="17" s="1"/>
  <c r="H29" i="17"/>
  <c r="H52" i="17"/>
  <c r="H15" i="17"/>
  <c r="L15" i="17"/>
  <c r="H10" i="17"/>
  <c r="E10" i="1" s="1"/>
  <c r="L10" i="17"/>
  <c r="G112" i="14"/>
  <c r="G105" i="14"/>
  <c r="E85" i="14"/>
  <c r="E95" i="14" s="1"/>
  <c r="G95" i="14"/>
  <c r="F83" i="14"/>
  <c r="K83" i="14" s="1"/>
  <c r="E66" i="14"/>
  <c r="F66" i="14"/>
  <c r="G66" i="14"/>
  <c r="G75" i="14"/>
  <c r="G69" i="14"/>
  <c r="G63" i="14"/>
  <c r="G57" i="14"/>
  <c r="E37" i="14"/>
  <c r="G33" i="14"/>
  <c r="G45" i="14" s="1"/>
  <c r="G31" i="14"/>
  <c r="E12" i="14"/>
  <c r="G12" i="14"/>
  <c r="G22" i="14" s="1"/>
  <c r="L10" i="21" l="1"/>
  <c r="M12" i="19"/>
  <c r="K66" i="14"/>
  <c r="M8" i="20"/>
  <c r="K59" i="18"/>
  <c r="E14" i="1"/>
  <c r="D7" i="5" s="1"/>
  <c r="E12" i="1"/>
  <c r="D6" i="5" s="1"/>
  <c r="L8" i="22"/>
  <c r="H57" i="17"/>
  <c r="G106" i="14"/>
  <c r="E57" i="18"/>
  <c r="E60" i="18" s="1"/>
  <c r="H33" i="17"/>
  <c r="L7" i="22"/>
  <c r="M7" i="20"/>
  <c r="K6" i="6"/>
  <c r="K9" i="5"/>
  <c r="G70" i="14"/>
  <c r="G76" i="14" s="1"/>
  <c r="G60" i="18"/>
  <c r="D16" i="6"/>
  <c r="D14" i="6" s="1"/>
  <c r="D17" i="6" s="1"/>
  <c r="D6" i="6"/>
  <c r="I98" i="1"/>
  <c r="D7" i="6"/>
  <c r="H42" i="17"/>
  <c r="G291" i="37"/>
  <c r="K13" i="11"/>
  <c r="I7" i="11"/>
  <c r="I9" i="11"/>
  <c r="I13" i="11"/>
  <c r="G7" i="11"/>
  <c r="G9" i="11"/>
  <c r="G13" i="11"/>
  <c r="E7" i="11"/>
  <c r="E9" i="11"/>
  <c r="E13" i="11"/>
  <c r="C7" i="11"/>
  <c r="C9" i="11"/>
  <c r="C13" i="11"/>
  <c r="K11" i="11"/>
  <c r="J14" i="11"/>
  <c r="D11" i="11"/>
  <c r="D15" i="11" s="1"/>
  <c r="F11" i="11"/>
  <c r="F15" i="11" s="1"/>
  <c r="H11" i="11"/>
  <c r="J11" i="11"/>
  <c r="J15" i="11" s="1"/>
  <c r="B11" i="11"/>
  <c r="B15" i="11" s="1"/>
  <c r="E22" i="1" l="1"/>
  <c r="E70" i="1" s="1"/>
  <c r="E116" i="1" s="1"/>
  <c r="G113" i="14"/>
  <c r="D12" i="6"/>
  <c r="D18" i="6" s="1"/>
  <c r="D9" i="5"/>
  <c r="D13" i="5" s="1"/>
  <c r="I11" i="11"/>
  <c r="O8" i="6"/>
  <c r="G11" i="11"/>
  <c r="E11" i="11"/>
  <c r="K10" i="5"/>
  <c r="K13" i="5" s="1"/>
  <c r="K19" i="5" s="1"/>
  <c r="K8" i="6"/>
  <c r="K12" i="6" s="1"/>
  <c r="K18" i="6" s="1"/>
  <c r="C11" i="11"/>
  <c r="F26" i="14"/>
  <c r="F27" i="14"/>
  <c r="K27" i="14" s="1"/>
  <c r="G27" i="1" s="1"/>
  <c r="F28" i="14"/>
  <c r="K28" i="14" s="1"/>
  <c r="G28" i="1" s="1"/>
  <c r="F29" i="14"/>
  <c r="K29" i="14" s="1"/>
  <c r="G29" i="1" s="1"/>
  <c r="F30" i="14"/>
  <c r="K30" i="14" s="1"/>
  <c r="F25" i="14"/>
  <c r="K25" i="14" s="1"/>
  <c r="G25" i="1" s="1"/>
  <c r="M7" i="24"/>
  <c r="K7" i="24"/>
  <c r="J7" i="24"/>
  <c r="E76" i="1" l="1"/>
  <c r="D26" i="1"/>
  <c r="I26" i="1" s="1"/>
  <c r="K26" i="14"/>
  <c r="K19" i="6"/>
  <c r="K20" i="5"/>
  <c r="D19" i="5"/>
  <c r="D20" i="5" s="1"/>
  <c r="K21" i="5"/>
  <c r="D20" i="6"/>
  <c r="K20" i="6"/>
  <c r="D21" i="6"/>
  <c r="K21" i="6"/>
  <c r="F73" i="14"/>
  <c r="K73" i="14" s="1"/>
  <c r="D19" i="6" l="1"/>
  <c r="F72" i="14"/>
  <c r="K72" i="14" s="1"/>
  <c r="D27" i="1"/>
  <c r="I27" i="1" s="1"/>
  <c r="D28" i="1"/>
  <c r="I28" i="1" s="1"/>
  <c r="D29" i="1"/>
  <c r="I29" i="1" s="1"/>
  <c r="D25" i="1"/>
  <c r="I25" i="1" s="1"/>
  <c r="F107" i="14"/>
  <c r="F17" i="14"/>
  <c r="K17" i="14" s="1"/>
  <c r="F18" i="14"/>
  <c r="K18" i="14" s="1"/>
  <c r="F19" i="14"/>
  <c r="K19" i="14" s="1"/>
  <c r="F20" i="14"/>
  <c r="K20" i="14" s="1"/>
  <c r="D24" i="14"/>
  <c r="D107" i="1" l="1"/>
  <c r="K107" i="14"/>
  <c r="D24" i="1"/>
  <c r="I24" i="1" s="1"/>
  <c r="F28" i="7"/>
  <c r="F26" i="7"/>
  <c r="I107" i="1" l="1"/>
  <c r="D18" i="17"/>
  <c r="D29" i="17" l="1"/>
  <c r="F6" i="14" l="1"/>
  <c r="K6" i="14" s="1"/>
  <c r="C13" i="32" l="1"/>
  <c r="C19" i="31"/>
  <c r="C13" i="31"/>
  <c r="C11" i="31"/>
  <c r="C20" i="31" l="1"/>
  <c r="F24" i="14"/>
  <c r="K24" i="14" s="1"/>
  <c r="F71" i="14"/>
  <c r="D72" i="14"/>
  <c r="D75" i="14" s="1"/>
  <c r="D37" i="14"/>
  <c r="F109" i="14"/>
  <c r="K109" i="14" s="1"/>
  <c r="G111" i="1" l="1"/>
  <c r="I109" i="1"/>
  <c r="I111" i="1" s="1"/>
  <c r="F31" i="14"/>
  <c r="K31" i="14" s="1"/>
  <c r="F75" i="14"/>
  <c r="K75" i="14" s="1"/>
  <c r="K71" i="14"/>
  <c r="D71" i="1"/>
  <c r="I71" i="1" s="1"/>
  <c r="F97" i="14"/>
  <c r="K97" i="14" s="1"/>
  <c r="F96" i="14"/>
  <c r="O16" i="5" l="1"/>
  <c r="O18" i="5" s="1"/>
  <c r="C13" i="6"/>
  <c r="H13" i="6" s="1"/>
  <c r="D57" i="14" l="1"/>
  <c r="D14" i="14"/>
  <c r="D12" i="14"/>
  <c r="D85" i="14" l="1"/>
  <c r="D95" i="14" s="1"/>
  <c r="F74" i="14"/>
  <c r="K74" i="14" s="1"/>
  <c r="G74" i="1" s="1"/>
  <c r="G75" i="1" s="1"/>
  <c r="G117" i="1" s="1"/>
  <c r="F82" i="14"/>
  <c r="K82" i="14" s="1"/>
  <c r="F84" i="14"/>
  <c r="K84" i="14" s="1"/>
  <c r="F86" i="14"/>
  <c r="K86" i="14" s="1"/>
  <c r="F87" i="14"/>
  <c r="K87" i="14" s="1"/>
  <c r="F88" i="14"/>
  <c r="K88" i="14" s="1"/>
  <c r="F89" i="14"/>
  <c r="K89" i="14" s="1"/>
  <c r="F90" i="14"/>
  <c r="K90" i="14" s="1"/>
  <c r="F91" i="14"/>
  <c r="K91" i="14" s="1"/>
  <c r="F93" i="14"/>
  <c r="F94" i="14"/>
  <c r="K94" i="14" s="1"/>
  <c r="F81" i="14"/>
  <c r="K81" i="14" s="1"/>
  <c r="F59" i="14"/>
  <c r="K59" i="14" s="1"/>
  <c r="F60" i="14"/>
  <c r="K60" i="14" s="1"/>
  <c r="G60" i="1" s="1"/>
  <c r="F61" i="14"/>
  <c r="K61" i="14" s="1"/>
  <c r="G61" i="1" s="1"/>
  <c r="F62" i="14"/>
  <c r="K62" i="14" s="1"/>
  <c r="G62" i="1" s="1"/>
  <c r="F47" i="14"/>
  <c r="K47" i="14" s="1"/>
  <c r="F48" i="14"/>
  <c r="K48" i="14" s="1"/>
  <c r="F49" i="14"/>
  <c r="K49" i="14" s="1"/>
  <c r="F50" i="14"/>
  <c r="K50" i="14" s="1"/>
  <c r="F51" i="14"/>
  <c r="K51" i="14" s="1"/>
  <c r="F52" i="14"/>
  <c r="K52" i="14" s="1"/>
  <c r="F53" i="14"/>
  <c r="K53" i="14" s="1"/>
  <c r="F54" i="14"/>
  <c r="K54" i="14" s="1"/>
  <c r="F56" i="14"/>
  <c r="K56" i="14" s="1"/>
  <c r="F46" i="14"/>
  <c r="K46" i="14" s="1"/>
  <c r="G57" i="1" s="1"/>
  <c r="F36" i="14"/>
  <c r="F38" i="14"/>
  <c r="K38" i="14" s="1"/>
  <c r="F39" i="14"/>
  <c r="K39" i="14" s="1"/>
  <c r="F40" i="14"/>
  <c r="K40" i="14" s="1"/>
  <c r="F42" i="14"/>
  <c r="F43" i="14"/>
  <c r="K43" i="14" s="1"/>
  <c r="F44" i="14"/>
  <c r="K44" i="14" s="1"/>
  <c r="F35" i="14"/>
  <c r="F34" i="14"/>
  <c r="F7" i="14"/>
  <c r="K7" i="14" s="1"/>
  <c r="F8" i="14"/>
  <c r="K8" i="14" s="1"/>
  <c r="F9" i="14"/>
  <c r="K9" i="14" s="1"/>
  <c r="F10" i="14"/>
  <c r="K10" i="14" s="1"/>
  <c r="F11" i="14"/>
  <c r="K11" i="14" s="1"/>
  <c r="F13" i="14"/>
  <c r="K13" i="14" s="1"/>
  <c r="F16" i="14"/>
  <c r="F21" i="14"/>
  <c r="K21" i="14" s="1"/>
  <c r="D16" i="1" l="1"/>
  <c r="I16" i="1" s="1"/>
  <c r="K16" i="14"/>
  <c r="D34" i="1"/>
  <c r="I34" i="1" s="1"/>
  <c r="K34" i="14"/>
  <c r="D42" i="1"/>
  <c r="I42" i="1" s="1"/>
  <c r="K42" i="14"/>
  <c r="D36" i="1"/>
  <c r="I36" i="1" s="1"/>
  <c r="K36" i="14"/>
  <c r="G87" i="1"/>
  <c r="I87" i="1"/>
  <c r="D35" i="1"/>
  <c r="I35" i="1" s="1"/>
  <c r="K35" i="14"/>
  <c r="G90" i="1"/>
  <c r="G85" i="1" s="1"/>
  <c r="G88" i="1"/>
  <c r="I88" i="1"/>
  <c r="D91" i="1"/>
  <c r="I91" i="1" s="1"/>
  <c r="D94" i="1"/>
  <c r="I94" i="1" s="1"/>
  <c r="D93" i="1"/>
  <c r="I93" i="1" s="1"/>
  <c r="F12" i="14"/>
  <c r="K12" i="14" s="1"/>
  <c r="F37" i="14"/>
  <c r="K37" i="14" s="1"/>
  <c r="D61" i="7"/>
  <c r="G45" i="1" l="1"/>
  <c r="J12" i="5"/>
  <c r="O12" i="5" s="1"/>
  <c r="J11" i="5"/>
  <c r="O11" i="5" s="1"/>
  <c r="E57" i="14"/>
  <c r="F58" i="14" s="1"/>
  <c r="D69" i="14"/>
  <c r="E69" i="14"/>
  <c r="D66" i="14"/>
  <c r="D63" i="14"/>
  <c r="E63" i="14"/>
  <c r="E41" i="14"/>
  <c r="D33" i="14"/>
  <c r="E33" i="14"/>
  <c r="D31" i="14"/>
  <c r="E24" i="14"/>
  <c r="E31" i="14" s="1"/>
  <c r="E14" i="14"/>
  <c r="E22" i="14" s="1"/>
  <c r="E112" i="14"/>
  <c r="D112" i="14"/>
  <c r="E105" i="14"/>
  <c r="D105" i="14"/>
  <c r="F92" i="14"/>
  <c r="K92" i="14" s="1"/>
  <c r="F63" i="14" l="1"/>
  <c r="K63" i="14" s="1"/>
  <c r="K58" i="14"/>
  <c r="G58" i="1" s="1"/>
  <c r="G63" i="1" s="1"/>
  <c r="G70" i="1" s="1"/>
  <c r="F85" i="14"/>
  <c r="K85" i="14" s="1"/>
  <c r="E45" i="14"/>
  <c r="E70" i="14" s="1"/>
  <c r="D45" i="14"/>
  <c r="F14" i="14"/>
  <c r="F41" i="14"/>
  <c r="K41" i="14" s="1"/>
  <c r="E75" i="14"/>
  <c r="E106" i="14"/>
  <c r="E113" i="14" s="1"/>
  <c r="D22" i="14"/>
  <c r="G76" i="1" l="1"/>
  <c r="F22" i="14"/>
  <c r="K22" i="14" s="1"/>
  <c r="K14" i="14"/>
  <c r="F95" i="14"/>
  <c r="K95" i="14" s="1"/>
  <c r="E76" i="14"/>
  <c r="D70" i="14"/>
  <c r="D76" i="14" s="1"/>
  <c r="D106" i="14"/>
  <c r="D113" i="14" s="1"/>
  <c r="F56" i="17"/>
  <c r="F37" i="17"/>
  <c r="F18" i="17"/>
  <c r="F29" i="17" s="1"/>
  <c r="E59" i="17"/>
  <c r="F59" i="17"/>
  <c r="D59" i="17"/>
  <c r="G58" i="17"/>
  <c r="G54" i="17"/>
  <c r="D97" i="1" s="1"/>
  <c r="I97" i="1" s="1"/>
  <c r="G55" i="17"/>
  <c r="G53" i="17"/>
  <c r="L53" i="17" s="1"/>
  <c r="L56" i="17" s="1"/>
  <c r="F52" i="17"/>
  <c r="G49" i="17"/>
  <c r="L49" i="17" s="1"/>
  <c r="G50" i="17"/>
  <c r="G51" i="17"/>
  <c r="G48" i="17"/>
  <c r="L48" i="17" s="1"/>
  <c r="G47" i="17"/>
  <c r="G39" i="17"/>
  <c r="L39" i="17" s="1"/>
  <c r="G38" i="17"/>
  <c r="L38" i="17" s="1"/>
  <c r="G36" i="17"/>
  <c r="G35" i="17"/>
  <c r="D73" i="1" s="1"/>
  <c r="I73" i="1" s="1"/>
  <c r="F34" i="17"/>
  <c r="G32" i="17"/>
  <c r="G31" i="17"/>
  <c r="G30" i="17"/>
  <c r="G20" i="17"/>
  <c r="L20" i="17" s="1"/>
  <c r="G21" i="17"/>
  <c r="G22" i="17"/>
  <c r="G23" i="17"/>
  <c r="L23" i="17" s="1"/>
  <c r="G24" i="17"/>
  <c r="G25" i="17"/>
  <c r="G26" i="17"/>
  <c r="G27" i="17"/>
  <c r="G28" i="17"/>
  <c r="G19" i="17"/>
  <c r="G17" i="17"/>
  <c r="L17" i="17" s="1"/>
  <c r="F15" i="17"/>
  <c r="G12" i="17"/>
  <c r="G13" i="17"/>
  <c r="G14" i="17"/>
  <c r="G11" i="17"/>
  <c r="F10" i="17"/>
  <c r="G7" i="17"/>
  <c r="G8" i="17"/>
  <c r="G9" i="17"/>
  <c r="G6" i="17"/>
  <c r="G95" i="1" l="1"/>
  <c r="G106" i="1" s="1"/>
  <c r="G112" i="1" s="1"/>
  <c r="L47" i="17"/>
  <c r="G59" i="17"/>
  <c r="H58" i="17"/>
  <c r="G37" i="17"/>
  <c r="G56" i="17"/>
  <c r="F40" i="17"/>
  <c r="F41" i="17" s="1"/>
  <c r="F33" i="17"/>
  <c r="F57" i="17"/>
  <c r="F60" i="17" s="1"/>
  <c r="G116" i="1" l="1"/>
  <c r="L37" i="17"/>
  <c r="K7" i="21"/>
  <c r="L58" i="17"/>
  <c r="L59" i="17" s="1"/>
  <c r="H59" i="17"/>
  <c r="H60" i="17" s="1"/>
  <c r="F42" i="17"/>
  <c r="E7" i="28" l="1"/>
  <c r="E23" i="28" l="1"/>
  <c r="E27" i="28" l="1"/>
  <c r="E29" i="28" s="1"/>
  <c r="I8" i="6"/>
  <c r="I7" i="6"/>
  <c r="I6" i="6"/>
  <c r="I7" i="5"/>
  <c r="I8" i="5"/>
  <c r="I9" i="5"/>
  <c r="I10" i="5"/>
  <c r="I6" i="5"/>
  <c r="B17" i="5" l="1"/>
  <c r="B16" i="5"/>
  <c r="B14" i="5"/>
  <c r="C18" i="5"/>
  <c r="J4" i="5"/>
  <c r="D108" i="1" l="1"/>
  <c r="D109" i="1"/>
  <c r="D100" i="1"/>
  <c r="D101" i="1"/>
  <c r="D102" i="1"/>
  <c r="D103" i="1"/>
  <c r="D104" i="1"/>
  <c r="D99" i="1"/>
  <c r="D87" i="1"/>
  <c r="D88" i="1"/>
  <c r="D86" i="1"/>
  <c r="I86" i="1" s="1"/>
  <c r="D74" i="1"/>
  <c r="D59" i="1"/>
  <c r="I59" i="1" s="1"/>
  <c r="D61" i="1"/>
  <c r="I61" i="1" s="1"/>
  <c r="D62" i="1"/>
  <c r="I62" i="1" s="1"/>
  <c r="D58" i="1"/>
  <c r="I58" i="1" s="1"/>
  <c r="D54" i="1"/>
  <c r="I54" i="1" s="1"/>
  <c r="D55" i="1"/>
  <c r="I55" i="1" s="1"/>
  <c r="D50" i="1"/>
  <c r="I50" i="1" s="1"/>
  <c r="D43" i="1"/>
  <c r="I43" i="1" s="1"/>
  <c r="D44" i="1"/>
  <c r="I44" i="1" s="1"/>
  <c r="D40" i="1"/>
  <c r="I40" i="1" s="1"/>
  <c r="D39" i="1"/>
  <c r="I39" i="1" s="1"/>
  <c r="D38" i="1"/>
  <c r="I38" i="1" s="1"/>
  <c r="D32" i="1"/>
  <c r="I32" i="1" s="1"/>
  <c r="D17" i="1"/>
  <c r="I17" i="1" s="1"/>
  <c r="D21" i="1"/>
  <c r="I21" i="1" s="1"/>
  <c r="D13" i="1"/>
  <c r="I13" i="1" s="1"/>
  <c r="D7" i="1"/>
  <c r="I7" i="1" s="1"/>
  <c r="D8" i="1"/>
  <c r="I8" i="1" s="1"/>
  <c r="D9" i="1"/>
  <c r="I9" i="1" s="1"/>
  <c r="D11" i="1"/>
  <c r="I11" i="1" s="1"/>
  <c r="D7" i="29"/>
  <c r="E7" i="29"/>
  <c r="F7" i="29"/>
  <c r="G7" i="29"/>
  <c r="C7" i="29"/>
  <c r="D41" i="1" l="1"/>
  <c r="I41" i="1" s="1"/>
  <c r="C16" i="6"/>
  <c r="I74" i="1"/>
  <c r="H16" i="6" s="1"/>
  <c r="J16" i="5"/>
  <c r="J18" i="5" s="1"/>
  <c r="D19" i="1"/>
  <c r="I19" i="1" s="1"/>
  <c r="D18" i="1"/>
  <c r="I18" i="1" s="1"/>
  <c r="D37" i="1"/>
  <c r="I37" i="1" s="1"/>
  <c r="H6" i="29"/>
  <c r="H5" i="29"/>
  <c r="H4" i="29"/>
  <c r="H7" i="29" l="1"/>
  <c r="J10" i="26" l="1"/>
  <c r="G10" i="26"/>
  <c r="K9" i="26"/>
  <c r="K8" i="26"/>
  <c r="K7" i="26"/>
  <c r="K6" i="26"/>
  <c r="K5" i="26"/>
  <c r="K10" i="26" l="1"/>
  <c r="L6" i="11" l="1"/>
  <c r="C6" i="11" s="1"/>
  <c r="G8" i="11" l="1"/>
  <c r="E8" i="11"/>
  <c r="C8" i="11"/>
  <c r="I8" i="11"/>
  <c r="G6" i="11"/>
  <c r="I6" i="11"/>
  <c r="E6" i="11"/>
  <c r="D89" i="1" l="1"/>
  <c r="I89" i="1" s="1"/>
  <c r="D60" i="1" l="1"/>
  <c r="I60" i="1" s="1"/>
  <c r="I63" i="1" s="1"/>
  <c r="C22" i="32" l="1"/>
  <c r="D92" i="1" l="1"/>
  <c r="I92" i="1" s="1"/>
  <c r="J7" i="6" l="1"/>
  <c r="O7" i="6" s="1"/>
  <c r="D6" i="1" l="1"/>
  <c r="I6" i="1" s="1"/>
  <c r="F11" i="18" l="1"/>
  <c r="F12" i="18"/>
  <c r="K12" i="18" s="1"/>
  <c r="F13" i="18"/>
  <c r="K13" i="18" s="1"/>
  <c r="F14" i="18"/>
  <c r="K14" i="18" s="1"/>
  <c r="F38" i="18"/>
  <c r="K38" i="18" s="1"/>
  <c r="F39" i="18"/>
  <c r="K39" i="18" s="1"/>
  <c r="F37" i="18" l="1"/>
  <c r="K37" i="18" s="1"/>
  <c r="K11" i="18"/>
  <c r="F15" i="18"/>
  <c r="K9" i="21"/>
  <c r="L9" i="21" s="1"/>
  <c r="L7" i="21"/>
  <c r="F110" i="14" l="1"/>
  <c r="K110" i="14" s="1"/>
  <c r="K15" i="18"/>
  <c r="F23" i="28"/>
  <c r="F27" i="28" s="1"/>
  <c r="F29" i="28" s="1"/>
  <c r="D23" i="28"/>
  <c r="D27" i="28" s="1"/>
  <c r="D29" i="28" s="1"/>
  <c r="F14" i="28"/>
  <c r="F16" i="28" s="1"/>
  <c r="E14" i="28"/>
  <c r="E16" i="28" s="1"/>
  <c r="D14" i="28"/>
  <c r="D16" i="28" s="1"/>
  <c r="H7" i="24" l="1"/>
  <c r="G7" i="24"/>
  <c r="F7" i="24"/>
  <c r="E7" i="24"/>
  <c r="B7" i="24"/>
  <c r="I7" i="24"/>
  <c r="D7" i="24"/>
  <c r="J13" i="6" l="1"/>
  <c r="D111" i="1"/>
  <c r="M5" i="20"/>
  <c r="D59" i="18"/>
  <c r="D56" i="18"/>
  <c r="F55" i="18"/>
  <c r="K55" i="18" s="1"/>
  <c r="F54" i="18"/>
  <c r="K54" i="18" s="1"/>
  <c r="F53" i="18"/>
  <c r="F51" i="18"/>
  <c r="F50" i="18"/>
  <c r="F49" i="18"/>
  <c r="K49" i="18" s="1"/>
  <c r="F48" i="18"/>
  <c r="K48" i="18" s="1"/>
  <c r="F36" i="18"/>
  <c r="F28" i="18"/>
  <c r="F27" i="18"/>
  <c r="K27" i="18" s="1"/>
  <c r="F26" i="18"/>
  <c r="K26" i="18" s="1"/>
  <c r="F25" i="18"/>
  <c r="F24" i="18"/>
  <c r="F23" i="18"/>
  <c r="F22" i="18"/>
  <c r="K22" i="18" s="1"/>
  <c r="D49" i="1"/>
  <c r="I49" i="1" s="1"/>
  <c r="F20" i="18"/>
  <c r="K20" i="18" s="1"/>
  <c r="F19" i="18"/>
  <c r="F16" i="18"/>
  <c r="E56" i="17"/>
  <c r="D56" i="17"/>
  <c r="E52" i="17"/>
  <c r="D52" i="17"/>
  <c r="E34" i="17"/>
  <c r="E40" i="17" s="1"/>
  <c r="E41" i="17" s="1"/>
  <c r="D34" i="17"/>
  <c r="D40" i="17" s="1"/>
  <c r="D41" i="17" s="1"/>
  <c r="E18" i="17"/>
  <c r="G16" i="17"/>
  <c r="E15" i="17"/>
  <c r="D15" i="17"/>
  <c r="E10" i="17"/>
  <c r="D10" i="17"/>
  <c r="F112" i="14"/>
  <c r="K112" i="14" s="1"/>
  <c r="F98" i="14"/>
  <c r="K98" i="14" s="1"/>
  <c r="F79" i="14"/>
  <c r="F69" i="14"/>
  <c r="K69" i="14" s="1"/>
  <c r="F57" i="14"/>
  <c r="K57" i="14" s="1"/>
  <c r="F33" i="14"/>
  <c r="J17" i="6" l="1"/>
  <c r="O13" i="6"/>
  <c r="O17" i="6" s="1"/>
  <c r="F45" i="14"/>
  <c r="K45" i="14" s="1"/>
  <c r="K33" i="14"/>
  <c r="K16" i="18"/>
  <c r="D52" i="1"/>
  <c r="I52" i="1" s="1"/>
  <c r="K24" i="18"/>
  <c r="D56" i="1"/>
  <c r="I56" i="1" s="1"/>
  <c r="K28" i="18"/>
  <c r="F52" i="18"/>
  <c r="K52" i="18" s="1"/>
  <c r="D84" i="1"/>
  <c r="K50" i="18"/>
  <c r="F18" i="18"/>
  <c r="K18" i="18" s="1"/>
  <c r="K19" i="18"/>
  <c r="D51" i="1"/>
  <c r="I51" i="1" s="1"/>
  <c r="K23" i="18"/>
  <c r="D53" i="1"/>
  <c r="I53" i="1" s="1"/>
  <c r="K25" i="18"/>
  <c r="K36" i="18"/>
  <c r="F34" i="18"/>
  <c r="D90" i="1"/>
  <c r="D85" i="1" s="1"/>
  <c r="I85" i="1" s="1"/>
  <c r="K51" i="18"/>
  <c r="I90" i="1" s="1"/>
  <c r="D82" i="1"/>
  <c r="I82" i="1" s="1"/>
  <c r="D83" i="1"/>
  <c r="I83" i="1" s="1"/>
  <c r="D15" i="1"/>
  <c r="D81" i="1"/>
  <c r="I81" i="1" s="1"/>
  <c r="D96" i="1"/>
  <c r="I96" i="1" s="1"/>
  <c r="F56" i="18"/>
  <c r="B14" i="11"/>
  <c r="F14" i="11"/>
  <c r="D57" i="18"/>
  <c r="D60" i="18" s="1"/>
  <c r="E29" i="17"/>
  <c r="E33" i="17" s="1"/>
  <c r="E42" i="17" s="1"/>
  <c r="G18" i="17"/>
  <c r="L18" i="17" s="1"/>
  <c r="D20" i="1"/>
  <c r="I20" i="1" s="1"/>
  <c r="D46" i="1"/>
  <c r="I46" i="1" s="1"/>
  <c r="D47" i="1"/>
  <c r="I47" i="1" s="1"/>
  <c r="C15" i="6"/>
  <c r="E57" i="17"/>
  <c r="E60" i="17" s="1"/>
  <c r="G52" i="17"/>
  <c r="L52" i="17" s="1"/>
  <c r="G34" i="17"/>
  <c r="G40" i="17" s="1"/>
  <c r="L40" i="17" s="1"/>
  <c r="G15" i="17"/>
  <c r="D42" i="18"/>
  <c r="D57" i="17"/>
  <c r="D60" i="17" s="1"/>
  <c r="D33" i="17"/>
  <c r="D42" i="17" s="1"/>
  <c r="G10" i="17"/>
  <c r="D10" i="1" s="1"/>
  <c r="I10" i="1" s="1"/>
  <c r="J9" i="5" l="1"/>
  <c r="O9" i="5" s="1"/>
  <c r="I84" i="1"/>
  <c r="I95" i="1"/>
  <c r="C14" i="6"/>
  <c r="H15" i="6"/>
  <c r="K34" i="18"/>
  <c r="F40" i="18"/>
  <c r="F57" i="18"/>
  <c r="K57" i="18" s="1"/>
  <c r="F29" i="18"/>
  <c r="D12" i="1"/>
  <c r="I12" i="1" s="1"/>
  <c r="I15" i="1"/>
  <c r="D14" i="1"/>
  <c r="I14" i="1" s="1"/>
  <c r="J7" i="5"/>
  <c r="O7" i="5" s="1"/>
  <c r="G41" i="17"/>
  <c r="L41" i="17" s="1"/>
  <c r="L14" i="11"/>
  <c r="J8" i="5"/>
  <c r="O8" i="5" s="1"/>
  <c r="D95" i="1"/>
  <c r="J10" i="5"/>
  <c r="O10" i="5" s="1"/>
  <c r="J6" i="5"/>
  <c r="O6" i="5" s="1"/>
  <c r="D48" i="1"/>
  <c r="I48" i="1" s="1"/>
  <c r="L10" i="11"/>
  <c r="L5" i="22"/>
  <c r="G29" i="17"/>
  <c r="F70" i="14"/>
  <c r="G57" i="17"/>
  <c r="L57" i="17" s="1"/>
  <c r="O13" i="5" l="1"/>
  <c r="L5" i="21"/>
  <c r="L29" i="17"/>
  <c r="L33" i="17" s="1"/>
  <c r="C17" i="6"/>
  <c r="H17" i="6" s="1"/>
  <c r="H14" i="6"/>
  <c r="G60" i="17"/>
  <c r="L60" i="17" s="1"/>
  <c r="F41" i="18"/>
  <c r="K41" i="18" s="1"/>
  <c r="K40" i="18"/>
  <c r="F76" i="14"/>
  <c r="K76" i="14" s="1"/>
  <c r="K70" i="14"/>
  <c r="K29" i="18"/>
  <c r="F33" i="18"/>
  <c r="K33" i="18" s="1"/>
  <c r="D57" i="1"/>
  <c r="I57" i="1" s="1"/>
  <c r="D22" i="1"/>
  <c r="I22" i="1" s="1"/>
  <c r="F60" i="18"/>
  <c r="K60" i="18" s="1"/>
  <c r="I14" i="11"/>
  <c r="G10" i="11"/>
  <c r="E10" i="11"/>
  <c r="C10" i="11"/>
  <c r="E15" i="11"/>
  <c r="I15" i="11"/>
  <c r="C15" i="11"/>
  <c r="K15" i="11"/>
  <c r="G15" i="11"/>
  <c r="I10" i="11"/>
  <c r="G33" i="17"/>
  <c r="G42" i="17" s="1"/>
  <c r="L42" i="17" s="1"/>
  <c r="F50" i="7"/>
  <c r="F48" i="7"/>
  <c r="F37" i="7"/>
  <c r="F36" i="7" s="1"/>
  <c r="F34" i="7"/>
  <c r="F32" i="7"/>
  <c r="F30" i="7"/>
  <c r="F5" i="7"/>
  <c r="F42" i="18" l="1"/>
  <c r="K42" i="18" s="1"/>
  <c r="K14" i="11"/>
  <c r="E14" i="11"/>
  <c r="C14" i="11"/>
  <c r="G14" i="11"/>
  <c r="F24" i="7"/>
  <c r="F105" i="14"/>
  <c r="K105" i="14" s="1"/>
  <c r="F63" i="7"/>
  <c r="F64" i="7" s="1"/>
  <c r="F65" i="7"/>
  <c r="F106" i="14" l="1"/>
  <c r="K106" i="14" s="1"/>
  <c r="J6" i="6"/>
  <c r="O6" i="6" s="1"/>
  <c r="O12" i="6" s="1"/>
  <c r="F113" i="14" l="1"/>
  <c r="K113" i="14" s="1"/>
  <c r="D98" i="1"/>
  <c r="D72" i="1"/>
  <c r="D69" i="1"/>
  <c r="D66" i="1"/>
  <c r="D63" i="1"/>
  <c r="D33" i="1"/>
  <c r="I33" i="1" s="1"/>
  <c r="D31" i="1"/>
  <c r="I31" i="1" s="1"/>
  <c r="C10" i="5" l="1"/>
  <c r="I66" i="1"/>
  <c r="H10" i="5" s="1"/>
  <c r="C8" i="6"/>
  <c r="I69" i="1"/>
  <c r="H8" i="6" s="1"/>
  <c r="D75" i="1"/>
  <c r="I72" i="1"/>
  <c r="C7" i="5"/>
  <c r="H7" i="5" s="1"/>
  <c r="C6" i="5"/>
  <c r="H6" i="5" s="1"/>
  <c r="D105" i="1"/>
  <c r="I105" i="1" s="1"/>
  <c r="D45" i="1"/>
  <c r="I45" i="1" s="1"/>
  <c r="C26" i="28"/>
  <c r="J8" i="6"/>
  <c r="J12" i="6" s="1"/>
  <c r="J18" i="6" s="1"/>
  <c r="O18" i="6" s="1"/>
  <c r="C6" i="6"/>
  <c r="H6" i="6" s="1"/>
  <c r="C7" i="6"/>
  <c r="H7" i="6" s="1"/>
  <c r="C9" i="5"/>
  <c r="H9" i="5" s="1"/>
  <c r="J13" i="5"/>
  <c r="O19" i="5" s="1"/>
  <c r="D117" i="1"/>
  <c r="H12" i="6" l="1"/>
  <c r="I75" i="1"/>
  <c r="I117" i="1" s="1"/>
  <c r="D106" i="1"/>
  <c r="I106" i="1" s="1"/>
  <c r="D70" i="1"/>
  <c r="I70" i="1" s="1"/>
  <c r="J19" i="5"/>
  <c r="C27" i="28"/>
  <c r="C29" i="28" s="1"/>
  <c r="C8" i="5"/>
  <c r="H8" i="5" s="1"/>
  <c r="H13" i="5" s="1"/>
  <c r="C12" i="6"/>
  <c r="C18" i="6" s="1"/>
  <c r="H18" i="6" s="1"/>
  <c r="O20" i="6" l="1"/>
  <c r="H21" i="6"/>
  <c r="O21" i="6"/>
  <c r="C13" i="5"/>
  <c r="J21" i="5" s="1"/>
  <c r="O21" i="5"/>
  <c r="D76" i="1"/>
  <c r="I76" i="1" s="1"/>
  <c r="I116" i="1"/>
  <c r="D112" i="1"/>
  <c r="I112" i="1" s="1"/>
  <c r="C20" i="6"/>
  <c r="H20" i="6" s="1"/>
  <c r="C21" i="6"/>
  <c r="J19" i="6"/>
  <c r="O19" i="6" s="1"/>
  <c r="J20" i="6"/>
  <c r="J21" i="6"/>
  <c r="D116" i="1"/>
  <c r="C19" i="5" l="1"/>
  <c r="C19" i="6" s="1"/>
  <c r="H19" i="6" s="1"/>
  <c r="O20" i="5"/>
  <c r="J20" i="5"/>
  <c r="H19" i="5"/>
  <c r="H20" i="5" s="1"/>
  <c r="C20" i="5"/>
  <c r="L12" i="19"/>
</calcChain>
</file>

<file path=xl/sharedStrings.xml><?xml version="1.0" encoding="utf-8"?>
<sst xmlns="http://schemas.openxmlformats.org/spreadsheetml/2006/main" count="2863" uniqueCount="1000">
  <si>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</si>
  <si>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</si>
  <si>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</si>
  <si>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</si>
  <si>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</si>
  <si>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</si>
  <si>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</si>
  <si>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</si>
  <si>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</si>
  <si>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</si>
  <si>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</si>
  <si>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</si>
  <si>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</si>
  <si>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</si>
  <si>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</si>
  <si>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</si>
  <si>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</si>
  <si>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</si>
  <si>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</si>
  <si>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</si>
  <si>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</si>
  <si>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</si>
  <si>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</si>
  <si>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</si>
  <si>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</si>
  <si>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</si>
  <si>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</si>
  <si>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</si>
  <si>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</si>
  <si>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</si>
  <si>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</si>
  <si>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</si>
  <si>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</si>
  <si>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</si>
  <si>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</si>
  <si>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</si>
  <si>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</si>
  <si>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</si>
  <si>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</si>
  <si>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</si>
  <si>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</si>
  <si>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</si>
  <si>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</si>
  <si>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</si>
  <si>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</si>
  <si>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</si>
  <si>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</si>
  <si>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</si>
  <si>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</si>
  <si>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</si>
  <si>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</si>
  <si>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</si>
  <si>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</si>
  <si>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</si>
  <si>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</si>
  <si>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</si>
  <si>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</si>
  <si>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</si>
  <si>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</si>
  <si>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</si>
  <si>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</si>
  <si>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</si>
  <si>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</si>
  <si>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</si>
  <si>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</si>
  <si>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</si>
  <si>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</si>
  <si>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</si>
  <si>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</si>
  <si>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</si>
  <si>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</si>
  <si>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</si>
  <si>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</si>
  <si>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</si>
  <si>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</si>
  <si>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</si>
  <si>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</si>
  <si>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</si>
  <si>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</si>
  <si>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</si>
  <si>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</si>
  <si>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</si>
  <si>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</si>
  <si>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</si>
  <si>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</si>
  <si>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</si>
  <si>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</si>
  <si>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</si>
  <si>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</si>
  <si>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</si>
  <si>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</si>
  <si>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</si>
  <si>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</si>
  <si>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</si>
  <si>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</si>
  <si>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</si>
  <si>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</si>
  <si>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</si>
  <si>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</si>
  <si>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</si>
  <si>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</si>
  <si>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</si>
  <si>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</si>
  <si>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</si>
  <si>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</si>
  <si>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</si>
  <si>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</si>
  <si>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</si>
  <si>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</si>
  <si>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</si>
  <si>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</si>
  <si>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</si>
  <si>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</si>
  <si>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</si>
  <si>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</si>
  <si>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</si>
  <si>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</si>
  <si>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</si>
  <si>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</si>
  <si>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</si>
  <si>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</si>
  <si>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</si>
  <si>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</si>
  <si>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</si>
  <si>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</si>
  <si>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</si>
  <si>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</si>
  <si>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</si>
  <si>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</si>
  <si>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</si>
  <si>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</si>
  <si>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</si>
  <si>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</si>
  <si>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</si>
  <si>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</si>
  <si>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</si>
  <si>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</si>
  <si>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</si>
  <si>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</si>
  <si>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</si>
  <si>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</si>
  <si>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</si>
  <si>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</si>
  <si>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</si>
  <si>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</si>
  <si>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</si>
  <si>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</si>
  <si>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</si>
  <si>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</si>
  <si>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</si>
  <si>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</si>
  <si>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</si>
  <si>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</si>
  <si>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</si>
  <si>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</si>
  <si>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</si>
  <si>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</si>
  <si>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</si>
  <si>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</si>
  <si>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</si>
  <si>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</si>
  <si>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</si>
  <si>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</si>
  <si>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</si>
  <si>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</si>
  <si>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</si>
  <si>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</si>
  <si>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</si>
  <si>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</si>
  <si>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</si>
  <si>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</si>
  <si>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</si>
  <si>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</si>
  <si>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</si>
  <si>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</si>
  <si>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</si>
  <si>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</si>
  <si>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</si>
  <si>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</si>
  <si>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</si>
  <si>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</si>
  <si>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</si>
  <si>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</si>
  <si>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</si>
  <si>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</si>
  <si>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</si>
  <si>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</si>
  <si>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</si>
  <si>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</si>
  <si>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</si>
  <si>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</si>
  <si>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</si>
  <si>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</si>
  <si>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</si>
  <si>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</si>
  <si>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</si>
  <si>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</si>
  <si>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</si>
  <si>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</si>
  <si>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</si>
  <si>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</si>
  <si>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</si>
  <si>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</si>
  <si>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</si>
  <si>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</si>
  <si>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</si>
  <si>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</si>
  <si>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</si>
  <si>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</si>
  <si>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</si>
  <si>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</si>
  <si>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</si>
  <si>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</si>
  <si>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</si>
  <si>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</si>
  <si>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</si>
  <si>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</si>
  <si>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</si>
  <si>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</si>
  <si>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</si>
  <si>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</si>
  <si>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</si>
  <si>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</si>
  <si>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</si>
  <si>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</si>
  <si>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</si>
  <si>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</si>
  <si>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</si>
  <si>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</si>
  <si>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</si>
  <si>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</si>
  <si>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</si>
  <si>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</si>
  <si>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</si>
  <si>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</si>
  <si>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</si>
  <si>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</si>
  <si>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</si>
  <si>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</si>
  <si>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</si>
  <si>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</si>
  <si>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</si>
  <si>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</si>
  <si>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</si>
  <si>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</si>
  <si>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</si>
  <si>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</si>
  <si>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</si>
  <si>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</si>
  <si>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</si>
  <si>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</si>
  <si>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</si>
  <si>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</si>
  <si>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</si>
  <si>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</si>
  <si>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</si>
  <si>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</si>
  <si>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</si>
  <si>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</si>
  <si>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</si>
  <si>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</si>
  <si>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</si>
  <si>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</si>
  <si>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</si>
  <si>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</si>
  <si>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</si>
  <si>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</si>
  <si>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</si>
  <si>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</si>
  <si>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Költségvetési kiadások összesen (1+….+5)</t>
  </si>
  <si>
    <t>10.1.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</si>
  <si>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</si>
  <si>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</si>
  <si>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</si>
  <si>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</si>
  <si>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</si>
  <si>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</si>
  <si>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</si>
  <si>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</si>
  <si>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</si>
  <si>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</si>
  <si>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</si>
  <si>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</si>
  <si>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</si>
  <si>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</si>
  <si>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</si>
  <si>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</si>
  <si>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</si>
  <si>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</si>
  <si>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</si>
  <si>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</si>
  <si>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</si>
  <si>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</si>
  <si>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</si>
  <si>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</si>
  <si>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</si>
  <si>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</si>
  <si>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</si>
  <si>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</si>
  <si>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</si>
  <si>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</si>
  <si>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</si>
  <si>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</si>
  <si>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</si>
  <si>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</si>
  <si>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</si>
  <si>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</si>
  <si>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</si>
  <si>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</si>
  <si>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</si>
  <si>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</si>
  <si>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</si>
  <si>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</si>
  <si>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</si>
  <si>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</si>
  <si>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</si>
  <si>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</si>
  <si>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</si>
  <si>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</si>
  <si>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</si>
  <si>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</si>
  <si>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</si>
  <si>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</si>
  <si>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</si>
  <si>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</si>
  <si>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</si>
  <si>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</si>
  <si>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</si>
  <si>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</si>
  <si>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</si>
  <si>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 xml:space="preserve">gyermekek nevelése a napi 8 órát nem éri el </t>
  </si>
  <si>
    <t>II.2. (8) 1</t>
  </si>
  <si>
    <t xml:space="preserve">gyermekek nevelése a napi 8 órát eléri vagy meghaladja </t>
  </si>
  <si>
    <t>II.2. (1) 2</t>
  </si>
  <si>
    <t>II.2. (8)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</si>
  <si>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</si>
  <si>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</si>
  <si>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</si>
  <si>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</si>
  <si>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>II.4.b (1)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</si>
  <si>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</si>
  <si>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</si>
  <si>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</si>
  <si>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</si>
  <si>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</si>
  <si>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</si>
  <si>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</si>
  <si>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</si>
  <si>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</si>
  <si>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</si>
  <si>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</si>
  <si>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</si>
  <si>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</si>
  <si>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</si>
  <si>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</si>
  <si>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</si>
  <si>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</si>
  <si>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</si>
  <si>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</si>
  <si>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</si>
  <si>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</si>
  <si>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</si>
  <si>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</si>
  <si>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</si>
  <si>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</si>
  <si>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</si>
  <si>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</si>
  <si>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</si>
  <si>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</si>
  <si>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</si>
  <si>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</si>
  <si>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</si>
  <si>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</si>
  <si>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Mezőtúr Város Önkormányzata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</si>
  <si>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</si>
  <si>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</si>
  <si>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</si>
  <si>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</si>
  <si>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</si>
  <si>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</si>
  <si>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</si>
  <si>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</si>
  <si>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</si>
  <si>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</si>
  <si>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</si>
  <si>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</si>
  <si>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</si>
  <si>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</si>
  <si>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</si>
  <si>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</si>
  <si>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</si>
  <si>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</si>
  <si>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Mezőtúri Közös Önkormányzati Hivatal</t>
  </si>
  <si>
    <t>Sor-szám</t>
  </si>
  <si>
    <t>Összesen</t>
  </si>
  <si>
    <t>Összeg</t>
  </si>
  <si>
    <t>A támogatás címzettje</t>
  </si>
  <si>
    <t>Támogatás összege</t>
  </si>
  <si>
    <t>MAFC Sportegyesület</t>
  </si>
  <si>
    <t>Művészeti Közalapítvány</t>
  </si>
  <si>
    <t>Mezőtúri Szivárvány Népzenei Egyesület</t>
  </si>
  <si>
    <t>Civil szervezetek pályázata</t>
  </si>
  <si>
    <t>INVICTUS Úszó és Vízilabda SC</t>
  </si>
  <si>
    <t>Tanuló ösztöndíj programok (Bursa és Arany János)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</si>
  <si>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</si>
  <si>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</si>
  <si>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</si>
  <si>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</si>
  <si>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</si>
  <si>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</si>
  <si>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</si>
  <si>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</si>
  <si>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</si>
  <si>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Mezőtúr Város Önkormányzatának működési bevételei</t>
  </si>
  <si>
    <t>Mezőtúri Móricz Zsigmond Könyvtár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</si>
  <si>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</si>
  <si>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</si>
  <si>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</si>
  <si>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</si>
  <si>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</si>
  <si>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</si>
  <si>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</si>
  <si>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</si>
  <si>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</si>
  <si>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</si>
  <si>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</si>
  <si>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</si>
  <si>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</si>
  <si>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</si>
  <si>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</si>
  <si>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</si>
  <si>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</si>
  <si>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</si>
  <si>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Mezőtúr Város Önkormányzatának
 Európai Uniós támogatással megvalósuló projektjei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</si>
  <si>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</si>
  <si>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</si>
  <si>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</si>
  <si>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</si>
  <si>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</si>
  <si>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</si>
  <si>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</si>
  <si>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</si>
  <si>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</si>
  <si>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Önkormányzatok és önkormányzati hivatalok jogalkotó és általános igazgatási tevékenysége</t>
  </si>
  <si>
    <t>011130</t>
  </si>
  <si>
    <t>Támogatási célú finanszírozási bevételek</t>
  </si>
  <si>
    <t>018030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</si>
  <si>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</si>
  <si>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</si>
  <si>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</si>
  <si>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</si>
  <si>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</si>
  <si>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</si>
  <si>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</si>
  <si>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</si>
  <si>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</si>
  <si>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</si>
  <si>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</si>
  <si>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</si>
  <si>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</si>
  <si>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</si>
  <si>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</si>
  <si>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</si>
  <si>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</si>
  <si>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</si>
  <si>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</si>
  <si>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</si>
  <si>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</si>
  <si>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</si>
  <si>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</si>
  <si>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</si>
  <si>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</si>
  <si>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</si>
  <si>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</si>
  <si>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</si>
  <si>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</si>
  <si>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</si>
  <si>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</si>
  <si>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</si>
  <si>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</si>
  <si>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</si>
  <si>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</si>
  <si>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</si>
  <si>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</si>
  <si>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</si>
  <si>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</si>
  <si>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</si>
  <si>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</si>
  <si>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</si>
  <si>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</si>
  <si>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</si>
  <si>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</si>
  <si>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</si>
  <si>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</si>
  <si>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</si>
  <si>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</si>
  <si>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</si>
  <si>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</si>
  <si>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</si>
  <si>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</si>
  <si>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</si>
  <si>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</si>
  <si>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</si>
  <si>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</si>
  <si>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</si>
  <si>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</si>
  <si>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</si>
  <si>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</si>
  <si>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</si>
  <si>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</si>
  <si>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</si>
  <si>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</si>
  <si>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</si>
  <si>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</si>
  <si>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</si>
  <si>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</si>
  <si>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</si>
  <si>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</si>
  <si>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</si>
  <si>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</si>
  <si>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</si>
  <si>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</si>
  <si>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</si>
  <si>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</si>
  <si>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</si>
  <si>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</si>
  <si>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</si>
  <si>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</si>
  <si>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Tőke</t>
  </si>
  <si>
    <t>Kamat</t>
  </si>
  <si>
    <t>I. Általános tartalék</t>
  </si>
  <si>
    <t>adatok eFt-ban</t>
  </si>
  <si>
    <t>Sorszám</t>
  </si>
  <si>
    <t>Feladat/cél</t>
  </si>
  <si>
    <t>Egyéb, előre nem tervezett kiadások</t>
  </si>
  <si>
    <t>II. Céltartalék tartalék</t>
  </si>
  <si>
    <t>Általános és céltartalék mindösszesen</t>
  </si>
  <si>
    <t>Eredeti előirányzat</t>
  </si>
  <si>
    <t>BEVÉTELEK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</si>
  <si>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</si>
  <si>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</si>
  <si>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</si>
  <si>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</si>
  <si>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</si>
  <si>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</si>
  <si>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</si>
  <si>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</si>
  <si>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</si>
  <si>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</si>
  <si>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</si>
  <si>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</si>
  <si>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</si>
  <si>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</si>
  <si>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</si>
  <si>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</si>
  <si>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</si>
  <si>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</si>
  <si>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</si>
  <si>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</si>
  <si>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</si>
  <si>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</si>
  <si>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</si>
  <si>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</si>
  <si>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</si>
  <si>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</si>
  <si>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</si>
  <si>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TOP-5.1.2-15-JN1-2016-00007</t>
  </si>
  <si>
    <t>2019. év</t>
  </si>
  <si>
    <t>Konzorciumi partner: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</si>
  <si>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</si>
  <si>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</si>
  <si>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</si>
  <si>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</si>
  <si>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</si>
  <si>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</si>
  <si>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</si>
  <si>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Mezőtúr Város Önkormányzata
költségvetési évet követő három év tervezett előirányzatainak keretszámai</t>
  </si>
  <si>
    <t>Rendkívüli települési támogatás</t>
  </si>
  <si>
    <t>Köztemetés</t>
  </si>
  <si>
    <t>Gyógyszer támogatás</t>
  </si>
  <si>
    <t>Lakhatási támogatás</t>
  </si>
  <si>
    <t>Temetési segély</t>
  </si>
  <si>
    <t>Kiegészítő gyermekvédelmi támogatás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</si>
  <si>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</si>
  <si>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</si>
  <si>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</si>
  <si>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</si>
  <si>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</si>
  <si>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</si>
  <si>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</si>
  <si>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Ellátás jogcíme</t>
  </si>
  <si>
    <t>Mezőtúr Város Önkormányzata
által megkötött, több éves kihatással járó, adósságot keletkeztető ügyletek fizetési kötelezettségeinek bemutatása a lejáratig</t>
  </si>
  <si>
    <t>Mezőtúr Város Önkormányzata
saját bevételeinek részletezése az adósságot keletkeztető ügyletből származó tárgyévi fizetési kötelezettség megállapításához</t>
  </si>
  <si>
    <t>Kiegészítő gyermekvédelmi támogatás pótlék</t>
  </si>
  <si>
    <t>Rákóczi Szövetség támogatása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</si>
  <si>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</si>
  <si>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</si>
  <si>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</si>
  <si>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</si>
  <si>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</si>
  <si>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 xml:space="preserve">Előző  években felhasznált összeg </t>
  </si>
  <si>
    <t>Felhalmozási forrás</t>
  </si>
  <si>
    <t>Önkormányzati saját bevétel</t>
  </si>
  <si>
    <t>éve</t>
  </si>
  <si>
    <t>Beruházási kiadások összesen</t>
  </si>
  <si>
    <t>Kötött felhasználású működési támogatás</t>
  </si>
  <si>
    <t>Támogatások</t>
  </si>
  <si>
    <t>Átvett pénzeszközök</t>
  </si>
  <si>
    <t>Állami hozzájárulások</t>
  </si>
  <si>
    <t>Saját bevételek</t>
  </si>
  <si>
    <t>adatok e Ft-ban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</si>
  <si>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</si>
  <si>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</si>
  <si>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</si>
  <si>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</si>
  <si>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</si>
  <si>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</si>
  <si>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</si>
  <si>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</si>
  <si>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</si>
  <si>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</si>
  <si>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</si>
  <si>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</si>
  <si>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Iparűzési adó</t>
  </si>
  <si>
    <t>1990. évi C. tv. (helyi adókról) 39/D.§ (1) fogl. Növ. Miatt</t>
  </si>
  <si>
    <t>1 MFt/fő (adóalap 2%-a)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</si>
  <si>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</si>
  <si>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</si>
  <si>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</si>
  <si>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</si>
  <si>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</si>
  <si>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</si>
  <si>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</si>
  <si>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</si>
  <si>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</si>
  <si>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</si>
  <si>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</si>
  <si>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</si>
  <si>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</si>
  <si>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</si>
  <si>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</si>
  <si>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</si>
  <si>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</si>
  <si>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Költségvetési hiány:</t>
  </si>
  <si>
    <t>Költségvetési többlet:</t>
  </si>
  <si>
    <t>Tárgyévi  hiány:</t>
  </si>
  <si>
    <t>Tárgyévi  többlet:</t>
  </si>
  <si>
    <t>Fehalmozási bevételek</t>
  </si>
  <si>
    <t>Felhalmozási célú átvett pénzeszözök</t>
  </si>
  <si>
    <t>Működési célú költségvetési bevételek összesen(1.+…+5.)</t>
  </si>
  <si>
    <t>FINANSZÍROZÁSI BEVÉTELEK ÖSSZESEN: (66.+67.+70.)</t>
  </si>
  <si>
    <t>KÖLTSÉGVETÉSI ÉS FINANSZÍROZÁSI BEVÉTELEK ÖSSZESEN: (65.+71.)</t>
  </si>
  <si>
    <t>B1-B8</t>
  </si>
  <si>
    <t>KÖLTSÉGVETÉSI BEVÉTELEK ÖSSZESEN: (1+…+8)</t>
  </si>
  <si>
    <t>Egyéb működési célú támogatások áht.-n belülről</t>
  </si>
  <si>
    <t>Irányítószervi támogatás</t>
  </si>
  <si>
    <t>041233</t>
  </si>
  <si>
    <t>Hosszabb időtartamú közfoglalkoztatás</t>
  </si>
  <si>
    <t>082044</t>
  </si>
  <si>
    <t>Könyvtári szolgáltatások</t>
  </si>
  <si>
    <t>013350</t>
  </si>
  <si>
    <t>Önkormányzati vagyonnal való gazdálkodással kapcsolatos feladatok</t>
  </si>
  <si>
    <t>Foglalkoztatást elősegítő képzések és egyéb támogatások</t>
  </si>
  <si>
    <t>105020</t>
  </si>
  <si>
    <t>900090</t>
  </si>
  <si>
    <t>Vállalkozási tevékenységek kiadásai és bevételei</t>
  </si>
  <si>
    <t>072111</t>
  </si>
  <si>
    <t>Háziorvosi alapellátás</t>
  </si>
  <si>
    <t>045120</t>
  </si>
  <si>
    <t>900020</t>
  </si>
  <si>
    <t>011220</t>
  </si>
  <si>
    <t>Adó-, vám és jövedéki igazgatás</t>
  </si>
  <si>
    <t>031030</t>
  </si>
  <si>
    <t>Közterület rendjének fenntartása</t>
  </si>
  <si>
    <t>013320</t>
  </si>
  <si>
    <t>016080</t>
  </si>
  <si>
    <t>045160</t>
  </si>
  <si>
    <t>045230</t>
  </si>
  <si>
    <t>051030</t>
  </si>
  <si>
    <t>051050</t>
  </si>
  <si>
    <t>052080</t>
  </si>
  <si>
    <t>064010</t>
  </si>
  <si>
    <t>066020</t>
  </si>
  <si>
    <t>072112</t>
  </si>
  <si>
    <t>081041</t>
  </si>
  <si>
    <t>083050</t>
  </si>
  <si>
    <t>084031</t>
  </si>
  <si>
    <t>091140</t>
  </si>
  <si>
    <t>096015</t>
  </si>
  <si>
    <t>104031</t>
  </si>
  <si>
    <t>104037</t>
  </si>
  <si>
    <t>107060</t>
  </si>
  <si>
    <t>Köztemető fenntartás és működtetés</t>
  </si>
  <si>
    <t>Kiemelt állami és önkormányzati rendezvények</t>
  </si>
  <si>
    <t>Út autópálya építése</t>
  </si>
  <si>
    <t>Közutak, hidak, alagutak üzemeltetése, fenntartása</t>
  </si>
  <si>
    <t>Komp-és révközlekedés</t>
  </si>
  <si>
    <t>047410</t>
  </si>
  <si>
    <t>Ár-és belvízvédelemmel összefüggő tevékenységek</t>
  </si>
  <si>
    <t>Nem veszélyes (települési) hulladék vegyes begyűjtése, szállítása</t>
  </si>
  <si>
    <t>Veszélyes hulladék begyűjtése, szállítása</t>
  </si>
  <si>
    <t>Szennyvízcsatorna építése, fenntartása, üzemeltetése</t>
  </si>
  <si>
    <t>Közvilágítás</t>
  </si>
  <si>
    <t>Város-, községgazdálkodási egyéb szolgáltatások</t>
  </si>
  <si>
    <t>Háziorvosi ügyeleti ellátás</t>
  </si>
  <si>
    <t>Versenysport-és utánpótlás-nevelési tev.</t>
  </si>
  <si>
    <t>Múzeumi közművelődési, közönségkapcsolati tevékenység</t>
  </si>
  <si>
    <t>082064</t>
  </si>
  <si>
    <t>Televízió-műsor szolgáltatása és támogatása</t>
  </si>
  <si>
    <t>Civil szervezetek működési támogatása</t>
  </si>
  <si>
    <t>Óvodai nevelés, ellátás működtetési feladatai</t>
  </si>
  <si>
    <t>Gyermekétkeztetés köznevelési intézményben</t>
  </si>
  <si>
    <t>Gyermekek bölcsődei ellátása</t>
  </si>
  <si>
    <t>Intézményen kívüli gyermekétkeztetés</t>
  </si>
  <si>
    <t>Egyéb szociális pénzbeli és természetbeni ellátások, támog.</t>
  </si>
  <si>
    <t>Támogatási célú finanszírozási műveletek</t>
  </si>
  <si>
    <t>Államigazgatási feladat</t>
  </si>
  <si>
    <t>G</t>
  </si>
  <si>
    <t>Finanszírozási bevételek, kiadások egyenlege
(finanszírozási bevételek 70. sor - finanszírozási kiadások 31. sor) (+/-)</t>
  </si>
  <si>
    <t xml:space="preserve"> </t>
  </si>
  <si>
    <t>Mezőtúr legjobb maturánsa</t>
  </si>
  <si>
    <t>Lámpás kiadvány támogatása</t>
  </si>
  <si>
    <t>2021.</t>
  </si>
  <si>
    <t>II.1. (3) 2</t>
  </si>
  <si>
    <t>Belterületi vízrendezési projekt megvalósítása Mezőtúron- Borsó és Cs. Wágner utcákban, valamint a Vásárhelyi Pál utcában</t>
  </si>
  <si>
    <t>TOP-2.1.3-15-JN1-2016-00022</t>
  </si>
  <si>
    <t>COFOG-kód:</t>
  </si>
  <si>
    <t>047410 - Ár- és belvízvédelemmel összefüggő tevékenységek</t>
  </si>
  <si>
    <t>Projekt bruttó összköltsége (Ft):</t>
  </si>
  <si>
    <t>Kedvezményezett:</t>
  </si>
  <si>
    <t>2020. év</t>
  </si>
  <si>
    <t>Egyéb tárgyi eszközök beszerzése</t>
  </si>
  <si>
    <t>Mezőtúr Városi Bölcsőde fejlesztése</t>
  </si>
  <si>
    <r>
      <t>Projekt azonosító:</t>
    </r>
    <r>
      <rPr>
        <sz val="10"/>
        <rFont val="Arial"/>
        <family val="1"/>
        <charset val="238"/>
      </rPr>
      <t xml:space="preserve"> </t>
    </r>
  </si>
  <si>
    <t>TOP-1.4.1-15-JN1-2016-00033</t>
  </si>
  <si>
    <t>104030 - Gyermekek napközbeni ellátása</t>
  </si>
  <si>
    <t xml:space="preserve">2017. év </t>
  </si>
  <si>
    <t>Magas színvonalú szociális alapszolgáltatáshoz való hozzáférhetőség biztosítása Mezőtúron</t>
  </si>
  <si>
    <t>TOP-4.2.1-15-JN1-2016-00002</t>
  </si>
  <si>
    <t>107051 - Szociális étkeztetés</t>
  </si>
  <si>
    <t>Észak- déli kerékpárút megépítése Mezőtúron</t>
  </si>
  <si>
    <t>TOP-3.1.1-15-JN1-2016-00001</t>
  </si>
  <si>
    <t>045140 - Városi és elővárosi közúti személyszállítás</t>
  </si>
  <si>
    <t>Magyar Közút Nonprofit Zrt.</t>
  </si>
  <si>
    <t>Személyi jellegű ráfordítás</t>
  </si>
  <si>
    <t>Kelet-nyugati kerékpárút megépítése Mezőtúron</t>
  </si>
  <si>
    <t xml:space="preserve">TOP-3.1.1-15-JN1-2016-00003 </t>
  </si>
  <si>
    <t>Nem támogatott műszaki tartalom összesen:Önerő</t>
  </si>
  <si>
    <t>Közétkeztetést ellátó konyha fejlesztése Mezőtúron</t>
  </si>
  <si>
    <t>TOP-1.1.3-15-JN1-2016-00014</t>
  </si>
  <si>
    <t>047120 - Piac üzemeltetése</t>
  </si>
  <si>
    <t>60 000 000 Ft</t>
  </si>
  <si>
    <t>Közösségi hozzájárulás a társadalmi felzárkóztatás elősegítésére</t>
  </si>
  <si>
    <t>TOP-5.2.1-15-JN1-2016-00001</t>
  </si>
  <si>
    <t>062020- Településfejlesztési projektek és támogatásuk</t>
  </si>
  <si>
    <t>"homo faber" Foglalkoztatási és Szociális Alapítvány</t>
  </si>
  <si>
    <t>Immateriális javak beszerzése</t>
  </si>
  <si>
    <t>Tartalék</t>
  </si>
  <si>
    <t>Komplex épületenergetikai fejlesztés Mezőtúron</t>
  </si>
  <si>
    <t>TOP-3.2.1-15-JN1-2016-00006</t>
  </si>
  <si>
    <t>013350- Az önkormányzati vagyonnal való gazdálkodással kapcsolatos feladatok</t>
  </si>
  <si>
    <t>Foglalkoztatást segítő képzés -Paktum iroda</t>
  </si>
  <si>
    <t>105020 Foglalkoztatás előseg. Képzés</t>
  </si>
  <si>
    <t>Mezőtúr Város Önkormányzata                                               55826180 Ft</t>
  </si>
  <si>
    <t>Jász-Nagykun- Szolnok Megyei kormányhivatal                266923820 Ft</t>
  </si>
  <si>
    <t>Mezőtúri Városháza és kapcsolódó kulturális vonzerők komplex turisztikai fejlesztése</t>
  </si>
  <si>
    <t>TOP-1.2.1-15-JN1-2016-00003</t>
  </si>
  <si>
    <t>047320-Turizmusfejlesztési támogatások és tevékenységek</t>
  </si>
  <si>
    <t>Épületenergetikai fejlesztés Mezőtúr Városházán</t>
  </si>
  <si>
    <t>TOP-3.2.1-15-JN1-2016-00010</t>
  </si>
  <si>
    <t>Zöld kapcsolat kialakítása Mezőtúron a rekreációs-, intézményi- és lakóövezetek között</t>
  </si>
  <si>
    <t>TOP-2.1.2-15-JN1-2016-00001</t>
  </si>
  <si>
    <t>062020 - Településfejlesztési projektek és támogatásuk</t>
  </si>
  <si>
    <t>Polgármesteri illetmény támogatása</t>
  </si>
  <si>
    <t xml:space="preserve"> alapfokozatú végzettségű pedagógus II. kategóriába sorolt óvodapedagógusok kiegészítő támogatása - akik a minősítést 2018. január 1-ei átsorolással szerezték meg</t>
  </si>
  <si>
    <t xml:space="preserve"> alapfokozatú végzettségű pedagógus II. kategóriába sorolt óvodapedagógusok kiegészítő támogatása - akik a minősítést 2016. december 31-éig szerezték meg </t>
  </si>
  <si>
    <t xml:space="preserve"> alapfokozatú végzettségű mester pedagógus II. kategóriába sorolt óvodapedagógusok kiegészítő támogatása - akik a minősítést 2018. január 1-ei átsorolással szerezték meg</t>
  </si>
  <si>
    <t>Első lakás</t>
  </si>
  <si>
    <t>Kiadás</t>
  </si>
  <si>
    <t>Bevétel</t>
  </si>
  <si>
    <t>045140</t>
  </si>
  <si>
    <t>Személyszállítás</t>
  </si>
  <si>
    <t>047320</t>
  </si>
  <si>
    <t>Turizmus</t>
  </si>
  <si>
    <t>047120</t>
  </si>
  <si>
    <t>Piac</t>
  </si>
  <si>
    <t>062020</t>
  </si>
  <si>
    <t xml:space="preserve">Település fejl. Projektek </t>
  </si>
  <si>
    <t>104030</t>
  </si>
  <si>
    <t>Gyermekek napközbeni ellátása</t>
  </si>
  <si>
    <t>107051</t>
  </si>
  <si>
    <t>Szociális étkeztetés</t>
  </si>
  <si>
    <t>Önk-ok funkcióra nem sorolt bevétel</t>
  </si>
  <si>
    <t>Felhalmozási célú költségvetési bevételek összesen: (1.+...+3.)</t>
  </si>
  <si>
    <t>Felhalmozási célú költségvetési kiadások összesen: (1.+...+4.)</t>
  </si>
  <si>
    <t>FELHALMOZÁSI CÉLÚ BEVÉTEL ÖSSZESEN (7.+10.)</t>
  </si>
  <si>
    <t>FELHALMOZÁSI CÉLÚ KIADÁSOK ÖSSZESEN (7.+10.)</t>
  </si>
  <si>
    <t>BEVÉTELEK ÖSSZESEN</t>
  </si>
  <si>
    <t>KIADÁSOK ÖSSZESEN</t>
  </si>
  <si>
    <t>Felújítási kiadások összesen</t>
  </si>
  <si>
    <t>65 év felettiek védőoltása tüdőgyulladás és más légzőszervi megbetegedések megelőzésére</t>
  </si>
  <si>
    <t>Berettyó-Körös Többcélú Társulás Idősek Otthona normatíva átadása</t>
  </si>
  <si>
    <t>Berettyó-Körös Többcélú Társulás Szociális Szolgáltató Központ normatíva átadása</t>
  </si>
  <si>
    <t>Berettyó-Körös Többcélú Társulás Szociális Szolgáltató Központ támogatása</t>
  </si>
  <si>
    <t>Mezőtúr-Mesterszállási Óvodai Társulás finanszírozása</t>
  </si>
  <si>
    <t>Egyéb működési célú támogatások államháztartáson belülre</t>
  </si>
  <si>
    <t>2022.</t>
  </si>
  <si>
    <t>2021. évi kötelezettség</t>
  </si>
  <si>
    <t>A humán kapacitások fejlesztése Mezőtúr térségében</t>
  </si>
  <si>
    <t>EFOP-3.9.2-16-2017-00011</t>
  </si>
  <si>
    <t>Komplex humán szolgáltatásfejlesztés Mezőtúr térségben</t>
  </si>
  <si>
    <t>EFOP-1.5.3-16-2017-00048</t>
  </si>
  <si>
    <t>Ipari Park fejlesztés Mezőtúron</t>
  </si>
  <si>
    <t>TOP-1.1.1-16-JN1-2017-00005</t>
  </si>
  <si>
    <t>095020 Iskolarendszeren kívüli egyéb oktatás képzés</t>
  </si>
  <si>
    <t>2021. 04 01.</t>
  </si>
  <si>
    <t>25018. 03. 01.</t>
  </si>
  <si>
    <t xml:space="preserve">Cselekvő közösségek támogatása a "Kunhalmok" menti településeken </t>
  </si>
  <si>
    <t>TOP-5.3.1-16-JN1-2017-00001</t>
  </si>
  <si>
    <t>013330</t>
  </si>
  <si>
    <t>I.1.a-1.1.f</t>
  </si>
  <si>
    <t>Önkormányzati hivatal működésének támogatása- beszámítás után</t>
  </si>
  <si>
    <t>I.1.b-1.1.f</t>
  </si>
  <si>
    <t>Támogatás összesen-beszámítás  után</t>
  </si>
  <si>
    <t>I.1.ba-1.1.f</t>
  </si>
  <si>
    <t>Közvilágítás fenntartásának támogatása-beszámítás után</t>
  </si>
  <si>
    <t>Közutak fenntartásának támogatása-beszámítás után</t>
  </si>
  <si>
    <t>Köztemető fenntartással kapcsolatos feladatok  támogatása-beszámítás után</t>
  </si>
  <si>
    <t>I.1.bd-1.1.f</t>
  </si>
  <si>
    <t>I.1.e-1.1.f</t>
  </si>
  <si>
    <t>Üdülőhelyi feledatok támogatás-beszámítás után</t>
  </si>
  <si>
    <t>I.1.-1.1.f</t>
  </si>
  <si>
    <t>A telapülési önkormányzatokműködésének támogatása beszámítás és kiegészítés után</t>
  </si>
  <si>
    <t xml:space="preserve">Beszámítás </t>
  </si>
  <si>
    <t>Pedagógusok elismert létszáma</t>
  </si>
  <si>
    <t>II.4.a (2)</t>
  </si>
  <si>
    <t>III.3.n</t>
  </si>
  <si>
    <t>Óvodai és iskolai szociális segítő tevékenység támogatása</t>
  </si>
  <si>
    <t xml:space="preserve">Pályázat és támogatáskezelés </t>
  </si>
  <si>
    <t>095020</t>
  </si>
  <si>
    <t>Iskolarendszeren kiv. Egy. Oktatás</t>
  </si>
  <si>
    <t>107080</t>
  </si>
  <si>
    <t>Esélyegyenlőség elős. tev</t>
  </si>
  <si>
    <t>Mezőtúri Turisztikai Kft</t>
  </si>
  <si>
    <t>CLLD pályázat önereje</t>
  </si>
  <si>
    <t>Munkáltatói lakásalap</t>
  </si>
  <si>
    <t>Közétkeztetést ellátó konyha fejlesztése Mezőtúron  TOP-1.1.3-15-JN1-2016-00014</t>
  </si>
  <si>
    <t>Komplex épületenergetikai fejlesztés Mezőtúron  TOP-3.2.1-15-JN1-2016-00006</t>
  </si>
  <si>
    <t>Épületenergetikai fejlesztés Mezőtúr Városházán  TOP-3.2.1-15-JN1-2016-00010</t>
  </si>
  <si>
    <t>Magas színvonalú szociális alapszolgáltatáshoz való hozzáférhetőség biztosítása Mezőtúron                                                                     TOP-4.2.1-15-JN1-2016-00002</t>
  </si>
  <si>
    <t>Ipari Park Fejlesztése Mezőtúron                                                     TOP-1.1.1-16-JN1-2017-00005</t>
  </si>
  <si>
    <t>Egyéb segélyezési forma</t>
  </si>
  <si>
    <t>Téli rezsi csökkentési támogatás</t>
  </si>
  <si>
    <t>+</t>
  </si>
  <si>
    <t>107080 Esélyegyenlőség elősegítését célzó tevékenységek és programok</t>
  </si>
  <si>
    <t>2021. év</t>
  </si>
  <si>
    <t>2021. és azt követően</t>
  </si>
  <si>
    <t>NEA finanszírozás átadása Túrmed Bt.</t>
  </si>
  <si>
    <t xml:space="preserve">Bárdos Lajos Alapfokú Művészet támogatása </t>
  </si>
  <si>
    <t>Mezőtúr Város Önkormányzata
2020. évi költségvetésének összevont mérlege</t>
  </si>
  <si>
    <t>2020. évi eredeti előirányzat</t>
  </si>
  <si>
    <t>Mezőtúr Város Önkormányzata
2020. évi költségvetésében a működési célú bevételek és kiadások összevont mérlege</t>
  </si>
  <si>
    <t>2020. évi előirányzat</t>
  </si>
  <si>
    <t>Mezőtúr Város Önkormányzata
 2020. évi költségvetésében a felhalmozási célú bevételek és kiadások összevont mérlege</t>
  </si>
  <si>
    <t xml:space="preserve"> Mezőtúr Város Önkormányzatának
2020. évi állami támogatások  jogcímei és összegei</t>
  </si>
  <si>
    <t>2020. évi állami támogatás</t>
  </si>
  <si>
    <t>Mezőtúr Város Önkormányzata
2020. évi és további évekre áthúzódó Beruházási és felújítási kiadások feladatonként</t>
  </si>
  <si>
    <t>2020.  év és azt követő évek javaslata</t>
  </si>
  <si>
    <t>2020.év</t>
  </si>
  <si>
    <t>Ebből 2020. évi kiadáshoz szükséges hitel összege</t>
  </si>
  <si>
    <t>2020. évi támogatás, saját bevétel maradvány</t>
  </si>
  <si>
    <t>2021. év és azt követő évek</t>
  </si>
  <si>
    <t>Mezőtúr Város Önkormányzata
által 2020. évben nyújtott működési és felhalmozási  támogatások államháztartáson kívülre</t>
  </si>
  <si>
    <t>Mezőtúr Városi Önkormányzata
által 2020. évben folyósított ellátottak pénzbeli juttatásai</t>
  </si>
  <si>
    <t>Mezőtúri Közös Önkormányzati Hivatal
által 2020. évben folyósított ellátottak pénzbeli juttatásai</t>
  </si>
  <si>
    <t>Mezőtúr Város Önkormányzata
2020. évi költségvetési bevételeinek forrásösszetétele</t>
  </si>
  <si>
    <t>Mezőtúr Város Önkormányzatának
2020. évi bevételi és kiadási előirányzatai</t>
  </si>
  <si>
    <t>Mezőtúr Város Önkormányzatának
2020. évi bevételek és kiadások feladatonként</t>
  </si>
  <si>
    <t>Mezőtúri Közös Önkormányzati Hivatal
2020. évi bevételi és kiadási előirányzatai</t>
  </si>
  <si>
    <t>2020. évi terv</t>
  </si>
  <si>
    <t>Mezőtúri Közös Önkormányzati Hivatal
2020. évi bevételei  feladatonként</t>
  </si>
  <si>
    <t>Mezőtúri Közös Önkormányzati Hivatal
2020. évi kiadásai  feladatonként</t>
  </si>
  <si>
    <t>Mezőtúri Móricz Zsigmond Könyvtár
2020. évi bevételi és kiadási előirányzatai</t>
  </si>
  <si>
    <t>Mezőtúri Móricz Zsigmond Könyvtár
2020. évi kiadásai  feladatonként</t>
  </si>
  <si>
    <t>Mezőtúr Város Önkormányzata
2020. évi Előirányzat-felhasználási terve havi bontásban</t>
  </si>
  <si>
    <t>Mezőtúr Város Önkormányzata
2020. évi általános és céltartalékai</t>
  </si>
  <si>
    <t>Mezőtúr Város Önkormányzata
2020. évi engedélyezett létszámkerete</t>
  </si>
  <si>
    <t>Mezőtúr Város Önkormányzata
által 2020. évben adott közvetett támogatások</t>
  </si>
  <si>
    <t>2023.</t>
  </si>
  <si>
    <t>2020. évi költelezettség</t>
  </si>
  <si>
    <t>2022. évi kötelezettség</t>
  </si>
  <si>
    <t xml:space="preserve">Mezőtúr Város Önkormányzata
2020. évi adósságot keletkeztető fejlesztési céljai </t>
  </si>
  <si>
    <t>Címrend
Mezőtúr Város Önkormányzata 2020. évi költségvetéséhez</t>
  </si>
  <si>
    <t>90000000+21372144 (106/2018.(VIII.09.) számú és azt módosító 34/2019.(III.21.) számú képviselő testületi határozata alapján)</t>
  </si>
  <si>
    <t>Önerő</t>
  </si>
  <si>
    <t>Kóborka támogatása</t>
  </si>
  <si>
    <t xml:space="preserve">Általános iskola jó tanulók </t>
  </si>
  <si>
    <t>Mezőtúri Ipari Park Kft 2020. évi kompenzációja</t>
  </si>
  <si>
    <t>Mezőtúri Intézményellátó és Ingatlankezelő KN Kft 2020. évi kompenzációja</t>
  </si>
  <si>
    <t>Mezőtúri Közművelődési és Sport KN Kft 2020. évi kompenzációja</t>
  </si>
  <si>
    <t>Mezőtúri Városfejlesztési Kft 2020. évi kompenzációja</t>
  </si>
  <si>
    <t>EAST FEST támogatás</t>
  </si>
  <si>
    <t xml:space="preserve"> ebből: Polgárőrség támogatása</t>
  </si>
  <si>
    <t>Női kézilabda egyesület</t>
  </si>
  <si>
    <t>Család és nővédelmi eü gondozás</t>
  </si>
  <si>
    <t>074031</t>
  </si>
  <si>
    <t>Ifjusági és egészségügyi gondozás</t>
  </si>
  <si>
    <t>074032</t>
  </si>
  <si>
    <t>Fogorvosi alapellátás</t>
  </si>
  <si>
    <t>072311</t>
  </si>
  <si>
    <t>Közforlalkoztatási mintaprogram</t>
  </si>
  <si>
    <t>041237</t>
  </si>
  <si>
    <t>6/2018. (IV.03.) önk-i rend. (fogyatékos)</t>
  </si>
  <si>
    <t>6/2018. (IV.03.) önk-i rend. (70 év feletti)</t>
  </si>
  <si>
    <t>6/2018. (IV.03.) önk-i rend. (komfort nélküli)</t>
  </si>
  <si>
    <t>6/2018. (IV.03.) önk-i rend.17.§.(3) bek (a)</t>
  </si>
  <si>
    <t>Letéti számla</t>
  </si>
  <si>
    <t>Hitel törlesztés</t>
  </si>
  <si>
    <t>Főiskola játszóház</t>
  </si>
  <si>
    <t>Uszoda medence térvilágítás</t>
  </si>
  <si>
    <t>Útépítési tervek</t>
  </si>
  <si>
    <t>Komp pályázat önerő</t>
  </si>
  <si>
    <t>FICSAK alapítvány</t>
  </si>
  <si>
    <t>Mezőtúr  Város Sportjáért - Lampion úsztatás</t>
  </si>
  <si>
    <t>Mezőtúr Város Önkormányzata
által 2020. évben nyújtott működési és felhalmozási  támogatások államháztartáson belülre</t>
  </si>
  <si>
    <t xml:space="preserve">Karácsonyi díszvilágítás </t>
  </si>
  <si>
    <t>Hajó út 37 villamos energia</t>
  </si>
  <si>
    <t>Városháza hiányzó hőszigetelése</t>
  </si>
  <si>
    <t>Városháza bádogozása beázás miatt</t>
  </si>
  <si>
    <t>Bádogozás 2019-e szerződés</t>
  </si>
  <si>
    <t>Teleki tervezés fennmaradó rész</t>
  </si>
  <si>
    <t>Aszfaltozás emuzió</t>
  </si>
  <si>
    <t>Mederburkoló elemek, feddlap elemek,átereszerk folyóka</t>
  </si>
  <si>
    <t>Rákóczi úti óvoda tető felújítás</t>
  </si>
  <si>
    <t>Buszmegállófelújítás</t>
  </si>
  <si>
    <t>TOP pályázatok összesen</t>
  </si>
  <si>
    <t>2020</t>
  </si>
  <si>
    <t>Mezőtúri Móricz Zsigmond Könyvtár
2020. évi bevételei  feladatonként</t>
  </si>
  <si>
    <t>Útépítés páylázati önereje</t>
  </si>
  <si>
    <t>2028-ig. évi kötelezettség</t>
  </si>
  <si>
    <t>2023-27-ig. évente kötelezettség</t>
  </si>
  <si>
    <t>ÁSZOK Judo klub támogatás (felújítási kiadásokhoz)</t>
  </si>
  <si>
    <t>70.</t>
  </si>
  <si>
    <t xml:space="preserve">11. </t>
  </si>
  <si>
    <t xml:space="preserve">12. </t>
  </si>
  <si>
    <t xml:space="preserve">13. </t>
  </si>
  <si>
    <t xml:space="preserve">14. </t>
  </si>
  <si>
    <t>Közvilágítás bővítés, Szolnoki úti kerékpárúti világítás</t>
  </si>
  <si>
    <t>Homlokzatfelújítás                                                                      Városháza</t>
  </si>
  <si>
    <t xml:space="preserve"> TOP 5.2.1 Közösségi hozzájárulás a társadalmi felzárkóztatás elősegítésére</t>
  </si>
  <si>
    <t xml:space="preserve">Kamera rendszer illegális hulladék lerakókhoz </t>
  </si>
  <si>
    <t>Gyalogátkelő hely tervezése</t>
  </si>
  <si>
    <t>Telefonok  KÜSZ programhoz</t>
  </si>
  <si>
    <t>Vízközi kert szennyvíz csatornázás (TRV bérleti díj terhére)</t>
  </si>
  <si>
    <t>TOP programok</t>
  </si>
  <si>
    <t>Szivattyú felújítás (TRV bérleti díj terhére)</t>
  </si>
  <si>
    <t xml:space="preserve"> Iszapszállító jármű (TRV bérleti díj terhére)</t>
  </si>
  <si>
    <t xml:space="preserve"> Iszap szikkasztó ágy (TRV bérleti díj terhére)</t>
  </si>
  <si>
    <t>Szennyvíz átemelő felújítás (TRV bérleti díj terhére)</t>
  </si>
  <si>
    <t>Alsórészi temető szilárd burkolatú útépítés</t>
  </si>
  <si>
    <t>Pusztabánrévei ivóvíz hálózat felújítása (TRV bérleti díj terhére)</t>
  </si>
  <si>
    <t xml:space="preserve">Légfúvó csere (TRV bérleti díj terhére) </t>
  </si>
  <si>
    <t xml:space="preserve">Útépítési  feladatokra elkülönített összeg </t>
  </si>
  <si>
    <t>Maradvány , hitel</t>
  </si>
  <si>
    <t>Módosított</t>
  </si>
  <si>
    <t>Intézmények és Önkormányzat működési bevételei mindöszesen intézményi támogatás halmozásának kiszűrésével módosított</t>
  </si>
  <si>
    <t xml:space="preserve">Módosítás I </t>
  </si>
  <si>
    <t>Módosított előirányzat</t>
  </si>
  <si>
    <t>H</t>
  </si>
  <si>
    <t>Módosítás</t>
  </si>
  <si>
    <t>Összesen előirányzat</t>
  </si>
  <si>
    <t>Összesen módosított</t>
  </si>
  <si>
    <t>Módoított</t>
  </si>
  <si>
    <t>Összesen előirnyzat</t>
  </si>
  <si>
    <t>I</t>
  </si>
  <si>
    <t>Szabadidőpark, futókör  önerő</t>
  </si>
  <si>
    <t>Kertvárosi  ingatlan vásárlás</t>
  </si>
  <si>
    <t>Képviselői alap</t>
  </si>
  <si>
    <t>Mezőtúri Ipari Park+ Mezőtúri Turisztikai kft finanszírozása</t>
  </si>
  <si>
    <t>Várható többletbevétel terhére tervezett kiadások</t>
  </si>
  <si>
    <t>Módosítás II</t>
  </si>
  <si>
    <t>J</t>
  </si>
  <si>
    <t>K</t>
  </si>
  <si>
    <t>Babafa</t>
  </si>
  <si>
    <t>Módosítás III</t>
  </si>
  <si>
    <t xml:space="preserve">Módosítás II </t>
  </si>
  <si>
    <t xml:space="preserve">Módosítás III </t>
  </si>
  <si>
    <t>L</t>
  </si>
  <si>
    <t>Módosítás III.</t>
  </si>
  <si>
    <t>Kulturális és közösségi épületek minőségi javítása a helyi közösségek együttműködésének érdekében</t>
  </si>
  <si>
    <t>Szociális alapszolgáltatások infrastruktúrájának fejlesztése Mezőtúron</t>
  </si>
  <si>
    <t>TOP-4.2.1-15-JN1-2019-00029</t>
  </si>
  <si>
    <t>2022. év</t>
  </si>
  <si>
    <t>TOP 7.1.1-16-H-ERFA-2019-00305</t>
  </si>
  <si>
    <t>Módosítás IV</t>
  </si>
  <si>
    <t xml:space="preserve">M </t>
  </si>
  <si>
    <t>N</t>
  </si>
  <si>
    <t>O</t>
  </si>
  <si>
    <t>Tüzifa támogatás</t>
  </si>
  <si>
    <t>Kompok, révek felújítása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</si>
</sst>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  <numFmt numFmtId="168" formatCode="#,##0\ _F_t"/>
  </numFmts>
  <fonts count="11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1"/>
      <name val="Times New Roman CE"/>
      <charset val="238"/>
    </font>
    <font>
      <sz val="10"/>
      <name val="Arial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215">
    <xf numFmtId="0" fontId="0" fillId="0" borderId="0"/>
    <xf numFmtId="0" fontId="8" fillId="0" borderId="0"/>
    <xf numFmtId="0" fontId="22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20" borderId="39" applyNumberFormat="0" applyAlignment="0" applyProtection="0"/>
    <xf numFmtId="0" fontId="34" fillId="21" borderId="40" applyNumberFormat="0" applyAlignment="0" applyProtection="0"/>
    <xf numFmtId="0" fontId="35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1" fillId="0" borderId="43" applyNumberFormat="0" applyFill="0" applyAlignment="0" applyProtection="0"/>
    <xf numFmtId="0" fontId="41" fillId="0" borderId="0" applyNumberFormat="0" applyFill="0" applyBorder="0" applyAlignment="0" applyProtection="0"/>
    <xf numFmtId="0" fontId="42" fillId="7" borderId="39" applyNumberFormat="0" applyAlignment="0" applyProtection="0"/>
    <xf numFmtId="0" fontId="43" fillId="0" borderId="44" applyNumberFormat="0" applyFill="0" applyAlignment="0" applyProtection="0"/>
    <xf numFmtId="0" fontId="44" fillId="22" borderId="0" applyNumberFormat="0" applyBorder="0" applyAlignment="0" applyProtection="0"/>
    <xf numFmtId="0" fontId="37" fillId="0" borderId="0"/>
    <xf numFmtId="0" fontId="7" fillId="0" borderId="0"/>
    <xf numFmtId="0" fontId="7" fillId="0" borderId="0"/>
    <xf numFmtId="0" fontId="22" fillId="0" borderId="0"/>
    <xf numFmtId="0" fontId="37" fillId="0" borderId="0"/>
    <xf numFmtId="0" fontId="45" fillId="0" borderId="0"/>
    <xf numFmtId="0" fontId="46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7" fillId="0" borderId="0"/>
    <xf numFmtId="0" fontId="47" fillId="0" borderId="0"/>
    <xf numFmtId="0" fontId="45" fillId="0" borderId="0"/>
    <xf numFmtId="0" fontId="36" fillId="0" borderId="0"/>
    <xf numFmtId="0" fontId="37" fillId="0" borderId="0"/>
    <xf numFmtId="0" fontId="22" fillId="0" borderId="0"/>
    <xf numFmtId="0" fontId="12" fillId="0" borderId="0"/>
    <xf numFmtId="0" fontId="48" fillId="0" borderId="0"/>
    <xf numFmtId="0" fontId="49" fillId="0" borderId="0"/>
    <xf numFmtId="0" fontId="48" fillId="0" borderId="0"/>
    <xf numFmtId="0" fontId="50" fillId="0" borderId="0"/>
    <xf numFmtId="0" fontId="30" fillId="23" borderId="45" applyNumberFormat="0" applyFont="0" applyAlignment="0" applyProtection="0"/>
    <xf numFmtId="0" fontId="51" fillId="20" borderId="46" applyNumberFormat="0" applyAlignment="0" applyProtection="0"/>
    <xf numFmtId="9" fontId="3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47" applyNumberFormat="0" applyFill="0" applyAlignment="0" applyProtection="0"/>
    <xf numFmtId="0" fontId="54" fillId="0" borderId="0" applyNumberFormat="0" applyFill="0" applyBorder="0" applyAlignment="0" applyProtection="0"/>
    <xf numFmtId="0" fontId="8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9" borderId="0" applyNumberFormat="0" applyBorder="0" applyAlignment="0" applyProtection="0"/>
    <xf numFmtId="0" fontId="70" fillId="10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5" borderId="0" applyNumberFormat="0" applyBorder="0" applyAlignment="0" applyProtection="0"/>
    <xf numFmtId="0" fontId="71" fillId="7" borderId="39" applyNumberFormat="0" applyAlignment="0" applyProtection="0"/>
    <xf numFmtId="0" fontId="72" fillId="0" borderId="0" applyNumberFormat="0" applyFill="0" applyBorder="0" applyAlignment="0" applyProtection="0"/>
    <xf numFmtId="0" fontId="73" fillId="0" borderId="41" applyNumberFormat="0" applyFill="0" applyAlignment="0" applyProtection="0"/>
    <xf numFmtId="0" fontId="74" fillId="0" borderId="42" applyNumberFormat="0" applyFill="0" applyAlignment="0" applyProtection="0"/>
    <xf numFmtId="0" fontId="75" fillId="0" borderId="43" applyNumberFormat="0" applyFill="0" applyAlignment="0" applyProtection="0"/>
    <xf numFmtId="0" fontId="75" fillId="0" borderId="0" applyNumberFormat="0" applyFill="0" applyBorder="0" applyAlignment="0" applyProtection="0"/>
    <xf numFmtId="0" fontId="76" fillId="21" borderId="40" applyNumberFormat="0" applyAlignment="0" applyProtection="0"/>
    <xf numFmtId="43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44" applyNumberFormat="0" applyFill="0" applyAlignment="0" applyProtection="0"/>
    <xf numFmtId="0" fontId="36" fillId="23" borderId="45" applyNumberFormat="0" applyFont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70" fillId="18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9" borderId="0" applyNumberFormat="0" applyBorder="0" applyAlignment="0" applyProtection="0"/>
    <xf numFmtId="0" fontId="80" fillId="4" borderId="0" applyNumberFormat="0" applyBorder="0" applyAlignment="0" applyProtection="0"/>
    <xf numFmtId="0" fontId="81" fillId="20" borderId="46" applyNumberFormat="0" applyAlignment="0" applyProtection="0"/>
    <xf numFmtId="0" fontId="82" fillId="0" borderId="0" applyNumberFormat="0" applyFill="0" applyBorder="0" applyAlignment="0" applyProtection="0"/>
    <xf numFmtId="0" fontId="37" fillId="0" borderId="0"/>
    <xf numFmtId="0" fontId="3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17" fillId="0" borderId="0"/>
    <xf numFmtId="0" fontId="37" fillId="0" borderId="0"/>
    <xf numFmtId="0" fontId="37" fillId="0" borderId="0"/>
    <xf numFmtId="0" fontId="17" fillId="0" borderId="0"/>
    <xf numFmtId="0" fontId="4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49" fillId="0" borderId="0"/>
    <xf numFmtId="0" fontId="17" fillId="0" borderId="0"/>
    <xf numFmtId="0" fontId="37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17" fillId="0" borderId="0"/>
    <xf numFmtId="0" fontId="22" fillId="0" borderId="0"/>
    <xf numFmtId="0" fontId="17" fillId="0" borderId="0"/>
    <xf numFmtId="0" fontId="84" fillId="0" borderId="47" applyNumberFormat="0" applyFill="0" applyAlignment="0" applyProtection="0"/>
    <xf numFmtId="44" fontId="12" fillId="0" borderId="0" applyFont="0" applyFill="0" applyBorder="0" applyAlignment="0" applyProtection="0"/>
    <xf numFmtId="0" fontId="85" fillId="3" borderId="0" applyNumberFormat="0" applyBorder="0" applyAlignment="0" applyProtection="0"/>
    <xf numFmtId="0" fontId="86" fillId="22" borderId="0" applyNumberFormat="0" applyBorder="0" applyAlignment="0" applyProtection="0"/>
    <xf numFmtId="0" fontId="83" fillId="0" borderId="0"/>
    <xf numFmtId="0" fontId="87" fillId="20" borderId="39" applyNumberFormat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8" fillId="0" borderId="0"/>
    <xf numFmtId="0" fontId="5" fillId="0" borderId="0"/>
    <xf numFmtId="0" fontId="4" fillId="0" borderId="0"/>
    <xf numFmtId="0" fontId="22" fillId="0" borderId="0"/>
    <xf numFmtId="0" fontId="3" fillId="0" borderId="0"/>
    <xf numFmtId="0" fontId="30" fillId="0" borderId="0"/>
    <xf numFmtId="43" fontId="30" fillId="0" borderId="0" applyFont="0" applyFill="0" applyBorder="0" applyAlignment="0" applyProtection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" fillId="0" borderId="0"/>
    <xf numFmtId="0" fontId="1" fillId="0" borderId="0"/>
  </cellStyleXfs>
  <cellXfs count="1538">
    <xf numFmtId="0" fontId="0" fillId="0" borderId="0" xfId="0"/>
    <xf numFmtId="0" fontId="8" fillId="0" borderId="0" xfId="1" applyFill="1" applyProtection="1"/>
    <xf numFmtId="0" fontId="13" fillId="0" borderId="0" xfId="0" applyFont="1" applyFill="1" applyBorder="1" applyAlignment="1" applyProtection="1">
      <alignment horizontal="right" vertical="center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0" fontId="15" fillId="0" borderId="0" xfId="1" applyFont="1" applyFill="1" applyProtection="1"/>
    <xf numFmtId="49" fontId="16" fillId="0" borderId="4" xfId="1" applyNumberFormat="1" applyFont="1" applyFill="1" applyBorder="1" applyAlignment="1" applyProtection="1">
      <alignment horizontal="center" vertical="center" wrapText="1"/>
    </xf>
    <xf numFmtId="0" fontId="17" fillId="0" borderId="5" xfId="0" applyFont="1" applyBorder="1" applyAlignment="1" applyProtection="1">
      <alignment horizontal="left" vertical="center" wrapText="1"/>
    </xf>
    <xf numFmtId="0" fontId="17" fillId="0" borderId="5" xfId="0" applyFont="1" applyBorder="1" applyAlignment="1" applyProtection="1">
      <alignment horizontal="center" vertical="center" wrapText="1"/>
    </xf>
    <xf numFmtId="164" fontId="16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1" applyFont="1" applyFill="1" applyProtection="1"/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center" vertical="center" wrapText="1"/>
    </xf>
    <xf numFmtId="49" fontId="18" fillId="0" borderId="7" xfId="1" applyNumberFormat="1" applyFont="1" applyFill="1" applyBorder="1" applyAlignment="1" applyProtection="1">
      <alignment horizontal="center" vertical="center" wrapText="1"/>
    </xf>
    <xf numFmtId="0" fontId="18" fillId="0" borderId="8" xfId="1" applyFont="1" applyFill="1" applyBorder="1" applyAlignment="1" applyProtection="1">
      <alignment horizontal="left" vertical="center" wrapText="1"/>
    </xf>
    <xf numFmtId="0" fontId="18" fillId="0" borderId="8" xfId="1" applyFont="1" applyFill="1" applyBorder="1" applyAlignment="1" applyProtection="1">
      <alignment horizontal="center" vertical="center" wrapText="1"/>
    </xf>
    <xf numFmtId="0" fontId="19" fillId="0" borderId="8" xfId="0" applyFont="1" applyBorder="1" applyAlignment="1" applyProtection="1">
      <alignment horizontal="left" vertical="center" wrapText="1"/>
    </xf>
    <xf numFmtId="0" fontId="19" fillId="0" borderId="8" xfId="0" applyFont="1" applyBorder="1" applyAlignment="1" applyProtection="1">
      <alignment horizontal="left" vertical="center" wrapText="1" indent="6"/>
    </xf>
    <xf numFmtId="49" fontId="16" fillId="0" borderId="10" xfId="1" applyNumberFormat="1" applyFont="1" applyFill="1" applyBorder="1" applyAlignment="1" applyProtection="1">
      <alignment horizontal="center" vertical="center" wrapText="1"/>
    </xf>
    <xf numFmtId="0" fontId="17" fillId="0" borderId="11" xfId="0" applyFont="1" applyBorder="1" applyAlignment="1" applyProtection="1">
      <alignment horizontal="center" vertical="center" wrapText="1"/>
    </xf>
    <xf numFmtId="49" fontId="14" fillId="0" borderId="1" xfId="1" applyNumberFormat="1" applyFont="1" applyFill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17" fillId="0" borderId="5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wrapText="1"/>
    </xf>
    <xf numFmtId="0" fontId="19" fillId="0" borderId="8" xfId="0" applyFont="1" applyBorder="1" applyAlignment="1" applyProtection="1">
      <alignment horizontal="left" vertical="center" wrapText="1" indent="7"/>
    </xf>
    <xf numFmtId="0" fontId="19" fillId="0" borderId="11" xfId="0" applyFont="1" applyBorder="1" applyAlignment="1" applyProtection="1">
      <alignment horizontal="left" vertical="center" wrapText="1" indent="7"/>
    </xf>
    <xf numFmtId="49" fontId="18" fillId="0" borderId="1" xfId="1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/>
    </xf>
    <xf numFmtId="0" fontId="18" fillId="0" borderId="2" xfId="1" applyFont="1" applyFill="1" applyBorder="1" applyAlignment="1" applyProtection="1">
      <alignment horizontal="center" vertical="center" wrapText="1"/>
    </xf>
    <xf numFmtId="49" fontId="16" fillId="0" borderId="13" xfId="1" applyNumberFormat="1" applyFont="1" applyFill="1" applyBorder="1" applyAlignment="1" applyProtection="1">
      <alignment horizontal="center" vertical="center" wrapText="1"/>
    </xf>
    <xf numFmtId="0" fontId="16" fillId="0" borderId="14" xfId="1" applyFont="1" applyFill="1" applyBorder="1" applyAlignment="1" applyProtection="1">
      <alignment horizontal="left" vertical="center" wrapText="1"/>
    </xf>
    <xf numFmtId="0" fontId="16" fillId="0" borderId="14" xfId="1" applyFont="1" applyFill="1" applyBorder="1" applyAlignment="1" applyProtection="1">
      <alignment horizontal="center" vertical="center" wrapText="1"/>
    </xf>
    <xf numFmtId="16" fontId="19" fillId="0" borderId="8" xfId="2" applyNumberFormat="1" applyFont="1" applyFill="1" applyBorder="1" applyAlignment="1">
      <alignment horizontal="left" vertical="center" indent="5"/>
    </xf>
    <xf numFmtId="0" fontId="19" fillId="0" borderId="8" xfId="0" applyFont="1" applyBorder="1" applyAlignment="1" applyProtection="1">
      <alignment horizontal="center" vertical="center" wrapText="1"/>
    </xf>
    <xf numFmtId="0" fontId="19" fillId="0" borderId="8" xfId="2" applyFont="1" applyFill="1" applyBorder="1" applyAlignment="1">
      <alignment horizontal="left" vertical="center" indent="5"/>
    </xf>
    <xf numFmtId="0" fontId="17" fillId="0" borderId="8" xfId="2" applyFont="1" applyFill="1" applyBorder="1" applyAlignment="1">
      <alignment horizontal="left"/>
    </xf>
    <xf numFmtId="0" fontId="19" fillId="0" borderId="8" xfId="2" applyFont="1" applyFill="1" applyBorder="1" applyAlignment="1">
      <alignment horizontal="left" indent="5"/>
    </xf>
    <xf numFmtId="0" fontId="17" fillId="0" borderId="8" xfId="2" applyFont="1" applyFill="1" applyBorder="1" applyAlignment="1">
      <alignment horizontal="left" wrapText="1"/>
    </xf>
    <xf numFmtId="49" fontId="16" fillId="0" borderId="16" xfId="1" applyNumberFormat="1" applyFont="1" applyFill="1" applyBorder="1" applyAlignment="1" applyProtection="1">
      <alignment horizontal="center" vertical="center" wrapText="1"/>
    </xf>
    <xf numFmtId="0" fontId="17" fillId="0" borderId="11" xfId="0" applyFont="1" applyBorder="1" applyAlignment="1" applyProtection="1">
      <alignment horizontal="left" wrapText="1"/>
    </xf>
    <xf numFmtId="0" fontId="17" fillId="0" borderId="11" xfId="0" applyFont="1" applyBorder="1" applyAlignment="1" applyProtection="1">
      <alignment horizontal="center" wrapText="1"/>
    </xf>
    <xf numFmtId="0" fontId="17" fillId="0" borderId="14" xfId="0" applyFont="1" applyBorder="1" applyAlignment="1" applyProtection="1">
      <alignment horizontal="left" wrapText="1"/>
    </xf>
    <xf numFmtId="0" fontId="17" fillId="0" borderId="14" xfId="0" applyFont="1" applyBorder="1" applyAlignment="1" applyProtection="1">
      <alignment horizontal="center" wrapText="1"/>
    </xf>
    <xf numFmtId="0" fontId="17" fillId="0" borderId="8" xfId="0" applyFont="1" applyBorder="1" applyAlignment="1" applyProtection="1">
      <alignment horizontal="center" wrapText="1"/>
    </xf>
    <xf numFmtId="0" fontId="17" fillId="0" borderId="11" xfId="0" applyFont="1" applyBorder="1" applyAlignment="1" applyProtection="1">
      <alignment horizontal="left" vertical="center" wrapText="1"/>
    </xf>
    <xf numFmtId="0" fontId="14" fillId="0" borderId="2" xfId="1" applyFont="1" applyFill="1" applyBorder="1" applyAlignment="1" applyProtection="1">
      <alignment horizontal="left" vertical="center" wrapText="1"/>
    </xf>
    <xf numFmtId="0" fontId="17" fillId="0" borderId="5" xfId="0" applyFont="1" applyBorder="1" applyAlignment="1" applyProtection="1">
      <alignment horizontal="center" wrapText="1"/>
    </xf>
    <xf numFmtId="49" fontId="16" fillId="0" borderId="7" xfId="1" applyNumberFormat="1" applyFont="1" applyFill="1" applyBorder="1" applyAlignment="1" applyProtection="1">
      <alignment horizontal="left" vertical="center" wrapText="1" indent="1"/>
    </xf>
    <xf numFmtId="0" fontId="17" fillId="0" borderId="2" xfId="0" applyFont="1" applyBorder="1" applyAlignment="1" applyProtection="1">
      <alignment horizontal="center" wrapText="1"/>
    </xf>
    <xf numFmtId="0" fontId="17" fillId="0" borderId="14" xfId="0" applyFont="1" applyBorder="1" applyAlignment="1" applyProtection="1">
      <alignment horizontal="left" vertical="center" wrapText="1"/>
    </xf>
    <xf numFmtId="0" fontId="17" fillId="0" borderId="17" xfId="0" applyFont="1" applyBorder="1" applyAlignment="1" applyProtection="1">
      <alignment horizontal="center" vertical="center" wrapText="1"/>
    </xf>
    <xf numFmtId="0" fontId="17" fillId="0" borderId="18" xfId="0" applyFont="1" applyBorder="1" applyAlignment="1" applyProtection="1">
      <alignment horizontal="center" vertical="center" wrapText="1"/>
    </xf>
    <xf numFmtId="164" fontId="12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1" fillId="0" borderId="17" xfId="0" applyFont="1" applyBorder="1" applyAlignment="1" applyProtection="1">
      <alignment horizontal="left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164" fontId="18" fillId="0" borderId="19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2" xfId="1" applyFont="1" applyFill="1" applyBorder="1" applyAlignment="1" applyProtection="1">
      <alignment horizontal="left" vertical="center" wrapText="1" indent="1"/>
    </xf>
    <xf numFmtId="0" fontId="19" fillId="0" borderId="8" xfId="0" applyFont="1" applyBorder="1" applyAlignment="1" applyProtection="1">
      <alignment horizontal="left" wrapText="1" indent="5"/>
    </xf>
    <xf numFmtId="0" fontId="21" fillId="0" borderId="2" xfId="0" applyFont="1" applyBorder="1" applyAlignment="1" applyProtection="1">
      <alignment wrapText="1"/>
    </xf>
    <xf numFmtId="0" fontId="21" fillId="0" borderId="2" xfId="0" applyFont="1" applyBorder="1" applyAlignment="1" applyProtection="1">
      <alignment horizontal="center" wrapText="1"/>
    </xf>
    <xf numFmtId="0" fontId="16" fillId="0" borderId="5" xfId="1" applyFont="1" applyFill="1" applyBorder="1" applyAlignment="1" applyProtection="1">
      <alignment horizontal="left" vertical="center" wrapText="1"/>
    </xf>
    <xf numFmtId="0" fontId="16" fillId="0" borderId="5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24" fillId="0" borderId="8" xfId="1" applyFont="1" applyFill="1" applyBorder="1" applyAlignment="1" applyProtection="1">
      <alignment horizontal="left" vertical="center" wrapText="1" indent="5"/>
    </xf>
    <xf numFmtId="0" fontId="24" fillId="0" borderId="8" xfId="1" applyFont="1" applyFill="1" applyBorder="1" applyAlignment="1" applyProtection="1">
      <alignment horizontal="left" indent="5"/>
    </xf>
    <xf numFmtId="0" fontId="24" fillId="0" borderId="8" xfId="1" applyFont="1" applyFill="1" applyBorder="1" applyAlignment="1" applyProtection="1">
      <alignment horizontal="center" vertical="center" wrapText="1"/>
    </xf>
    <xf numFmtId="0" fontId="24" fillId="0" borderId="11" xfId="1" applyFont="1" applyFill="1" applyBorder="1" applyAlignment="1" applyProtection="1">
      <alignment horizontal="left" vertical="center" wrapText="1" indent="11"/>
    </xf>
    <xf numFmtId="0" fontId="24" fillId="0" borderId="11" xfId="1" applyFont="1" applyFill="1" applyBorder="1" applyAlignment="1" applyProtection="1">
      <alignment horizontal="center" vertical="center" wrapText="1"/>
    </xf>
    <xf numFmtId="49" fontId="18" fillId="0" borderId="1" xfId="1" applyNumberFormat="1" applyFont="1" applyFill="1" applyBorder="1" applyAlignment="1" applyProtection="1">
      <alignment horizontal="left" vertical="center" wrapText="1" indent="1"/>
    </xf>
    <xf numFmtId="0" fontId="18" fillId="0" borderId="2" xfId="1" applyFont="1" applyFill="1" applyBorder="1" applyAlignment="1" applyProtection="1">
      <alignment vertical="center" wrapText="1"/>
    </xf>
    <xf numFmtId="49" fontId="18" fillId="0" borderId="20" xfId="1" applyNumberFormat="1" applyFont="1" applyFill="1" applyBorder="1" applyAlignment="1" applyProtection="1">
      <alignment horizontal="center" vertical="center" wrapText="1"/>
    </xf>
    <xf numFmtId="49" fontId="16" fillId="0" borderId="13" xfId="1" applyNumberFormat="1" applyFont="1" applyFill="1" applyBorder="1" applyAlignment="1" applyProtection="1">
      <alignment horizontal="left" vertical="center" wrapText="1" indent="1"/>
    </xf>
    <xf numFmtId="0" fontId="12" fillId="0" borderId="8" xfId="1" applyFont="1" applyFill="1" applyBorder="1" applyAlignment="1" applyProtection="1">
      <alignment horizontal="left" vertical="center" wrapText="1"/>
    </xf>
    <xf numFmtId="0" fontId="16" fillId="0" borderId="7" xfId="1" applyFont="1" applyFill="1" applyBorder="1" applyAlignment="1" applyProtection="1">
      <alignment horizontal="left" vertical="center" wrapText="1" indent="1"/>
    </xf>
    <xf numFmtId="0" fontId="18" fillId="0" borderId="2" xfId="1" applyFont="1" applyFill="1" applyBorder="1" applyAlignment="1" applyProtection="1">
      <alignment horizontal="left" vertical="center" wrapText="1" indent="1"/>
    </xf>
    <xf numFmtId="0" fontId="25" fillId="0" borderId="0" xfId="1" applyFont="1" applyFill="1" applyProtection="1"/>
    <xf numFmtId="0" fontId="21" fillId="0" borderId="2" xfId="0" applyFont="1" applyBorder="1" applyAlignment="1" applyProtection="1">
      <alignment horizontal="left" vertical="center" wrapText="1" indent="1"/>
    </xf>
    <xf numFmtId="0" fontId="8" fillId="0" borderId="0" xfId="1" applyFont="1" applyFill="1" applyProtection="1"/>
    <xf numFmtId="0" fontId="8" fillId="0" borderId="0" xfId="1" applyFont="1" applyFill="1" applyAlignment="1" applyProtection="1">
      <alignment horizontal="right" vertical="center" indent="1"/>
    </xf>
    <xf numFmtId="0" fontId="23" fillId="0" borderId="0" xfId="0" applyFont="1" applyFill="1" applyBorder="1" applyAlignment="1" applyProtection="1">
      <alignment horizontal="right" vertical="center"/>
    </xf>
    <xf numFmtId="0" fontId="14" fillId="0" borderId="13" xfId="1" applyFont="1" applyFill="1" applyBorder="1" applyAlignment="1" applyProtection="1">
      <alignment horizontal="lef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0" fontId="14" fillId="0" borderId="22" xfId="1" applyFont="1" applyFill="1" applyBorder="1" applyAlignment="1" applyProtection="1">
      <alignment horizontal="left" vertical="center" wrapText="1" indent="1"/>
    </xf>
    <xf numFmtId="164" fontId="14" fillId="0" borderId="23" xfId="1" applyNumberFormat="1" applyFont="1" applyFill="1" applyBorder="1" applyAlignment="1" applyProtection="1">
      <alignment horizontal="right" vertical="center" wrapText="1" indent="1"/>
    </xf>
    <xf numFmtId="0" fontId="24" fillId="0" borderId="8" xfId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/>
    </xf>
    <xf numFmtId="164" fontId="14" fillId="0" borderId="0" xfId="0" applyNumberFormat="1" applyFont="1" applyFill="1" applyAlignment="1" applyProtection="1">
      <alignment horizontal="center" vertical="center" wrapText="1"/>
    </xf>
    <xf numFmtId="164" fontId="18" fillId="0" borderId="20" xfId="0" applyNumberFormat="1" applyFont="1" applyFill="1" applyBorder="1" applyAlignment="1" applyProtection="1">
      <alignment horizontal="center" vertical="center" wrapText="1"/>
    </xf>
    <xf numFmtId="164" fontId="18" fillId="0" borderId="25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0" fontId="24" fillId="0" borderId="32" xfId="1" applyFont="1" applyFill="1" applyBorder="1" applyAlignment="1" applyProtection="1">
      <alignment horizontal="left" vertical="center" wrapText="1" indent="4"/>
    </xf>
    <xf numFmtId="0" fontId="17" fillId="0" borderId="0" xfId="51" applyFont="1" applyAlignment="1">
      <alignment horizontal="center"/>
    </xf>
    <xf numFmtId="0" fontId="17" fillId="0" borderId="0" xfId="51" applyFont="1"/>
    <xf numFmtId="0" fontId="56" fillId="0" borderId="0" xfId="51" applyFont="1"/>
    <xf numFmtId="3" fontId="17" fillId="0" borderId="0" xfId="51" applyNumberFormat="1" applyFont="1"/>
    <xf numFmtId="0" fontId="21" fillId="0" borderId="14" xfId="51" applyFont="1" applyBorder="1" applyAlignment="1">
      <alignment horizontal="center" vertical="center"/>
    </xf>
    <xf numFmtId="3" fontId="21" fillId="0" borderId="0" xfId="51" applyNumberFormat="1" applyFont="1"/>
    <xf numFmtId="0" fontId="21" fillId="0" borderId="0" xfId="51" applyFont="1"/>
    <xf numFmtId="0" fontId="21" fillId="0" borderId="18" xfId="51" applyFont="1" applyBorder="1" applyAlignment="1">
      <alignment horizontal="center" vertical="center" wrapText="1"/>
    </xf>
    <xf numFmtId="0" fontId="21" fillId="0" borderId="23" xfId="51" applyFont="1" applyBorder="1" applyAlignment="1">
      <alignment horizontal="center" vertical="center"/>
    </xf>
    <xf numFmtId="0" fontId="21" fillId="0" borderId="0" xfId="51" applyFont="1" applyAlignment="1">
      <alignment horizontal="center" vertical="center"/>
    </xf>
    <xf numFmtId="0" fontId="17" fillId="0" borderId="0" xfId="51" applyFont="1" applyFill="1"/>
    <xf numFmtId="0" fontId="21" fillId="0" borderId="1" xfId="51" applyFont="1" applyFill="1" applyBorder="1" applyAlignment="1">
      <alignment horizontal="center" vertical="center"/>
    </xf>
    <xf numFmtId="0" fontId="21" fillId="0" borderId="2" xfId="51" applyFont="1" applyFill="1" applyBorder="1" applyAlignment="1">
      <alignment vertical="center" wrapText="1"/>
    </xf>
    <xf numFmtId="0" fontId="21" fillId="0" borderId="2" xfId="51" applyFont="1" applyFill="1" applyBorder="1" applyAlignment="1">
      <alignment horizontal="center" vertical="center"/>
    </xf>
    <xf numFmtId="0" fontId="21" fillId="0" borderId="2" xfId="51" applyFont="1" applyFill="1" applyBorder="1" applyAlignment="1">
      <alignment vertical="center"/>
    </xf>
    <xf numFmtId="3" fontId="21" fillId="0" borderId="3" xfId="51" applyNumberFormat="1" applyFont="1" applyFill="1" applyBorder="1" applyAlignment="1">
      <alignment vertical="center"/>
    </xf>
    <xf numFmtId="0" fontId="21" fillId="0" borderId="7" xfId="51" applyFont="1" applyFill="1" applyBorder="1" applyAlignment="1">
      <alignment horizontal="center" vertical="center"/>
    </xf>
    <xf numFmtId="0" fontId="21" fillId="0" borderId="8" xfId="51" applyFont="1" applyFill="1" applyBorder="1" applyAlignment="1">
      <alignment vertical="center" wrapText="1"/>
    </xf>
    <xf numFmtId="0" fontId="21" fillId="0" borderId="8" xfId="51" applyFont="1" applyFill="1" applyBorder="1" applyAlignment="1">
      <alignment horizontal="center" vertical="center"/>
    </xf>
    <xf numFmtId="0" fontId="17" fillId="0" borderId="4" xfId="51" applyFont="1" applyFill="1" applyBorder="1" applyAlignment="1">
      <alignment horizontal="center" vertical="center"/>
    </xf>
    <xf numFmtId="0" fontId="17" fillId="0" borderId="5" xfId="51" applyFont="1" applyFill="1" applyBorder="1" applyAlignment="1">
      <alignment vertical="center" wrapText="1"/>
    </xf>
    <xf numFmtId="0" fontId="17" fillId="0" borderId="5" xfId="51" applyFont="1" applyFill="1" applyBorder="1" applyAlignment="1">
      <alignment horizontal="center" vertical="center" wrapText="1"/>
    </xf>
    <xf numFmtId="4" fontId="17" fillId="0" borderId="5" xfId="51" applyNumberFormat="1" applyFont="1" applyFill="1" applyBorder="1" applyAlignment="1">
      <alignment vertical="center"/>
    </xf>
    <xf numFmtId="3" fontId="17" fillId="0" borderId="5" xfId="51" applyNumberFormat="1" applyFont="1" applyFill="1" applyBorder="1" applyAlignment="1">
      <alignment vertical="center"/>
    </xf>
    <xf numFmtId="3" fontId="57" fillId="0" borderId="6" xfId="51" applyNumberFormat="1" applyFont="1" applyFill="1" applyBorder="1" applyAlignment="1">
      <alignment vertical="center"/>
    </xf>
    <xf numFmtId="0" fontId="17" fillId="0" borderId="38" xfId="51" applyFont="1" applyFill="1" applyBorder="1" applyAlignment="1">
      <alignment horizontal="center" vertical="center" wrapText="1"/>
    </xf>
    <xf numFmtId="0" fontId="17" fillId="0" borderId="50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/>
    </xf>
    <xf numFmtId="3" fontId="19" fillId="0" borderId="8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0" fontId="17" fillId="0" borderId="8" xfId="51" applyFont="1" applyFill="1" applyBorder="1" applyAlignment="1">
      <alignment horizontal="center" vertical="center" wrapText="1"/>
    </xf>
    <xf numFmtId="4" fontId="17" fillId="0" borderId="8" xfId="51" applyNumberFormat="1" applyFont="1" applyFill="1" applyBorder="1" applyAlignment="1">
      <alignment vertical="center"/>
    </xf>
    <xf numFmtId="0" fontId="21" fillId="0" borderId="8" xfId="51" applyFont="1" applyFill="1" applyBorder="1" applyAlignment="1">
      <alignment vertical="center"/>
    </xf>
    <xf numFmtId="0" fontId="21" fillId="0" borderId="10" xfId="51" applyFont="1" applyFill="1" applyBorder="1" applyAlignment="1">
      <alignment horizontal="center" vertical="center"/>
    </xf>
    <xf numFmtId="0" fontId="21" fillId="0" borderId="11" xfId="51" applyFont="1" applyFill="1" applyBorder="1" applyAlignment="1">
      <alignment vertical="center"/>
    </xf>
    <xf numFmtId="0" fontId="21" fillId="0" borderId="11" xfId="51" applyFont="1" applyFill="1" applyBorder="1" applyAlignment="1">
      <alignment horizontal="center" vertical="center"/>
    </xf>
    <xf numFmtId="3" fontId="21" fillId="0" borderId="12" xfId="51" applyNumberFormat="1" applyFont="1" applyFill="1" applyBorder="1" applyAlignment="1">
      <alignment vertical="center"/>
    </xf>
    <xf numFmtId="0" fontId="17" fillId="0" borderId="5" xfId="51" applyFont="1" applyFill="1" applyBorder="1" applyAlignment="1">
      <alignment horizontal="center" vertical="center"/>
    </xf>
    <xf numFmtId="0" fontId="17" fillId="0" borderId="5" xfId="51" applyFont="1" applyFill="1" applyBorder="1" applyAlignment="1">
      <alignment vertical="center"/>
    </xf>
    <xf numFmtId="3" fontId="17" fillId="0" borderId="6" xfId="51" applyNumberFormat="1" applyFont="1" applyFill="1" applyBorder="1" applyAlignment="1">
      <alignment vertical="center"/>
    </xf>
    <xf numFmtId="165" fontId="19" fillId="0" borderId="8" xfId="51" applyNumberFormat="1" applyFont="1" applyFill="1" applyBorder="1" applyAlignment="1">
      <alignment vertical="center"/>
    </xf>
    <xf numFmtId="0" fontId="21" fillId="0" borderId="51" xfId="51" applyFont="1" applyFill="1" applyBorder="1" applyAlignment="1">
      <alignment horizontal="center" vertical="center"/>
    </xf>
    <xf numFmtId="0" fontId="21" fillId="0" borderId="17" xfId="51" applyFont="1" applyFill="1" applyBorder="1" applyAlignment="1">
      <alignment vertical="center" wrapText="1"/>
    </xf>
    <xf numFmtId="0" fontId="21" fillId="0" borderId="17" xfId="51" applyFont="1" applyFill="1" applyBorder="1" applyAlignment="1">
      <alignment horizontal="center" vertical="center"/>
    </xf>
    <xf numFmtId="0" fontId="21" fillId="0" borderId="17" xfId="51" applyFont="1" applyFill="1" applyBorder="1" applyAlignment="1">
      <alignment vertical="center"/>
    </xf>
    <xf numFmtId="3" fontId="21" fillId="0" borderId="19" xfId="51" applyNumberFormat="1" applyFont="1" applyFill="1" applyBorder="1" applyAlignment="1">
      <alignment vertical="center"/>
    </xf>
    <xf numFmtId="0" fontId="21" fillId="0" borderId="13" xfId="51" applyFont="1" applyFill="1" applyBorder="1" applyAlignment="1">
      <alignment horizontal="center" vertical="center"/>
    </xf>
    <xf numFmtId="0" fontId="21" fillId="0" borderId="14" xfId="51" applyFont="1" applyFill="1" applyBorder="1" applyAlignment="1">
      <alignment vertical="center" wrapText="1"/>
    </xf>
    <xf numFmtId="0" fontId="21" fillId="0" borderId="14" xfId="51" applyFont="1" applyFill="1" applyBorder="1" applyAlignment="1">
      <alignment horizontal="center" vertical="center"/>
    </xf>
    <xf numFmtId="0" fontId="21" fillId="0" borderId="14" xfId="51" applyFont="1" applyFill="1" applyBorder="1" applyAlignment="1">
      <alignment vertical="center"/>
    </xf>
    <xf numFmtId="3" fontId="21" fillId="0" borderId="9" xfId="51" applyNumberFormat="1" applyFont="1" applyFill="1" applyBorder="1" applyAlignment="1">
      <alignment vertical="center"/>
    </xf>
    <xf numFmtId="0" fontId="21" fillId="0" borderId="22" xfId="51" applyFont="1" applyFill="1" applyBorder="1" applyAlignment="1">
      <alignment horizontal="center" vertical="center"/>
    </xf>
    <xf numFmtId="0" fontId="21" fillId="0" borderId="18" xfId="51" applyFont="1" applyFill="1" applyBorder="1" applyAlignment="1">
      <alignment vertical="center" wrapText="1"/>
    </xf>
    <xf numFmtId="0" fontId="21" fillId="0" borderId="18" xfId="51" applyFont="1" applyFill="1" applyBorder="1" applyAlignment="1">
      <alignment horizontal="center" vertical="center"/>
    </xf>
    <xf numFmtId="0" fontId="21" fillId="0" borderId="18" xfId="51" applyFont="1" applyFill="1" applyBorder="1" applyAlignment="1">
      <alignment vertical="center"/>
    </xf>
    <xf numFmtId="3" fontId="21" fillId="0" borderId="23" xfId="51" applyNumberFormat="1" applyFont="1" applyFill="1" applyBorder="1" applyAlignment="1">
      <alignment vertical="center"/>
    </xf>
    <xf numFmtId="0" fontId="21" fillId="24" borderId="2" xfId="51" applyFont="1" applyFill="1" applyBorder="1" applyAlignment="1">
      <alignment horizontal="center" vertical="center"/>
    </xf>
    <xf numFmtId="0" fontId="21" fillId="24" borderId="2" xfId="51" applyFont="1" applyFill="1" applyBorder="1" applyAlignment="1">
      <alignment vertical="center"/>
    </xf>
    <xf numFmtId="0" fontId="21" fillId="0" borderId="54" xfId="51" applyFont="1" applyBorder="1" applyAlignment="1">
      <alignment horizontal="center" vertical="center"/>
    </xf>
    <xf numFmtId="0" fontId="61" fillId="0" borderId="0" xfId="48" applyFont="1"/>
    <xf numFmtId="0" fontId="66" fillId="0" borderId="0" xfId="48" applyFont="1"/>
    <xf numFmtId="164" fontId="68" fillId="0" borderId="0" xfId="1" applyNumberFormat="1" applyFont="1" applyFill="1" applyBorder="1" applyAlignment="1" applyProtection="1">
      <alignment horizontal="centerContinuous" vertical="center"/>
    </xf>
    <xf numFmtId="0" fontId="18" fillId="0" borderId="1" xfId="1" applyFont="1" applyFill="1" applyBorder="1" applyAlignment="1" applyProtection="1">
      <alignment horizontal="center" vertical="center" wrapText="1"/>
    </xf>
    <xf numFmtId="0" fontId="49" fillId="0" borderId="0" xfId="0" applyFont="1"/>
    <xf numFmtId="0" fontId="49" fillId="0" borderId="0" xfId="0" applyFont="1" applyBorder="1"/>
    <xf numFmtId="164" fontId="21" fillId="0" borderId="0" xfId="67" applyNumberFormat="1" applyFont="1" applyFill="1" applyBorder="1" applyAlignment="1">
      <alignment vertical="center"/>
    </xf>
    <xf numFmtId="164" fontId="21" fillId="0" borderId="0" xfId="67" applyNumberFormat="1" applyFont="1" applyBorder="1" applyAlignment="1">
      <alignment horizontal="center" vertical="center" wrapText="1"/>
    </xf>
    <xf numFmtId="164" fontId="17" fillId="0" borderId="0" xfId="67" applyNumberFormat="1" applyFont="1" applyBorder="1" applyAlignment="1">
      <alignment horizontal="center" vertical="center" wrapText="1"/>
    </xf>
    <xf numFmtId="164" fontId="60" fillId="0" borderId="0" xfId="67" applyNumberFormat="1" applyFont="1" applyBorder="1" applyAlignment="1">
      <alignment vertical="center"/>
    </xf>
    <xf numFmtId="164" fontId="21" fillId="0" borderId="0" xfId="67" applyNumberFormat="1" applyFont="1" applyBorder="1" applyAlignment="1">
      <alignment vertical="center" wrapText="1"/>
    </xf>
    <xf numFmtId="164" fontId="17" fillId="0" borderId="59" xfId="67" applyNumberFormat="1" applyFont="1" applyBorder="1" applyAlignment="1">
      <alignment horizontal="center" vertical="center" wrapText="1"/>
    </xf>
    <xf numFmtId="164" fontId="17" fillId="0" borderId="59" xfId="67" applyNumberFormat="1" applyFont="1" applyFill="1" applyBorder="1" applyAlignment="1">
      <alignment horizontal="center" vertical="center" wrapText="1"/>
    </xf>
    <xf numFmtId="164" fontId="17" fillId="0" borderId="7" xfId="67" applyNumberFormat="1" applyFont="1" applyBorder="1" applyAlignment="1">
      <alignment horizontal="left" vertical="center" wrapText="1"/>
    </xf>
    <xf numFmtId="0" fontId="64" fillId="0" borderId="0" xfId="0" applyFont="1" applyAlignment="1">
      <alignment vertical="center" wrapText="1"/>
    </xf>
    <xf numFmtId="164" fontId="65" fillId="0" borderId="0" xfId="67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ill="1" applyBorder="1"/>
    <xf numFmtId="3" fontId="90" fillId="0" borderId="0" xfId="0" applyNumberFormat="1" applyFont="1" applyFill="1" applyBorder="1" applyAlignment="1" applyProtection="1">
      <alignment vertical="center"/>
    </xf>
    <xf numFmtId="3" fontId="91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/>
    <xf numFmtId="164" fontId="93" fillId="0" borderId="0" xfId="160" applyNumberFormat="1" applyFont="1" applyFill="1" applyBorder="1" applyAlignment="1">
      <alignment horizontal="left" vertical="center" wrapText="1" indent="1"/>
    </xf>
    <xf numFmtId="164" fontId="93" fillId="0" borderId="0" xfId="160" applyNumberFormat="1" applyFont="1" applyFill="1" applyBorder="1" applyAlignment="1">
      <alignment horizontal="right" vertical="center" wrapText="1"/>
    </xf>
    <xf numFmtId="164" fontId="93" fillId="0" borderId="0" xfId="160" applyNumberFormat="1" applyFont="1" applyFill="1" applyBorder="1" applyAlignment="1">
      <alignment horizontal="right" vertical="center"/>
    </xf>
    <xf numFmtId="0" fontId="24" fillId="0" borderId="0" xfId="0" applyFont="1" applyBorder="1"/>
    <xf numFmtId="164" fontId="58" fillId="0" borderId="0" xfId="161" applyNumberFormat="1" applyFont="1" applyFill="1" applyBorder="1" applyAlignment="1" applyProtection="1">
      <alignment horizontal="center" vertical="center"/>
    </xf>
    <xf numFmtId="164" fontId="67" fillId="0" borderId="0" xfId="161" applyNumberFormat="1" applyFont="1" applyFill="1" applyBorder="1" applyAlignment="1" applyProtection="1">
      <alignment vertical="center"/>
    </xf>
    <xf numFmtId="164" fontId="67" fillId="0" borderId="0" xfId="161" applyNumberFormat="1" applyFont="1" applyFill="1" applyBorder="1" applyAlignment="1" applyProtection="1">
      <alignment horizontal="center" vertical="center"/>
    </xf>
    <xf numFmtId="164" fontId="67" fillId="0" borderId="0" xfId="0" applyNumberFormat="1" applyFont="1" applyFill="1" applyBorder="1" applyAlignment="1">
      <alignment horizontal="center" vertical="center"/>
    </xf>
    <xf numFmtId="164" fontId="67" fillId="0" borderId="0" xfId="159" applyNumberFormat="1" applyFont="1" applyBorder="1" applyAlignment="1">
      <alignment horizontal="center" vertical="center"/>
    </xf>
    <xf numFmtId="164" fontId="67" fillId="0" borderId="0" xfId="161" applyNumberFormat="1" applyFont="1" applyFill="1" applyBorder="1" applyAlignment="1" applyProtection="1">
      <alignment horizontal="left" vertical="center" indent="1"/>
    </xf>
    <xf numFmtId="164" fontId="67" fillId="0" borderId="0" xfId="161" applyNumberFormat="1" applyFont="1" applyFill="1" applyBorder="1" applyAlignment="1" applyProtection="1">
      <alignment horizontal="center" vertical="center" wrapText="1"/>
    </xf>
    <xf numFmtId="164" fontId="21" fillId="0" borderId="1" xfId="161" applyNumberFormat="1" applyFont="1" applyFill="1" applyBorder="1" applyAlignment="1" applyProtection="1">
      <alignment horizontal="center" vertical="center" wrapText="1"/>
    </xf>
    <xf numFmtId="164" fontId="21" fillId="0" borderId="2" xfId="161" applyNumberFormat="1" applyFont="1" applyFill="1" applyBorder="1" applyAlignment="1" applyProtection="1">
      <alignment horizontal="center" vertical="center" wrapText="1"/>
    </xf>
    <xf numFmtId="164" fontId="21" fillId="0" borderId="2" xfId="159" applyNumberFormat="1" applyFont="1" applyBorder="1" applyAlignment="1">
      <alignment horizontal="center" vertical="center" wrapText="1"/>
    </xf>
    <xf numFmtId="164" fontId="21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4" fontId="21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7" fillId="0" borderId="7" xfId="161" applyNumberFormat="1" applyFont="1" applyFill="1" applyBorder="1" applyAlignment="1" applyProtection="1">
      <alignment horizontal="center" vertical="center" wrapText="1"/>
    </xf>
    <xf numFmtId="164" fontId="17" fillId="0" borderId="8" xfId="161" applyNumberFormat="1" applyFont="1" applyFill="1" applyBorder="1" applyAlignment="1" applyProtection="1">
      <alignment vertical="center" wrapText="1"/>
    </xf>
    <xf numFmtId="49" fontId="17" fillId="0" borderId="8" xfId="161" applyNumberFormat="1" applyFont="1" applyFill="1" applyBorder="1" applyAlignment="1" applyProtection="1">
      <alignment horizontal="left" vertical="center" wrapText="1" indent="2"/>
    </xf>
    <xf numFmtId="164" fontId="17" fillId="0" borderId="22" xfId="161" applyNumberFormat="1" applyFont="1" applyFill="1" applyBorder="1" applyAlignment="1" applyProtection="1">
      <alignment horizontal="center" vertical="center" wrapText="1"/>
    </xf>
    <xf numFmtId="164" fontId="17" fillId="0" borderId="18" xfId="161" applyNumberFormat="1" applyFont="1" applyFill="1" applyBorder="1" applyAlignment="1" applyProtection="1">
      <alignment vertical="center" wrapText="1"/>
    </xf>
    <xf numFmtId="49" fontId="17" fillId="0" borderId="18" xfId="161" applyNumberFormat="1" applyFont="1" applyFill="1" applyBorder="1" applyAlignment="1" applyProtection="1">
      <alignment horizontal="left" vertical="center" wrapText="1" indent="2"/>
    </xf>
    <xf numFmtId="164" fontId="21" fillId="0" borderId="1" xfId="161" applyNumberFormat="1" applyFont="1" applyFill="1" applyBorder="1" applyAlignment="1" applyProtection="1">
      <alignment horizontal="center" vertical="center"/>
    </xf>
    <xf numFmtId="164" fontId="21" fillId="0" borderId="2" xfId="161" applyNumberFormat="1" applyFont="1" applyFill="1" applyBorder="1" applyAlignment="1" applyProtection="1">
      <alignment vertical="center"/>
    </xf>
    <xf numFmtId="49" fontId="21" fillId="24" borderId="2" xfId="161" applyNumberFormat="1" applyFont="1" applyFill="1" applyBorder="1" applyAlignment="1" applyProtection="1">
      <alignment horizontal="left" vertical="center" wrapText="1" indent="2"/>
    </xf>
    <xf numFmtId="164" fontId="21" fillId="0" borderId="2" xfId="161" applyNumberFormat="1" applyFont="1" applyFill="1" applyBorder="1" applyAlignment="1" applyProtection="1">
      <alignment horizontal="right" vertical="center"/>
    </xf>
    <xf numFmtId="0" fontId="55" fillId="0" borderId="0" xfId="0" applyFont="1" applyBorder="1"/>
    <xf numFmtId="164" fontId="17" fillId="0" borderId="0" xfId="161" applyNumberFormat="1" applyFont="1" applyFill="1" applyBorder="1" applyAlignment="1" applyProtection="1">
      <alignment horizontal="center" vertical="center" wrapText="1"/>
    </xf>
    <xf numFmtId="164" fontId="19" fillId="0" borderId="0" xfId="159" applyNumberFormat="1" applyFont="1" applyBorder="1" applyAlignment="1">
      <alignment vertical="center"/>
    </xf>
    <xf numFmtId="164" fontId="19" fillId="0" borderId="0" xfId="159" applyNumberFormat="1" applyFont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164" fontId="19" fillId="0" borderId="0" xfId="159" applyNumberFormat="1" applyFont="1" applyBorder="1" applyAlignment="1">
      <alignment vertical="center" wrapText="1"/>
    </xf>
    <xf numFmtId="164" fontId="19" fillId="0" borderId="0" xfId="161" applyNumberFormat="1" applyFont="1" applyFill="1" applyBorder="1" applyAlignment="1" applyProtection="1">
      <alignment vertical="center" wrapText="1"/>
    </xf>
    <xf numFmtId="164" fontId="19" fillId="0" borderId="0" xfId="159" applyNumberFormat="1" applyFont="1" applyBorder="1" applyAlignment="1">
      <alignment horizontal="center" vertical="center" wrapText="1"/>
    </xf>
    <xf numFmtId="164" fontId="58" fillId="0" borderId="0" xfId="161" applyNumberFormat="1" applyFont="1" applyFill="1" applyBorder="1" applyAlignment="1" applyProtection="1">
      <alignment horizontal="center" vertical="center" wrapText="1"/>
    </xf>
    <xf numFmtId="164" fontId="67" fillId="0" borderId="0" xfId="159" applyNumberFormat="1" applyFont="1" applyBorder="1" applyAlignment="1">
      <alignment vertical="center" wrapText="1"/>
    </xf>
    <xf numFmtId="164" fontId="67" fillId="0" borderId="0" xfId="161" applyNumberFormat="1" applyFont="1" applyFill="1" applyBorder="1" applyAlignment="1" applyProtection="1">
      <alignment vertical="center" wrapText="1"/>
    </xf>
    <xf numFmtId="164" fontId="67" fillId="0" borderId="0" xfId="159" applyNumberFormat="1" applyFont="1" applyBorder="1" applyAlignment="1">
      <alignment horizontal="center" vertical="center" wrapText="1"/>
    </xf>
    <xf numFmtId="164" fontId="67" fillId="0" borderId="0" xfId="159" applyNumberFormat="1" applyFont="1" applyFill="1" applyBorder="1" applyAlignment="1">
      <alignment horizontal="center" vertical="center"/>
    </xf>
    <xf numFmtId="0" fontId="24" fillId="0" borderId="0" xfId="0" applyFont="1" applyFill="1" applyBorder="1"/>
    <xf numFmtId="0" fontId="0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24" xfId="0" applyFont="1" applyBorder="1" applyAlignment="1">
      <alignment horizontal="right"/>
    </xf>
    <xf numFmtId="164" fontId="21" fillId="0" borderId="60" xfId="0" applyNumberFormat="1" applyFont="1" applyFill="1" applyBorder="1" applyAlignment="1">
      <alignment horizontal="center" vertical="center" wrapText="1"/>
    </xf>
    <xf numFmtId="164" fontId="21" fillId="0" borderId="25" xfId="0" applyNumberFormat="1" applyFont="1" applyFill="1" applyBorder="1" applyAlignment="1">
      <alignment horizontal="center" vertical="center" wrapText="1"/>
    </xf>
    <xf numFmtId="164" fontId="17" fillId="0" borderId="8" xfId="161" applyNumberFormat="1" applyFont="1" applyFill="1" applyBorder="1" applyAlignment="1" applyProtection="1">
      <alignment horizontal="right" vertical="center"/>
    </xf>
    <xf numFmtId="164" fontId="17" fillId="0" borderId="8" xfId="159" applyNumberFormat="1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7" fillId="0" borderId="18" xfId="161" applyNumberFormat="1" applyFont="1" applyFill="1" applyBorder="1" applyAlignment="1" applyProtection="1">
      <alignment horizontal="right" vertical="center"/>
    </xf>
    <xf numFmtId="164" fontId="17" fillId="0" borderId="18" xfId="0" applyNumberFormat="1" applyFont="1" applyFill="1" applyBorder="1" applyAlignment="1">
      <alignment horizontal="right" vertical="center"/>
    </xf>
    <xf numFmtId="164" fontId="17" fillId="0" borderId="18" xfId="159" applyNumberFormat="1" applyFont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94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horizontal="right"/>
    </xf>
    <xf numFmtId="0" fontId="14" fillId="0" borderId="0" xfId="0" applyFont="1" applyFill="1" applyAlignment="1">
      <alignment vertical="center"/>
    </xf>
    <xf numFmtId="0" fontId="14" fillId="0" borderId="25" xfId="0" applyFont="1" applyFill="1" applyBorder="1" applyAlignment="1" applyProtection="1">
      <alignment horizontal="center" vertical="center" wrapText="1"/>
    </xf>
    <xf numFmtId="0" fontId="14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95" fillId="0" borderId="32" xfId="0" applyFont="1" applyFill="1" applyBorder="1" applyAlignment="1" applyProtection="1">
      <alignment horizontal="center" vertical="center" wrapText="1"/>
    </xf>
    <xf numFmtId="0" fontId="17" fillId="0" borderId="32" xfId="0" applyFont="1" applyBorder="1" applyAlignment="1">
      <alignment vertical="center" wrapText="1"/>
    </xf>
    <xf numFmtId="164" fontId="95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96" fillId="0" borderId="32" xfId="0" applyFont="1" applyFill="1" applyBorder="1" applyAlignment="1" applyProtection="1">
      <alignment horizontal="center" vertical="center" wrapText="1"/>
    </xf>
    <xf numFmtId="164" fontId="68" fillId="0" borderId="32" xfId="0" applyNumberFormat="1" applyFont="1" applyFill="1" applyBorder="1" applyAlignment="1" applyProtection="1">
      <alignment horizontal="right" vertical="center" wrapText="1"/>
    </xf>
    <xf numFmtId="0" fontId="68" fillId="0" borderId="32" xfId="0" applyFont="1" applyFill="1" applyBorder="1" applyAlignment="1" applyProtection="1">
      <alignment horizontal="center" vertical="center" wrapText="1"/>
    </xf>
    <xf numFmtId="0" fontId="17" fillId="0" borderId="32" xfId="0" applyFont="1" applyBorder="1" applyAlignment="1">
      <alignment vertical="center"/>
    </xf>
    <xf numFmtId="0" fontId="17" fillId="0" borderId="32" xfId="0" applyFont="1" applyBorder="1" applyAlignment="1">
      <alignment horizontal="center" vertical="center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69" fillId="0" borderId="0" xfId="0" applyFont="1" applyFill="1" applyAlignment="1">
      <alignment vertical="center" wrapText="1"/>
    </xf>
    <xf numFmtId="0" fontId="19" fillId="0" borderId="32" xfId="0" applyFont="1" applyBorder="1" applyAlignment="1">
      <alignment horizontal="left" vertical="center" indent="2"/>
    </xf>
    <xf numFmtId="0" fontId="19" fillId="0" borderId="32" xfId="0" applyFont="1" applyBorder="1" applyAlignment="1">
      <alignment horizontal="center" vertical="center"/>
    </xf>
    <xf numFmtId="164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7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/>
    </xf>
    <xf numFmtId="0" fontId="17" fillId="0" borderId="32" xfId="0" applyFont="1" applyFill="1" applyBorder="1" applyAlignment="1">
      <alignment vertical="center"/>
    </xf>
    <xf numFmtId="0" fontId="88" fillId="0" borderId="0" xfId="0" applyFont="1" applyFill="1" applyAlignment="1">
      <alignment vertical="center" wrapText="1"/>
    </xf>
    <xf numFmtId="0" fontId="96" fillId="0" borderId="25" xfId="0" applyFont="1" applyFill="1" applyBorder="1" applyAlignment="1" applyProtection="1">
      <alignment horizontal="center" vertical="center" wrapText="1"/>
    </xf>
    <xf numFmtId="0" fontId="18" fillId="0" borderId="25" xfId="1" applyFont="1" applyFill="1" applyBorder="1" applyAlignment="1" applyProtection="1">
      <alignment horizontal="left" vertical="center" wrapText="1"/>
    </xf>
    <xf numFmtId="164" fontId="2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2" fillId="0" borderId="33" xfId="1" applyFont="1" applyFill="1" applyBorder="1" applyAlignment="1" applyProtection="1">
      <alignment horizontal="center" vertical="center" wrapText="1"/>
    </xf>
    <xf numFmtId="164" fontId="12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8" fillId="0" borderId="63" xfId="1" applyFont="1" applyFill="1" applyBorder="1" applyAlignment="1" applyProtection="1">
      <alignment horizontal="center" vertical="center" wrapText="1"/>
    </xf>
    <xf numFmtId="164" fontId="18" fillId="0" borderId="25" xfId="1" applyNumberFormat="1" applyFont="1" applyFill="1" applyBorder="1" applyAlignment="1" applyProtection="1">
      <alignment horizontal="right" vertical="center" wrapText="1"/>
    </xf>
    <xf numFmtId="0" fontId="18" fillId="0" borderId="25" xfId="1" applyFont="1" applyFill="1" applyBorder="1" applyAlignment="1" applyProtection="1">
      <alignment horizontal="center" vertical="center" wrapText="1"/>
    </xf>
    <xf numFmtId="0" fontId="96" fillId="0" borderId="0" xfId="0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 applyProtection="1">
      <alignment horizontal="left" vertical="center" wrapText="1"/>
    </xf>
    <xf numFmtId="0" fontId="18" fillId="0" borderId="0" xfId="1" applyFont="1" applyFill="1" applyBorder="1" applyAlignment="1" applyProtection="1">
      <alignment horizontal="center" vertical="center" wrapText="1"/>
    </xf>
    <xf numFmtId="164" fontId="18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Alignment="1" applyProtection="1">
      <alignment horizontal="center" vertical="center" wrapText="1"/>
    </xf>
    <xf numFmtId="49" fontId="16" fillId="0" borderId="37" xfId="1" applyNumberFormat="1" applyFont="1" applyFill="1" applyBorder="1" applyAlignment="1" applyProtection="1">
      <alignment horizontal="center" vertical="center" wrapText="1"/>
    </xf>
    <xf numFmtId="0" fontId="16" fillId="0" borderId="37" xfId="1" applyFont="1" applyFill="1" applyBorder="1" applyAlignment="1" applyProtection="1">
      <alignment horizontal="left" vertical="center" wrapText="1" indent="1"/>
    </xf>
    <xf numFmtId="0" fontId="16" fillId="0" borderId="37" xfId="1" applyFont="1" applyFill="1" applyBorder="1" applyAlignment="1" applyProtection="1">
      <alignment horizontal="center" vertical="center" wrapText="1"/>
    </xf>
    <xf numFmtId="164" fontId="16" fillId="0" borderId="37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49" fontId="18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vertical="center" wrapText="1"/>
    </xf>
    <xf numFmtId="0" fontId="18" fillId="0" borderId="32" xfId="1" applyFont="1" applyFill="1" applyBorder="1" applyAlignment="1" applyProtection="1">
      <alignment horizontal="center" vertical="center" wrapText="1"/>
    </xf>
    <xf numFmtId="164" fontId="18" fillId="0" borderId="32" xfId="1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8" fillId="0" borderId="25" xfId="1" applyNumberFormat="1" applyFont="1" applyFill="1" applyBorder="1" applyAlignment="1" applyProtection="1">
      <alignment horizontal="center" vertical="center" wrapText="1"/>
    </xf>
    <xf numFmtId="0" fontId="18" fillId="0" borderId="25" xfId="1" applyFont="1" applyFill="1" applyBorder="1" applyAlignment="1" applyProtection="1">
      <alignment horizontal="left" vertical="center" wrapText="1" indent="1"/>
    </xf>
    <xf numFmtId="164" fontId="18" fillId="0" borderId="25" xfId="1" applyNumberFormat="1" applyFont="1" applyFill="1" applyBorder="1" applyAlignment="1" applyProtection="1">
      <alignment vertical="center" wrapText="1"/>
    </xf>
    <xf numFmtId="0" fontId="18" fillId="0" borderId="32" xfId="1" applyFont="1" applyFill="1" applyBorder="1" applyAlignment="1" applyProtection="1">
      <alignment horizontal="left" vertical="center" wrapText="1" indent="1"/>
    </xf>
    <xf numFmtId="0" fontId="18" fillId="0" borderId="58" xfId="1" applyFont="1" applyFill="1" applyBorder="1" applyAlignment="1" applyProtection="1">
      <alignment horizontal="center" vertical="center" wrapText="1"/>
    </xf>
    <xf numFmtId="164" fontId="18" fillId="0" borderId="32" xfId="1" applyNumberFormat="1" applyFont="1" applyFill="1" applyBorder="1" applyAlignment="1" applyProtection="1">
      <alignment vertical="center" wrapText="1"/>
    </xf>
    <xf numFmtId="0" fontId="18" fillId="0" borderId="48" xfId="1" applyFont="1" applyFill="1" applyBorder="1" applyAlignment="1" applyProtection="1">
      <alignment horizontal="left" vertical="center" wrapText="1" indent="1"/>
    </xf>
    <xf numFmtId="164" fontId="18" fillId="0" borderId="48" xfId="1" applyNumberFormat="1" applyFont="1" applyFill="1" applyBorder="1" applyAlignment="1" applyProtection="1">
      <alignment vertical="center" wrapText="1"/>
    </xf>
    <xf numFmtId="49" fontId="90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left" vertical="center" wrapText="1" indent="1"/>
    </xf>
    <xf numFmtId="164" fontId="9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11" fillId="0" borderId="0" xfId="1" applyNumberFormat="1" applyFont="1" applyFill="1" applyBorder="1" applyAlignment="1" applyProtection="1">
      <alignment horizontal="left" vertical="center"/>
    </xf>
    <xf numFmtId="0" fontId="98" fillId="0" borderId="0" xfId="171" applyFont="1" applyFill="1" applyProtection="1">
      <protection locked="0"/>
    </xf>
    <xf numFmtId="0" fontId="24" fillId="0" borderId="0" xfId="0" applyFont="1" applyFill="1" applyAlignment="1">
      <alignment horizontal="right"/>
    </xf>
    <xf numFmtId="0" fontId="89" fillId="0" borderId="1" xfId="171" applyFont="1" applyFill="1" applyBorder="1" applyAlignment="1" applyProtection="1">
      <alignment horizontal="center" vertical="center" wrapText="1"/>
    </xf>
    <xf numFmtId="0" fontId="89" fillId="0" borderId="2" xfId="171" applyFont="1" applyFill="1" applyBorder="1" applyAlignment="1" applyProtection="1">
      <alignment horizontal="center" vertical="center"/>
    </xf>
    <xf numFmtId="0" fontId="89" fillId="0" borderId="3" xfId="171" applyFont="1" applyFill="1" applyBorder="1" applyAlignment="1" applyProtection="1">
      <alignment horizontal="center" vertical="center"/>
    </xf>
    <xf numFmtId="0" fontId="96" fillId="0" borderId="0" xfId="171" applyFont="1" applyFill="1" applyProtection="1">
      <protection locked="0"/>
    </xf>
    <xf numFmtId="0" fontId="25" fillId="0" borderId="0" xfId="171" applyFont="1" applyFill="1" applyProtection="1">
      <protection locked="0"/>
    </xf>
    <xf numFmtId="0" fontId="61" fillId="0" borderId="0" xfId="172" applyFont="1"/>
    <xf numFmtId="0" fontId="60" fillId="0" borderId="0" xfId="172" applyFont="1" applyAlignment="1">
      <alignment horizontal="center" wrapText="1"/>
    </xf>
    <xf numFmtId="0" fontId="58" fillId="0" borderId="0" xfId="172" applyFont="1"/>
    <xf numFmtId="0" fontId="99" fillId="0" borderId="0" xfId="172" applyFont="1" applyAlignment="1">
      <alignment horizontal="center" vertical="center" wrapText="1"/>
    </xf>
    <xf numFmtId="0" fontId="60" fillId="0" borderId="18" xfId="172" applyFont="1" applyBorder="1" applyAlignment="1">
      <alignment horizontal="center"/>
    </xf>
    <xf numFmtId="0" fontId="60" fillId="0" borderId="23" xfId="172" applyFont="1" applyBorder="1" applyAlignment="1">
      <alignment horizontal="center"/>
    </xf>
    <xf numFmtId="0" fontId="100" fillId="0" borderId="0" xfId="172" applyFont="1"/>
    <xf numFmtId="0" fontId="58" fillId="0" borderId="37" xfId="172" applyFont="1" applyBorder="1" applyAlignment="1">
      <alignment horizontal="center" vertical="center" wrapText="1"/>
    </xf>
    <xf numFmtId="3" fontId="58" fillId="0" borderId="31" xfId="172" applyNumberFormat="1" applyFont="1" applyBorder="1" applyAlignment="1">
      <alignment horizontal="center" vertical="center"/>
    </xf>
    <xf numFmtId="3" fontId="58" fillId="0" borderId="5" xfId="172" applyNumberFormat="1" applyFont="1" applyBorder="1" applyAlignment="1">
      <alignment horizontal="center" vertical="center"/>
    </xf>
    <xf numFmtId="3" fontId="58" fillId="0" borderId="6" xfId="172" applyNumberFormat="1" applyFont="1" applyBorder="1" applyAlignment="1">
      <alignment horizontal="center" vertical="center"/>
    </xf>
    <xf numFmtId="3" fontId="60" fillId="0" borderId="63" xfId="172" applyNumberFormat="1" applyFont="1" applyBorder="1" applyAlignment="1">
      <alignment horizontal="center" vertical="center"/>
    </xf>
    <xf numFmtId="0" fontId="60" fillId="24" borderId="25" xfId="172" applyFont="1" applyFill="1" applyBorder="1" applyAlignment="1">
      <alignment horizontal="center" vertical="center"/>
    </xf>
    <xf numFmtId="3" fontId="60" fillId="0" borderId="2" xfId="172" applyNumberFormat="1" applyFont="1" applyBorder="1" applyAlignment="1">
      <alignment horizontal="center" vertical="center"/>
    </xf>
    <xf numFmtId="3" fontId="60" fillId="0" borderId="3" xfId="172" applyNumberFormat="1" applyFont="1" applyBorder="1" applyAlignment="1">
      <alignment horizontal="center" vertical="center"/>
    </xf>
    <xf numFmtId="0" fontId="99" fillId="0" borderId="0" xfId="172" applyFont="1" applyAlignment="1">
      <alignment horizontal="center" vertical="center"/>
    </xf>
    <xf numFmtId="0" fontId="61" fillId="0" borderId="0" xfId="173" applyFont="1"/>
    <xf numFmtId="0" fontId="61" fillId="0" borderId="0" xfId="173" applyFont="1" applyAlignment="1">
      <alignment horizontal="center"/>
    </xf>
    <xf numFmtId="0" fontId="61" fillId="0" borderId="0" xfId="173" applyFont="1" applyFill="1" applyBorder="1" applyAlignment="1">
      <alignment horizontal="right"/>
    </xf>
    <xf numFmtId="0" fontId="61" fillId="0" borderId="0" xfId="173" applyFont="1" applyAlignment="1">
      <alignment vertical="center"/>
    </xf>
    <xf numFmtId="0" fontId="61" fillId="0" borderId="0" xfId="173" applyFont="1" applyBorder="1" applyAlignment="1">
      <alignment horizontal="center"/>
    </xf>
    <xf numFmtId="0" fontId="61" fillId="0" borderId="0" xfId="173" applyFont="1" applyBorder="1"/>
    <xf numFmtId="0" fontId="99" fillId="0" borderId="1" xfId="173" applyFont="1" applyBorder="1" applyAlignment="1">
      <alignment horizontal="center" vertical="center"/>
    </xf>
    <xf numFmtId="0" fontId="99" fillId="0" borderId="2" xfId="173" applyFont="1" applyBorder="1" applyAlignment="1">
      <alignment horizontal="center" vertical="center"/>
    </xf>
    <xf numFmtId="0" fontId="99" fillId="0" borderId="3" xfId="173" applyFont="1" applyFill="1" applyBorder="1" applyAlignment="1">
      <alignment horizontal="center" vertical="center" wrapText="1"/>
    </xf>
    <xf numFmtId="0" fontId="61" fillId="0" borderId="0" xfId="173" applyFont="1" applyAlignment="1">
      <alignment horizontal="center" vertical="center"/>
    </xf>
    <xf numFmtId="0" fontId="99" fillId="0" borderId="0" xfId="173" applyFont="1"/>
    <xf numFmtId="0" fontId="61" fillId="0" borderId="0" xfId="173" applyFont="1" applyFill="1" applyBorder="1"/>
    <xf numFmtId="3" fontId="61" fillId="0" borderId="0" xfId="173" applyNumberFormat="1" applyFont="1"/>
    <xf numFmtId="0" fontId="101" fillId="0" borderId="64" xfId="173" applyFont="1" applyBorder="1" applyAlignment="1"/>
    <xf numFmtId="0" fontId="101" fillId="0" borderId="0" xfId="173" applyFont="1" applyBorder="1" applyAlignment="1"/>
    <xf numFmtId="0" fontId="61" fillId="0" borderId="0" xfId="173" applyFont="1" applyFill="1"/>
    <xf numFmtId="0" fontId="0" fillId="0" borderId="0" xfId="0" applyFill="1" applyAlignment="1">
      <alignment horizontal="center" vertical="center" wrapText="1"/>
    </xf>
    <xf numFmtId="0" fontId="15" fillId="0" borderId="1" xfId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center" vertical="center" wrapText="1"/>
    </xf>
    <xf numFmtId="0" fontId="15" fillId="0" borderId="60" xfId="1" applyFont="1" applyFill="1" applyBorder="1" applyAlignment="1" applyProtection="1">
      <alignment horizontal="center" vertical="center" wrapText="1"/>
    </xf>
    <xf numFmtId="0" fontId="15" fillId="0" borderId="3" xfId="1" applyFont="1" applyFill="1" applyBorder="1" applyAlignment="1" applyProtection="1">
      <alignment horizontal="center" vertical="center" wrapText="1"/>
    </xf>
    <xf numFmtId="164" fontId="16" fillId="0" borderId="5" xfId="1" applyNumberFormat="1" applyFont="1" applyFill="1" applyBorder="1" applyAlignment="1" applyProtection="1">
      <alignment vertical="center" wrapText="1"/>
      <protection locked="0"/>
    </xf>
    <xf numFmtId="164" fontId="16" fillId="0" borderId="6" xfId="1" applyNumberFormat="1" applyFont="1" applyFill="1" applyBorder="1" applyAlignment="1" applyProtection="1">
      <alignment vertical="center" wrapText="1"/>
      <protection locked="0"/>
    </xf>
    <xf numFmtId="0" fontId="16" fillId="0" borderId="8" xfId="1" applyFont="1" applyFill="1" applyBorder="1" applyAlignment="1" applyProtection="1">
      <alignment horizontal="left" vertical="center" wrapText="1" indent="1"/>
    </xf>
    <xf numFmtId="164" fontId="16" fillId="0" borderId="8" xfId="1" applyNumberFormat="1" applyFont="1" applyFill="1" applyBorder="1" applyAlignment="1" applyProtection="1">
      <alignment vertical="center" wrapText="1"/>
      <protection locked="0"/>
    </xf>
    <xf numFmtId="164" fontId="16" fillId="0" borderId="57" xfId="1" applyNumberFormat="1" applyFont="1" applyFill="1" applyBorder="1" applyAlignment="1" applyProtection="1">
      <alignment vertical="center" wrapText="1"/>
      <protection locked="0"/>
    </xf>
    <xf numFmtId="164" fontId="16" fillId="0" borderId="9" xfId="1" applyNumberFormat="1" applyFont="1" applyFill="1" applyBorder="1" applyAlignment="1" applyProtection="1">
      <alignment vertical="center" wrapText="1"/>
      <protection locked="0"/>
    </xf>
    <xf numFmtId="0" fontId="17" fillId="0" borderId="8" xfId="0" applyFont="1" applyBorder="1" applyAlignment="1" applyProtection="1">
      <alignment horizontal="left" vertical="center" wrapText="1" indent="1"/>
    </xf>
    <xf numFmtId="164" fontId="12" fillId="0" borderId="8" xfId="1" applyNumberFormat="1" applyFont="1" applyFill="1" applyBorder="1" applyAlignment="1" applyProtection="1">
      <alignment vertical="center" wrapText="1"/>
    </xf>
    <xf numFmtId="164" fontId="12" fillId="0" borderId="9" xfId="1" applyNumberFormat="1" applyFont="1" applyFill="1" applyBorder="1" applyAlignment="1" applyProtection="1">
      <alignment vertical="center" wrapText="1"/>
    </xf>
    <xf numFmtId="164" fontId="18" fillId="0" borderId="2" xfId="1" applyNumberFormat="1" applyFont="1" applyFill="1" applyBorder="1" applyAlignment="1" applyProtection="1">
      <alignment vertical="center" wrapText="1"/>
    </xf>
    <xf numFmtId="164" fontId="18" fillId="0" borderId="3" xfId="1" applyNumberFormat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Alignment="1" applyProtection="1">
      <alignment horizontal="right" vertical="center" wrapText="1" indent="1"/>
    </xf>
    <xf numFmtId="164" fontId="90" fillId="0" borderId="0" xfId="1" applyNumberFormat="1" applyFont="1" applyFill="1" applyBorder="1" applyAlignment="1" applyProtection="1">
      <alignment horizontal="right" vertical="center" wrapText="1" indent="1"/>
    </xf>
    <xf numFmtId="0" fontId="16" fillId="0" borderId="0" xfId="1" applyFont="1" applyFill="1" applyBorder="1" applyProtection="1"/>
    <xf numFmtId="0" fontId="16" fillId="0" borderId="8" xfId="1" applyFont="1" applyFill="1" applyBorder="1" applyAlignment="1" applyProtection="1">
      <alignment vertical="center" wrapText="1"/>
    </xf>
    <xf numFmtId="0" fontId="12" fillId="0" borderId="8" xfId="1" applyFont="1" applyFill="1" applyBorder="1" applyAlignment="1" applyProtection="1">
      <alignment vertical="center" wrapText="1"/>
    </xf>
    <xf numFmtId="0" fontId="12" fillId="0" borderId="8" xfId="1" applyFont="1" applyFill="1" applyBorder="1" applyAlignment="1" applyProtection="1">
      <alignment horizontal="left" vertical="center" wrapText="1" indent="1"/>
    </xf>
    <xf numFmtId="164" fontId="16" fillId="0" borderId="8" xfId="1" applyNumberFormat="1" applyFont="1" applyFill="1" applyBorder="1" applyAlignment="1" applyProtection="1">
      <alignment vertical="center" wrapText="1"/>
    </xf>
    <xf numFmtId="164" fontId="16" fillId="0" borderId="9" xfId="1" applyNumberFormat="1" applyFont="1" applyFill="1" applyBorder="1" applyAlignment="1" applyProtection="1">
      <alignment vertical="center" wrapText="1"/>
    </xf>
    <xf numFmtId="0" fontId="16" fillId="0" borderId="10" xfId="1" applyFont="1" applyFill="1" applyBorder="1" applyAlignment="1" applyProtection="1">
      <alignment horizontal="left" vertical="center" wrapText="1" inden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7" fillId="0" borderId="11" xfId="0" quotePrefix="1" applyNumberFormat="1" applyFont="1" applyBorder="1" applyAlignment="1" applyProtection="1">
      <alignment vertical="center" wrapText="1"/>
      <protection locked="0"/>
    </xf>
    <xf numFmtId="164" fontId="17" fillId="0" borderId="12" xfId="0" quotePrefix="1" applyNumberFormat="1" applyFont="1" applyBorder="1" applyAlignment="1" applyProtection="1">
      <alignment vertical="center" wrapText="1"/>
      <protection locked="0"/>
    </xf>
    <xf numFmtId="0" fontId="21" fillId="0" borderId="1" xfId="0" applyFont="1" applyBorder="1" applyAlignment="1" applyProtection="1">
      <alignment horizontal="left" vertical="center" wrapText="1" indent="1"/>
    </xf>
    <xf numFmtId="164" fontId="21" fillId="0" borderId="2" xfId="0" quotePrefix="1" applyNumberFormat="1" applyFont="1" applyBorder="1" applyAlignment="1" applyProtection="1">
      <alignment vertical="center" wrapText="1"/>
    </xf>
    <xf numFmtId="164" fontId="21" fillId="0" borderId="3" xfId="0" quotePrefix="1" applyNumberFormat="1" applyFont="1" applyBorder="1" applyAlignment="1" applyProtection="1">
      <alignment vertical="center" wrapText="1"/>
    </xf>
    <xf numFmtId="0" fontId="62" fillId="0" borderId="0" xfId="174" applyFont="1" applyFill="1" applyBorder="1" applyAlignment="1">
      <alignment horizontal="center" vertical="center" wrapText="1"/>
    </xf>
    <xf numFmtId="0" fontId="49" fillId="0" borderId="0" xfId="174" applyFont="1" applyFill="1" applyBorder="1" applyAlignment="1">
      <alignment horizontal="center" vertical="center" wrapText="1"/>
    </xf>
    <xf numFmtId="0" fontId="65" fillId="0" borderId="0" xfId="174" applyFont="1" applyFill="1" applyBorder="1" applyAlignment="1">
      <alignment horizontal="right" vertical="center" wrapText="1"/>
    </xf>
    <xf numFmtId="0" fontId="24" fillId="0" borderId="32" xfId="1" applyFont="1" applyFill="1" applyBorder="1" applyAlignment="1" applyProtection="1">
      <alignment horizontal="left" vertical="center" wrapText="1" indent="1"/>
    </xf>
    <xf numFmtId="0" fontId="24" fillId="0" borderId="33" xfId="1" applyFont="1" applyFill="1" applyBorder="1" applyAlignment="1" applyProtection="1">
      <alignment horizontal="center" vertical="center" wrapText="1"/>
    </xf>
    <xf numFmtId="164" fontId="8" fillId="0" borderId="0" xfId="1" applyNumberFormat="1" applyFont="1" applyFill="1" applyAlignment="1" applyProtection="1">
      <alignment horizontal="right" vertical="center" indent="1"/>
    </xf>
    <xf numFmtId="164" fontId="24" fillId="0" borderId="9" xfId="1" applyNumberFormat="1" applyFont="1" applyFill="1" applyBorder="1" applyAlignment="1" applyProtection="1">
      <alignment vertical="center" wrapText="1"/>
      <protection locked="0"/>
    </xf>
    <xf numFmtId="164" fontId="12" fillId="0" borderId="15" xfId="1" applyNumberFormat="1" applyFont="1" applyFill="1" applyBorder="1" applyAlignment="1" applyProtection="1">
      <alignment vertical="center" wrapText="1"/>
    </xf>
    <xf numFmtId="164" fontId="16" fillId="0" borderId="12" xfId="1" applyNumberFormat="1" applyFont="1" applyFill="1" applyBorder="1" applyAlignment="1" applyProtection="1">
      <alignment vertical="center" wrapText="1"/>
      <protection locked="0"/>
    </xf>
    <xf numFmtId="164" fontId="17" fillId="0" borderId="0" xfId="0" applyNumberFormat="1" applyFont="1" applyFill="1" applyAlignment="1">
      <alignment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16" fillId="0" borderId="15" xfId="1" applyNumberFormat="1" applyFont="1" applyFill="1" applyBorder="1" applyAlignment="1" applyProtection="1">
      <alignment vertical="center" wrapText="1"/>
      <protection locked="0"/>
    </xf>
    <xf numFmtId="164" fontId="12" fillId="0" borderId="9" xfId="1" applyNumberFormat="1" applyFont="1" applyFill="1" applyBorder="1" applyAlignment="1" applyProtection="1">
      <alignment vertical="center" wrapText="1"/>
      <protection locked="0"/>
    </xf>
    <xf numFmtId="164" fontId="18" fillId="0" borderId="3" xfId="1" applyNumberFormat="1" applyFont="1" applyFill="1" applyBorder="1" applyAlignment="1" applyProtection="1">
      <alignment vertical="center" wrapText="1"/>
      <protection locked="0"/>
    </xf>
    <xf numFmtId="164" fontId="12" fillId="0" borderId="6" xfId="1" applyNumberFormat="1" applyFont="1" applyFill="1" applyBorder="1" applyAlignment="1" applyProtection="1">
      <alignment vertical="center" wrapText="1"/>
      <protection locked="0"/>
    </xf>
    <xf numFmtId="164" fontId="16" fillId="0" borderId="6" xfId="1" applyNumberFormat="1" applyFont="1" applyFill="1" applyBorder="1" applyAlignment="1" applyProtection="1">
      <alignment vertical="center" wrapText="1"/>
    </xf>
    <xf numFmtId="164" fontId="14" fillId="0" borderId="21" xfId="1" applyNumberFormat="1" applyFont="1" applyFill="1" applyBorder="1" applyAlignment="1" applyProtection="1">
      <alignment vertical="center" wrapText="1"/>
    </xf>
    <xf numFmtId="164" fontId="16" fillId="0" borderId="15" xfId="1" applyNumberFormat="1" applyFont="1" applyFill="1" applyBorder="1" applyAlignment="1" applyProtection="1">
      <alignment vertical="center" wrapText="1"/>
    </xf>
    <xf numFmtId="164" fontId="21" fillId="0" borderId="0" xfId="160" applyNumberFormat="1" applyFont="1" applyFill="1" applyBorder="1" applyAlignment="1">
      <alignment horizontal="right" vertical="center" wrapText="1"/>
    </xf>
    <xf numFmtId="164" fontId="68" fillId="0" borderId="0" xfId="1" applyNumberFormat="1" applyFont="1" applyFill="1" applyBorder="1" applyAlignment="1" applyProtection="1">
      <alignment horizontal="center" vertical="center" wrapText="1"/>
    </xf>
    <xf numFmtId="0" fontId="99" fillId="0" borderId="0" xfId="175" applyFont="1"/>
    <xf numFmtId="0" fontId="61" fillId="0" borderId="0" xfId="175" applyFont="1"/>
    <xf numFmtId="0" fontId="61" fillId="0" borderId="36" xfId="175" applyFont="1" applyBorder="1" applyAlignment="1">
      <alignment horizontal="center" vertical="center"/>
    </xf>
    <xf numFmtId="0" fontId="61" fillId="0" borderId="38" xfId="175" applyFont="1" applyBorder="1" applyAlignment="1">
      <alignment horizontal="center" vertical="center"/>
    </xf>
    <xf numFmtId="0" fontId="30" fillId="0" borderId="0" xfId="176"/>
    <xf numFmtId="0" fontId="30" fillId="0" borderId="0" xfId="176" applyAlignment="1">
      <alignment vertical="center"/>
    </xf>
    <xf numFmtId="0" fontId="29" fillId="0" borderId="0" xfId="1" applyFont="1" applyFill="1" applyBorder="1" applyAlignment="1" applyProtection="1">
      <alignment horizontal="center" vertical="center" wrapText="1"/>
    </xf>
    <xf numFmtId="0" fontId="30" fillId="0" borderId="0" xfId="176" applyAlignment="1">
      <alignment horizontal="center"/>
    </xf>
    <xf numFmtId="0" fontId="36" fillId="0" borderId="0" xfId="176" applyFont="1" applyAlignment="1">
      <alignment horizontal="justify" vertical="center"/>
    </xf>
    <xf numFmtId="166" fontId="30" fillId="0" borderId="0" xfId="176" applyNumberFormat="1"/>
    <xf numFmtId="166" fontId="0" fillId="0" borderId="0" xfId="177" applyNumberFormat="1" applyFont="1"/>
    <xf numFmtId="0" fontId="66" fillId="0" borderId="8" xfId="176" applyFont="1" applyFill="1" applyBorder="1" applyAlignment="1">
      <alignment wrapText="1"/>
    </xf>
    <xf numFmtId="166" fontId="95" fillId="0" borderId="6" xfId="177" applyNumberFormat="1" applyFont="1" applyFill="1" applyBorder="1" applyAlignment="1" applyProtection="1">
      <alignment vertical="center"/>
      <protection locked="0"/>
    </xf>
    <xf numFmtId="166" fontId="95" fillId="0" borderId="9" xfId="177" applyNumberFormat="1" applyFont="1" applyFill="1" applyBorder="1" applyAlignment="1" applyProtection="1">
      <alignment vertical="center"/>
      <protection locked="0"/>
    </xf>
    <xf numFmtId="166" fontId="91" fillId="0" borderId="0" xfId="177" applyNumberFormat="1" applyFont="1" applyFill="1" applyBorder="1" applyAlignment="1" applyProtection="1">
      <alignment horizontal="right"/>
    </xf>
    <xf numFmtId="0" fontId="17" fillId="0" borderId="0" xfId="178" applyFont="1"/>
    <xf numFmtId="0" fontId="17" fillId="0" borderId="0" xfId="178" applyFont="1" applyAlignment="1">
      <alignment vertical="center"/>
    </xf>
    <xf numFmtId="3" fontId="21" fillId="0" borderId="0" xfId="178" applyNumberFormat="1" applyFont="1" applyFill="1" applyBorder="1" applyAlignment="1">
      <alignment vertical="center"/>
    </xf>
    <xf numFmtId="0" fontId="21" fillId="0" borderId="0" xfId="178" applyFont="1" applyFill="1" applyAlignment="1">
      <alignment vertical="center"/>
    </xf>
    <xf numFmtId="0" fontId="17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7" fillId="0" borderId="0" xfId="178" applyFont="1" applyFill="1" applyAlignment="1">
      <alignment horizontal="center" vertical="top" wrapText="1"/>
    </xf>
    <xf numFmtId="0" fontId="17" fillId="0" borderId="0" xfId="178" applyFont="1" applyFill="1" applyAlignment="1">
      <alignment vertical="center"/>
    </xf>
    <xf numFmtId="0" fontId="21" fillId="0" borderId="0" xfId="178" applyFont="1" applyFill="1" applyBorder="1" applyAlignment="1">
      <alignment vertical="center"/>
    </xf>
    <xf numFmtId="0" fontId="60" fillId="0" borderId="1" xfId="178" applyFont="1" applyFill="1" applyBorder="1" applyAlignment="1">
      <alignment horizontal="center" vertical="center" wrapText="1"/>
    </xf>
    <xf numFmtId="0" fontId="60" fillId="0" borderId="2" xfId="178" applyFont="1" applyFill="1" applyBorder="1" applyAlignment="1">
      <alignment horizontal="center" vertical="center" wrapText="1"/>
    </xf>
    <xf numFmtId="0" fontId="60" fillId="0" borderId="3" xfId="178" applyFont="1" applyFill="1" applyBorder="1" applyAlignment="1">
      <alignment horizontal="center" vertical="center" wrapText="1"/>
    </xf>
    <xf numFmtId="0" fontId="58" fillId="0" borderId="4" xfId="178" applyFont="1" applyFill="1" applyBorder="1" applyAlignment="1">
      <alignment horizontal="center"/>
    </xf>
    <xf numFmtId="14" fontId="95" fillId="0" borderId="5" xfId="0" applyNumberFormat="1" applyFont="1" applyFill="1" applyBorder="1" applyAlignment="1"/>
    <xf numFmtId="3" fontId="58" fillId="0" borderId="6" xfId="178" applyNumberFormat="1" applyFont="1" applyFill="1" applyBorder="1" applyAlignment="1">
      <alignment horizontal="right"/>
    </xf>
    <xf numFmtId="0" fontId="58" fillId="0" borderId="7" xfId="178" applyFont="1" applyFill="1" applyBorder="1" applyAlignment="1">
      <alignment horizontal="center"/>
    </xf>
    <xf numFmtId="14" fontId="95" fillId="0" borderId="8" xfId="0" applyNumberFormat="1" applyFont="1" applyFill="1" applyBorder="1" applyAlignment="1"/>
    <xf numFmtId="3" fontId="58" fillId="0" borderId="9" xfId="178" applyNumberFormat="1" applyFont="1" applyFill="1" applyBorder="1" applyAlignment="1">
      <alignment horizontal="right"/>
    </xf>
    <xf numFmtId="0" fontId="60" fillId="0" borderId="1" xfId="178" applyFont="1" applyFill="1" applyBorder="1" applyAlignment="1">
      <alignment horizontal="center"/>
    </xf>
    <xf numFmtId="0" fontId="60" fillId="0" borderId="2" xfId="178" applyFont="1" applyFill="1" applyBorder="1" applyAlignment="1">
      <alignment horizontal="left"/>
    </xf>
    <xf numFmtId="3" fontId="60" fillId="0" borderId="3" xfId="178" applyNumberFormat="1" applyFont="1" applyFill="1" applyBorder="1" applyAlignment="1">
      <alignment horizontal="right"/>
    </xf>
    <xf numFmtId="0" fontId="58" fillId="0" borderId="37" xfId="172" applyFont="1" applyBorder="1" applyAlignment="1">
      <alignment horizontal="left" vertical="center" wrapText="1"/>
    </xf>
    <xf numFmtId="0" fontId="60" fillId="0" borderId="25" xfId="172" applyFont="1" applyBorder="1" applyAlignment="1">
      <alignment horizontal="left" vertical="center"/>
    </xf>
    <xf numFmtId="0" fontId="17" fillId="0" borderId="0" xfId="178" applyFont="1" applyAlignment="1">
      <alignment horizontal="center"/>
    </xf>
    <xf numFmtId="0" fontId="21" fillId="0" borderId="0" xfId="178" applyFont="1" applyAlignment="1">
      <alignment horizontal="center" vertical="center" wrapText="1"/>
    </xf>
    <xf numFmtId="0" fontId="49" fillId="0" borderId="0" xfId="178" applyFont="1" applyBorder="1" applyAlignment="1">
      <alignment horizontal="center" vertical="center"/>
    </xf>
    <xf numFmtId="0" fontId="17" fillId="0" borderId="0" xfId="178" applyFont="1" applyBorder="1" applyAlignment="1">
      <alignment vertical="center"/>
    </xf>
    <xf numFmtId="0" fontId="62" fillId="0" borderId="7" xfId="178" applyFont="1" applyBorder="1" applyAlignment="1">
      <alignment horizontal="center" vertical="center"/>
    </xf>
    <xf numFmtId="0" fontId="49" fillId="0" borderId="8" xfId="178" applyFont="1" applyBorder="1" applyAlignment="1">
      <alignment horizontal="center" vertical="center"/>
    </xf>
    <xf numFmtId="0" fontId="62" fillId="0" borderId="9" xfId="178" applyFont="1" applyBorder="1" applyAlignment="1">
      <alignment vertical="center"/>
    </xf>
    <xf numFmtId="0" fontId="49" fillId="0" borderId="9" xfId="178" applyFont="1" applyBorder="1" applyAlignment="1">
      <alignment vertical="center"/>
    </xf>
    <xf numFmtId="0" fontId="49" fillId="0" borderId="22" xfId="178" applyFont="1" applyBorder="1" applyAlignment="1">
      <alignment horizontal="center" vertical="center"/>
    </xf>
    <xf numFmtId="0" fontId="49" fillId="0" borderId="18" xfId="178" applyFont="1" applyBorder="1" applyAlignment="1">
      <alignment horizontal="center" vertical="center"/>
    </xf>
    <xf numFmtId="0" fontId="49" fillId="0" borderId="23" xfId="178" applyFont="1" applyBorder="1" applyAlignment="1">
      <alignment vertical="center"/>
    </xf>
    <xf numFmtId="0" fontId="62" fillId="0" borderId="4" xfId="178" applyFont="1" applyBorder="1" applyAlignment="1">
      <alignment horizontal="center" vertical="center"/>
    </xf>
    <xf numFmtId="0" fontId="49" fillId="0" borderId="5" xfId="178" applyFont="1" applyBorder="1" applyAlignment="1">
      <alignment horizontal="center" vertical="center"/>
    </xf>
    <xf numFmtId="0" fontId="62" fillId="0" borderId="6" xfId="178" applyFont="1" applyBorder="1" applyAlignment="1">
      <alignment vertical="center"/>
    </xf>
    <xf numFmtId="0" fontId="62" fillId="0" borderId="1" xfId="178" applyFont="1" applyBorder="1" applyAlignment="1">
      <alignment horizontal="center" vertical="center" wrapText="1"/>
    </xf>
    <xf numFmtId="0" fontId="62" fillId="0" borderId="2" xfId="178" applyFont="1" applyBorder="1" applyAlignment="1">
      <alignment horizontal="center" vertical="center" wrapText="1"/>
    </xf>
    <xf numFmtId="0" fontId="62" fillId="0" borderId="3" xfId="178" applyFont="1" applyBorder="1" applyAlignment="1">
      <alignment horizontal="center" vertical="center" wrapText="1"/>
    </xf>
    <xf numFmtId="3" fontId="61" fillId="0" borderId="0" xfId="48" applyNumberFormat="1" applyFont="1"/>
    <xf numFmtId="164" fontId="17" fillId="0" borderId="13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vertical="center" wrapText="1"/>
    </xf>
    <xf numFmtId="164" fontId="17" fillId="0" borderId="15" xfId="0" applyNumberFormat="1" applyFont="1" applyFill="1" applyBorder="1" applyAlignment="1">
      <alignment vertical="center" wrapText="1"/>
    </xf>
    <xf numFmtId="164" fontId="17" fillId="0" borderId="8" xfId="0" applyNumberFormat="1" applyFont="1" applyFill="1" applyBorder="1" applyAlignment="1">
      <alignment vertical="center" wrapText="1"/>
    </xf>
    <xf numFmtId="164" fontId="17" fillId="0" borderId="9" xfId="0" applyNumberFormat="1" applyFont="1" applyFill="1" applyBorder="1" applyAlignment="1">
      <alignment vertical="center" wrapText="1"/>
    </xf>
    <xf numFmtId="164" fontId="21" fillId="0" borderId="2" xfId="0" applyNumberFormat="1" applyFont="1" applyFill="1" applyBorder="1" applyAlignment="1">
      <alignment vertical="center" wrapText="1"/>
    </xf>
    <xf numFmtId="164" fontId="21" fillId="0" borderId="3" xfId="0" applyNumberFormat="1" applyFont="1" applyFill="1" applyBorder="1" applyAlignment="1">
      <alignment vertical="center" wrapText="1"/>
    </xf>
    <xf numFmtId="164" fontId="17" fillId="0" borderId="74" xfId="67" applyNumberFormat="1" applyFont="1" applyBorder="1" applyAlignment="1">
      <alignment horizontal="center" vertical="center" wrapText="1"/>
    </xf>
    <xf numFmtId="0" fontId="17" fillId="0" borderId="0" xfId="2" applyFont="1" applyBorder="1" applyAlignment="1">
      <alignment vertical="center" wrapText="1"/>
    </xf>
    <xf numFmtId="0" fontId="21" fillId="0" borderId="18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/>
    </xf>
    <xf numFmtId="0" fontId="17" fillId="0" borderId="5" xfId="2" applyFont="1" applyBorder="1" applyAlignment="1">
      <alignment vertical="center"/>
    </xf>
    <xf numFmtId="0" fontId="17" fillId="0" borderId="5" xfId="2" applyFont="1" applyBorder="1" applyAlignment="1">
      <alignment vertical="center" wrapText="1"/>
    </xf>
    <xf numFmtId="0" fontId="17" fillId="0" borderId="5" xfId="2" applyFont="1" applyBorder="1" applyAlignment="1">
      <alignment horizontal="right" vertical="center"/>
    </xf>
    <xf numFmtId="3" fontId="17" fillId="0" borderId="5" xfId="2" applyNumberFormat="1" applyFont="1" applyBorder="1" applyAlignment="1">
      <alignment horizontal="right" vertical="center"/>
    </xf>
    <xf numFmtId="9" fontId="17" fillId="0" borderId="5" xfId="2" applyNumberFormat="1" applyFont="1" applyBorder="1" applyAlignment="1">
      <alignment vertical="center" wrapText="1"/>
    </xf>
    <xf numFmtId="3" fontId="17" fillId="0" borderId="6" xfId="2" applyNumberFormat="1" applyFont="1" applyBorder="1" applyAlignment="1">
      <alignment horizontal="right" vertical="center"/>
    </xf>
    <xf numFmtId="0" fontId="17" fillId="0" borderId="8" xfId="2" applyFont="1" applyBorder="1" applyAlignment="1">
      <alignment wrapText="1"/>
    </xf>
    <xf numFmtId="0" fontId="17" fillId="0" borderId="8" xfId="2" applyFont="1" applyBorder="1" applyAlignment="1">
      <alignment horizontal="right" vertical="center"/>
    </xf>
    <xf numFmtId="3" fontId="17" fillId="0" borderId="8" xfId="2" applyNumberFormat="1" applyFont="1" applyBorder="1" applyAlignment="1">
      <alignment horizontal="right" vertical="center"/>
    </xf>
    <xf numFmtId="0" fontId="17" fillId="0" borderId="8" xfId="2" applyFont="1" applyBorder="1"/>
    <xf numFmtId="3" fontId="17" fillId="0" borderId="8" xfId="2" applyNumberFormat="1" applyFont="1" applyBorder="1" applyAlignment="1">
      <alignment horizontal="right"/>
    </xf>
    <xf numFmtId="3" fontId="17" fillId="0" borderId="9" xfId="2" applyNumberFormat="1" applyFont="1" applyBorder="1" applyAlignment="1">
      <alignment horizontal="right" vertical="center"/>
    </xf>
    <xf numFmtId="0" fontId="17" fillId="0" borderId="10" xfId="2" applyFont="1" applyBorder="1" applyAlignment="1">
      <alignment horizontal="center" vertical="center"/>
    </xf>
    <xf numFmtId="0" fontId="17" fillId="0" borderId="11" xfId="2" applyFont="1" applyBorder="1" applyAlignment="1">
      <alignment horizontal="left" vertical="center"/>
    </xf>
    <xf numFmtId="0" fontId="17" fillId="0" borderId="11" xfId="2" applyFont="1" applyBorder="1" applyAlignment="1">
      <alignment horizontal="center" vertical="center"/>
    </xf>
    <xf numFmtId="0" fontId="17" fillId="0" borderId="11" xfId="2" applyFont="1" applyBorder="1" applyAlignment="1">
      <alignment horizontal="left" vertical="center" wrapText="1"/>
    </xf>
    <xf numFmtId="0" fontId="17" fillId="0" borderId="11" xfId="2" applyFont="1" applyBorder="1" applyAlignment="1">
      <alignment horizontal="right" vertical="center"/>
    </xf>
    <xf numFmtId="3" fontId="17" fillId="0" borderId="11" xfId="2" applyNumberFormat="1" applyFont="1" applyBorder="1" applyAlignment="1">
      <alignment horizontal="right" vertical="center"/>
    </xf>
    <xf numFmtId="0" fontId="17" fillId="0" borderId="11" xfId="2" applyFont="1" applyBorder="1" applyAlignment="1">
      <alignment vertical="center" wrapText="1"/>
    </xf>
    <xf numFmtId="3" fontId="17" fillId="0" borderId="12" xfId="2" applyNumberFormat="1" applyFont="1" applyBorder="1" applyAlignment="1">
      <alignment horizontal="right" vertical="center"/>
    </xf>
    <xf numFmtId="0" fontId="21" fillId="0" borderId="1" xfId="2" applyFont="1" applyBorder="1"/>
    <xf numFmtId="0" fontId="21" fillId="0" borderId="2" xfId="2" applyFont="1" applyBorder="1"/>
    <xf numFmtId="3" fontId="21" fillId="0" borderId="2" xfId="2" applyNumberFormat="1" applyFont="1" applyBorder="1" applyAlignment="1">
      <alignment horizontal="right"/>
    </xf>
    <xf numFmtId="0" fontId="21" fillId="0" borderId="2" xfId="2" applyFont="1" applyBorder="1" applyAlignment="1">
      <alignment horizontal="right"/>
    </xf>
    <xf numFmtId="3" fontId="21" fillId="0" borderId="3" xfId="2" applyNumberFormat="1" applyFont="1" applyBorder="1" applyAlignment="1">
      <alignment horizontal="right"/>
    </xf>
    <xf numFmtId="164" fontId="17" fillId="0" borderId="14" xfId="67" applyNumberFormat="1" applyFont="1" applyBorder="1" applyAlignment="1">
      <alignment vertical="center"/>
    </xf>
    <xf numFmtId="164" fontId="17" fillId="0" borderId="18" xfId="67" applyNumberFormat="1" applyFont="1" applyBorder="1" applyAlignment="1">
      <alignment vertical="center"/>
    </xf>
    <xf numFmtId="165" fontId="17" fillId="0" borderId="14" xfId="67" applyNumberFormat="1" applyFont="1" applyBorder="1" applyAlignment="1">
      <alignment vertical="center"/>
    </xf>
    <xf numFmtId="165" fontId="17" fillId="0" borderId="18" xfId="67" applyNumberFormat="1" applyFont="1" applyBorder="1" applyAlignment="1">
      <alignment vertical="center"/>
    </xf>
    <xf numFmtId="3" fontId="61" fillId="0" borderId="15" xfId="173" applyNumberFormat="1" applyFont="1" applyFill="1" applyBorder="1" applyAlignment="1">
      <alignment vertical="center"/>
    </xf>
    <xf numFmtId="0" fontId="61" fillId="0" borderId="10" xfId="173" applyFont="1" applyBorder="1" applyAlignment="1">
      <alignment horizontal="center" vertical="center"/>
    </xf>
    <xf numFmtId="0" fontId="61" fillId="0" borderId="11" xfId="173" applyFont="1" applyBorder="1" applyAlignment="1">
      <alignment vertical="center"/>
    </xf>
    <xf numFmtId="3" fontId="61" fillId="0" borderId="55" xfId="173" applyNumberFormat="1" applyFont="1" applyFill="1" applyBorder="1" applyAlignment="1">
      <alignment vertical="center"/>
    </xf>
    <xf numFmtId="0" fontId="60" fillId="0" borderId="2" xfId="173" applyFont="1" applyBorder="1" applyAlignment="1">
      <alignment vertical="center"/>
    </xf>
    <xf numFmtId="3" fontId="60" fillId="0" borderId="3" xfId="173" applyNumberFormat="1" applyFont="1" applyFill="1" applyBorder="1" applyAlignment="1">
      <alignment vertical="center"/>
    </xf>
    <xf numFmtId="3" fontId="99" fillId="0" borderId="70" xfId="173" applyNumberFormat="1" applyFont="1" applyBorder="1" applyAlignment="1">
      <alignment vertical="center"/>
    </xf>
    <xf numFmtId="0" fontId="105" fillId="0" borderId="4" xfId="0" applyFont="1" applyBorder="1" applyAlignment="1">
      <alignment horizontal="left" vertical="center" wrapText="1"/>
    </xf>
    <xf numFmtId="0" fontId="105" fillId="0" borderId="7" xfId="0" applyFont="1" applyBorder="1" applyAlignment="1">
      <alignment horizontal="left" vertical="center" wrapText="1"/>
    </xf>
    <xf numFmtId="0" fontId="105" fillId="0" borderId="10" xfId="0" applyFont="1" applyBorder="1" applyAlignment="1">
      <alignment horizontal="left" vertical="center" wrapText="1"/>
    </xf>
    <xf numFmtId="0" fontId="99" fillId="0" borderId="20" xfId="175" applyFont="1" applyBorder="1" applyAlignment="1">
      <alignment horizontal="center" vertical="center" wrapText="1"/>
    </xf>
    <xf numFmtId="0" fontId="99" fillId="0" borderId="25" xfId="175" applyFont="1" applyBorder="1" applyAlignment="1">
      <alignment horizontal="center" vertical="center"/>
    </xf>
    <xf numFmtId="0" fontId="106" fillId="0" borderId="1" xfId="0" applyFont="1" applyBorder="1" applyAlignment="1">
      <alignment horizontal="left" vertical="center" wrapText="1"/>
    </xf>
    <xf numFmtId="0" fontId="61" fillId="0" borderId="27" xfId="175" applyFont="1" applyBorder="1" applyAlignment="1">
      <alignment horizontal="center" vertical="center"/>
    </xf>
    <xf numFmtId="0" fontId="99" fillId="0" borderId="20" xfId="175" applyFont="1" applyBorder="1" applyAlignment="1">
      <alignment horizontal="center" vertical="center"/>
    </xf>
    <xf numFmtId="0" fontId="61" fillId="0" borderId="28" xfId="175" applyFont="1" applyBorder="1" applyAlignment="1">
      <alignment horizontal="center" vertical="center"/>
    </xf>
    <xf numFmtId="0" fontId="58" fillId="0" borderId="13" xfId="174" applyFont="1" applyFill="1" applyBorder="1" applyAlignment="1">
      <alignment horizontal="center" vertical="center" wrapText="1"/>
    </xf>
    <xf numFmtId="0" fontId="58" fillId="0" borderId="14" xfId="174" applyFont="1" applyFill="1" applyBorder="1" applyAlignment="1">
      <alignment horizontal="left" vertical="center" wrapText="1"/>
    </xf>
    <xf numFmtId="0" fontId="58" fillId="0" borderId="7" xfId="174" applyFont="1" applyFill="1" applyBorder="1" applyAlignment="1">
      <alignment horizontal="center" vertical="center" wrapText="1"/>
    </xf>
    <xf numFmtId="0" fontId="58" fillId="0" borderId="8" xfId="174" applyFont="1" applyFill="1" applyBorder="1" applyAlignment="1">
      <alignment horizontal="left" vertical="center" wrapText="1"/>
    </xf>
    <xf numFmtId="0" fontId="58" fillId="0" borderId="16" xfId="174" applyFont="1" applyFill="1" applyBorder="1" applyAlignment="1">
      <alignment horizontal="center" vertical="center"/>
    </xf>
    <xf numFmtId="0" fontId="58" fillId="0" borderId="67" xfId="174" applyFont="1" applyFill="1" applyBorder="1" applyAlignment="1">
      <alignment vertical="center" wrapText="1"/>
    </xf>
    <xf numFmtId="49" fontId="108" fillId="0" borderId="1" xfId="174" applyNumberFormat="1" applyFont="1" applyFill="1" applyBorder="1"/>
    <xf numFmtId="0" fontId="60" fillId="0" borderId="2" xfId="174" applyFont="1" applyFill="1" applyBorder="1" applyAlignment="1">
      <alignment vertical="center"/>
    </xf>
    <xf numFmtId="0" fontId="60" fillId="0" borderId="1" xfId="174" applyFont="1" applyFill="1" applyBorder="1" applyAlignment="1">
      <alignment horizontal="center" vertical="center" wrapText="1"/>
    </xf>
    <xf numFmtId="0" fontId="60" fillId="0" borderId="2" xfId="174" applyFont="1" applyFill="1" applyBorder="1" applyAlignment="1">
      <alignment horizontal="center" vertical="center" wrapText="1"/>
    </xf>
    <xf numFmtId="0" fontId="60" fillId="0" borderId="3" xfId="174" applyFont="1" applyFill="1" applyBorder="1" applyAlignment="1">
      <alignment horizontal="center" vertical="center" wrapText="1"/>
    </xf>
    <xf numFmtId="0" fontId="58" fillId="0" borderId="14" xfId="174" applyFont="1" applyFill="1" applyBorder="1" applyAlignment="1">
      <alignment horizontal="center" vertical="center" wrapText="1"/>
    </xf>
    <xf numFmtId="0" fontId="58" fillId="0" borderId="8" xfId="174" applyFont="1" applyFill="1" applyBorder="1" applyAlignment="1">
      <alignment horizontal="center" vertical="center" wrapText="1"/>
    </xf>
    <xf numFmtId="0" fontId="60" fillId="0" borderId="55" xfId="174" applyFont="1" applyFill="1" applyBorder="1" applyAlignment="1">
      <alignment horizontal="center" vertical="center"/>
    </xf>
    <xf numFmtId="0" fontId="60" fillId="0" borderId="9" xfId="174" applyFont="1" applyFill="1" applyBorder="1" applyAlignment="1">
      <alignment horizontal="center" vertical="center"/>
    </xf>
    <xf numFmtId="0" fontId="58" fillId="0" borderId="67" xfId="174" applyFont="1" applyFill="1" applyBorder="1" applyAlignment="1">
      <alignment horizontal="center" vertical="center" wrapText="1"/>
    </xf>
    <xf numFmtId="0" fontId="58" fillId="0" borderId="67" xfId="174" applyFont="1" applyFill="1" applyBorder="1" applyAlignment="1">
      <alignment horizontal="center" vertical="center"/>
    </xf>
    <xf numFmtId="0" fontId="60" fillId="0" borderId="2" xfId="174" applyFont="1" applyFill="1" applyBorder="1" applyAlignment="1">
      <alignment horizontal="center" vertical="center"/>
    </xf>
    <xf numFmtId="0" fontId="60" fillId="0" borderId="3" xfId="174" applyFont="1" applyFill="1" applyBorder="1" applyAlignment="1">
      <alignment horizontal="center" vertical="center"/>
    </xf>
    <xf numFmtId="164" fontId="18" fillId="0" borderId="9" xfId="1" applyNumberFormat="1" applyFont="1" applyFill="1" applyBorder="1" applyAlignment="1" applyProtection="1">
      <alignment vertical="center" wrapText="1"/>
    </xf>
    <xf numFmtId="164" fontId="20" fillId="0" borderId="9" xfId="1" applyNumberFormat="1" applyFont="1" applyFill="1" applyBorder="1" applyAlignment="1" applyProtection="1">
      <alignment vertical="center" wrapText="1"/>
      <protection locked="0"/>
    </xf>
    <xf numFmtId="0" fontId="24" fillId="0" borderId="8" xfId="1" applyFont="1" applyFill="1" applyBorder="1" applyAlignment="1" applyProtection="1">
      <alignment horizontal="left" vertical="center" wrapText="1"/>
    </xf>
    <xf numFmtId="0" fontId="20" fillId="0" borderId="8" xfId="1" applyFont="1" applyFill="1" applyBorder="1" applyAlignment="1" applyProtection="1">
      <alignment horizontal="left" vertical="center" wrapText="1"/>
    </xf>
    <xf numFmtId="0" fontId="20" fillId="0" borderId="8" xfId="1" applyFont="1" applyFill="1" applyBorder="1" applyAlignment="1" applyProtection="1">
      <alignment horizontal="left" vertical="center" wrapText="1" indent="5"/>
    </xf>
    <xf numFmtId="0" fontId="20" fillId="0" borderId="11" xfId="1" applyFont="1" applyFill="1" applyBorder="1" applyAlignment="1" applyProtection="1">
      <alignment horizontal="left" vertical="center" wrapText="1" indent="5"/>
    </xf>
    <xf numFmtId="164" fontId="16" fillId="0" borderId="19" xfId="1" applyNumberFormat="1" applyFont="1" applyFill="1" applyBorder="1" applyAlignment="1" applyProtection="1">
      <alignment vertical="center" wrapText="1"/>
    </xf>
    <xf numFmtId="0" fontId="19" fillId="0" borderId="8" xfId="0" applyFont="1" applyBorder="1" applyAlignment="1" applyProtection="1">
      <alignment horizontal="left" vertical="center" wrapText="1" indent="5"/>
    </xf>
    <xf numFmtId="0" fontId="18" fillId="0" borderId="60" xfId="0" applyFont="1" applyBorder="1" applyAlignment="1">
      <alignment horizontal="center" vertical="center" wrapText="1"/>
    </xf>
    <xf numFmtId="49" fontId="17" fillId="0" borderId="18" xfId="161" applyNumberFormat="1" applyFont="1" applyFill="1" applyBorder="1" applyAlignment="1" applyProtection="1">
      <alignment horizontal="center" vertical="center" wrapText="1"/>
    </xf>
    <xf numFmtId="164" fontId="17" fillId="0" borderId="10" xfId="161" applyNumberFormat="1" applyFont="1" applyFill="1" applyBorder="1" applyAlignment="1" applyProtection="1">
      <alignment horizontal="center" vertical="center" wrapText="1"/>
    </xf>
    <xf numFmtId="164" fontId="17" fillId="0" borderId="11" xfId="161" applyNumberFormat="1" applyFont="1" applyFill="1" applyBorder="1" applyAlignment="1" applyProtection="1">
      <alignment vertical="center" wrapText="1"/>
    </xf>
    <xf numFmtId="164" fontId="17" fillId="0" borderId="11" xfId="161" applyNumberFormat="1" applyFont="1" applyFill="1" applyBorder="1" applyAlignment="1" applyProtection="1">
      <alignment horizontal="right" vertical="center"/>
    </xf>
    <xf numFmtId="164" fontId="17" fillId="0" borderId="11" xfId="0" applyNumberFormat="1" applyFont="1" applyFill="1" applyBorder="1" applyAlignment="1">
      <alignment horizontal="right" vertical="center"/>
    </xf>
    <xf numFmtId="164" fontId="17" fillId="0" borderId="11" xfId="159" applyNumberFormat="1" applyFont="1" applyBorder="1" applyAlignment="1">
      <alignment horizontal="right" vertical="center"/>
    </xf>
    <xf numFmtId="164" fontId="21" fillId="0" borderId="60" xfId="161" applyNumberFormat="1" applyFont="1" applyFill="1" applyBorder="1" applyAlignment="1" applyProtection="1">
      <alignment horizontal="right" vertical="center"/>
    </xf>
    <xf numFmtId="164" fontId="21" fillId="0" borderId="25" xfId="161" applyNumberFormat="1" applyFont="1" applyFill="1" applyBorder="1" applyAlignment="1" applyProtection="1">
      <alignment horizontal="right" vertical="center"/>
    </xf>
    <xf numFmtId="164" fontId="21" fillId="24" borderId="2" xfId="0" applyNumberFormat="1" applyFont="1" applyFill="1" applyBorder="1" applyAlignment="1">
      <alignment horizontal="center" vertical="center" wrapText="1"/>
    </xf>
    <xf numFmtId="49" fontId="17" fillId="0" borderId="11" xfId="161" applyNumberFormat="1" applyFont="1" applyFill="1" applyBorder="1" applyAlignment="1" applyProtection="1">
      <alignment horizontal="left" vertical="center" wrapText="1" indent="2"/>
    </xf>
    <xf numFmtId="3" fontId="57" fillId="0" borderId="9" xfId="51" applyNumberFormat="1" applyFont="1" applyFill="1" applyBorder="1" applyAlignment="1">
      <alignment vertical="center"/>
    </xf>
    <xf numFmtId="3" fontId="21" fillId="0" borderId="15" xfId="51" applyNumberFormat="1" applyFont="1" applyFill="1" applyBorder="1" applyAlignment="1">
      <alignment vertical="center"/>
    </xf>
    <xf numFmtId="0" fontId="58" fillId="0" borderId="0" xfId="51" applyFont="1" applyAlignment="1"/>
    <xf numFmtId="0" fontId="59" fillId="0" borderId="0" xfId="51" applyFont="1" applyAlignment="1"/>
    <xf numFmtId="0" fontId="60" fillId="0" borderId="0" xfId="51" applyFont="1" applyAlignment="1"/>
    <xf numFmtId="0" fontId="19" fillId="0" borderId="0" xfId="0" applyFont="1" applyFill="1" applyBorder="1"/>
    <xf numFmtId="0" fontId="17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17" fillId="0" borderId="0" xfId="0" applyFont="1" applyBorder="1"/>
    <xf numFmtId="0" fontId="93" fillId="0" borderId="0" xfId="0" applyFont="1" applyBorder="1"/>
    <xf numFmtId="164" fontId="67" fillId="0" borderId="0" xfId="161" applyNumberFormat="1" applyFont="1" applyFill="1" applyBorder="1" applyAlignment="1" applyProtection="1">
      <alignment horizontal="left" vertical="center" wrapText="1"/>
    </xf>
    <xf numFmtId="0" fontId="19" fillId="0" borderId="0" xfId="0" applyFont="1" applyBorder="1"/>
    <xf numFmtId="164" fontId="58" fillId="0" borderId="0" xfId="161" applyNumberFormat="1" applyFont="1" applyFill="1" applyBorder="1" applyAlignment="1" applyProtection="1">
      <alignment horizontal="center" vertical="center"/>
    </xf>
    <xf numFmtId="164" fontId="67" fillId="0" borderId="0" xfId="161" applyNumberFormat="1" applyFont="1" applyFill="1" applyBorder="1" applyAlignment="1" applyProtection="1">
      <alignment horizontal="center" vertical="center"/>
    </xf>
    <xf numFmtId="164" fontId="67" fillId="0" borderId="0" xfId="161" applyNumberFormat="1" applyFont="1" applyFill="1" applyBorder="1" applyAlignment="1" applyProtection="1">
      <alignment horizontal="left" vertical="center" indent="1"/>
    </xf>
    <xf numFmtId="164" fontId="21" fillId="0" borderId="25" xfId="0" applyNumberFormat="1" applyFont="1" applyFill="1" applyBorder="1" applyAlignment="1">
      <alignment horizontal="center" vertical="center" wrapText="1"/>
    </xf>
    <xf numFmtId="164" fontId="17" fillId="0" borderId="8" xfId="0" applyNumberFormat="1" applyFont="1" applyFill="1" applyBorder="1" applyAlignment="1">
      <alignment horizontal="right" vertical="center"/>
    </xf>
    <xf numFmtId="0" fontId="95" fillId="0" borderId="49" xfId="0" applyFont="1" applyFill="1" applyBorder="1" applyAlignment="1" applyProtection="1">
      <alignment horizontal="center" vertical="center" wrapText="1"/>
    </xf>
    <xf numFmtId="0" fontId="17" fillId="0" borderId="49" xfId="0" applyFont="1" applyBorder="1" applyAlignment="1">
      <alignment vertical="center" wrapText="1"/>
    </xf>
    <xf numFmtId="0" fontId="0" fillId="0" borderId="49" xfId="0" applyFont="1" applyFill="1" applyBorder="1" applyAlignment="1" applyProtection="1">
      <alignment horizontal="center" vertical="center" wrapText="1"/>
    </xf>
    <xf numFmtId="0" fontId="95" fillId="0" borderId="37" xfId="0" applyFont="1" applyFill="1" applyBorder="1" applyAlignment="1" applyProtection="1">
      <alignment horizontal="center" vertical="center" wrapText="1"/>
    </xf>
    <xf numFmtId="0" fontId="17" fillId="0" borderId="37" xfId="0" applyFont="1" applyBorder="1" applyAlignment="1">
      <alignment vertical="center" wrapText="1"/>
    </xf>
    <xf numFmtId="164" fontId="68" fillId="0" borderId="37" xfId="0" applyNumberFormat="1" applyFont="1" applyFill="1" applyBorder="1" applyAlignment="1" applyProtection="1">
      <alignment horizontal="right" vertical="center" wrapText="1"/>
    </xf>
    <xf numFmtId="0" fontId="21" fillId="0" borderId="25" xfId="0" applyFont="1" applyFill="1" applyBorder="1" applyAlignment="1">
      <alignment horizontal="left" vertical="center" wrapText="1"/>
    </xf>
    <xf numFmtId="164" fontId="68" fillId="0" borderId="25" xfId="0" applyNumberFormat="1" applyFont="1" applyFill="1" applyBorder="1" applyAlignment="1" applyProtection="1">
      <alignment horizontal="right" vertical="center" wrapText="1"/>
    </xf>
    <xf numFmtId="0" fontId="17" fillId="0" borderId="37" xfId="0" applyFont="1" applyBorder="1" applyAlignment="1">
      <alignment vertical="center"/>
    </xf>
    <xf numFmtId="0" fontId="17" fillId="0" borderId="37" xfId="0" applyFont="1" applyBorder="1" applyAlignment="1">
      <alignment horizontal="center" vertical="center"/>
    </xf>
    <xf numFmtId="164" fontId="16" fillId="0" borderId="37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25" xfId="0" applyFont="1" applyFill="1" applyBorder="1" applyAlignment="1">
      <alignment vertical="center" wrapText="1"/>
    </xf>
    <xf numFmtId="0" fontId="68" fillId="0" borderId="25" xfId="0" applyFont="1" applyFill="1" applyBorder="1" applyAlignment="1" applyProtection="1">
      <alignment horizontal="center" vertical="center" wrapText="1"/>
    </xf>
    <xf numFmtId="0" fontId="17" fillId="0" borderId="49" xfId="0" applyFont="1" applyBorder="1" applyAlignment="1">
      <alignment vertical="center"/>
    </xf>
    <xf numFmtId="0" fontId="17" fillId="0" borderId="49" xfId="0" applyFont="1" applyBorder="1" applyAlignment="1">
      <alignment horizontal="center" vertical="center"/>
    </xf>
    <xf numFmtId="164" fontId="18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96" fillId="0" borderId="48" xfId="0" applyFont="1" applyFill="1" applyBorder="1" applyAlignment="1" applyProtection="1">
      <alignment horizontal="center" vertical="center" wrapText="1"/>
    </xf>
    <xf numFmtId="0" fontId="18" fillId="0" borderId="48" xfId="1" applyFont="1" applyFill="1" applyBorder="1" applyAlignment="1" applyProtection="1">
      <alignment horizontal="left" vertical="center" wrapText="1"/>
    </xf>
    <xf numFmtId="164" fontId="18" fillId="0" borderId="4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4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24" fillId="0" borderId="49" xfId="1" applyFont="1" applyFill="1" applyBorder="1" applyAlignment="1" applyProtection="1">
      <alignment horizontal="left" vertical="center" wrapText="1" indent="6"/>
    </xf>
    <xf numFmtId="0" fontId="24" fillId="0" borderId="66" xfId="1" applyFont="1" applyFill="1" applyBorder="1" applyAlignment="1" applyProtection="1">
      <alignment horizontal="center" vertical="center" wrapText="1"/>
    </xf>
    <xf numFmtId="164" fontId="12" fillId="0" borderId="49" xfId="1" applyNumberFormat="1" applyFont="1" applyFill="1" applyBorder="1" applyAlignment="1" applyProtection="1">
      <alignment horizontal="right" vertical="center" wrapText="1"/>
      <protection locked="0"/>
    </xf>
    <xf numFmtId="164" fontId="95" fillId="0" borderId="34" xfId="0" applyNumberFormat="1" applyFont="1" applyFill="1" applyBorder="1" applyAlignment="1" applyProtection="1">
      <alignment horizontal="right"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6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0" fontId="14" fillId="0" borderId="25" xfId="1" applyFont="1" applyFill="1" applyBorder="1" applyAlignment="1" applyProtection="1">
      <alignment horizontal="left" vertical="center" wrapText="1" indent="1"/>
    </xf>
    <xf numFmtId="164" fontId="18" fillId="0" borderId="25" xfId="1" applyNumberFormat="1" applyFont="1" applyFill="1" applyBorder="1" applyAlignment="1" applyProtection="1">
      <alignment vertical="center" wrapText="1"/>
      <protection locked="0"/>
    </xf>
    <xf numFmtId="0" fontId="14" fillId="0" borderId="51" xfId="1" applyFont="1" applyFill="1" applyBorder="1" applyAlignment="1" applyProtection="1">
      <alignment horizontal="center" vertical="center" wrapText="1"/>
    </xf>
    <xf numFmtId="0" fontId="14" fillId="0" borderId="17" xfId="1" applyFont="1" applyFill="1" applyBorder="1" applyAlignment="1" applyProtection="1">
      <alignment horizontal="center" vertical="center" wrapText="1"/>
    </xf>
    <xf numFmtId="0" fontId="14" fillId="0" borderId="19" xfId="1" applyFont="1" applyFill="1" applyBorder="1" applyAlignment="1" applyProtection="1">
      <alignment horizontal="center" vertical="center" wrapText="1"/>
    </xf>
    <xf numFmtId="164" fontId="95" fillId="0" borderId="7" xfId="0" applyNumberFormat="1" applyFont="1" applyFill="1" applyBorder="1" applyAlignment="1" applyProtection="1">
      <alignment horizontal="right" vertical="center" wrapText="1"/>
    </xf>
    <xf numFmtId="164" fontId="95" fillId="0" borderId="8" xfId="0" applyNumberFormat="1" applyFont="1" applyFill="1" applyBorder="1" applyAlignment="1" applyProtection="1">
      <alignment horizontal="right" vertical="center" wrapText="1"/>
    </xf>
    <xf numFmtId="164" fontId="95" fillId="0" borderId="9" xfId="0" applyNumberFormat="1" applyFont="1" applyFill="1" applyBorder="1" applyAlignment="1" applyProtection="1">
      <alignment horizontal="right" vertical="center" wrapText="1"/>
    </xf>
    <xf numFmtId="164" fontId="95" fillId="0" borderId="10" xfId="0" applyNumberFormat="1" applyFont="1" applyFill="1" applyBorder="1" applyAlignment="1" applyProtection="1">
      <alignment horizontal="right" vertical="center" wrapText="1"/>
    </xf>
    <xf numFmtId="164" fontId="95" fillId="0" borderId="11" xfId="0" applyNumberFormat="1" applyFont="1" applyFill="1" applyBorder="1" applyAlignment="1" applyProtection="1">
      <alignment horizontal="right" vertical="center" wrapText="1"/>
    </xf>
    <xf numFmtId="164" fontId="95" fillId="0" borderId="12" xfId="0" applyNumberFormat="1" applyFont="1" applyFill="1" applyBorder="1" applyAlignment="1" applyProtection="1">
      <alignment horizontal="right" vertical="center" wrapText="1"/>
    </xf>
    <xf numFmtId="164" fontId="68" fillId="0" borderId="1" xfId="0" applyNumberFormat="1" applyFont="1" applyFill="1" applyBorder="1" applyAlignment="1" applyProtection="1">
      <alignment horizontal="right" vertical="center" wrapText="1"/>
    </xf>
    <xf numFmtId="164" fontId="68" fillId="0" borderId="2" xfId="0" applyNumberFormat="1" applyFont="1" applyFill="1" applyBorder="1" applyAlignment="1" applyProtection="1">
      <alignment horizontal="right" vertical="center" wrapText="1"/>
    </xf>
    <xf numFmtId="164" fontId="68" fillId="0" borderId="3" xfId="0" applyNumberFormat="1" applyFont="1" applyFill="1" applyBorder="1" applyAlignment="1" applyProtection="1">
      <alignment horizontal="right" vertical="center" wrapText="1"/>
    </xf>
    <xf numFmtId="164" fontId="68" fillId="0" borderId="4" xfId="0" applyNumberFormat="1" applyFont="1" applyFill="1" applyBorder="1" applyAlignment="1" applyProtection="1">
      <alignment horizontal="right" vertical="center" wrapText="1"/>
    </xf>
    <xf numFmtId="164" fontId="68" fillId="0" borderId="5" xfId="0" applyNumberFormat="1" applyFont="1" applyFill="1" applyBorder="1" applyAlignment="1" applyProtection="1">
      <alignment horizontal="right" vertical="center" wrapText="1"/>
    </xf>
    <xf numFmtId="164" fontId="68" fillId="0" borderId="6" xfId="0" applyNumberFormat="1" applyFont="1" applyFill="1" applyBorder="1" applyAlignment="1" applyProtection="1">
      <alignment horizontal="right" vertical="center" wrapText="1"/>
    </xf>
    <xf numFmtId="164" fontId="68" fillId="0" borderId="7" xfId="0" applyNumberFormat="1" applyFont="1" applyFill="1" applyBorder="1" applyAlignment="1" applyProtection="1">
      <alignment horizontal="right" vertical="center" wrapText="1"/>
    </xf>
    <xf numFmtId="164" fontId="68" fillId="0" borderId="8" xfId="0" applyNumberFormat="1" applyFont="1" applyFill="1" applyBorder="1" applyAlignment="1" applyProtection="1">
      <alignment horizontal="right" vertical="center" wrapText="1"/>
    </xf>
    <xf numFmtId="164" fontId="68" fillId="0" borderId="9" xfId="0" applyNumberFormat="1" applyFont="1" applyFill="1" applyBorder="1" applyAlignment="1" applyProtection="1">
      <alignment horizontal="right" vertical="center" wrapText="1"/>
    </xf>
    <xf numFmtId="164" fontId="68" fillId="0" borderId="10" xfId="0" applyNumberFormat="1" applyFont="1" applyFill="1" applyBorder="1" applyAlignment="1" applyProtection="1">
      <alignment horizontal="right" vertical="center" wrapText="1"/>
    </xf>
    <xf numFmtId="164" fontId="68" fillId="0" borderId="11" xfId="0" applyNumberFormat="1" applyFont="1" applyFill="1" applyBorder="1" applyAlignment="1" applyProtection="1">
      <alignment horizontal="right" vertical="center" wrapText="1"/>
    </xf>
    <xf numFmtId="164" fontId="68" fillId="0" borderId="12" xfId="0" applyNumberFormat="1" applyFont="1" applyFill="1" applyBorder="1" applyAlignment="1" applyProtection="1">
      <alignment horizontal="right" vertical="center" wrapText="1"/>
    </xf>
    <xf numFmtId="164" fontId="16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20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20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20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10" xfId="0" applyNumberFormat="1" applyFont="1" applyFill="1" applyBorder="1" applyAlignment="1" applyProtection="1">
      <alignment horizontal="right" vertical="center" wrapText="1"/>
    </xf>
    <xf numFmtId="164" fontId="18" fillId="0" borderId="11" xfId="0" applyNumberFormat="1" applyFont="1" applyFill="1" applyBorder="1" applyAlignment="1" applyProtection="1">
      <alignment horizontal="right" vertical="center" wrapText="1"/>
    </xf>
    <xf numFmtId="164" fontId="18" fillId="0" borderId="12" xfId="0" applyNumberFormat="1" applyFont="1" applyFill="1" applyBorder="1" applyAlignment="1" applyProtection="1">
      <alignment horizontal="right" vertical="center" wrapText="1"/>
    </xf>
    <xf numFmtId="164" fontId="18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6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59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1" xfId="1" applyNumberFormat="1" applyFont="1" applyFill="1" applyBorder="1" applyAlignment="1" applyProtection="1">
      <alignment horizontal="right" vertical="center" wrapText="1"/>
    </xf>
    <xf numFmtId="164" fontId="18" fillId="0" borderId="2" xfId="1" applyNumberFormat="1" applyFont="1" applyFill="1" applyBorder="1" applyAlignment="1" applyProtection="1">
      <alignment horizontal="right" vertical="center" wrapText="1"/>
    </xf>
    <xf numFmtId="164" fontId="18" fillId="0" borderId="3" xfId="1" applyNumberFormat="1" applyFont="1" applyFill="1" applyBorder="1" applyAlignment="1" applyProtection="1">
      <alignment horizontal="right" vertical="center" wrapText="1"/>
    </xf>
    <xf numFmtId="164" fontId="16" fillId="0" borderId="4" xfId="1" applyNumberFormat="1" applyFont="1" applyFill="1" applyBorder="1" applyAlignment="1" applyProtection="1">
      <alignment vertical="center" wrapText="1"/>
      <protection locked="0"/>
    </xf>
    <xf numFmtId="164" fontId="16" fillId="0" borderId="7" xfId="1" applyNumberFormat="1" applyFont="1" applyFill="1" applyBorder="1" applyAlignment="1" applyProtection="1">
      <alignment vertical="center" wrapText="1"/>
      <protection locked="0"/>
    </xf>
    <xf numFmtId="164" fontId="18" fillId="0" borderId="7" xfId="1" applyNumberFormat="1" applyFont="1" applyFill="1" applyBorder="1" applyAlignment="1" applyProtection="1">
      <alignment vertical="center" wrapText="1"/>
      <protection locked="0"/>
    </xf>
    <xf numFmtId="164" fontId="18" fillId="0" borderId="8" xfId="1" applyNumberFormat="1" applyFont="1" applyFill="1" applyBorder="1" applyAlignment="1" applyProtection="1">
      <alignment vertical="center" wrapText="1"/>
      <protection locked="0"/>
    </xf>
    <xf numFmtId="164" fontId="18" fillId="0" borderId="9" xfId="1" applyNumberFormat="1" applyFont="1" applyFill="1" applyBorder="1" applyAlignment="1" applyProtection="1">
      <alignment vertical="center" wrapText="1"/>
      <protection locked="0"/>
    </xf>
    <xf numFmtId="164" fontId="16" fillId="0" borderId="10" xfId="1" applyNumberFormat="1" applyFont="1" applyFill="1" applyBorder="1" applyAlignment="1" applyProtection="1">
      <alignment vertical="center" wrapText="1"/>
      <protection locked="0"/>
    </xf>
    <xf numFmtId="164" fontId="16" fillId="0" borderId="11" xfId="1" applyNumberFormat="1" applyFont="1" applyFill="1" applyBorder="1" applyAlignment="1" applyProtection="1">
      <alignment vertical="center" wrapText="1"/>
      <protection locked="0"/>
    </xf>
    <xf numFmtId="164" fontId="18" fillId="0" borderId="1" xfId="1" applyNumberFormat="1" applyFont="1" applyFill="1" applyBorder="1" applyAlignment="1" applyProtection="1">
      <alignment vertical="center" wrapText="1"/>
      <protection locked="0"/>
    </xf>
    <xf numFmtId="164" fontId="18" fillId="0" borderId="2" xfId="1" applyNumberFormat="1" applyFont="1" applyFill="1" applyBorder="1" applyAlignment="1" applyProtection="1">
      <alignment vertical="center" wrapText="1"/>
      <protection locked="0"/>
    </xf>
    <xf numFmtId="164" fontId="18" fillId="0" borderId="1" xfId="1" applyNumberFormat="1" applyFont="1" applyFill="1" applyBorder="1" applyAlignment="1" applyProtection="1">
      <alignment vertical="center" wrapText="1"/>
    </xf>
    <xf numFmtId="164" fontId="18" fillId="0" borderId="7" xfId="1" applyNumberFormat="1" applyFont="1" applyFill="1" applyBorder="1" applyAlignment="1" applyProtection="1">
      <alignment vertical="center" wrapText="1"/>
    </xf>
    <xf numFmtId="164" fontId="18" fillId="0" borderId="8" xfId="1" applyNumberFormat="1" applyFont="1" applyFill="1" applyBorder="1" applyAlignment="1" applyProtection="1">
      <alignment vertical="center" wrapText="1"/>
    </xf>
    <xf numFmtId="164" fontId="18" fillId="0" borderId="68" xfId="1" applyNumberFormat="1" applyFont="1" applyFill="1" applyBorder="1" applyAlignment="1" applyProtection="1">
      <alignment vertical="center" wrapText="1"/>
    </xf>
    <xf numFmtId="164" fontId="18" fillId="0" borderId="59" xfId="1" applyNumberFormat="1" applyFont="1" applyFill="1" applyBorder="1" applyAlignment="1" applyProtection="1">
      <alignment vertical="center" wrapText="1"/>
    </xf>
    <xf numFmtId="164" fontId="18" fillId="0" borderId="69" xfId="1" applyNumberFormat="1" applyFont="1" applyFill="1" applyBorder="1" applyAlignment="1" applyProtection="1">
      <alignment vertical="center" wrapText="1"/>
    </xf>
    <xf numFmtId="164" fontId="17" fillId="0" borderId="69" xfId="67" applyNumberFormat="1" applyFont="1" applyBorder="1" applyAlignment="1">
      <alignment horizontal="center" vertical="center" wrapText="1"/>
    </xf>
    <xf numFmtId="0" fontId="14" fillId="0" borderId="60" xfId="1" applyFont="1" applyFill="1" applyBorder="1" applyAlignment="1" applyProtection="1">
      <alignment horizontal="center" vertical="center" wrapText="1"/>
    </xf>
    <xf numFmtId="3" fontId="17" fillId="0" borderId="61" xfId="0" applyNumberFormat="1" applyFont="1" applyBorder="1" applyAlignment="1" applyProtection="1">
      <alignment horizontal="center" vertical="center" wrapText="1"/>
    </xf>
    <xf numFmtId="3" fontId="17" fillId="0" borderId="57" xfId="0" applyNumberFormat="1" applyFont="1" applyBorder="1" applyAlignment="1" applyProtection="1">
      <alignment horizontal="center" vertical="center" wrapText="1"/>
    </xf>
    <xf numFmtId="3" fontId="17" fillId="0" borderId="71" xfId="0" applyNumberFormat="1" applyFont="1" applyBorder="1" applyAlignment="1" applyProtection="1">
      <alignment horizontal="center" vertical="center" wrapText="1"/>
    </xf>
    <xf numFmtId="3" fontId="16" fillId="0" borderId="73" xfId="1" applyNumberFormat="1" applyFont="1" applyFill="1" applyBorder="1" applyAlignment="1" applyProtection="1">
      <alignment horizontal="center" vertical="center" wrapText="1"/>
    </xf>
    <xf numFmtId="164" fontId="16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8" fillId="0" borderId="60" xfId="1" applyNumberFormat="1" applyFont="1" applyFill="1" applyBorder="1" applyAlignment="1" applyProtection="1">
      <alignment horizontal="right" vertical="center" wrapText="1"/>
    </xf>
    <xf numFmtId="3" fontId="17" fillId="0" borderId="57" xfId="0" applyNumberFormat="1" applyFont="1" applyBorder="1" applyAlignment="1" applyProtection="1">
      <alignment horizontal="right" vertical="center" wrapText="1"/>
    </xf>
    <xf numFmtId="3" fontId="19" fillId="0" borderId="57" xfId="0" applyNumberFormat="1" applyFont="1" applyBorder="1" applyAlignment="1" applyProtection="1">
      <alignment horizontal="right" vertical="center" wrapText="1"/>
    </xf>
    <xf numFmtId="3" fontId="18" fillId="0" borderId="63" xfId="1" applyNumberFormat="1" applyFont="1" applyFill="1" applyBorder="1" applyAlignment="1" applyProtection="1">
      <alignment horizontal="right" vertical="center" wrapText="1"/>
    </xf>
    <xf numFmtId="164" fontId="16" fillId="0" borderId="75" xfId="1" applyNumberFormat="1" applyFont="1" applyFill="1" applyBorder="1" applyAlignment="1" applyProtection="1">
      <alignment vertical="center" wrapText="1"/>
      <protection locked="0"/>
    </xf>
    <xf numFmtId="3" fontId="18" fillId="0" borderId="2" xfId="1" applyNumberFormat="1" applyFont="1" applyFill="1" applyBorder="1" applyAlignment="1" applyProtection="1">
      <alignment horizontal="right" vertical="center" wrapText="1"/>
    </xf>
    <xf numFmtId="3" fontId="21" fillId="0" borderId="60" xfId="0" applyNumberFormat="1" applyFont="1" applyBorder="1" applyAlignment="1" applyProtection="1">
      <alignment vertical="center" wrapText="1"/>
    </xf>
    <xf numFmtId="3" fontId="16" fillId="0" borderId="14" xfId="1" applyNumberFormat="1" applyFont="1" applyFill="1" applyBorder="1" applyAlignment="1" applyProtection="1">
      <alignment horizontal="right" vertical="center" wrapText="1"/>
    </xf>
    <xf numFmtId="3" fontId="16" fillId="0" borderId="8" xfId="1" applyNumberFormat="1" applyFont="1" applyFill="1" applyBorder="1" applyAlignment="1" applyProtection="1">
      <alignment horizontal="right" vertical="center" wrapText="1"/>
    </xf>
    <xf numFmtId="3" fontId="24" fillId="0" borderId="8" xfId="1" applyNumberFormat="1" applyFont="1" applyFill="1" applyBorder="1" applyAlignment="1" applyProtection="1">
      <alignment horizontal="right" vertical="center"/>
    </xf>
    <xf numFmtId="3" fontId="24" fillId="0" borderId="8" xfId="1" applyNumberFormat="1" applyFont="1" applyFill="1" applyBorder="1" applyAlignment="1" applyProtection="1">
      <alignment horizontal="right" vertical="center" wrapText="1"/>
    </xf>
    <xf numFmtId="49" fontId="16" fillId="0" borderId="22" xfId="1" applyNumberFormat="1" applyFont="1" applyFill="1" applyBorder="1" applyAlignment="1" applyProtection="1">
      <alignment horizontal="left" vertical="center" wrapText="1" indent="1"/>
    </xf>
    <xf numFmtId="0" fontId="24" fillId="0" borderId="18" xfId="1" applyFont="1" applyFill="1" applyBorder="1" applyAlignment="1" applyProtection="1">
      <alignment horizontal="left" vertical="center" wrapText="1" indent="11"/>
    </xf>
    <xf numFmtId="0" fontId="24" fillId="0" borderId="18" xfId="1" applyFont="1" applyFill="1" applyBorder="1" applyAlignment="1" applyProtection="1">
      <alignment horizontal="center" vertical="center" wrapText="1"/>
    </xf>
    <xf numFmtId="3" fontId="24" fillId="0" borderId="18" xfId="1" applyNumberFormat="1" applyFont="1" applyFill="1" applyBorder="1" applyAlignment="1" applyProtection="1">
      <alignment horizontal="right" vertical="center" wrapText="1"/>
    </xf>
    <xf numFmtId="3" fontId="17" fillId="0" borderId="8" xfId="0" applyNumberFormat="1" applyFont="1" applyBorder="1" applyAlignment="1" applyProtection="1">
      <alignment horizontal="right" vertical="center" wrapText="1"/>
    </xf>
    <xf numFmtId="3" fontId="19" fillId="0" borderId="8" xfId="0" applyNumberFormat="1" applyFont="1" applyBorder="1" applyAlignment="1" applyProtection="1">
      <alignment horizontal="right" vertical="center" wrapText="1"/>
    </xf>
    <xf numFmtId="0" fontId="20" fillId="0" borderId="18" xfId="1" applyFont="1" applyFill="1" applyBorder="1" applyAlignment="1" applyProtection="1">
      <alignment horizontal="left" vertical="center" wrapText="1" indent="5"/>
    </xf>
    <xf numFmtId="0" fontId="19" fillId="0" borderId="18" xfId="0" applyFont="1" applyBorder="1" applyAlignment="1" applyProtection="1">
      <alignment horizontal="center" vertical="center" wrapText="1"/>
    </xf>
    <xf numFmtId="3" fontId="19" fillId="0" borderId="18" xfId="0" applyNumberFormat="1" applyFont="1" applyBorder="1" applyAlignment="1" applyProtection="1">
      <alignment horizontal="right" vertical="center" wrapText="1"/>
    </xf>
    <xf numFmtId="164" fontId="20" fillId="0" borderId="23" xfId="1" applyNumberFormat="1" applyFont="1" applyFill="1" applyBorder="1" applyAlignment="1" applyProtection="1">
      <alignment vertical="center" wrapText="1"/>
      <protection locked="0"/>
    </xf>
    <xf numFmtId="3" fontId="17" fillId="0" borderId="61" xfId="0" applyNumberFormat="1" applyFont="1" applyBorder="1" applyAlignment="1" applyProtection="1">
      <alignment horizontal="right" vertical="center" wrapText="1"/>
    </xf>
    <xf numFmtId="3" fontId="17" fillId="0" borderId="71" xfId="0" applyNumberFormat="1" applyFont="1" applyBorder="1" applyAlignment="1" applyProtection="1">
      <alignment horizontal="right" vertical="center" wrapText="1"/>
    </xf>
    <xf numFmtId="164" fontId="18" fillId="0" borderId="57" xfId="1" applyNumberFormat="1" applyFont="1" applyFill="1" applyBorder="1" applyAlignment="1" applyProtection="1">
      <alignment horizontal="right" vertical="center" wrapText="1"/>
    </xf>
    <xf numFmtId="164" fontId="16" fillId="0" borderId="57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60" xfId="1" applyNumberFormat="1" applyFont="1" applyFill="1" applyBorder="1" applyAlignment="1" applyProtection="1">
      <alignment horizontal="right" vertical="center" wrapText="1"/>
    </xf>
    <xf numFmtId="164" fontId="14" fillId="0" borderId="2" xfId="1" applyNumberFormat="1" applyFont="1" applyFill="1" applyBorder="1" applyAlignment="1" applyProtection="1">
      <alignment horizontal="right" vertical="center" wrapText="1"/>
    </xf>
    <xf numFmtId="164" fontId="18" fillId="0" borderId="60" xfId="1" applyNumberFormat="1" applyFont="1" applyFill="1" applyBorder="1" applyAlignment="1" applyProtection="1">
      <alignment vertical="center" wrapText="1"/>
    </xf>
    <xf numFmtId="164" fontId="18" fillId="0" borderId="21" xfId="1" applyNumberFormat="1" applyFont="1" applyFill="1" applyBorder="1" applyAlignment="1" applyProtection="1">
      <alignment vertical="center" wrapText="1"/>
    </xf>
    <xf numFmtId="3" fontId="17" fillId="0" borderId="71" xfId="0" applyNumberFormat="1" applyFont="1" applyBorder="1" applyAlignment="1" applyProtection="1">
      <alignment horizontal="right" wrapText="1"/>
    </xf>
    <xf numFmtId="164" fontId="20" fillId="0" borderId="75" xfId="1" applyNumberFormat="1" applyFont="1" applyFill="1" applyBorder="1" applyAlignment="1" applyProtection="1">
      <alignment vertical="center" wrapText="1"/>
      <protection locked="0"/>
    </xf>
    <xf numFmtId="3" fontId="17" fillId="0" borderId="61" xfId="0" applyNumberFormat="1" applyFont="1" applyBorder="1" applyAlignment="1" applyProtection="1">
      <alignment horizontal="right" wrapText="1"/>
    </xf>
    <xf numFmtId="3" fontId="17" fillId="0" borderId="57" xfId="0" applyNumberFormat="1" applyFont="1" applyBorder="1" applyAlignment="1" applyProtection="1">
      <alignment horizontal="right" wrapText="1"/>
    </xf>
    <xf numFmtId="164" fontId="14" fillId="0" borderId="60" xfId="1" applyNumberFormat="1" applyFont="1" applyFill="1" applyBorder="1" applyAlignment="1" applyProtection="1">
      <alignment vertical="center" wrapText="1"/>
    </xf>
    <xf numFmtId="164" fontId="14" fillId="0" borderId="2" xfId="1" applyNumberFormat="1" applyFont="1" applyFill="1" applyBorder="1" applyAlignment="1" applyProtection="1">
      <alignment vertical="center" wrapText="1"/>
    </xf>
    <xf numFmtId="3" fontId="17" fillId="0" borderId="17" xfId="0" applyNumberFormat="1" applyFont="1" applyBorder="1" applyAlignment="1" applyProtection="1">
      <alignment horizontal="center" vertical="center" wrapText="1"/>
    </xf>
    <xf numFmtId="3" fontId="17" fillId="0" borderId="11" xfId="0" applyNumberFormat="1" applyFont="1" applyBorder="1" applyAlignment="1" applyProtection="1">
      <alignment horizontal="center" vertical="center" wrapText="1"/>
    </xf>
    <xf numFmtId="3" fontId="17" fillId="0" borderId="5" xfId="0" applyNumberFormat="1" applyFont="1" applyBorder="1" applyAlignment="1" applyProtection="1">
      <alignment horizontal="center" vertical="center" wrapText="1"/>
    </xf>
    <xf numFmtId="164" fontId="18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21" fillId="0" borderId="2" xfId="0" applyFont="1" applyBorder="1" applyAlignment="1" applyProtection="1">
      <alignment vertical="center" wrapText="1"/>
    </xf>
    <xf numFmtId="3" fontId="17" fillId="0" borderId="73" xfId="0" applyNumberFormat="1" applyFont="1" applyBorder="1" applyAlignment="1" applyProtection="1">
      <alignment horizontal="right" wrapText="1"/>
    </xf>
    <xf numFmtId="164" fontId="18" fillId="0" borderId="60" xfId="1" applyNumberFormat="1" applyFont="1" applyFill="1" applyBorder="1" applyAlignment="1" applyProtection="1">
      <alignment vertical="center" wrapText="1"/>
      <protection locked="0"/>
    </xf>
    <xf numFmtId="164" fontId="18" fillId="0" borderId="21" xfId="1" applyNumberFormat="1" applyFont="1" applyFill="1" applyBorder="1" applyAlignment="1" applyProtection="1">
      <alignment vertical="center" wrapText="1"/>
      <protection locked="0"/>
    </xf>
    <xf numFmtId="164" fontId="16" fillId="0" borderId="57" xfId="1" applyNumberFormat="1" applyFont="1" applyFill="1" applyBorder="1" applyAlignment="1" applyProtection="1">
      <alignment vertical="center" wrapText="1"/>
    </xf>
    <xf numFmtId="164" fontId="16" fillId="0" borderId="75" xfId="1" applyNumberFormat="1" applyFont="1" applyFill="1" applyBorder="1" applyAlignment="1" applyProtection="1">
      <alignment vertical="center" wrapText="1"/>
    </xf>
    <xf numFmtId="0" fontId="96" fillId="0" borderId="1" xfId="1" applyFont="1" applyFill="1" applyBorder="1" applyAlignment="1" applyProtection="1">
      <alignment horizontal="center" vertical="center" wrapText="1"/>
    </xf>
    <xf numFmtId="0" fontId="96" fillId="0" borderId="2" xfId="1" applyFont="1" applyFill="1" applyBorder="1" applyAlignment="1" applyProtection="1">
      <alignment horizontal="center" vertical="center" wrapText="1"/>
    </xf>
    <xf numFmtId="166" fontId="96" fillId="0" borderId="3" xfId="177" applyNumberFormat="1" applyFont="1" applyFill="1" applyBorder="1" applyAlignment="1" applyProtection="1">
      <alignment horizontal="center" vertical="center" wrapText="1"/>
    </xf>
    <xf numFmtId="1" fontId="95" fillId="0" borderId="1" xfId="1" applyNumberFormat="1" applyFont="1" applyFill="1" applyBorder="1" applyAlignment="1" applyProtection="1">
      <alignment horizontal="center" vertical="center"/>
    </xf>
    <xf numFmtId="1" fontId="95" fillId="0" borderId="2" xfId="1" applyNumberFormat="1" applyFont="1" applyFill="1" applyBorder="1" applyAlignment="1" applyProtection="1">
      <alignment horizontal="center" vertical="center"/>
    </xf>
    <xf numFmtId="1" fontId="95" fillId="0" borderId="3" xfId="177" applyNumberFormat="1" applyFont="1" applyFill="1" applyBorder="1" applyAlignment="1" applyProtection="1">
      <alignment horizontal="center" vertical="center"/>
    </xf>
    <xf numFmtId="0" fontId="95" fillId="0" borderId="4" xfId="1" applyFont="1" applyFill="1" applyBorder="1" applyAlignment="1" applyProtection="1">
      <alignment horizontal="center" vertical="center"/>
    </xf>
    <xf numFmtId="0" fontId="95" fillId="0" borderId="7" xfId="1" applyFont="1" applyFill="1" applyBorder="1" applyAlignment="1" applyProtection="1">
      <alignment horizontal="center" vertical="center"/>
    </xf>
    <xf numFmtId="166" fontId="95" fillId="0" borderId="12" xfId="177" applyNumberFormat="1" applyFont="1" applyFill="1" applyBorder="1" applyAlignment="1" applyProtection="1">
      <alignment vertical="center"/>
      <protection locked="0"/>
    </xf>
    <xf numFmtId="0" fontId="96" fillId="0" borderId="2" xfId="1" applyFont="1" applyFill="1" applyBorder="1" applyAlignment="1" applyProtection="1">
      <alignment vertical="center" wrapText="1"/>
      <protection locked="0"/>
    </xf>
    <xf numFmtId="166" fontId="96" fillId="0" borderId="3" xfId="177" applyNumberFormat="1" applyFont="1" applyFill="1" applyBorder="1" applyAlignment="1" applyProtection="1">
      <alignment vertical="center"/>
      <protection locked="0"/>
    </xf>
    <xf numFmtId="0" fontId="58" fillId="0" borderId="67" xfId="176" applyFont="1" applyFill="1" applyBorder="1" applyAlignment="1">
      <alignment wrapText="1"/>
    </xf>
    <xf numFmtId="166" fontId="95" fillId="0" borderId="55" xfId="177" applyNumberFormat="1" applyFont="1" applyFill="1" applyBorder="1" applyAlignment="1" applyProtection="1">
      <alignment vertical="center"/>
      <protection locked="0"/>
    </xf>
    <xf numFmtId="0" fontId="58" fillId="0" borderId="5" xfId="176" applyFont="1" applyBorder="1" applyAlignment="1">
      <alignment wrapText="1"/>
    </xf>
    <xf numFmtId="0" fontId="58" fillId="0" borderId="8" xfId="176" applyFont="1" applyBorder="1" applyAlignment="1">
      <alignment wrapText="1"/>
    </xf>
    <xf numFmtId="0" fontId="58" fillId="0" borderId="8" xfId="176" applyFont="1" applyFill="1" applyBorder="1" applyAlignment="1">
      <alignment wrapText="1"/>
    </xf>
    <xf numFmtId="0" fontId="58" fillId="0" borderId="11" xfId="176" applyFont="1" applyFill="1" applyBorder="1" applyAlignment="1">
      <alignment wrapText="1"/>
    </xf>
    <xf numFmtId="0" fontId="96" fillId="0" borderId="59" xfId="1" applyFont="1" applyFill="1" applyBorder="1" applyAlignment="1" applyProtection="1">
      <alignment horizontal="left" vertical="center" wrapText="1"/>
    </xf>
    <xf numFmtId="166" fontId="96" fillId="0" borderId="69" xfId="177" applyNumberFormat="1" applyFont="1" applyFill="1" applyBorder="1" applyAlignment="1" applyProtection="1">
      <alignment vertical="center"/>
    </xf>
    <xf numFmtId="0" fontId="95" fillId="0" borderId="4" xfId="1" applyFont="1" applyFill="1" applyBorder="1" applyAlignment="1" applyProtection="1">
      <alignment horizontal="center" vertical="center" wrapText="1"/>
    </xf>
    <xf numFmtId="0" fontId="58" fillId="0" borderId="5" xfId="0" applyFont="1" applyBorder="1" applyAlignment="1" applyProtection="1">
      <alignment horizontal="left" vertical="center" wrapText="1" indent="1"/>
    </xf>
    <xf numFmtId="164" fontId="69" fillId="0" borderId="5" xfId="1" applyNumberFormat="1" applyFont="1" applyFill="1" applyBorder="1" applyAlignment="1" applyProtection="1">
      <alignment vertical="center" wrapText="1"/>
      <protection locked="0"/>
    </xf>
    <xf numFmtId="164" fontId="69" fillId="0" borderId="6" xfId="1" applyNumberFormat="1" applyFont="1" applyFill="1" applyBorder="1" applyAlignment="1" applyProtection="1">
      <alignment vertical="center" wrapText="1"/>
      <protection locked="0"/>
    </xf>
    <xf numFmtId="0" fontId="69" fillId="0" borderId="0" xfId="1" applyFont="1" applyFill="1" applyProtection="1"/>
    <xf numFmtId="0" fontId="95" fillId="0" borderId="7" xfId="1" applyFont="1" applyFill="1" applyBorder="1" applyAlignment="1" applyProtection="1">
      <alignment horizontal="center" vertical="center" wrapText="1"/>
    </xf>
    <xf numFmtId="0" fontId="69" fillId="0" borderId="8" xfId="1" applyFont="1" applyFill="1" applyBorder="1" applyAlignment="1" applyProtection="1">
      <alignment horizontal="left" vertical="center" wrapText="1" indent="1"/>
    </xf>
    <xf numFmtId="164" fontId="69" fillId="0" borderId="8" xfId="1" applyNumberFormat="1" applyFont="1" applyFill="1" applyBorder="1" applyAlignment="1" applyProtection="1">
      <alignment vertical="center" wrapText="1"/>
      <protection locked="0"/>
    </xf>
    <xf numFmtId="164" fontId="69" fillId="0" borderId="57" xfId="1" applyNumberFormat="1" applyFont="1" applyFill="1" applyBorder="1" applyAlignment="1" applyProtection="1">
      <alignment vertical="center" wrapText="1"/>
      <protection locked="0"/>
    </xf>
    <xf numFmtId="164" fontId="69" fillId="0" borderId="9" xfId="1" applyNumberFormat="1" applyFont="1" applyFill="1" applyBorder="1" applyAlignment="1" applyProtection="1">
      <alignment vertical="center" wrapText="1"/>
      <protection locked="0"/>
    </xf>
    <xf numFmtId="0" fontId="58" fillId="0" borderId="8" xfId="0" applyFont="1" applyBorder="1" applyAlignment="1" applyProtection="1">
      <alignment horizontal="left" vertical="center" wrapText="1" indent="1"/>
    </xf>
    <xf numFmtId="164" fontId="95" fillId="0" borderId="8" xfId="1" applyNumberFormat="1" applyFont="1" applyFill="1" applyBorder="1" applyAlignment="1" applyProtection="1">
      <alignment vertical="center" wrapText="1"/>
    </xf>
    <xf numFmtId="164" fontId="95" fillId="0" borderId="9" xfId="1" applyNumberFormat="1" applyFont="1" applyFill="1" applyBorder="1" applyAlignment="1" applyProtection="1">
      <alignment vertical="center" wrapText="1"/>
    </xf>
    <xf numFmtId="0" fontId="95" fillId="0" borderId="16" xfId="1" applyFont="1" applyFill="1" applyBorder="1" applyAlignment="1" applyProtection="1">
      <alignment horizontal="center" vertical="center" wrapText="1"/>
    </xf>
    <xf numFmtId="0" fontId="69" fillId="0" borderId="11" xfId="1" applyFont="1" applyFill="1" applyBorder="1" applyAlignment="1" applyProtection="1">
      <alignment horizontal="left" vertical="center" wrapText="1" indent="1"/>
    </xf>
    <xf numFmtId="164" fontId="95" fillId="0" borderId="11" xfId="1" applyNumberFormat="1" applyFont="1" applyFill="1" applyBorder="1" applyAlignment="1" applyProtection="1">
      <alignment vertical="center" wrapText="1"/>
      <protection locked="0"/>
    </xf>
    <xf numFmtId="164" fontId="95" fillId="0" borderId="71" xfId="1" applyNumberFormat="1" applyFont="1" applyFill="1" applyBorder="1" applyAlignment="1" applyProtection="1">
      <alignment vertical="center" wrapText="1"/>
      <protection locked="0"/>
    </xf>
    <xf numFmtId="164" fontId="95" fillId="0" borderId="12" xfId="1" applyNumberFormat="1" applyFont="1" applyFill="1" applyBorder="1" applyAlignment="1" applyProtection="1">
      <alignment vertical="center" wrapText="1"/>
      <protection locked="0"/>
    </xf>
    <xf numFmtId="0" fontId="58" fillId="0" borderId="32" xfId="0" applyFont="1" applyBorder="1" applyAlignment="1">
      <alignment vertical="center" wrapText="1"/>
    </xf>
    <xf numFmtId="0" fontId="60" fillId="0" borderId="32" xfId="0" applyFont="1" applyFill="1" applyBorder="1" applyAlignment="1">
      <alignment horizontal="left" vertical="center" wrapText="1"/>
    </xf>
    <xf numFmtId="0" fontId="60" fillId="0" borderId="32" xfId="0" applyFont="1" applyFill="1" applyBorder="1" applyAlignment="1">
      <alignment vertical="center" wrapText="1"/>
    </xf>
    <xf numFmtId="0" fontId="58" fillId="0" borderId="32" xfId="0" applyFont="1" applyBorder="1" applyAlignment="1">
      <alignment vertical="center"/>
    </xf>
    <xf numFmtId="0" fontId="67" fillId="0" borderId="32" xfId="0" applyFont="1" applyBorder="1" applyAlignment="1">
      <alignment horizontal="left" vertical="center" indent="2"/>
    </xf>
    <xf numFmtId="0" fontId="58" fillId="0" borderId="32" xfId="0" applyFont="1" applyBorder="1" applyAlignment="1">
      <alignment horizontal="left" vertical="center"/>
    </xf>
    <xf numFmtId="0" fontId="58" fillId="0" borderId="32" xfId="0" applyFont="1" applyFill="1" applyBorder="1" applyAlignment="1">
      <alignment vertical="center"/>
    </xf>
    <xf numFmtId="0" fontId="58" fillId="0" borderId="49" xfId="0" applyFont="1" applyBorder="1" applyAlignment="1">
      <alignment vertical="center"/>
    </xf>
    <xf numFmtId="0" fontId="96" fillId="0" borderId="25" xfId="1" applyFont="1" applyFill="1" applyBorder="1" applyAlignment="1" applyProtection="1">
      <alignment horizontal="left" vertical="center" wrapText="1"/>
    </xf>
    <xf numFmtId="0" fontId="96" fillId="0" borderId="48" xfId="1" applyFont="1" applyFill="1" applyBorder="1" applyAlignment="1" applyProtection="1">
      <alignment horizontal="left" vertical="center" wrapText="1"/>
    </xf>
    <xf numFmtId="0" fontId="95" fillId="0" borderId="32" xfId="1" applyFont="1" applyFill="1" applyBorder="1" applyAlignment="1" applyProtection="1">
      <alignment horizontal="left" vertical="center" wrapText="1"/>
    </xf>
    <xf numFmtId="0" fontId="110" fillId="0" borderId="32" xfId="1" applyFont="1" applyFill="1" applyBorder="1" applyAlignment="1" applyProtection="1">
      <alignment horizontal="left" vertical="center" wrapText="1" indent="4"/>
    </xf>
    <xf numFmtId="0" fontId="110" fillId="0" borderId="32" xfId="1" applyFont="1" applyFill="1" applyBorder="1" applyAlignment="1" applyProtection="1">
      <alignment horizontal="left" vertical="center" wrapText="1" indent="1"/>
    </xf>
    <xf numFmtId="0" fontId="110" fillId="0" borderId="49" xfId="1" applyFont="1" applyFill="1" applyBorder="1" applyAlignment="1" applyProtection="1">
      <alignment horizontal="left" vertical="center" wrapText="1" indent="6"/>
    </xf>
    <xf numFmtId="49" fontId="69" fillId="0" borderId="37" xfId="1" applyNumberFormat="1" applyFont="1" applyFill="1" applyBorder="1" applyAlignment="1" applyProtection="1">
      <alignment horizontal="center" vertical="center" wrapText="1"/>
    </xf>
    <xf numFmtId="0" fontId="69" fillId="0" borderId="37" xfId="1" applyFont="1" applyFill="1" applyBorder="1" applyAlignment="1" applyProtection="1">
      <alignment horizontal="left" vertical="center" wrapText="1" indent="1"/>
    </xf>
    <xf numFmtId="0" fontId="69" fillId="0" borderId="37" xfId="1" applyFont="1" applyFill="1" applyBorder="1" applyAlignment="1" applyProtection="1">
      <alignment horizontal="center" vertical="center" wrapText="1"/>
    </xf>
    <xf numFmtId="164" fontId="69" fillId="0" borderId="37" xfId="1" applyNumberFormat="1" applyFont="1" applyFill="1" applyBorder="1" applyAlignment="1" applyProtection="1">
      <alignment vertical="center" wrapText="1"/>
      <protection locked="0"/>
    </xf>
    <xf numFmtId="49" fontId="69" fillId="0" borderId="32" xfId="1" applyNumberFormat="1" applyFont="1" applyFill="1" applyBorder="1" applyAlignment="1" applyProtection="1">
      <alignment horizontal="center" vertical="center" wrapText="1"/>
    </xf>
    <xf numFmtId="0" fontId="69" fillId="0" borderId="32" xfId="1" applyFont="1" applyFill="1" applyBorder="1" applyAlignment="1" applyProtection="1">
      <alignment horizontal="left" vertical="center" wrapText="1" indent="1"/>
    </xf>
    <xf numFmtId="0" fontId="69" fillId="0" borderId="32" xfId="1" applyFont="1" applyFill="1" applyBorder="1" applyAlignment="1" applyProtection="1">
      <alignment horizontal="center" vertical="center" wrapText="1"/>
    </xf>
    <xf numFmtId="164" fontId="69" fillId="0" borderId="32" xfId="1" applyNumberFormat="1" applyFont="1" applyFill="1" applyBorder="1" applyAlignment="1" applyProtection="1">
      <alignment vertical="center" wrapText="1"/>
      <protection locked="0"/>
    </xf>
    <xf numFmtId="49" fontId="68" fillId="0" borderId="32" xfId="1" applyNumberFormat="1" applyFont="1" applyFill="1" applyBorder="1" applyAlignment="1" applyProtection="1">
      <alignment horizontal="center" vertical="center" wrapText="1"/>
    </xf>
    <xf numFmtId="0" fontId="68" fillId="0" borderId="32" xfId="1" applyFont="1" applyFill="1" applyBorder="1" applyAlignment="1" applyProtection="1">
      <alignment vertical="center" wrapText="1"/>
    </xf>
    <xf numFmtId="0" fontId="68" fillId="0" borderId="32" xfId="1" applyFont="1" applyFill="1" applyBorder="1" applyAlignment="1" applyProtection="1">
      <alignment horizontal="center" vertical="center" wrapText="1"/>
    </xf>
    <xf numFmtId="164" fontId="68" fillId="0" borderId="32" xfId="1" applyNumberFormat="1" applyFont="1" applyFill="1" applyBorder="1" applyAlignment="1" applyProtection="1">
      <alignment vertical="center" wrapText="1"/>
      <protection locked="0"/>
    </xf>
    <xf numFmtId="49" fontId="68" fillId="0" borderId="49" xfId="1" applyNumberFormat="1" applyFont="1" applyFill="1" applyBorder="1" applyAlignment="1" applyProtection="1">
      <alignment horizontal="center" vertical="center" wrapText="1"/>
    </xf>
    <xf numFmtId="0" fontId="68" fillId="0" borderId="49" xfId="1" applyFont="1" applyFill="1" applyBorder="1" applyAlignment="1" applyProtection="1">
      <alignment horizontal="left" vertical="center" wrapText="1" indent="1"/>
    </xf>
    <xf numFmtId="0" fontId="68" fillId="0" borderId="49" xfId="1" applyFont="1" applyFill="1" applyBorder="1" applyAlignment="1" applyProtection="1">
      <alignment horizontal="center" vertical="center" wrapText="1"/>
    </xf>
    <xf numFmtId="164" fontId="68" fillId="0" borderId="49" xfId="1" applyNumberFormat="1" applyFont="1" applyFill="1" applyBorder="1" applyAlignment="1" applyProtection="1">
      <alignment vertical="center" wrapText="1"/>
      <protection locked="0"/>
    </xf>
    <xf numFmtId="49" fontId="68" fillId="0" borderId="25" xfId="1" applyNumberFormat="1" applyFont="1" applyFill="1" applyBorder="1" applyAlignment="1" applyProtection="1">
      <alignment horizontal="center" vertical="center" wrapText="1"/>
    </xf>
    <xf numFmtId="0" fontId="68" fillId="0" borderId="25" xfId="1" applyFont="1" applyFill="1" applyBorder="1" applyAlignment="1" applyProtection="1">
      <alignment horizontal="left" vertical="center" wrapText="1" indent="1"/>
    </xf>
    <xf numFmtId="0" fontId="68" fillId="0" borderId="25" xfId="1" applyFont="1" applyFill="1" applyBorder="1" applyAlignment="1" applyProtection="1">
      <alignment horizontal="center" vertical="center" wrapText="1"/>
    </xf>
    <xf numFmtId="164" fontId="68" fillId="0" borderId="25" xfId="1" applyNumberFormat="1" applyFont="1" applyFill="1" applyBorder="1" applyAlignment="1" applyProtection="1">
      <alignment vertical="center" wrapText="1"/>
    </xf>
    <xf numFmtId="0" fontId="68" fillId="0" borderId="32" xfId="1" applyFont="1" applyFill="1" applyBorder="1" applyAlignment="1" applyProtection="1">
      <alignment horizontal="left" vertical="center" wrapText="1" indent="1"/>
    </xf>
    <xf numFmtId="0" fontId="68" fillId="0" borderId="58" xfId="1" applyFont="1" applyFill="1" applyBorder="1" applyAlignment="1" applyProtection="1">
      <alignment horizontal="center" vertical="center" wrapText="1"/>
    </xf>
    <xf numFmtId="164" fontId="68" fillId="0" borderId="32" xfId="1" applyNumberFormat="1" applyFont="1" applyFill="1" applyBorder="1" applyAlignment="1" applyProtection="1">
      <alignment vertical="center" wrapText="1"/>
    </xf>
    <xf numFmtId="0" fontId="68" fillId="0" borderId="48" xfId="1" applyFont="1" applyFill="1" applyBorder="1" applyAlignment="1" applyProtection="1">
      <alignment horizontal="center" vertical="center" wrapText="1"/>
    </xf>
    <xf numFmtId="0" fontId="68" fillId="0" borderId="48" xfId="1" applyFont="1" applyFill="1" applyBorder="1" applyAlignment="1" applyProtection="1">
      <alignment horizontal="left" vertical="center" wrapText="1" indent="1"/>
    </xf>
    <xf numFmtId="164" fontId="68" fillId="0" borderId="48" xfId="1" applyNumberFormat="1" applyFont="1" applyFill="1" applyBorder="1" applyAlignment="1" applyProtection="1">
      <alignment vertical="center" wrapText="1"/>
    </xf>
    <xf numFmtId="14" fontId="95" fillId="0" borderId="67" xfId="0" applyNumberFormat="1" applyFont="1" applyFill="1" applyBorder="1" applyAlignment="1"/>
    <xf numFmtId="0" fontId="18" fillId="0" borderId="2" xfId="1" applyNumberFormat="1" applyFont="1" applyFill="1" applyBorder="1" applyAlignment="1" applyProtection="1">
      <alignment horizontal="center" vertical="center" wrapText="1"/>
    </xf>
    <xf numFmtId="0" fontId="18" fillId="0" borderId="3" xfId="1" applyNumberFormat="1" applyFont="1" applyFill="1" applyBorder="1" applyAlignment="1" applyProtection="1">
      <alignment horizontal="center" vertical="center" wrapText="1"/>
    </xf>
    <xf numFmtId="0" fontId="25" fillId="0" borderId="79" xfId="212" applyFont="1" applyFill="1" applyBorder="1" applyProtection="1"/>
    <xf numFmtId="164" fontId="21" fillId="0" borderId="79" xfId="160" applyNumberFormat="1" applyFont="1" applyFill="1" applyBorder="1" applyAlignment="1">
      <alignment horizontal="left" vertical="center"/>
    </xf>
    <xf numFmtId="164" fontId="49" fillId="0" borderId="80" xfId="160" applyNumberFormat="1" applyFont="1" applyBorder="1" applyAlignment="1">
      <alignment vertical="center"/>
    </xf>
    <xf numFmtId="3" fontId="17" fillId="0" borderId="0" xfId="160" applyNumberFormat="1" applyFont="1" applyFill="1" applyBorder="1" applyAlignment="1">
      <alignment horizontal="right" vertical="center" wrapText="1"/>
    </xf>
    <xf numFmtId="164" fontId="17" fillId="0" borderId="81" xfId="160" applyNumberFormat="1" applyFont="1" applyFill="1" applyBorder="1" applyAlignment="1">
      <alignment vertical="center"/>
    </xf>
    <xf numFmtId="164" fontId="17" fillId="0" borderId="82" xfId="160" applyNumberFormat="1" applyFont="1" applyFill="1" applyBorder="1" applyAlignment="1">
      <alignment vertical="center"/>
    </xf>
    <xf numFmtId="3" fontId="92" fillId="0" borderId="83" xfId="76" applyNumberFormat="1" applyFont="1" applyFill="1" applyBorder="1" applyAlignment="1">
      <alignment horizontal="right" vertical="center"/>
    </xf>
    <xf numFmtId="164" fontId="21" fillId="0" borderId="84" xfId="160" applyNumberFormat="1" applyFont="1" applyFill="1" applyBorder="1" applyAlignment="1">
      <alignment horizontal="center" vertical="center"/>
    </xf>
    <xf numFmtId="164" fontId="21" fillId="0" borderId="48" xfId="160" applyNumberFormat="1" applyFont="1" applyFill="1" applyBorder="1" applyAlignment="1">
      <alignment horizontal="center" vertical="center" wrapText="1"/>
    </xf>
    <xf numFmtId="164" fontId="21" fillId="0" borderId="48" xfId="160" applyNumberFormat="1" applyFont="1" applyFill="1" applyBorder="1" applyAlignment="1">
      <alignment horizontal="center" vertical="center"/>
    </xf>
    <xf numFmtId="164" fontId="21" fillId="0" borderId="85" xfId="160" applyNumberFormat="1" applyFont="1" applyFill="1" applyBorder="1" applyAlignment="1">
      <alignment horizontal="center" vertical="center"/>
    </xf>
    <xf numFmtId="164" fontId="21" fillId="0" borderId="86" xfId="160" applyNumberFormat="1" applyFont="1" applyFill="1" applyBorder="1" applyAlignment="1">
      <alignment horizontal="center" vertical="center" wrapText="1"/>
    </xf>
    <xf numFmtId="164" fontId="21" fillId="0" borderId="25" xfId="160" applyNumberFormat="1" applyFont="1" applyFill="1" applyBorder="1" applyAlignment="1">
      <alignment horizontal="right" vertical="center"/>
    </xf>
    <xf numFmtId="164" fontId="21" fillId="0" borderId="87" xfId="160" applyNumberFormat="1" applyFont="1" applyFill="1" applyBorder="1" applyAlignment="1">
      <alignment horizontal="right" vertical="center"/>
    </xf>
    <xf numFmtId="164" fontId="17" fillId="0" borderId="86" xfId="160" applyNumberFormat="1" applyFont="1" applyFill="1" applyBorder="1" applyAlignment="1">
      <alignment vertical="center" wrapText="1"/>
    </xf>
    <xf numFmtId="164" fontId="17" fillId="0" borderId="25" xfId="160" applyNumberFormat="1" applyFont="1" applyFill="1" applyBorder="1" applyAlignment="1">
      <alignment vertical="center" wrapText="1"/>
    </xf>
    <xf numFmtId="164" fontId="17" fillId="0" borderId="87" xfId="160" applyNumberFormat="1" applyFont="1" applyFill="1" applyBorder="1" applyAlignment="1">
      <alignment vertical="center" wrapText="1"/>
    </xf>
    <xf numFmtId="164" fontId="17" fillId="0" borderId="86" xfId="160" applyNumberFormat="1" applyFont="1" applyFill="1" applyBorder="1" applyAlignment="1">
      <alignment horizontal="left" vertical="center" wrapText="1"/>
    </xf>
    <xf numFmtId="164" fontId="17" fillId="0" borderId="25" xfId="160" applyNumberFormat="1" applyFont="1" applyFill="1" applyBorder="1" applyAlignment="1">
      <alignment horizontal="right" vertical="center"/>
    </xf>
    <xf numFmtId="164" fontId="17" fillId="0" borderId="87" xfId="160" applyNumberFormat="1" applyFont="1" applyFill="1" applyBorder="1" applyAlignment="1">
      <alignment horizontal="right" vertical="center"/>
    </xf>
    <xf numFmtId="164" fontId="21" fillId="0" borderId="25" xfId="160" applyNumberFormat="1" applyFont="1" applyFill="1" applyBorder="1" applyAlignment="1">
      <alignment vertical="center" wrapText="1"/>
    </xf>
    <xf numFmtId="164" fontId="21" fillId="0" borderId="87" xfId="160" applyNumberFormat="1" applyFont="1" applyFill="1" applyBorder="1" applyAlignment="1">
      <alignment vertical="center" wrapText="1"/>
    </xf>
    <xf numFmtId="164" fontId="21" fillId="0" borderId="86" xfId="160" applyNumberFormat="1" applyFont="1" applyFill="1" applyBorder="1" applyAlignment="1">
      <alignment horizontal="left" vertical="center" wrapText="1"/>
    </xf>
    <xf numFmtId="164" fontId="17" fillId="0" borderId="25" xfId="160" applyNumberFormat="1" applyFont="1" applyFill="1" applyBorder="1" applyAlignment="1">
      <alignment horizontal="right" vertical="center" wrapText="1"/>
    </xf>
    <xf numFmtId="164" fontId="93" fillId="0" borderId="86" xfId="160" applyNumberFormat="1" applyFont="1" applyFill="1" applyBorder="1" applyAlignment="1">
      <alignment vertical="center" wrapText="1"/>
    </xf>
    <xf numFmtId="164" fontId="93" fillId="0" borderId="25" xfId="160" applyNumberFormat="1" applyFont="1" applyFill="1" applyBorder="1" applyAlignment="1">
      <alignment horizontal="right" vertical="center" wrapText="1"/>
    </xf>
    <xf numFmtId="164" fontId="93" fillId="0" borderId="87" xfId="160" applyNumberFormat="1" applyFont="1" applyFill="1" applyBorder="1" applyAlignment="1">
      <alignment horizontal="right" vertical="center" wrapText="1"/>
    </xf>
    <xf numFmtId="164" fontId="93" fillId="0" borderId="88" xfId="160" applyNumberFormat="1" applyFont="1" applyFill="1" applyBorder="1" applyAlignment="1">
      <alignment vertical="center" wrapText="1"/>
    </xf>
    <xf numFmtId="164" fontId="93" fillId="0" borderId="89" xfId="160" applyNumberFormat="1" applyFont="1" applyFill="1" applyBorder="1" applyAlignment="1">
      <alignment horizontal="right" vertical="center" wrapText="1"/>
    </xf>
    <xf numFmtId="164" fontId="93" fillId="0" borderId="90" xfId="160" applyNumberFormat="1" applyFont="1" applyFill="1" applyBorder="1" applyAlignment="1">
      <alignment horizontal="right" vertical="center"/>
    </xf>
    <xf numFmtId="0" fontId="12" fillId="0" borderId="0" xfId="212" applyFont="1" applyFill="1" applyBorder="1" applyAlignment="1" applyProtection="1"/>
    <xf numFmtId="0" fontId="12" fillId="0" borderId="80" xfId="212" applyFont="1" applyFill="1" applyBorder="1" applyAlignment="1" applyProtection="1"/>
    <xf numFmtId="164" fontId="21" fillId="0" borderId="72" xfId="160" applyNumberFormat="1" applyFont="1" applyFill="1" applyBorder="1" applyAlignment="1">
      <alignment horizontal="center" vertical="center"/>
    </xf>
    <xf numFmtId="164" fontId="21" fillId="0" borderId="20" xfId="160" applyNumberFormat="1" applyFont="1" applyFill="1" applyBorder="1" applyAlignment="1">
      <alignment horizontal="right" vertical="center"/>
    </xf>
    <xf numFmtId="164" fontId="17" fillId="0" borderId="20" xfId="160" applyNumberFormat="1" applyFont="1" applyFill="1" applyBorder="1" applyAlignment="1">
      <alignment vertical="center" wrapText="1"/>
    </xf>
    <xf numFmtId="164" fontId="17" fillId="0" borderId="20" xfId="160" applyNumberFormat="1" applyFont="1" applyFill="1" applyBorder="1" applyAlignment="1">
      <alignment horizontal="right" vertical="center"/>
    </xf>
    <xf numFmtId="164" fontId="21" fillId="0" borderId="20" xfId="160" applyNumberFormat="1" applyFont="1" applyFill="1" applyBorder="1" applyAlignment="1">
      <alignment vertical="center" wrapText="1"/>
    </xf>
    <xf numFmtId="164" fontId="17" fillId="0" borderId="20" xfId="160" applyNumberFormat="1" applyFont="1" applyFill="1" applyBorder="1" applyAlignment="1">
      <alignment horizontal="right" vertical="center" wrapText="1"/>
    </xf>
    <xf numFmtId="164" fontId="93" fillId="0" borderId="20" xfId="160" applyNumberFormat="1" applyFont="1" applyFill="1" applyBorder="1" applyAlignment="1">
      <alignment horizontal="right" vertical="center" wrapText="1"/>
    </xf>
    <xf numFmtId="164" fontId="93" fillId="0" borderId="91" xfId="160" applyNumberFormat="1" applyFont="1" applyFill="1" applyBorder="1" applyAlignment="1">
      <alignment horizontal="right" vertical="center" wrapText="1"/>
    </xf>
    <xf numFmtId="164" fontId="93" fillId="0" borderId="92" xfId="160" applyNumberFormat="1" applyFont="1" applyFill="1" applyBorder="1" applyAlignment="1">
      <alignment vertical="center" wrapText="1"/>
    </xf>
    <xf numFmtId="164" fontId="93" fillId="0" borderId="29" xfId="160" applyNumberFormat="1" applyFont="1" applyFill="1" applyBorder="1" applyAlignment="1">
      <alignment horizontal="right" vertical="center" wrapText="1"/>
    </xf>
    <xf numFmtId="164" fontId="93" fillId="0" borderId="93" xfId="160" applyNumberFormat="1" applyFont="1" applyFill="1" applyBorder="1" applyAlignment="1">
      <alignment horizontal="right" vertical="center" wrapText="1"/>
    </xf>
    <xf numFmtId="0" fontId="17" fillId="0" borderId="67" xfId="51" applyFont="1" applyFill="1" applyBorder="1" applyAlignment="1">
      <alignment horizontal="center" vertical="center"/>
    </xf>
    <xf numFmtId="3" fontId="17" fillId="0" borderId="67" xfId="51" applyNumberFormat="1" applyFont="1" applyFill="1" applyBorder="1" applyAlignment="1">
      <alignment vertical="center"/>
    </xf>
    <xf numFmtId="3" fontId="17" fillId="0" borderId="55" xfId="51" applyNumberFormat="1" applyFont="1" applyFill="1" applyBorder="1" applyAlignment="1">
      <alignment vertical="center"/>
    </xf>
    <xf numFmtId="0" fontId="19" fillId="0" borderId="24" xfId="0" applyFont="1" applyBorder="1" applyAlignment="1">
      <alignment horizontal="right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64" fontId="21" fillId="0" borderId="25" xfId="161" applyNumberFormat="1" applyFont="1" applyFill="1" applyBorder="1" applyAlignment="1" applyProtection="1">
      <alignment horizontal="center" vertical="center" wrapText="1"/>
    </xf>
    <xf numFmtId="164" fontId="17" fillId="0" borderId="25" xfId="161" applyNumberFormat="1" applyFont="1" applyFill="1" applyBorder="1" applyAlignment="1" applyProtection="1">
      <alignment horizontal="center" vertical="center" wrapText="1"/>
    </xf>
    <xf numFmtId="164" fontId="17" fillId="0" borderId="25" xfId="161" applyNumberFormat="1" applyFont="1" applyFill="1" applyBorder="1" applyAlignment="1" applyProtection="1">
      <alignment horizontal="left" vertical="center" wrapText="1"/>
    </xf>
    <xf numFmtId="49" fontId="17" fillId="0" borderId="25" xfId="161" applyNumberFormat="1" applyFont="1" applyFill="1" applyBorder="1" applyAlignment="1" applyProtection="1">
      <alignment horizontal="left" vertical="center" wrapText="1" indent="2"/>
    </xf>
    <xf numFmtId="164" fontId="17" fillId="0" borderId="25" xfId="161" applyNumberFormat="1" applyFont="1" applyFill="1" applyBorder="1" applyAlignment="1" applyProtection="1">
      <alignment horizontal="right" vertical="center"/>
    </xf>
    <xf numFmtId="164" fontId="17" fillId="0" borderId="25" xfId="0" applyNumberFormat="1" applyFont="1" applyFill="1" applyBorder="1" applyAlignment="1">
      <alignment horizontal="right" vertical="center"/>
    </xf>
    <xf numFmtId="164" fontId="17" fillId="0" borderId="25" xfId="0" applyNumberFormat="1" applyFont="1" applyBorder="1" applyAlignment="1">
      <alignment horizontal="right" vertical="center"/>
    </xf>
    <xf numFmtId="3" fontId="17" fillId="0" borderId="25" xfId="0" applyNumberFormat="1" applyFont="1" applyFill="1" applyBorder="1" applyAlignment="1">
      <alignment horizontal="right" vertical="center"/>
    </xf>
    <xf numFmtId="164" fontId="17" fillId="0" borderId="25" xfId="161" applyNumberFormat="1" applyFont="1" applyFill="1" applyBorder="1" applyAlignment="1" applyProtection="1">
      <alignment vertical="center" wrapText="1"/>
    </xf>
    <xf numFmtId="164" fontId="21" fillId="0" borderId="25" xfId="161" applyNumberFormat="1" applyFont="1" applyFill="1" applyBorder="1" applyAlignment="1" applyProtection="1">
      <alignment vertical="center" wrapText="1"/>
    </xf>
    <xf numFmtId="49" fontId="21" fillId="24" borderId="25" xfId="161" applyNumberFormat="1" applyFont="1" applyFill="1" applyBorder="1" applyAlignment="1" applyProtection="1">
      <alignment horizontal="left" vertical="center" wrapText="1" indent="2"/>
    </xf>
    <xf numFmtId="164" fontId="16" fillId="0" borderId="0" xfId="1" applyNumberFormat="1" applyFont="1" applyFill="1" applyProtection="1"/>
    <xf numFmtId="164" fontId="0" fillId="0" borderId="0" xfId="0" applyNumberFormat="1" applyFill="1"/>
    <xf numFmtId="0" fontId="17" fillId="0" borderId="94" xfId="51" applyFont="1" applyFill="1" applyBorder="1" applyAlignment="1">
      <alignment vertical="center" wrapText="1"/>
    </xf>
    <xf numFmtId="164" fontId="67" fillId="25" borderId="0" xfId="161" applyNumberFormat="1" applyFont="1" applyFill="1" applyBorder="1" applyAlignment="1" applyProtection="1">
      <alignment horizontal="center" vertical="center" wrapText="1"/>
    </xf>
    <xf numFmtId="164" fontId="21" fillId="25" borderId="25" xfId="161" applyNumberFormat="1" applyFont="1" applyFill="1" applyBorder="1" applyAlignment="1" applyProtection="1">
      <alignment horizontal="center" vertical="center" wrapText="1"/>
    </xf>
    <xf numFmtId="164" fontId="17" fillId="25" borderId="25" xfId="161" applyNumberFormat="1" applyFont="1" applyFill="1" applyBorder="1" applyAlignment="1" applyProtection="1">
      <alignment horizontal="right" vertical="center"/>
    </xf>
    <xf numFmtId="3" fontId="17" fillId="25" borderId="25" xfId="161" applyNumberFormat="1" applyFont="1" applyFill="1" applyBorder="1" applyAlignment="1" applyProtection="1">
      <alignment horizontal="right" vertical="center"/>
    </xf>
    <xf numFmtId="164" fontId="21" fillId="25" borderId="25" xfId="161" applyNumberFormat="1" applyFont="1" applyFill="1" applyBorder="1" applyAlignment="1" applyProtection="1">
      <alignment horizontal="right" vertical="center"/>
    </xf>
    <xf numFmtId="0" fontId="19" fillId="25" borderId="0" xfId="0" applyFont="1" applyFill="1" applyBorder="1" applyAlignment="1">
      <alignment horizontal="center"/>
    </xf>
    <xf numFmtId="166" fontId="60" fillId="0" borderId="25" xfId="35" applyNumberFormat="1" applyFont="1" applyBorder="1" applyAlignment="1">
      <alignment horizontal="center" vertical="center" wrapText="1"/>
    </xf>
    <xf numFmtId="166" fontId="58" fillId="0" borderId="6" xfId="35" applyNumberFormat="1" applyFont="1" applyFill="1" applyBorder="1" applyAlignment="1">
      <alignment vertical="center"/>
    </xf>
    <xf numFmtId="166" fontId="58" fillId="0" borderId="9" xfId="35" applyNumberFormat="1" applyFont="1" applyFill="1" applyBorder="1" applyAlignment="1">
      <alignment vertical="center"/>
    </xf>
    <xf numFmtId="166" fontId="58" fillId="0" borderId="9" xfId="35" applyNumberFormat="1" applyFont="1" applyBorder="1" applyAlignment="1">
      <alignment vertical="center"/>
    </xf>
    <xf numFmtId="166" fontId="58" fillId="0" borderId="12" xfId="35" applyNumberFormat="1" applyFont="1" applyBorder="1" applyAlignment="1">
      <alignment vertical="center"/>
    </xf>
    <xf numFmtId="0" fontId="17" fillId="0" borderId="7" xfId="51" applyFont="1" applyFill="1" applyBorder="1" applyAlignment="1">
      <alignment horizontal="center" vertical="center" wrapText="1"/>
    </xf>
    <xf numFmtId="164" fontId="112" fillId="0" borderId="0" xfId="0" applyNumberFormat="1" applyFont="1" applyFill="1" applyAlignment="1">
      <alignment vertical="center" wrapText="1"/>
    </xf>
    <xf numFmtId="164" fontId="112" fillId="0" borderId="8" xfId="0" applyNumberFormat="1" applyFont="1" applyFill="1" applyBorder="1" applyAlignment="1" applyProtection="1">
      <alignment vertical="center" wrapText="1"/>
      <protection locked="0"/>
    </xf>
    <xf numFmtId="164" fontId="112" fillId="0" borderId="11" xfId="0" applyNumberFormat="1" applyFont="1" applyFill="1" applyBorder="1" applyAlignment="1" applyProtection="1">
      <alignment vertical="center" wrapText="1"/>
      <protection locked="0"/>
    </xf>
    <xf numFmtId="164" fontId="112" fillId="0" borderId="8" xfId="0" applyNumberFormat="1" applyFont="1" applyFill="1" applyBorder="1" applyAlignment="1">
      <alignment vertical="center" wrapText="1"/>
    </xf>
    <xf numFmtId="164" fontId="113" fillId="0" borderId="95" xfId="0" applyNumberFormat="1" applyFont="1" applyFill="1" applyBorder="1" applyAlignment="1">
      <alignment vertical="center" wrapText="1"/>
    </xf>
    <xf numFmtId="0" fontId="16" fillId="0" borderId="7" xfId="1" applyFont="1" applyFill="1" applyBorder="1" applyAlignment="1" applyProtection="1">
      <alignment horizontal="center" vertical="center" wrapText="1"/>
    </xf>
    <xf numFmtId="164" fontId="21" fillId="0" borderId="90" xfId="160" applyNumberFormat="1" applyFont="1" applyFill="1" applyBorder="1" applyAlignment="1">
      <alignment horizontal="right" vertical="center"/>
    </xf>
    <xf numFmtId="164" fontId="21" fillId="0" borderId="90" xfId="160" applyNumberFormat="1" applyFont="1" applyFill="1" applyBorder="1" applyAlignment="1">
      <alignment vertical="center" wrapText="1"/>
    </xf>
    <xf numFmtId="164" fontId="93" fillId="0" borderId="90" xfId="160" applyNumberFormat="1" applyFont="1" applyFill="1" applyBorder="1" applyAlignment="1">
      <alignment horizontal="right" vertical="center" wrapText="1"/>
    </xf>
    <xf numFmtId="0" fontId="61" fillId="0" borderId="7" xfId="173" applyFont="1" applyBorder="1" applyAlignment="1">
      <alignment horizontal="center" vertical="center"/>
    </xf>
    <xf numFmtId="0" fontId="61" fillId="0" borderId="8" xfId="173" applyFont="1" applyBorder="1" applyAlignment="1">
      <alignment horizontal="left" vertical="center" wrapText="1"/>
    </xf>
    <xf numFmtId="3" fontId="61" fillId="0" borderId="9" xfId="173" applyNumberFormat="1" applyFont="1" applyFill="1" applyBorder="1" applyAlignment="1">
      <alignment vertical="center"/>
    </xf>
    <xf numFmtId="0" fontId="21" fillId="0" borderId="25" xfId="161" applyNumberFormat="1" applyFont="1" applyFill="1" applyBorder="1" applyAlignment="1" applyProtection="1">
      <alignment horizontal="center" vertical="center" wrapText="1"/>
    </xf>
    <xf numFmtId="166" fontId="60" fillId="0" borderId="3" xfId="35" applyNumberFormat="1" applyFont="1" applyBorder="1" applyAlignment="1">
      <alignment vertical="center"/>
    </xf>
    <xf numFmtId="0" fontId="18" fillId="0" borderId="37" xfId="1" applyFont="1" applyFill="1" applyBorder="1" applyAlignment="1" applyProtection="1">
      <alignment horizontal="center" vertical="center" wrapText="1"/>
    </xf>
    <xf numFmtId="164" fontId="17" fillId="0" borderId="1" xfId="161" applyNumberFormat="1" applyFont="1" applyFill="1" applyBorder="1" applyAlignment="1" applyProtection="1">
      <alignment horizontal="center" vertical="center" wrapText="1"/>
    </xf>
    <xf numFmtId="49" fontId="18" fillId="0" borderId="4" xfId="1" applyNumberFormat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1" xfId="1" applyFont="1" applyFill="1" applyBorder="1" applyAlignment="1" applyProtection="1">
      <alignment horizontal="left" vertical="center" wrapText="1" indent="1"/>
    </xf>
    <xf numFmtId="164" fontId="112" fillId="0" borderId="11" xfId="0" applyNumberFormat="1" applyFont="1" applyFill="1" applyBorder="1" applyAlignment="1">
      <alignment vertical="center" wrapText="1"/>
    </xf>
    <xf numFmtId="164" fontId="17" fillId="0" borderId="11" xfId="0" applyNumberFormat="1" applyFont="1" applyFill="1" applyBorder="1" applyAlignment="1">
      <alignment vertical="center" wrapText="1"/>
    </xf>
    <xf numFmtId="164" fontId="17" fillId="0" borderId="12" xfId="0" applyNumberFormat="1" applyFont="1" applyFill="1" applyBorder="1" applyAlignment="1">
      <alignment vertical="center" wrapText="1"/>
    </xf>
    <xf numFmtId="168" fontId="0" fillId="0" borderId="0" xfId="0" applyNumberFormat="1" applyFill="1"/>
    <xf numFmtId="166" fontId="58" fillId="0" borderId="6" xfId="35" applyNumberFormat="1" applyFont="1" applyBorder="1" applyAlignment="1">
      <alignment vertical="center"/>
    </xf>
    <xf numFmtId="166" fontId="60" fillId="0" borderId="21" xfId="35" applyNumberFormat="1" applyFont="1" applyBorder="1" applyAlignment="1">
      <alignment horizontal="center" vertical="center" wrapText="1"/>
    </xf>
    <xf numFmtId="0" fontId="58" fillId="0" borderId="30" xfId="48" applyFont="1" applyBorder="1" applyAlignment="1">
      <alignment horizontal="center" vertical="center"/>
    </xf>
    <xf numFmtId="0" fontId="58" fillId="0" borderId="32" xfId="48" applyFont="1" applyBorder="1" applyAlignment="1">
      <alignment horizontal="center" vertical="center"/>
    </xf>
    <xf numFmtId="0" fontId="58" fillId="0" borderId="49" xfId="48" applyFont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/>
    <xf numFmtId="3" fontId="17" fillId="0" borderId="11" xfId="0" applyNumberFormat="1" applyFont="1" applyBorder="1" applyAlignment="1" applyProtection="1">
      <alignment horizontal="right" vertical="center" wrapText="1"/>
    </xf>
    <xf numFmtId="164" fontId="21" fillId="0" borderId="0" xfId="160" applyNumberFormat="1" applyFont="1" applyFill="1" applyBorder="1" applyAlignment="1">
      <alignment horizontal="center" vertical="center"/>
    </xf>
    <xf numFmtId="49" fontId="0" fillId="0" borderId="0" xfId="0" applyNumberFormat="1" applyFill="1"/>
    <xf numFmtId="2" fontId="0" fillId="0" borderId="0" xfId="0" applyNumberFormat="1" applyFill="1"/>
    <xf numFmtId="46" fontId="0" fillId="0" borderId="0" xfId="0" applyNumberFormat="1" applyFill="1"/>
    <xf numFmtId="164" fontId="17" fillId="0" borderId="0" xfId="160" applyNumberFormat="1" applyFont="1" applyFill="1" applyBorder="1" applyAlignment="1">
      <alignment horizontal="right" vertical="center" wrapText="1"/>
    </xf>
    <xf numFmtId="164" fontId="93" fillId="25" borderId="91" xfId="160" applyNumberFormat="1" applyFont="1" applyFill="1" applyBorder="1" applyAlignment="1">
      <alignment horizontal="right" vertical="center" wrapText="1"/>
    </xf>
    <xf numFmtId="164" fontId="0" fillId="25" borderId="0" xfId="0" applyNumberFormat="1" applyFill="1"/>
    <xf numFmtId="164" fontId="17" fillId="25" borderId="25" xfId="160" applyNumberFormat="1" applyFont="1" applyFill="1" applyBorder="1" applyAlignment="1">
      <alignment horizontal="right" vertical="center" wrapText="1"/>
    </xf>
    <xf numFmtId="164" fontId="21" fillId="25" borderId="87" xfId="160" applyNumberFormat="1" applyFont="1" applyFill="1" applyBorder="1" applyAlignment="1">
      <alignment horizontal="right" vertical="center"/>
    </xf>
    <xf numFmtId="164" fontId="93" fillId="25" borderId="25" xfId="160" applyNumberFormat="1" applyFont="1" applyFill="1" applyBorder="1" applyAlignment="1">
      <alignment horizontal="right" vertical="center" wrapText="1"/>
    </xf>
    <xf numFmtId="164" fontId="93" fillId="25" borderId="89" xfId="160" applyNumberFormat="1" applyFont="1" applyFill="1" applyBorder="1" applyAlignment="1">
      <alignment horizontal="right" vertical="center" wrapText="1"/>
    </xf>
    <xf numFmtId="164" fontId="21" fillId="25" borderId="90" xfId="160" applyNumberFormat="1" applyFont="1" applyFill="1" applyBorder="1" applyAlignment="1">
      <alignment horizontal="right" vertical="center"/>
    </xf>
    <xf numFmtId="164" fontId="17" fillId="25" borderId="20" xfId="160" applyNumberFormat="1" applyFont="1" applyFill="1" applyBorder="1" applyAlignment="1">
      <alignment horizontal="right" vertical="center" wrapText="1"/>
    </xf>
    <xf numFmtId="164" fontId="21" fillId="25" borderId="87" xfId="160" applyNumberFormat="1" applyFont="1" applyFill="1" applyBorder="1" applyAlignment="1">
      <alignment vertical="center" wrapText="1"/>
    </xf>
    <xf numFmtId="164" fontId="93" fillId="25" borderId="20" xfId="160" applyNumberFormat="1" applyFont="1" applyFill="1" applyBorder="1" applyAlignment="1">
      <alignment horizontal="right" vertical="center" wrapText="1"/>
    </xf>
    <xf numFmtId="164" fontId="21" fillId="25" borderId="90" xfId="160" applyNumberFormat="1" applyFont="1" applyFill="1" applyBorder="1" applyAlignment="1">
      <alignment vertical="center" wrapText="1"/>
    </xf>
    <xf numFmtId="164" fontId="93" fillId="25" borderId="29" xfId="160" applyNumberFormat="1" applyFont="1" applyFill="1" applyBorder="1" applyAlignment="1">
      <alignment horizontal="right" vertical="center" wrapText="1"/>
    </xf>
    <xf numFmtId="164" fontId="17" fillId="25" borderId="20" xfId="160" applyNumberFormat="1" applyFont="1" applyFill="1" applyBorder="1" applyAlignment="1">
      <alignment vertical="center" wrapText="1"/>
    </xf>
    <xf numFmtId="164" fontId="17" fillId="25" borderId="25" xfId="160" applyNumberFormat="1" applyFont="1" applyFill="1" applyBorder="1" applyAlignment="1">
      <alignment horizontal="right" vertical="center"/>
    </xf>
    <xf numFmtId="164" fontId="21" fillId="25" borderId="25" xfId="160" applyNumberFormat="1" applyFont="1" applyFill="1" applyBorder="1" applyAlignment="1">
      <alignment vertical="center" wrapText="1"/>
    </xf>
    <xf numFmtId="164" fontId="17" fillId="25" borderId="25" xfId="160" applyNumberFormat="1" applyFont="1" applyFill="1" applyBorder="1" applyAlignment="1">
      <alignment vertical="center" wrapText="1"/>
    </xf>
    <xf numFmtId="164" fontId="21" fillId="25" borderId="25" xfId="160" applyNumberFormat="1" applyFont="1" applyFill="1" applyBorder="1" applyAlignment="1">
      <alignment horizontal="right" vertical="center"/>
    </xf>
    <xf numFmtId="0" fontId="61" fillId="0" borderId="7" xfId="48" applyFont="1" applyBorder="1"/>
    <xf numFmtId="0" fontId="61" fillId="0" borderId="8" xfId="48" applyFont="1" applyBorder="1"/>
    <xf numFmtId="166" fontId="58" fillId="0" borderId="0" xfId="35" applyNumberFormat="1" applyFont="1"/>
    <xf numFmtId="0" fontId="61" fillId="0" borderId="13" xfId="173" applyFont="1" applyBorder="1" applyAlignment="1">
      <alignment horizontal="center" vertical="center"/>
    </xf>
    <xf numFmtId="0" fontId="61" fillId="0" borderId="14" xfId="173" applyFont="1" applyBorder="1" applyAlignment="1">
      <alignment horizontal="left" vertical="center" wrapText="1"/>
    </xf>
    <xf numFmtId="0" fontId="61" fillId="0" borderId="8" xfId="173" applyFont="1" applyBorder="1" applyAlignment="1">
      <alignment vertical="center" wrapText="1"/>
    </xf>
    <xf numFmtId="3" fontId="115" fillId="0" borderId="0" xfId="48" applyNumberFormat="1" applyFont="1" applyAlignment="1">
      <alignment wrapText="1"/>
    </xf>
    <xf numFmtId="0" fontId="115" fillId="0" borderId="0" xfId="48" applyFont="1" applyAlignment="1">
      <alignment wrapText="1"/>
    </xf>
    <xf numFmtId="164" fontId="17" fillId="25" borderId="8" xfId="0" applyNumberFormat="1" applyFont="1" applyFill="1" applyBorder="1" applyAlignment="1">
      <alignment vertical="center" wrapText="1"/>
    </xf>
    <xf numFmtId="164" fontId="17" fillId="25" borderId="9" xfId="0" applyNumberFormat="1" applyFont="1" applyFill="1" applyBorder="1" applyAlignment="1">
      <alignment vertical="center" wrapText="1"/>
    </xf>
    <xf numFmtId="164" fontId="17" fillId="25" borderId="0" xfId="0" applyNumberFormat="1" applyFont="1" applyFill="1" applyAlignment="1">
      <alignment vertical="center" wrapText="1"/>
    </xf>
    <xf numFmtId="0" fontId="18" fillId="0" borderId="25" xfId="0" applyFont="1" applyFill="1" applyBorder="1" applyAlignment="1" applyProtection="1">
      <alignment horizontal="center" vertical="center" wrapText="1"/>
    </xf>
    <xf numFmtId="0" fontId="99" fillId="0" borderId="2" xfId="173" applyFont="1" applyBorder="1" applyAlignment="1">
      <alignment vertical="center"/>
    </xf>
    <xf numFmtId="0" fontId="95" fillId="0" borderId="10" xfId="1" applyFont="1" applyFill="1" applyBorder="1" applyAlignment="1" applyProtection="1">
      <alignment horizontal="center" vertical="center"/>
    </xf>
    <xf numFmtId="0" fontId="95" fillId="0" borderId="1" xfId="1" applyFont="1" applyFill="1" applyBorder="1" applyAlignment="1" applyProtection="1">
      <alignment horizontal="center" vertical="center"/>
    </xf>
    <xf numFmtId="166" fontId="95" fillId="0" borderId="0" xfId="177" applyNumberFormat="1" applyFont="1" applyFill="1" applyBorder="1" applyAlignment="1" applyProtection="1">
      <alignment vertical="center"/>
      <protection locked="0"/>
    </xf>
    <xf numFmtId="49" fontId="16" fillId="0" borderId="22" xfId="1" applyNumberFormat="1" applyFont="1" applyFill="1" applyBorder="1" applyAlignment="1" applyProtection="1">
      <alignment horizontal="center" vertical="center" wrapText="1"/>
    </xf>
    <xf numFmtId="164" fontId="17" fillId="0" borderId="10" xfId="0" applyNumberFormat="1" applyFont="1" applyFill="1" applyBorder="1" applyAlignment="1">
      <alignment horizontal="center" vertical="center" wrapText="1"/>
    </xf>
    <xf numFmtId="164" fontId="17" fillId="0" borderId="4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49" fontId="20" fillId="0" borderId="4" xfId="1" applyNumberFormat="1" applyFont="1" applyFill="1" applyBorder="1" applyAlignment="1" applyProtection="1">
      <alignment horizontal="center" vertical="center" wrapText="1"/>
    </xf>
    <xf numFmtId="49" fontId="12" fillId="0" borderId="13" xfId="1" applyNumberFormat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left" vertical="center" wrapText="1"/>
    </xf>
    <xf numFmtId="0" fontId="12" fillId="0" borderId="14" xfId="1" applyFont="1" applyFill="1" applyBorder="1" applyAlignment="1" applyProtection="1">
      <alignment horizontal="center" vertical="center" wrapText="1"/>
    </xf>
    <xf numFmtId="49" fontId="12" fillId="0" borderId="7" xfId="1" applyNumberFormat="1" applyFont="1" applyFill="1" applyBorder="1" applyAlignment="1" applyProtection="1">
      <alignment horizontal="left" vertical="center" wrapText="1" indent="1"/>
    </xf>
    <xf numFmtId="0" fontId="12" fillId="0" borderId="8" xfId="1" applyFont="1" applyFill="1" applyBorder="1" applyAlignment="1" applyProtection="1">
      <alignment horizontal="center" vertical="center" wrapText="1"/>
    </xf>
    <xf numFmtId="0" fontId="8" fillId="0" borderId="0" xfId="1" applyFont="1" applyFill="1" applyAlignment="1" applyProtection="1"/>
    <xf numFmtId="164" fontId="20" fillId="0" borderId="0" xfId="0" applyNumberFormat="1" applyFont="1" applyFill="1" applyAlignment="1" applyProtection="1">
      <alignment textRotation="180" wrapText="1"/>
    </xf>
    <xf numFmtId="164" fontId="16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horizontal="center" vertical="center" wrapText="1"/>
    </xf>
    <xf numFmtId="164" fontId="16" fillId="0" borderId="37" xfId="0" applyNumberFormat="1" applyFont="1" applyFill="1" applyBorder="1" applyAlignment="1" applyProtection="1">
      <alignment horizontal="center" vertical="center" wrapText="1"/>
    </xf>
    <xf numFmtId="164" fontId="16" fillId="0" borderId="37" xfId="0" applyNumberFormat="1" applyFont="1" applyFill="1" applyBorder="1" applyAlignment="1" applyProtection="1">
      <alignment horizontal="left" vertical="center" wrapText="1"/>
    </xf>
    <xf numFmtId="164" fontId="20" fillId="0" borderId="37" xfId="0" applyNumberFormat="1" applyFont="1" applyFill="1" applyBorder="1" applyAlignment="1" applyProtection="1">
      <alignment vertical="center" wrapText="1"/>
      <protection locked="0"/>
    </xf>
    <xf numFmtId="164" fontId="16" fillId="0" borderId="32" xfId="0" applyNumberFormat="1" applyFont="1" applyFill="1" applyBorder="1" applyAlignment="1" applyProtection="1">
      <alignment horizontal="center" vertical="center" wrapText="1"/>
    </xf>
    <xf numFmtId="164" fontId="16" fillId="0" borderId="32" xfId="0" applyNumberFormat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vertical="center" wrapText="1"/>
      <protection locked="0"/>
    </xf>
    <xf numFmtId="164" fontId="16" fillId="0" borderId="37" xfId="0" applyNumberFormat="1" applyFont="1" applyFill="1" applyBorder="1" applyAlignment="1" applyProtection="1">
      <alignment vertical="center" wrapText="1"/>
      <protection locked="0"/>
    </xf>
    <xf numFmtId="164" fontId="20" fillId="0" borderId="32" xfId="0" applyNumberFormat="1" applyFont="1" applyFill="1" applyBorder="1" applyAlignment="1" applyProtection="1">
      <alignment horizontal="left" vertical="center" wrapText="1"/>
    </xf>
    <xf numFmtId="164" fontId="20" fillId="0" borderId="32" xfId="0" applyNumberFormat="1" applyFont="1" applyFill="1" applyBorder="1" applyAlignment="1" applyProtection="1">
      <alignment vertical="center" wrapText="1"/>
      <protection locked="0"/>
    </xf>
    <xf numFmtId="0" fontId="20" fillId="0" borderId="32" xfId="1" applyFont="1" applyFill="1" applyBorder="1" applyAlignment="1" applyProtection="1">
      <alignment horizontal="left" vertical="center" wrapText="1" indent="4"/>
    </xf>
    <xf numFmtId="0" fontId="20" fillId="0" borderId="49" xfId="1" applyFont="1" applyFill="1" applyBorder="1" applyAlignment="1" applyProtection="1">
      <alignment horizontal="left" vertical="center" wrapText="1" indent="8"/>
    </xf>
    <xf numFmtId="164" fontId="16" fillId="0" borderId="49" xfId="0" applyNumberFormat="1" applyFont="1" applyFill="1" applyBorder="1" applyAlignment="1" applyProtection="1">
      <alignment horizontal="center" vertical="center" wrapText="1"/>
    </xf>
    <xf numFmtId="164" fontId="16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49" xfId="0" applyNumberFormat="1" applyFont="1" applyFill="1" applyBorder="1" applyAlignment="1" applyProtection="1">
      <alignment vertical="center" wrapText="1"/>
      <protection locked="0"/>
    </xf>
    <xf numFmtId="164" fontId="14" fillId="0" borderId="25" xfId="0" applyNumberFormat="1" applyFont="1" applyFill="1" applyBorder="1" applyAlignment="1" applyProtection="1">
      <alignment horizontal="center" vertical="center" wrapText="1"/>
    </xf>
    <xf numFmtId="164" fontId="14" fillId="0" borderId="25" xfId="0" applyNumberFormat="1" applyFont="1" applyFill="1" applyBorder="1" applyAlignment="1" applyProtection="1">
      <alignment horizontal="left" vertical="center" wrapText="1"/>
    </xf>
    <xf numFmtId="164" fontId="14" fillId="0" borderId="25" xfId="0" applyNumberFormat="1" applyFont="1" applyFill="1" applyBorder="1" applyAlignment="1" applyProtection="1">
      <alignment vertical="center" wrapText="1"/>
    </xf>
    <xf numFmtId="164" fontId="14" fillId="0" borderId="0" xfId="0" applyNumberFormat="1" applyFont="1" applyFill="1" applyAlignment="1" applyProtection="1">
      <alignment vertical="center" wrapText="1"/>
    </xf>
    <xf numFmtId="164" fontId="16" fillId="0" borderId="37" xfId="0" applyNumberFormat="1" applyFont="1" applyFill="1" applyBorder="1" applyAlignment="1" applyProtection="1">
      <alignment horizontal="left" vertical="center" wrapText="1" indent="1"/>
    </xf>
    <xf numFmtId="0" fontId="16" fillId="0" borderId="37" xfId="1" applyFont="1" applyFill="1" applyBorder="1" applyAlignment="1" applyProtection="1">
      <alignment horizontal="left" vertical="center" wrapText="1"/>
    </xf>
    <xf numFmtId="164" fontId="20" fillId="0" borderId="37" xfId="0" applyNumberFormat="1" applyFont="1" applyFill="1" applyBorder="1" applyAlignment="1" applyProtection="1">
      <alignment horizontal="right" vertical="center" wrapText="1"/>
    </xf>
    <xf numFmtId="164" fontId="16" fillId="0" borderId="32" xfId="0" applyNumberFormat="1" applyFont="1" applyFill="1" applyBorder="1" applyAlignment="1" applyProtection="1">
      <alignment horizontal="left" vertical="center" wrapText="1" indent="1"/>
    </xf>
    <xf numFmtId="0" fontId="20" fillId="0" borderId="37" xfId="1" applyFont="1" applyFill="1" applyBorder="1" applyAlignment="1" applyProtection="1">
      <alignment horizontal="left" vertical="center" wrapText="1"/>
    </xf>
    <xf numFmtId="49" fontId="16" fillId="0" borderId="32" xfId="0" applyNumberFormat="1" applyFont="1" applyFill="1" applyBorder="1" applyAlignment="1" applyProtection="1">
      <alignment horizontal="left" vertical="center" wrapText="1" indent="1"/>
    </xf>
    <xf numFmtId="0" fontId="20" fillId="0" borderId="37" xfId="1" applyFont="1" applyFill="1" applyBorder="1" applyAlignment="1" applyProtection="1">
      <alignment horizontal="left" vertical="center" wrapText="1" indent="2"/>
    </xf>
    <xf numFmtId="164" fontId="14" fillId="0" borderId="49" xfId="0" applyNumberFormat="1" applyFont="1" applyFill="1" applyBorder="1" applyAlignment="1" applyProtection="1">
      <alignment horizontal="left" vertical="center" wrapText="1" indent="1"/>
    </xf>
    <xf numFmtId="164" fontId="14" fillId="0" borderId="49" xfId="0" applyNumberFormat="1" applyFont="1" applyFill="1" applyBorder="1" applyAlignment="1" applyProtection="1">
      <alignment horizontal="left" vertical="center" wrapText="1"/>
    </xf>
    <xf numFmtId="164" fontId="14" fillId="0" borderId="49" xfId="0" applyNumberFormat="1" applyFont="1" applyFill="1" applyBorder="1" applyAlignment="1" applyProtection="1">
      <alignment horizontal="right" vertical="center" wrapText="1"/>
    </xf>
    <xf numFmtId="164" fontId="14" fillId="0" borderId="25" xfId="0" applyNumberFormat="1" applyFont="1" applyFill="1" applyBorder="1" applyAlignment="1" applyProtection="1">
      <alignment horizontal="left" vertical="center" wrapText="1" indent="1"/>
    </xf>
    <xf numFmtId="164" fontId="14" fillId="0" borderId="25" xfId="0" applyNumberFormat="1" applyFont="1" applyFill="1" applyBorder="1" applyAlignment="1" applyProtection="1">
      <alignment horizontal="right" vertical="center" wrapText="1" indent="1"/>
    </xf>
    <xf numFmtId="0" fontId="112" fillId="25" borderId="8" xfId="176" applyFont="1" applyFill="1" applyBorder="1" applyAlignment="1">
      <alignment wrapText="1"/>
    </xf>
    <xf numFmtId="0" fontId="112" fillId="0" borderId="8" xfId="176" applyFont="1" applyFill="1" applyBorder="1" applyAlignment="1">
      <alignment wrapText="1"/>
    </xf>
    <xf numFmtId="0" fontId="112" fillId="0" borderId="8" xfId="176" applyFont="1" applyBorder="1" applyAlignment="1">
      <alignment wrapText="1"/>
    </xf>
    <xf numFmtId="0" fontId="112" fillId="0" borderId="11" xfId="176" applyFont="1" applyBorder="1" applyAlignment="1">
      <alignment vertical="center" wrapText="1" shrinkToFit="1"/>
    </xf>
    <xf numFmtId="0" fontId="112" fillId="0" borderId="11" xfId="176" applyFont="1" applyFill="1" applyBorder="1" applyAlignment="1">
      <alignment wrapText="1"/>
    </xf>
    <xf numFmtId="0" fontId="58" fillId="0" borderId="34" xfId="48" applyFont="1" applyBorder="1" applyAlignment="1">
      <alignment horizontal="center" vertical="center"/>
    </xf>
    <xf numFmtId="0" fontId="58" fillId="0" borderId="10" xfId="178" applyFont="1" applyFill="1" applyBorder="1" applyAlignment="1">
      <alignment horizontal="center"/>
    </xf>
    <xf numFmtId="3" fontId="19" fillId="0" borderId="57" xfId="0" applyNumberFormat="1" applyFont="1" applyBorder="1" applyAlignment="1" applyProtection="1">
      <alignment horizontal="center" vertical="center" wrapText="1"/>
    </xf>
    <xf numFmtId="0" fontId="20" fillId="0" borderId="0" xfId="1" applyFont="1" applyFill="1" applyProtection="1"/>
    <xf numFmtId="3" fontId="24" fillId="0" borderId="14" xfId="1" applyNumberFormat="1" applyFont="1" applyFill="1" applyBorder="1" applyAlignment="1" applyProtection="1">
      <alignment horizontal="right" vertical="center" wrapText="1"/>
    </xf>
    <xf numFmtId="164" fontId="24" fillId="0" borderId="15" xfId="1" applyNumberFormat="1" applyFont="1" applyFill="1" applyBorder="1" applyAlignment="1" applyProtection="1">
      <alignment vertical="center" wrapText="1"/>
      <protection locked="0"/>
    </xf>
    <xf numFmtId="0" fontId="98" fillId="0" borderId="0" xfId="1" applyFont="1" applyFill="1" applyProtection="1"/>
    <xf numFmtId="164" fontId="24" fillId="0" borderId="6" xfId="1" applyNumberFormat="1" applyFont="1" applyFill="1" applyBorder="1" applyAlignment="1" applyProtection="1">
      <alignment vertical="center" wrapText="1"/>
      <protection locked="0"/>
    </xf>
    <xf numFmtId="3" fontId="12" fillId="0" borderId="14" xfId="1" applyNumberFormat="1" applyFont="1" applyFill="1" applyBorder="1" applyAlignment="1" applyProtection="1">
      <alignment horizontal="right" vertical="center" wrapText="1"/>
    </xf>
    <xf numFmtId="0" fontId="8" fillId="0" borderId="0" xfId="171" applyFont="1" applyFill="1" applyProtection="1">
      <protection locked="0"/>
    </xf>
    <xf numFmtId="0" fontId="8" fillId="0" borderId="0" xfId="171" applyFont="1" applyFill="1" applyProtection="1"/>
    <xf numFmtId="0" fontId="90" fillId="0" borderId="16" xfId="171" applyFont="1" applyFill="1" applyBorder="1" applyAlignment="1" applyProtection="1">
      <alignment horizontal="left" vertical="center" indent="1"/>
    </xf>
    <xf numFmtId="0" fontId="8" fillId="0" borderId="0" xfId="171" applyFont="1" applyFill="1" applyAlignment="1" applyProtection="1">
      <alignment vertical="center"/>
    </xf>
    <xf numFmtId="0" fontId="90" fillId="0" borderId="13" xfId="171" applyFont="1" applyFill="1" applyBorder="1" applyAlignment="1" applyProtection="1">
      <alignment horizontal="left" vertical="center" indent="1"/>
    </xf>
    <xf numFmtId="0" fontId="90" fillId="0" borderId="14" xfId="171" applyFont="1" applyFill="1" applyBorder="1" applyAlignment="1" applyProtection="1">
      <alignment horizontal="left" vertical="center" indent="1"/>
    </xf>
    <xf numFmtId="164" fontId="90" fillId="0" borderId="14" xfId="171" applyNumberFormat="1" applyFont="1" applyFill="1" applyBorder="1" applyAlignment="1" applyProtection="1">
      <alignment vertical="center"/>
      <protection locked="0"/>
    </xf>
    <xf numFmtId="164" fontId="90" fillId="0" borderId="15" xfId="171" applyNumberFormat="1" applyFont="1" applyFill="1" applyBorder="1" applyAlignment="1" applyProtection="1">
      <alignment vertical="center"/>
    </xf>
    <xf numFmtId="0" fontId="8" fillId="0" borderId="0" xfId="171" applyFont="1" applyFill="1" applyAlignment="1" applyProtection="1">
      <alignment vertical="center"/>
      <protection locked="0"/>
    </xf>
    <xf numFmtId="0" fontId="90" fillId="0" borderId="7" xfId="171" applyFont="1" applyFill="1" applyBorder="1" applyAlignment="1" applyProtection="1">
      <alignment horizontal="left" vertical="center" indent="1"/>
    </xf>
    <xf numFmtId="0" fontId="90" fillId="0" borderId="8" xfId="171" applyFont="1" applyFill="1" applyBorder="1" applyAlignment="1" applyProtection="1">
      <alignment horizontal="left" vertical="center" wrapText="1" indent="1"/>
    </xf>
    <xf numFmtId="164" fontId="90" fillId="0" borderId="8" xfId="171" applyNumberFormat="1" applyFont="1" applyFill="1" applyBorder="1" applyAlignment="1" applyProtection="1">
      <alignment vertical="center"/>
      <protection locked="0"/>
    </xf>
    <xf numFmtId="164" fontId="90" fillId="0" borderId="9" xfId="171" applyNumberFormat="1" applyFont="1" applyFill="1" applyBorder="1" applyAlignment="1" applyProtection="1">
      <alignment vertical="center"/>
    </xf>
    <xf numFmtId="0" fontId="90" fillId="0" borderId="8" xfId="171" applyFont="1" applyFill="1" applyBorder="1" applyAlignment="1" applyProtection="1">
      <alignment horizontal="left" vertical="center" indent="1"/>
    </xf>
    <xf numFmtId="0" fontId="90" fillId="0" borderId="10" xfId="171" applyFont="1" applyFill="1" applyBorder="1" applyAlignment="1" applyProtection="1">
      <alignment horizontal="left" vertical="center" indent="1"/>
    </xf>
    <xf numFmtId="0" fontId="90" fillId="0" borderId="11" xfId="171" applyFont="1" applyFill="1" applyBorder="1" applyAlignment="1" applyProtection="1">
      <alignment horizontal="left" vertical="center" wrapText="1" indent="1"/>
    </xf>
    <xf numFmtId="164" fontId="90" fillId="0" borderId="11" xfId="171" applyNumberFormat="1" applyFont="1" applyFill="1" applyBorder="1" applyAlignment="1" applyProtection="1">
      <alignment vertical="center"/>
      <protection locked="0"/>
    </xf>
    <xf numFmtId="164" fontId="90" fillId="0" borderId="12" xfId="171" applyNumberFormat="1" applyFont="1" applyFill="1" applyBorder="1" applyAlignment="1" applyProtection="1">
      <alignment vertical="center"/>
    </xf>
    <xf numFmtId="0" fontId="90" fillId="0" borderId="1" xfId="171" applyFont="1" applyFill="1" applyBorder="1" applyAlignment="1" applyProtection="1">
      <alignment horizontal="left" vertical="center" indent="1"/>
    </xf>
    <xf numFmtId="0" fontId="89" fillId="0" borderId="2" xfId="171" applyFont="1" applyFill="1" applyBorder="1" applyAlignment="1" applyProtection="1">
      <alignment horizontal="left" vertical="center" indent="1"/>
    </xf>
    <xf numFmtId="164" fontId="29" fillId="0" borderId="2" xfId="171" applyNumberFormat="1" applyFont="1" applyFill="1" applyBorder="1" applyAlignment="1" applyProtection="1">
      <alignment vertical="center"/>
    </xf>
    <xf numFmtId="164" fontId="29" fillId="0" borderId="3" xfId="171" applyNumberFormat="1" applyFont="1" applyFill="1" applyBorder="1" applyAlignment="1" applyProtection="1">
      <alignment vertical="center"/>
    </xf>
    <xf numFmtId="0" fontId="90" fillId="0" borderId="22" xfId="171" applyFont="1" applyFill="1" applyBorder="1" applyAlignment="1" applyProtection="1">
      <alignment horizontal="left" vertical="center" indent="1"/>
    </xf>
    <xf numFmtId="0" fontId="90" fillId="0" borderId="18" xfId="171" applyFont="1" applyFill="1" applyBorder="1" applyAlignment="1" applyProtection="1">
      <alignment horizontal="left" vertical="center" indent="1"/>
    </xf>
    <xf numFmtId="164" fontId="90" fillId="0" borderId="18" xfId="171" applyNumberFormat="1" applyFont="1" applyFill="1" applyBorder="1" applyAlignment="1" applyProtection="1">
      <alignment vertical="center"/>
      <protection locked="0"/>
    </xf>
    <xf numFmtId="164" fontId="90" fillId="0" borderId="23" xfId="171" applyNumberFormat="1" applyFont="1" applyFill="1" applyBorder="1" applyAlignment="1" applyProtection="1">
      <alignment vertical="center"/>
    </xf>
    <xf numFmtId="0" fontId="29" fillId="0" borderId="1" xfId="171" applyFont="1" applyFill="1" applyBorder="1" applyAlignment="1" applyProtection="1">
      <alignment horizontal="left" vertical="center" indent="1"/>
    </xf>
    <xf numFmtId="0" fontId="29" fillId="0" borderId="68" xfId="171" applyFont="1" applyFill="1" applyBorder="1" applyAlignment="1" applyProtection="1">
      <alignment horizontal="left" vertical="center" indent="1"/>
    </xf>
    <xf numFmtId="0" fontId="89" fillId="0" borderId="59" xfId="171" applyFont="1" applyFill="1" applyBorder="1" applyAlignment="1" applyProtection="1">
      <alignment horizontal="left" vertical="center" indent="1"/>
    </xf>
    <xf numFmtId="164" fontId="29" fillId="0" borderId="59" xfId="171" applyNumberFormat="1" applyFont="1" applyFill="1" applyBorder="1" applyProtection="1"/>
    <xf numFmtId="164" fontId="29" fillId="0" borderId="69" xfId="171" applyNumberFormat="1" applyFont="1" applyFill="1" applyBorder="1" applyProtection="1"/>
    <xf numFmtId="0" fontId="12" fillId="0" borderId="0" xfId="171" applyFont="1" applyFill="1" applyProtection="1"/>
    <xf numFmtId="0" fontId="112" fillId="0" borderId="8" xfId="176" applyFont="1" applyBorder="1" applyAlignment="1">
      <alignment vertical="center" wrapText="1" shrinkToFit="1"/>
    </xf>
    <xf numFmtId="164" fontId="11" fillId="0" borderId="0" xfId="1" applyNumberFormat="1" applyFont="1" applyFill="1" applyBorder="1" applyAlignment="1" applyProtection="1">
      <alignment horizontal="left" vertical="center"/>
    </xf>
    <xf numFmtId="164" fontId="11" fillId="0" borderId="0" xfId="1" applyNumberFormat="1" applyFont="1" applyFill="1" applyBorder="1" applyAlignment="1" applyProtection="1">
      <alignment horizontal="left" vertical="center"/>
    </xf>
    <xf numFmtId="164" fontId="17" fillId="0" borderId="13" xfId="67" applyNumberFormat="1" applyFont="1" applyBorder="1" applyAlignment="1">
      <alignment horizontal="left" vertical="center" wrapText="1"/>
    </xf>
    <xf numFmtId="164" fontId="17" fillId="0" borderId="8" xfId="67" applyNumberFormat="1" applyFont="1" applyBorder="1" applyAlignment="1">
      <alignment vertical="center"/>
    </xf>
    <xf numFmtId="165" fontId="17" fillId="0" borderId="8" xfId="67" applyNumberFormat="1" applyFont="1" applyBorder="1" applyAlignment="1">
      <alignment vertical="center"/>
    </xf>
    <xf numFmtId="164" fontId="17" fillId="0" borderId="22" xfId="67" applyNumberFormat="1" applyFont="1" applyFill="1" applyBorder="1" applyAlignment="1">
      <alignment horizontal="left" vertical="center"/>
    </xf>
    <xf numFmtId="164" fontId="17" fillId="0" borderId="7" xfId="67" applyNumberFormat="1" applyFont="1" applyFill="1" applyBorder="1" applyAlignment="1">
      <alignment horizontal="left" vertical="center"/>
    </xf>
    <xf numFmtId="164" fontId="17" fillId="0" borderId="0" xfId="160" applyNumberFormat="1" applyFont="1" applyFill="1" applyBorder="1" applyAlignment="1">
      <alignment horizontal="left" vertical="center" wrapText="1"/>
    </xf>
    <xf numFmtId="10" fontId="17" fillId="0" borderId="0" xfId="160" applyNumberFormat="1" applyFont="1" applyFill="1" applyBorder="1" applyAlignment="1">
      <alignment horizontal="left" vertical="center"/>
    </xf>
    <xf numFmtId="0" fontId="17" fillId="0" borderId="0" xfId="160" applyNumberFormat="1" applyFont="1" applyFill="1" applyBorder="1" applyAlignment="1">
      <alignment horizontal="left" vertical="center"/>
    </xf>
    <xf numFmtId="164" fontId="14" fillId="0" borderId="25" xfId="1" applyNumberFormat="1" applyFont="1" applyFill="1" applyBorder="1" applyAlignment="1" applyProtection="1">
      <alignment horizontal="center" vertical="center" wrapText="1"/>
    </xf>
    <xf numFmtId="164" fontId="18" fillId="0" borderId="32" xfId="1" applyNumberFormat="1" applyFont="1" applyFill="1" applyBorder="1" applyAlignment="1" applyProtection="1">
      <alignment horizontal="right" vertical="center" wrapText="1"/>
    </xf>
    <xf numFmtId="164" fontId="14" fillId="0" borderId="25" xfId="1" applyNumberFormat="1" applyFont="1" applyFill="1" applyBorder="1" applyAlignment="1" applyProtection="1">
      <alignment horizontal="right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32" xfId="0" applyFont="1" applyFill="1" applyBorder="1" applyAlignment="1">
      <alignment horizontal="center" vertical="center" wrapText="1"/>
    </xf>
    <xf numFmtId="0" fontId="69" fillId="0" borderId="32" xfId="0" applyFont="1" applyFill="1" applyBorder="1" applyAlignment="1">
      <alignment vertical="center" wrapText="1"/>
    </xf>
    <xf numFmtId="0" fontId="97" fillId="0" borderId="32" xfId="0" applyFont="1" applyFill="1" applyBorder="1" applyAlignment="1">
      <alignment vertical="center" wrapText="1"/>
    </xf>
    <xf numFmtId="0" fontId="14" fillId="0" borderId="29" xfId="0" applyFont="1" applyFill="1" applyBorder="1" applyAlignment="1" applyProtection="1">
      <alignment horizontal="center" vertical="center" wrapText="1"/>
    </xf>
    <xf numFmtId="164" fontId="95" fillId="0" borderId="4" xfId="0" applyNumberFormat="1" applyFont="1" applyFill="1" applyBorder="1" applyAlignment="1" applyProtection="1">
      <alignment horizontal="right" vertical="center" wrapText="1"/>
    </xf>
    <xf numFmtId="164" fontId="95" fillId="0" borderId="5" xfId="0" applyNumberFormat="1" applyFont="1" applyFill="1" applyBorder="1" applyAlignment="1" applyProtection="1">
      <alignment horizontal="right" vertical="center" wrapText="1"/>
    </xf>
    <xf numFmtId="164" fontId="95" fillId="0" borderId="6" xfId="0" applyNumberFormat="1" applyFont="1" applyFill="1" applyBorder="1" applyAlignment="1" applyProtection="1">
      <alignment horizontal="right" vertical="center" wrapText="1"/>
    </xf>
    <xf numFmtId="164" fontId="95" fillId="0" borderId="37" xfId="0" applyNumberFormat="1" applyFont="1" applyFill="1" applyBorder="1" applyAlignment="1" applyProtection="1">
      <alignment horizontal="right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69" fillId="0" borderId="30" xfId="0" applyFont="1" applyFill="1" applyBorder="1" applyAlignment="1">
      <alignment vertical="center" wrapText="1"/>
    </xf>
    <xf numFmtId="0" fontId="20" fillId="0" borderId="32" xfId="0" applyFont="1" applyFill="1" applyBorder="1" applyAlignment="1">
      <alignment vertical="center" wrapText="1"/>
    </xf>
    <xf numFmtId="0" fontId="0" fillId="0" borderId="32" xfId="0" applyFill="1" applyBorder="1" applyAlignment="1">
      <alignment vertical="center" wrapText="1"/>
    </xf>
    <xf numFmtId="0" fontId="69" fillId="0" borderId="37" xfId="0" applyFont="1" applyFill="1" applyBorder="1" applyAlignment="1">
      <alignment vertical="center" wrapText="1"/>
    </xf>
    <xf numFmtId="0" fontId="88" fillId="0" borderId="25" xfId="0" applyFont="1" applyFill="1" applyBorder="1" applyAlignment="1">
      <alignment vertical="center" wrapText="1"/>
    </xf>
    <xf numFmtId="0" fontId="97" fillId="0" borderId="25" xfId="0" applyFont="1" applyFill="1" applyBorder="1" applyAlignment="1">
      <alignment vertical="center" wrapText="1"/>
    </xf>
    <xf numFmtId="0" fontId="58" fillId="0" borderId="37" xfId="0" applyFont="1" applyBorder="1" applyAlignment="1">
      <alignment vertical="center" wrapText="1"/>
    </xf>
    <xf numFmtId="164" fontId="17" fillId="0" borderId="68" xfId="161" applyNumberFormat="1" applyFont="1" applyFill="1" applyBorder="1" applyAlignment="1" applyProtection="1">
      <alignment horizontal="center" vertical="center" wrapText="1"/>
    </xf>
    <xf numFmtId="164" fontId="17" fillId="0" borderId="59" xfId="161" applyNumberFormat="1" applyFont="1" applyFill="1" applyBorder="1" applyAlignment="1" applyProtection="1">
      <alignment vertical="center" wrapText="1"/>
    </xf>
    <xf numFmtId="164" fontId="21" fillId="0" borderId="59" xfId="161" applyNumberFormat="1" applyFont="1" applyFill="1" applyBorder="1" applyAlignment="1" applyProtection="1">
      <alignment vertical="center" wrapText="1"/>
    </xf>
    <xf numFmtId="49" fontId="21" fillId="24" borderId="59" xfId="161" applyNumberFormat="1" applyFont="1" applyFill="1" applyBorder="1" applyAlignment="1" applyProtection="1">
      <alignment horizontal="left" vertical="center" wrapText="1" indent="2"/>
    </xf>
    <xf numFmtId="164" fontId="0" fillId="0" borderId="8" xfId="0" applyNumberFormat="1" applyFont="1" applyBorder="1" applyAlignment="1">
      <alignment horizontal="right" vertical="center"/>
    </xf>
    <xf numFmtId="164" fontId="0" fillId="0" borderId="57" xfId="0" applyNumberFormat="1" applyFont="1" applyBorder="1" applyAlignment="1">
      <alignment horizontal="right" vertical="center"/>
    </xf>
    <xf numFmtId="164" fontId="0" fillId="0" borderId="11" xfId="0" applyNumberFormat="1" applyFont="1" applyBorder="1" applyAlignment="1">
      <alignment horizontal="right" vertical="center"/>
    </xf>
    <xf numFmtId="164" fontId="0" fillId="0" borderId="71" xfId="0" applyNumberFormat="1" applyFont="1" applyBorder="1" applyAlignment="1">
      <alignment horizontal="right" vertical="center"/>
    </xf>
    <xf numFmtId="164" fontId="0" fillId="0" borderId="18" xfId="0" applyNumberFormat="1" applyFont="1" applyBorder="1" applyAlignment="1">
      <alignment horizontal="right" vertical="center"/>
    </xf>
    <xf numFmtId="164" fontId="0" fillId="0" borderId="62" xfId="0" applyNumberFormat="1" applyFont="1" applyBorder="1" applyAlignment="1">
      <alignment horizontal="right" vertical="center"/>
    </xf>
    <xf numFmtId="164" fontId="17" fillId="0" borderId="59" xfId="161" applyNumberFormat="1" applyFont="1" applyFill="1" applyBorder="1" applyAlignment="1" applyProtection="1">
      <alignment horizontal="right" vertical="center"/>
    </xf>
    <xf numFmtId="164" fontId="17" fillId="0" borderId="59" xfId="0" applyNumberFormat="1" applyFont="1" applyFill="1" applyBorder="1" applyAlignment="1">
      <alignment horizontal="right" vertical="center"/>
    </xf>
    <xf numFmtId="164" fontId="17" fillId="0" borderId="59" xfId="159" applyNumberFormat="1" applyFont="1" applyBorder="1" applyAlignment="1">
      <alignment horizontal="right" vertical="center"/>
    </xf>
    <xf numFmtId="164" fontId="0" fillId="0" borderId="59" xfId="0" applyNumberFormat="1" applyFont="1" applyBorder="1" applyAlignment="1">
      <alignment horizontal="right" vertical="center"/>
    </xf>
    <xf numFmtId="164" fontId="0" fillId="0" borderId="74" xfId="0" applyNumberFormat="1" applyFont="1" applyBorder="1" applyAlignment="1">
      <alignment horizontal="right" vertical="center"/>
    </xf>
    <xf numFmtId="164" fontId="21" fillId="0" borderId="59" xfId="161" applyNumberFormat="1" applyFont="1" applyFill="1" applyBorder="1" applyAlignment="1" applyProtection="1">
      <alignment horizontal="right" vertical="center"/>
    </xf>
    <xf numFmtId="164" fontId="17" fillId="0" borderId="67" xfId="161" applyNumberFormat="1" applyFont="1" applyFill="1" applyBorder="1" applyAlignment="1" applyProtection="1">
      <alignment vertical="center" wrapText="1"/>
    </xf>
    <xf numFmtId="49" fontId="17" fillId="0" borderId="67" xfId="161" applyNumberFormat="1" applyFont="1" applyFill="1" applyBorder="1" applyAlignment="1" applyProtection="1">
      <alignment horizontal="left" vertical="center" wrapText="1" indent="2"/>
    </xf>
    <xf numFmtId="164" fontId="17" fillId="0" borderId="67" xfId="161" applyNumberFormat="1" applyFont="1" applyFill="1" applyBorder="1" applyAlignment="1" applyProtection="1">
      <alignment horizontal="right" vertical="center"/>
    </xf>
    <xf numFmtId="164" fontId="17" fillId="0" borderId="67" xfId="0" applyNumberFormat="1" applyFont="1" applyFill="1" applyBorder="1" applyAlignment="1">
      <alignment horizontal="right" vertical="center"/>
    </xf>
    <xf numFmtId="164" fontId="17" fillId="0" borderId="67" xfId="159" applyNumberFormat="1" applyFont="1" applyBorder="1" applyAlignment="1">
      <alignment horizontal="right" vertical="center"/>
    </xf>
    <xf numFmtId="164" fontId="17" fillId="0" borderId="2" xfId="161" applyNumberFormat="1" applyFont="1" applyFill="1" applyBorder="1" applyAlignment="1" applyProtection="1">
      <alignment vertical="center" wrapText="1"/>
    </xf>
    <xf numFmtId="164" fontId="17" fillId="0" borderId="2" xfId="161" applyNumberFormat="1" applyFont="1" applyFill="1" applyBorder="1" applyAlignment="1" applyProtection="1">
      <alignment horizontal="right" vertical="center"/>
    </xf>
    <xf numFmtId="164" fontId="17" fillId="0" borderId="2" xfId="0" applyNumberFormat="1" applyFont="1" applyFill="1" applyBorder="1" applyAlignment="1">
      <alignment horizontal="right" vertical="center"/>
    </xf>
    <xf numFmtId="164" fontId="17" fillId="0" borderId="2" xfId="159" applyNumberFormat="1" applyFont="1" applyBorder="1" applyAlignment="1">
      <alignment horizontal="right" vertical="center"/>
    </xf>
    <xf numFmtId="164" fontId="0" fillId="0" borderId="25" xfId="0" applyNumberFormat="1" applyFont="1" applyBorder="1" applyAlignment="1">
      <alignment horizontal="right" vertical="center"/>
    </xf>
    <xf numFmtId="49" fontId="17" fillId="0" borderId="59" xfId="161" applyNumberFormat="1" applyFont="1" applyFill="1" applyBorder="1" applyAlignment="1" applyProtection="1">
      <alignment horizontal="center" vertical="center" wrapText="1"/>
    </xf>
    <xf numFmtId="164" fontId="21" fillId="0" borderId="2" xfId="161" applyNumberFormat="1" applyFont="1" applyFill="1" applyBorder="1" applyAlignment="1" applyProtection="1">
      <alignment vertical="center" wrapText="1"/>
    </xf>
    <xf numFmtId="49" fontId="21" fillId="24" borderId="59" xfId="161" applyNumberFormat="1" applyFont="1" applyFill="1" applyBorder="1" applyAlignment="1" applyProtection="1">
      <alignment horizontal="center" vertical="center" wrapText="1"/>
    </xf>
    <xf numFmtId="164" fontId="0" fillId="0" borderId="34" xfId="0" applyNumberFormat="1" applyFont="1" applyBorder="1" applyAlignment="1">
      <alignment horizontal="right" vertical="center"/>
    </xf>
    <xf numFmtId="164" fontId="21" fillId="0" borderId="74" xfId="161" applyNumberFormat="1" applyFont="1" applyFill="1" applyBorder="1" applyAlignment="1" applyProtection="1">
      <alignment horizontal="right" vertical="center"/>
    </xf>
    <xf numFmtId="164" fontId="0" fillId="0" borderId="30" xfId="0" applyNumberFormat="1" applyFont="1" applyBorder="1" applyAlignment="1">
      <alignment horizontal="right" vertical="center"/>
    </xf>
    <xf numFmtId="49" fontId="17" fillId="0" borderId="2" xfId="161" applyNumberFormat="1" applyFont="1" applyFill="1" applyBorder="1" applyAlignment="1" applyProtection="1">
      <alignment horizontal="center" vertical="center" wrapText="1"/>
    </xf>
    <xf numFmtId="49" fontId="21" fillId="0" borderId="2" xfId="161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Border="1" applyAlignment="1">
      <alignment horizontal="right" vertical="center"/>
    </xf>
    <xf numFmtId="164" fontId="0" fillId="0" borderId="60" xfId="0" applyNumberFormat="1" applyFont="1" applyBorder="1" applyAlignment="1">
      <alignment horizontal="right" vertical="center"/>
    </xf>
    <xf numFmtId="164" fontId="0" fillId="0" borderId="67" xfId="0" applyNumberFormat="1" applyFont="1" applyBorder="1" applyAlignment="1">
      <alignment horizontal="right" vertical="center"/>
    </xf>
    <xf numFmtId="164" fontId="0" fillId="0" borderId="99" xfId="0" applyNumberFormat="1" applyFont="1" applyBorder="1" applyAlignment="1">
      <alignment horizontal="right" vertical="center"/>
    </xf>
    <xf numFmtId="0" fontId="18" fillId="0" borderId="0" xfId="1" applyFont="1" applyFill="1" applyAlignment="1" applyProtection="1">
      <alignment horizontal="center" vertical="center"/>
    </xf>
    <xf numFmtId="164" fontId="14" fillId="0" borderId="28" xfId="0" applyNumberFormat="1" applyFont="1" applyFill="1" applyBorder="1" applyAlignment="1" applyProtection="1">
      <alignment horizontal="center" vertical="center" wrapText="1"/>
    </xf>
    <xf numFmtId="164" fontId="14" fillId="0" borderId="29" xfId="0" applyNumberFormat="1" applyFont="1" applyFill="1" applyBorder="1" applyAlignment="1" applyProtection="1">
      <alignment horizontal="center" vertical="center" wrapText="1"/>
    </xf>
    <xf numFmtId="164" fontId="14" fillId="0" borderId="20" xfId="0" applyNumberFormat="1" applyFont="1" applyFill="1" applyBorder="1" applyAlignment="1" applyProtection="1">
      <alignment horizontal="center" vertical="center" wrapText="1"/>
    </xf>
    <xf numFmtId="164" fontId="16" fillId="0" borderId="30" xfId="0" applyNumberFormat="1" applyFont="1" applyFill="1" applyBorder="1" applyAlignment="1" applyProtection="1">
      <alignment horizontal="left" vertical="center" wrapText="1" indent="1"/>
    </xf>
    <xf numFmtId="164" fontId="16" fillId="0" borderId="31" xfId="0" applyNumberFormat="1" applyFont="1" applyFill="1" applyBorder="1" applyAlignment="1" applyProtection="1">
      <alignment horizontal="left" vertical="center" wrapText="1"/>
    </xf>
    <xf numFmtId="164" fontId="16" fillId="0" borderId="30" xfId="0" applyNumberFormat="1" applyFont="1" applyFill="1" applyBorder="1" applyAlignment="1" applyProtection="1">
      <alignment vertical="center" wrapText="1"/>
      <protection locked="0"/>
    </xf>
    <xf numFmtId="164" fontId="16" fillId="0" borderId="33" xfId="0" applyNumberFormat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left" vertical="center" wrapText="1" indent="1"/>
    </xf>
    <xf numFmtId="164" fontId="16" fillId="0" borderId="35" xfId="0" applyNumberFormat="1" applyFont="1" applyFill="1" applyBorder="1" applyAlignment="1" applyProtection="1">
      <alignment horizontal="left" vertical="center" wrapText="1" indent="1"/>
    </xf>
    <xf numFmtId="164" fontId="16" fillId="0" borderId="34" xfId="0" applyNumberFormat="1" applyFont="1" applyFill="1" applyBorder="1" applyAlignment="1" applyProtection="1">
      <alignment vertical="center" wrapText="1"/>
      <protection locked="0"/>
    </xf>
    <xf numFmtId="0" fontId="20" fillId="0" borderId="32" xfId="1" applyFont="1" applyFill="1" applyBorder="1" applyAlignment="1" applyProtection="1">
      <alignment horizontal="left" vertical="center" wrapText="1" indent="8"/>
    </xf>
    <xf numFmtId="164" fontId="20" fillId="0" borderId="34" xfId="0" applyNumberFormat="1" applyFont="1" applyFill="1" applyBorder="1" applyAlignment="1" applyProtection="1">
      <alignment vertical="center" wrapText="1"/>
      <protection locked="0"/>
    </xf>
    <xf numFmtId="164" fontId="14" fillId="0" borderId="20" xfId="0" applyNumberFormat="1" applyFont="1" applyFill="1" applyBorder="1" applyAlignment="1" applyProtection="1">
      <alignment horizontal="left" vertical="center" wrapText="1" indent="1"/>
    </xf>
    <xf numFmtId="164" fontId="14" fillId="0" borderId="20" xfId="0" applyNumberFormat="1" applyFont="1" applyFill="1" applyBorder="1" applyAlignment="1" applyProtection="1">
      <alignment horizontal="left" vertical="center" wrapText="1"/>
    </xf>
    <xf numFmtId="164" fontId="16" fillId="0" borderId="36" xfId="0" applyNumberFormat="1" applyFont="1" applyFill="1" applyBorder="1" applyAlignment="1" applyProtection="1">
      <alignment horizontal="left" vertical="center" wrapText="1" indent="1"/>
    </xf>
    <xf numFmtId="164" fontId="20" fillId="0" borderId="37" xfId="0" applyNumberFormat="1" applyFont="1" applyFill="1" applyBorder="1" applyAlignment="1" applyProtection="1">
      <alignment vertical="center" wrapText="1"/>
    </xf>
    <xf numFmtId="49" fontId="16" fillId="0" borderId="36" xfId="0" applyNumberFormat="1" applyFont="1" applyFill="1" applyBorder="1" applyAlignment="1" applyProtection="1">
      <alignment horizontal="left" vertical="center" wrapText="1" indent="1"/>
    </xf>
    <xf numFmtId="0" fontId="20" fillId="0" borderId="37" xfId="1" applyFont="1" applyFill="1" applyBorder="1" applyAlignment="1" applyProtection="1">
      <alignment horizontal="left" vertical="center" wrapText="1" indent="3"/>
    </xf>
    <xf numFmtId="164" fontId="10" fillId="0" borderId="0" xfId="0" applyNumberFormat="1" applyFont="1" applyFill="1" applyAlignment="1" applyProtection="1">
      <alignment vertical="center" wrapText="1"/>
    </xf>
    <xf numFmtId="164" fontId="18" fillId="0" borderId="25" xfId="0" applyNumberFormat="1" applyFont="1" applyFill="1" applyBorder="1" applyAlignment="1" applyProtection="1">
      <alignment horizontal="center" wrapText="1"/>
    </xf>
    <xf numFmtId="164" fontId="14" fillId="0" borderId="25" xfId="0" applyNumberFormat="1" applyFont="1" applyFill="1" applyBorder="1" applyAlignment="1" applyProtection="1">
      <alignment horizontal="center" wrapText="1"/>
    </xf>
    <xf numFmtId="165" fontId="17" fillId="0" borderId="73" xfId="67" applyNumberFormat="1" applyFont="1" applyBorder="1" applyAlignment="1">
      <alignment vertical="center"/>
    </xf>
    <xf numFmtId="165" fontId="17" fillId="0" borderId="57" xfId="67" applyNumberFormat="1" applyFont="1" applyBorder="1" applyAlignment="1">
      <alignment vertical="center"/>
    </xf>
    <xf numFmtId="165" fontId="17" fillId="0" borderId="62" xfId="67" applyNumberFormat="1" applyFont="1" applyBorder="1" applyAlignment="1">
      <alignment vertical="center"/>
    </xf>
    <xf numFmtId="0" fontId="112" fillId="0" borderId="14" xfId="0" applyFont="1" applyBorder="1" applyAlignment="1"/>
    <xf numFmtId="164" fontId="13" fillId="0" borderId="0" xfId="0" applyNumberFormat="1" applyFont="1" applyFill="1" applyAlignment="1" applyProtection="1">
      <alignment horizontal="right"/>
    </xf>
    <xf numFmtId="164" fontId="10" fillId="0" borderId="37" xfId="0" applyNumberFormat="1" applyFont="1" applyFill="1" applyBorder="1" applyAlignment="1">
      <alignment horizontal="center" vertical="center" wrapText="1"/>
    </xf>
    <xf numFmtId="164" fontId="10" fillId="0" borderId="32" xfId="0" applyNumberFormat="1" applyFont="1" applyFill="1" applyBorder="1" applyAlignment="1">
      <alignment horizontal="center" vertical="center" wrapText="1"/>
    </xf>
    <xf numFmtId="164" fontId="69" fillId="0" borderId="32" xfId="0" applyNumberFormat="1" applyFont="1" applyFill="1" applyBorder="1" applyAlignment="1">
      <alignment vertical="center" wrapText="1"/>
    </xf>
    <xf numFmtId="164" fontId="97" fillId="0" borderId="32" xfId="0" applyNumberFormat="1" applyFont="1" applyFill="1" applyBorder="1" applyAlignment="1">
      <alignment vertical="center" wrapText="1"/>
    </xf>
    <xf numFmtId="164" fontId="88" fillId="0" borderId="25" xfId="0" applyNumberFormat="1" applyFont="1" applyFill="1" applyBorder="1" applyAlignment="1">
      <alignment vertical="center" wrapText="1"/>
    </xf>
    <xf numFmtId="164" fontId="97" fillId="0" borderId="25" xfId="0" applyNumberFormat="1" applyFont="1" applyFill="1" applyBorder="1" applyAlignment="1">
      <alignment vertical="center" wrapText="1"/>
    </xf>
    <xf numFmtId="164" fontId="69" fillId="0" borderId="37" xfId="0" applyNumberFormat="1" applyFont="1" applyFill="1" applyBorder="1" applyAlignment="1">
      <alignment vertical="center" wrapText="1"/>
    </xf>
    <xf numFmtId="164" fontId="69" fillId="0" borderId="0" xfId="0" applyNumberFormat="1" applyFont="1" applyFill="1" applyAlignment="1">
      <alignment vertical="center" wrapText="1"/>
    </xf>
    <xf numFmtId="164" fontId="69" fillId="0" borderId="30" xfId="0" applyNumberFormat="1" applyFont="1" applyFill="1" applyBorder="1" applyAlignment="1">
      <alignment vertical="center" wrapText="1"/>
    </xf>
    <xf numFmtId="164" fontId="20" fillId="0" borderId="32" xfId="0" applyNumberFormat="1" applyFont="1" applyFill="1" applyBorder="1" applyAlignment="1">
      <alignment vertical="center" wrapText="1"/>
    </xf>
    <xf numFmtId="164" fontId="0" fillId="0" borderId="32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vertical="center" wrapText="1"/>
    </xf>
    <xf numFmtId="164" fontId="0" fillId="0" borderId="0" xfId="0" applyNumberFormat="1" applyFill="1" applyAlignment="1">
      <alignment vertical="center" wrapText="1"/>
    </xf>
    <xf numFmtId="164" fontId="24" fillId="0" borderId="0" xfId="0" applyNumberFormat="1" applyFont="1" applyFill="1" applyBorder="1" applyAlignment="1" applyProtection="1">
      <alignment horizontal="right" vertical="center"/>
    </xf>
    <xf numFmtId="164" fontId="16" fillId="0" borderId="30" xfId="1" applyNumberFormat="1" applyFont="1" applyFill="1" applyBorder="1" applyProtection="1"/>
    <xf numFmtId="164" fontId="16" fillId="0" borderId="32" xfId="1" applyNumberFormat="1" applyFont="1" applyFill="1" applyBorder="1" applyProtection="1"/>
    <xf numFmtId="164" fontId="20" fillId="0" borderId="32" xfId="1" applyNumberFormat="1" applyFont="1" applyFill="1" applyBorder="1" applyProtection="1"/>
    <xf numFmtId="164" fontId="16" fillId="0" borderId="37" xfId="1" applyNumberFormat="1" applyFont="1" applyFill="1" applyBorder="1" applyProtection="1"/>
    <xf numFmtId="164" fontId="12" fillId="0" borderId="0" xfId="1" applyNumberFormat="1" applyFont="1" applyFill="1" applyProtection="1"/>
    <xf numFmtId="164" fontId="18" fillId="0" borderId="25" xfId="1" applyNumberFormat="1" applyFont="1" applyFill="1" applyBorder="1" applyAlignment="1" applyProtection="1">
      <alignment horizontal="center" vertical="center"/>
    </xf>
    <xf numFmtId="164" fontId="12" fillId="0" borderId="30" xfId="1" applyNumberFormat="1" applyFont="1" applyFill="1" applyBorder="1" applyProtection="1"/>
    <xf numFmtId="164" fontId="12" fillId="0" borderId="32" xfId="1" applyNumberFormat="1" applyFont="1" applyFill="1" applyBorder="1" applyProtection="1"/>
    <xf numFmtId="164" fontId="16" fillId="0" borderId="32" xfId="1" applyNumberFormat="1" applyFont="1" applyFill="1" applyBorder="1" applyAlignment="1" applyProtection="1">
      <alignment horizontal="right" vertical="center" wrapText="1"/>
    </xf>
    <xf numFmtId="164" fontId="24" fillId="0" borderId="32" xfId="1" applyNumberFormat="1" applyFont="1" applyFill="1" applyBorder="1" applyProtection="1"/>
    <xf numFmtId="0" fontId="21" fillId="0" borderId="25" xfId="144" applyFont="1" applyFill="1" applyBorder="1" applyAlignment="1">
      <alignment horizontal="center" vertical="center" wrapText="1"/>
    </xf>
    <xf numFmtId="164" fontId="14" fillId="0" borderId="0" xfId="0" applyNumberFormat="1" applyFont="1" applyFill="1" applyAlignment="1">
      <alignment vertical="center"/>
    </xf>
    <xf numFmtId="164" fontId="17" fillId="0" borderId="22" xfId="0" applyNumberFormat="1" applyFont="1" applyFill="1" applyBorder="1" applyAlignment="1">
      <alignment horizontal="center" vertical="center" wrapText="1"/>
    </xf>
    <xf numFmtId="0" fontId="60" fillId="0" borderId="25" xfId="48" applyFont="1" applyBorder="1" applyAlignment="1">
      <alignment horizontal="center" vertical="center" wrapText="1"/>
    </xf>
    <xf numFmtId="164" fontId="96" fillId="0" borderId="32" xfId="0" applyNumberFormat="1" applyFont="1" applyFill="1" applyBorder="1" applyAlignment="1" applyProtection="1">
      <alignment horizontal="right" vertical="center" wrapText="1"/>
    </xf>
    <xf numFmtId="3" fontId="99" fillId="0" borderId="25" xfId="48" applyNumberFormat="1" applyFont="1" applyBorder="1" applyAlignment="1">
      <alignment horizontal="center" vertical="center" wrapText="1"/>
    </xf>
    <xf numFmtId="0" fontId="61" fillId="0" borderId="0" xfId="48" applyFont="1" applyAlignment="1">
      <alignment wrapText="1"/>
    </xf>
    <xf numFmtId="166" fontId="60" fillId="0" borderId="3" xfId="35" applyNumberFormat="1" applyFont="1" applyBorder="1" applyAlignment="1">
      <alignment horizontal="right" vertical="center"/>
    </xf>
    <xf numFmtId="3" fontId="61" fillId="0" borderId="30" xfId="48" applyNumberFormat="1" applyFont="1" applyBorder="1" applyAlignment="1">
      <alignment horizontal="right" vertical="center"/>
    </xf>
    <xf numFmtId="3" fontId="61" fillId="0" borderId="32" xfId="48" applyNumberFormat="1" applyFont="1" applyBorder="1" applyAlignment="1">
      <alignment horizontal="right" vertical="center"/>
    </xf>
    <xf numFmtId="0" fontId="58" fillId="0" borderId="10" xfId="173" applyFont="1" applyBorder="1" applyAlignment="1">
      <alignment horizontal="center" vertical="center"/>
    </xf>
    <xf numFmtId="0" fontId="58" fillId="0" borderId="7" xfId="173" applyFont="1" applyBorder="1" applyAlignment="1">
      <alignment horizontal="center" vertical="center"/>
    </xf>
    <xf numFmtId="3" fontId="58" fillId="0" borderId="9" xfId="173" applyNumberFormat="1" applyFont="1" applyFill="1" applyBorder="1" applyAlignment="1">
      <alignment vertical="center"/>
    </xf>
    <xf numFmtId="0" fontId="58" fillId="0" borderId="8" xfId="173" applyFont="1" applyBorder="1" applyAlignment="1">
      <alignment vertical="center" wrapText="1"/>
    </xf>
    <xf numFmtId="0" fontId="58" fillId="0" borderId="18" xfId="173" applyFont="1" applyBorder="1" applyAlignment="1">
      <alignment vertical="center" wrapText="1"/>
    </xf>
    <xf numFmtId="3" fontId="58" fillId="0" borderId="23" xfId="173" applyNumberFormat="1" applyFont="1" applyFill="1" applyBorder="1" applyAlignment="1">
      <alignment vertical="center"/>
    </xf>
    <xf numFmtId="0" fontId="58" fillId="0" borderId="1" xfId="173" applyFont="1" applyBorder="1" applyAlignment="1">
      <alignment horizontal="center" vertical="center"/>
    </xf>
    <xf numFmtId="0" fontId="60" fillId="0" borderId="95" xfId="173" applyFont="1" applyBorder="1" applyAlignment="1">
      <alignment horizontal="left" vertical="center"/>
    </xf>
    <xf numFmtId="3" fontId="60" fillId="0" borderId="3" xfId="173" applyNumberFormat="1" applyFont="1" applyBorder="1" applyAlignment="1">
      <alignment vertical="center"/>
    </xf>
    <xf numFmtId="164" fontId="58" fillId="0" borderId="0" xfId="178" applyNumberFormat="1" applyFont="1" applyFill="1"/>
    <xf numFmtId="164" fontId="60" fillId="0" borderId="3" xfId="178" applyNumberFormat="1" applyFont="1" applyFill="1" applyBorder="1" applyAlignment="1">
      <alignment horizontal="right"/>
    </xf>
    <xf numFmtId="164" fontId="60" fillId="0" borderId="0" xfId="178" applyNumberFormat="1" applyFont="1" applyFill="1" applyAlignment="1">
      <alignment vertical="center"/>
    </xf>
    <xf numFmtId="164" fontId="61" fillId="0" borderId="25" xfId="173" applyNumberFormat="1" applyFont="1" applyBorder="1" applyAlignment="1">
      <alignment horizontal="center" vertical="center" wrapText="1"/>
    </xf>
    <xf numFmtId="164" fontId="61" fillId="0" borderId="0" xfId="173" applyNumberFormat="1" applyFont="1" applyAlignment="1">
      <alignment horizontal="right" vertical="center"/>
    </xf>
    <xf numFmtId="164" fontId="61" fillId="0" borderId="32" xfId="173" applyNumberFormat="1" applyFont="1" applyBorder="1" applyAlignment="1">
      <alignment horizontal="right" vertical="center"/>
    </xf>
    <xf numFmtId="164" fontId="61" fillId="0" borderId="30" xfId="173" applyNumberFormat="1" applyFont="1" applyBorder="1" applyAlignment="1">
      <alignment horizontal="right" vertical="center"/>
    </xf>
    <xf numFmtId="164" fontId="101" fillId="0" borderId="0" xfId="173" applyNumberFormat="1" applyFont="1" applyBorder="1" applyAlignment="1">
      <alignment horizontal="right" vertical="center"/>
    </xf>
    <xf numFmtId="164" fontId="58" fillId="0" borderId="32" xfId="173" applyNumberFormat="1" applyFont="1" applyBorder="1" applyAlignment="1">
      <alignment horizontal="right" vertical="center"/>
    </xf>
    <xf numFmtId="164" fontId="58" fillId="0" borderId="34" xfId="173" applyNumberFormat="1" applyFont="1" applyBorder="1" applyAlignment="1">
      <alignment horizontal="right" vertical="center"/>
    </xf>
    <xf numFmtId="164" fontId="60" fillId="0" borderId="3" xfId="173" applyNumberFormat="1" applyFont="1" applyBorder="1" applyAlignment="1">
      <alignment horizontal="right" vertical="center"/>
    </xf>
    <xf numFmtId="164" fontId="49" fillId="0" borderId="0" xfId="0" applyNumberFormat="1" applyFont="1" applyBorder="1"/>
    <xf numFmtId="164" fontId="49" fillId="0" borderId="0" xfId="0" applyNumberFormat="1" applyFont="1"/>
    <xf numFmtId="0" fontId="67" fillId="0" borderId="0" xfId="175" applyFont="1" applyAlignment="1">
      <alignment horizontal="right"/>
    </xf>
    <xf numFmtId="0" fontId="60" fillId="0" borderId="3" xfId="175" applyFont="1" applyBorder="1" applyAlignment="1">
      <alignment horizontal="center" vertical="center"/>
    </xf>
    <xf numFmtId="164" fontId="58" fillId="0" borderId="6" xfId="35" applyNumberFormat="1" applyFont="1" applyBorder="1" applyAlignment="1">
      <alignment horizontal="right" vertical="center"/>
    </xf>
    <xf numFmtId="164" fontId="58" fillId="0" borderId="9" xfId="35" applyNumberFormat="1" applyFont="1" applyBorder="1" applyAlignment="1">
      <alignment horizontal="right" vertical="center"/>
    </xf>
    <xf numFmtId="164" fontId="58" fillId="0" borderId="12" xfId="35" applyNumberFormat="1" applyFont="1" applyBorder="1" applyAlignment="1">
      <alignment horizontal="right" vertical="center"/>
    </xf>
    <xf numFmtId="164" fontId="60" fillId="0" borderId="3" xfId="35" applyNumberFormat="1" applyFont="1" applyBorder="1" applyAlignment="1">
      <alignment horizontal="right" vertical="center"/>
    </xf>
    <xf numFmtId="164" fontId="58" fillId="0" borderId="3" xfId="35" applyNumberFormat="1" applyFont="1" applyBorder="1" applyAlignment="1">
      <alignment horizontal="right" vertical="center"/>
    </xf>
    <xf numFmtId="164" fontId="60" fillId="0" borderId="3" xfId="175" applyNumberFormat="1" applyFont="1" applyBorder="1" applyAlignment="1">
      <alignment horizontal="right" vertical="center"/>
    </xf>
    <xf numFmtId="0" fontId="58" fillId="0" borderId="0" xfId="175" applyFont="1"/>
    <xf numFmtId="0" fontId="112" fillId="0" borderId="14" xfId="0" applyFont="1" applyBorder="1" applyAlignment="1">
      <alignment horizontal="center"/>
    </xf>
    <xf numFmtId="164" fontId="112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1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12" fillId="25" borderId="8" xfId="176" applyFont="1" applyFill="1" applyBorder="1" applyAlignment="1">
      <alignment horizontal="center" wrapText="1"/>
    </xf>
    <xf numFmtId="0" fontId="112" fillId="0" borderId="8" xfId="176" applyFont="1" applyFill="1" applyBorder="1" applyAlignment="1">
      <alignment horizontal="center" wrapText="1"/>
    </xf>
    <xf numFmtId="0" fontId="112" fillId="0" borderId="8" xfId="176" applyFont="1" applyBorder="1" applyAlignment="1">
      <alignment horizontal="center" wrapText="1"/>
    </xf>
    <xf numFmtId="0" fontId="112" fillId="0" borderId="8" xfId="176" applyFont="1" applyBorder="1" applyAlignment="1">
      <alignment horizontal="center" vertical="center" wrapText="1" shrinkToFit="1"/>
    </xf>
    <xf numFmtId="0" fontId="112" fillId="0" borderId="11" xfId="176" applyFont="1" applyBorder="1" applyAlignment="1">
      <alignment horizontal="center" vertical="center" wrapText="1" shrinkToFit="1"/>
    </xf>
    <xf numFmtId="0" fontId="112" fillId="0" borderId="11" xfId="176" applyFont="1" applyFill="1" applyBorder="1" applyAlignment="1">
      <alignment horizontal="center" wrapText="1"/>
    </xf>
    <xf numFmtId="164" fontId="112" fillId="0" borderId="8" xfId="0" applyNumberFormat="1" applyFont="1" applyFill="1" applyBorder="1" applyAlignment="1">
      <alignment horizontal="center" vertical="center" wrapText="1"/>
    </xf>
    <xf numFmtId="164" fontId="112" fillId="0" borderId="11" xfId="0" applyNumberFormat="1" applyFont="1" applyFill="1" applyBorder="1" applyAlignment="1">
      <alignment horizontal="center" vertical="center" wrapText="1"/>
    </xf>
    <xf numFmtId="0" fontId="60" fillId="0" borderId="48" xfId="48" applyFont="1" applyBorder="1" applyAlignment="1">
      <alignment horizontal="center" vertical="center"/>
    </xf>
    <xf numFmtId="0" fontId="60" fillId="0" borderId="25" xfId="48" applyFont="1" applyBorder="1" applyAlignment="1">
      <alignment horizontal="center" vertical="center"/>
    </xf>
    <xf numFmtId="164" fontId="58" fillId="0" borderId="13" xfId="67" applyNumberFormat="1" applyFont="1" applyBorder="1" applyAlignment="1">
      <alignment vertical="center" wrapText="1"/>
    </xf>
    <xf numFmtId="164" fontId="17" fillId="0" borderId="73" xfId="67" applyNumberFormat="1" applyFont="1" applyBorder="1" applyAlignment="1">
      <alignment vertical="center"/>
    </xf>
    <xf numFmtId="164" fontId="58" fillId="0" borderId="22" xfId="67" applyNumberFormat="1" applyFont="1" applyBorder="1" applyAlignment="1">
      <alignment vertical="center" wrapText="1"/>
    </xf>
    <xf numFmtId="164" fontId="17" fillId="0" borderId="62" xfId="67" applyNumberFormat="1" applyFont="1" applyBorder="1" applyAlignment="1">
      <alignment vertical="center"/>
    </xf>
    <xf numFmtId="164" fontId="17" fillId="0" borderId="15" xfId="67" applyNumberFormat="1" applyFont="1" applyBorder="1" applyAlignment="1">
      <alignment vertical="center"/>
    </xf>
    <xf numFmtId="164" fontId="17" fillId="0" borderId="23" xfId="67" applyNumberFormat="1" applyFont="1" applyBorder="1" applyAlignment="1">
      <alignment vertical="center"/>
    </xf>
    <xf numFmtId="164" fontId="60" fillId="0" borderId="13" xfId="67" applyNumberFormat="1" applyFont="1" applyBorder="1" applyAlignment="1">
      <alignment vertical="center" wrapText="1"/>
    </xf>
    <xf numFmtId="164" fontId="60" fillId="0" borderId="22" xfId="67" applyNumberFormat="1" applyFont="1" applyBorder="1" applyAlignment="1">
      <alignment vertical="center" wrapText="1"/>
    </xf>
    <xf numFmtId="164" fontId="21" fillId="0" borderId="18" xfId="67" applyNumberFormat="1" applyFont="1" applyBorder="1" applyAlignment="1">
      <alignment vertical="center"/>
    </xf>
    <xf numFmtId="164" fontId="21" fillId="0" borderId="23" xfId="67" applyNumberFormat="1" applyFont="1" applyBorder="1" applyAlignment="1">
      <alignment vertical="center"/>
    </xf>
    <xf numFmtId="164" fontId="21" fillId="0" borderId="7" xfId="67" applyNumberFormat="1" applyFont="1" applyFill="1" applyBorder="1" applyAlignment="1">
      <alignment horizontal="left" vertical="center"/>
    </xf>
    <xf numFmtId="164" fontId="21" fillId="0" borderId="8" xfId="67" applyNumberFormat="1" applyFont="1" applyBorder="1" applyAlignment="1">
      <alignment vertical="center"/>
    </xf>
    <xf numFmtId="165" fontId="21" fillId="0" borderId="8" xfId="67" applyNumberFormat="1" applyFont="1" applyBorder="1" applyAlignment="1">
      <alignment vertical="center"/>
    </xf>
    <xf numFmtId="165" fontId="21" fillId="0" borderId="57" xfId="67" applyNumberFormat="1" applyFont="1" applyBorder="1" applyAlignment="1">
      <alignment vertical="center"/>
    </xf>
    <xf numFmtId="164" fontId="21" fillId="0" borderId="15" xfId="67" applyNumberFormat="1" applyFont="1" applyBorder="1" applyAlignment="1">
      <alignment vertical="center"/>
    </xf>
    <xf numFmtId="164" fontId="21" fillId="0" borderId="22" xfId="67" applyNumberFormat="1" applyFont="1" applyFill="1" applyBorder="1" applyAlignment="1">
      <alignment horizontal="left" vertical="center"/>
    </xf>
    <xf numFmtId="165" fontId="21" fillId="0" borderId="18" xfId="67" applyNumberFormat="1" applyFont="1" applyBorder="1" applyAlignment="1">
      <alignment vertical="center"/>
    </xf>
    <xf numFmtId="165" fontId="21" fillId="0" borderId="62" xfId="67" applyNumberFormat="1" applyFont="1" applyBorder="1" applyAlignment="1">
      <alignment vertical="center"/>
    </xf>
    <xf numFmtId="49" fontId="16" fillId="0" borderId="68" xfId="1" applyNumberFormat="1" applyFont="1" applyFill="1" applyBorder="1" applyAlignment="1" applyProtection="1">
      <alignment horizontal="center" vertical="center" wrapText="1"/>
    </xf>
    <xf numFmtId="164" fontId="21" fillId="0" borderId="68" xfId="161" applyNumberFormat="1" applyFont="1" applyFill="1" applyBorder="1" applyAlignment="1" applyProtection="1">
      <alignment horizontal="center" vertical="center" wrapText="1"/>
    </xf>
    <xf numFmtId="0" fontId="95" fillId="0" borderId="22" xfId="1" applyFont="1" applyFill="1" applyBorder="1" applyAlignment="1" applyProtection="1">
      <alignment horizontal="center" vertical="center"/>
    </xf>
    <xf numFmtId="0" fontId="96" fillId="0" borderId="16" xfId="1" applyFont="1" applyFill="1" applyBorder="1" applyAlignment="1" applyProtection="1">
      <alignment horizontal="center" vertical="center"/>
    </xf>
    <xf numFmtId="0" fontId="96" fillId="0" borderId="1" xfId="1" applyFont="1" applyFill="1" applyBorder="1" applyAlignment="1" applyProtection="1">
      <alignment horizontal="center" vertical="center"/>
    </xf>
    <xf numFmtId="0" fontId="61" fillId="0" borderId="1" xfId="173" applyFont="1" applyBorder="1" applyAlignment="1">
      <alignment horizontal="center" vertical="center"/>
    </xf>
    <xf numFmtId="0" fontId="60" fillId="0" borderId="25" xfId="48" applyFont="1" applyBorder="1" applyAlignment="1">
      <alignment horizontal="center" vertical="center" wrapText="1"/>
    </xf>
    <xf numFmtId="165" fontId="17" fillId="0" borderId="15" xfId="67" applyNumberFormat="1" applyFont="1" applyBorder="1" applyAlignment="1">
      <alignment vertical="center"/>
    </xf>
    <xf numFmtId="165" fontId="17" fillId="0" borderId="9" xfId="67" applyNumberFormat="1" applyFont="1" applyBorder="1" applyAlignment="1">
      <alignment vertical="center"/>
    </xf>
    <xf numFmtId="165" fontId="17" fillId="0" borderId="23" xfId="67" applyNumberFormat="1" applyFont="1" applyBorder="1" applyAlignment="1">
      <alignment vertical="center"/>
    </xf>
    <xf numFmtId="0" fontId="18" fillId="0" borderId="20" xfId="1" applyFont="1" applyFill="1" applyBorder="1" applyAlignment="1" applyProtection="1">
      <alignment horizontal="center" vertical="center"/>
    </xf>
    <xf numFmtId="0" fontId="18" fillId="0" borderId="63" xfId="1" applyFont="1" applyFill="1" applyBorder="1" applyAlignment="1" applyProtection="1">
      <alignment horizontal="center" vertical="center"/>
    </xf>
    <xf numFmtId="0" fontId="18" fillId="0" borderId="21" xfId="1" applyFont="1" applyFill="1" applyBorder="1" applyAlignment="1" applyProtection="1">
      <alignment horizontal="center" vertical="center"/>
    </xf>
    <xf numFmtId="164" fontId="18" fillId="0" borderId="21" xfId="0" applyNumberFormat="1" applyFont="1" applyFill="1" applyBorder="1" applyAlignment="1" applyProtection="1">
      <alignment horizont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4" fillId="0" borderId="21" xfId="0" applyNumberFormat="1" applyFont="1" applyFill="1" applyBorder="1" applyAlignment="1" applyProtection="1">
      <alignment horizontal="center" wrapText="1"/>
    </xf>
    <xf numFmtId="164" fontId="58" fillId="0" borderId="25" xfId="178" applyNumberFormat="1" applyFont="1" applyFill="1" applyBorder="1"/>
    <xf numFmtId="0" fontId="14" fillId="0" borderId="51" xfId="0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 wrapText="1"/>
    </xf>
    <xf numFmtId="0" fontId="14" fillId="0" borderId="19" xfId="0" applyFont="1" applyFill="1" applyBorder="1" applyAlignment="1" applyProtection="1">
      <alignment horizontal="center" vertical="center" wrapText="1"/>
    </xf>
    <xf numFmtId="164" fontId="58" fillId="0" borderId="37" xfId="173" applyNumberFormat="1" applyFont="1" applyBorder="1" applyAlignment="1">
      <alignment horizontal="right" vertical="center"/>
    </xf>
    <xf numFmtId="164" fontId="60" fillId="0" borderId="70" xfId="173" applyNumberFormat="1" applyFont="1" applyBorder="1" applyAlignment="1">
      <alignment horizontal="right" vertical="center"/>
    </xf>
    <xf numFmtId="3" fontId="69" fillId="0" borderId="32" xfId="0" applyNumberFormat="1" applyFont="1" applyFill="1" applyBorder="1" applyAlignment="1">
      <alignment vertical="center" wrapText="1"/>
    </xf>
    <xf numFmtId="3" fontId="14" fillId="0" borderId="0" xfId="0" applyNumberFormat="1" applyFont="1" applyFill="1" applyAlignment="1">
      <alignment vertical="center"/>
    </xf>
    <xf numFmtId="3" fontId="14" fillId="0" borderId="25" xfId="1" applyNumberFormat="1" applyFont="1" applyFill="1" applyBorder="1" applyAlignment="1" applyProtection="1">
      <alignment horizontal="center" vertical="center" wrapText="1"/>
    </xf>
    <xf numFmtId="3" fontId="14" fillId="0" borderId="29" xfId="0" applyNumberFormat="1" applyFont="1" applyFill="1" applyBorder="1" applyAlignment="1" applyProtection="1">
      <alignment horizontal="center" vertical="center" wrapText="1"/>
    </xf>
    <xf numFmtId="3" fontId="10" fillId="0" borderId="37" xfId="0" applyNumberFormat="1" applyFont="1" applyFill="1" applyBorder="1" applyAlignment="1">
      <alignment horizontal="center" vertical="center" wrapText="1"/>
    </xf>
    <xf numFmtId="3" fontId="10" fillId="0" borderId="32" xfId="0" applyNumberFormat="1" applyFont="1" applyFill="1" applyBorder="1" applyAlignment="1">
      <alignment horizontal="center" vertical="center" wrapText="1"/>
    </xf>
    <xf numFmtId="3" fontId="68" fillId="0" borderId="25" xfId="0" applyNumberFormat="1" applyFont="1" applyFill="1" applyBorder="1" applyAlignment="1" applyProtection="1">
      <alignment horizontal="right" vertical="center" wrapText="1"/>
    </xf>
    <xf numFmtId="3" fontId="97" fillId="0" borderId="32" xfId="0" applyNumberFormat="1" applyFont="1" applyFill="1" applyBorder="1" applyAlignment="1">
      <alignment vertical="center" wrapText="1"/>
    </xf>
    <xf numFmtId="3" fontId="18" fillId="0" borderId="25" xfId="0" applyNumberFormat="1" applyFont="1" applyFill="1" applyBorder="1" applyAlignment="1" applyProtection="1">
      <alignment horizontal="right" vertical="center" wrapText="1"/>
      <protection locked="0"/>
    </xf>
    <xf numFmtId="3" fontId="88" fillId="0" borderId="25" xfId="0" applyNumberFormat="1" applyFont="1" applyFill="1" applyBorder="1" applyAlignment="1">
      <alignment vertical="center" wrapText="1"/>
    </xf>
    <xf numFmtId="3" fontId="97" fillId="0" borderId="25" xfId="0" applyNumberFormat="1" applyFont="1" applyFill="1" applyBorder="1" applyAlignment="1">
      <alignment vertical="center" wrapText="1"/>
    </xf>
    <xf numFmtId="3" fontId="69" fillId="0" borderId="37" xfId="0" applyNumberFormat="1" applyFont="1" applyFill="1" applyBorder="1" applyAlignment="1">
      <alignment vertical="center" wrapText="1"/>
    </xf>
    <xf numFmtId="3" fontId="12" fillId="0" borderId="32" xfId="1" applyNumberFormat="1" applyFont="1" applyFill="1" applyBorder="1" applyAlignment="1" applyProtection="1">
      <alignment horizontal="right" vertical="center" wrapText="1"/>
      <protection locked="0"/>
    </xf>
    <xf numFmtId="3" fontId="18" fillId="0" borderId="25" xfId="1" applyNumberFormat="1" applyFont="1" applyFill="1" applyBorder="1" applyAlignment="1" applyProtection="1">
      <alignment horizontal="right" vertical="center" wrapText="1"/>
    </xf>
    <xf numFmtId="3" fontId="69" fillId="0" borderId="0" xfId="0" applyNumberFormat="1" applyFont="1" applyFill="1" applyAlignment="1">
      <alignment vertical="center" wrapText="1"/>
    </xf>
    <xf numFmtId="3" fontId="14" fillId="0" borderId="25" xfId="0" applyNumberFormat="1" applyFont="1" applyFill="1" applyBorder="1" applyAlignment="1" applyProtection="1">
      <alignment horizontal="center" vertical="center" wrapText="1"/>
    </xf>
    <xf numFmtId="3" fontId="69" fillId="0" borderId="30" xfId="0" applyNumberFormat="1" applyFont="1" applyFill="1" applyBorder="1" applyAlignment="1">
      <alignment vertical="center" wrapText="1"/>
    </xf>
    <xf numFmtId="3" fontId="18" fillId="0" borderId="32" xfId="1" applyNumberFormat="1" applyFont="1" applyFill="1" applyBorder="1" applyAlignment="1" applyProtection="1">
      <alignment vertical="center" wrapText="1"/>
      <protection locked="0"/>
    </xf>
    <xf numFmtId="3" fontId="20" fillId="0" borderId="32" xfId="0" applyNumberFormat="1" applyFont="1" applyFill="1" applyBorder="1" applyAlignment="1">
      <alignment vertical="center" wrapText="1"/>
    </xf>
    <xf numFmtId="3" fontId="0" fillId="0" borderId="32" xfId="0" applyNumberFormat="1" applyFill="1" applyBorder="1" applyAlignment="1">
      <alignment vertical="center" wrapText="1"/>
    </xf>
    <xf numFmtId="3" fontId="18" fillId="0" borderId="25" xfId="1" applyNumberFormat="1" applyFont="1" applyFill="1" applyBorder="1" applyAlignment="1" applyProtection="1">
      <alignment vertical="center" wrapText="1"/>
      <protection locked="0"/>
    </xf>
    <xf numFmtId="3" fontId="18" fillId="0" borderId="25" xfId="1" applyNumberFormat="1" applyFont="1" applyFill="1" applyBorder="1" applyAlignment="1" applyProtection="1">
      <alignment vertical="center" wrapText="1"/>
    </xf>
    <xf numFmtId="3" fontId="18" fillId="0" borderId="32" xfId="1" applyNumberFormat="1" applyFont="1" applyFill="1" applyBorder="1" applyAlignment="1" applyProtection="1">
      <alignment vertical="center" wrapText="1"/>
    </xf>
    <xf numFmtId="3" fontId="18" fillId="0" borderId="48" xfId="1" applyNumberFormat="1" applyFont="1" applyFill="1" applyBorder="1" applyAlignment="1" applyProtection="1">
      <alignment vertical="center" wrapText="1"/>
    </xf>
    <xf numFmtId="3" fontId="0" fillId="0" borderId="0" xfId="0" applyNumberFormat="1" applyFill="1" applyBorder="1" applyAlignment="1">
      <alignment vertical="center" wrapText="1"/>
    </xf>
    <xf numFmtId="3" fontId="0" fillId="0" borderId="0" xfId="0" applyNumberFormat="1" applyFill="1" applyAlignment="1">
      <alignment vertical="center" wrapText="1"/>
    </xf>
    <xf numFmtId="164" fontId="95" fillId="0" borderId="32" xfId="0" applyNumberFormat="1" applyFont="1" applyFill="1" applyBorder="1" applyAlignment="1">
      <alignment horizontal="right" vertical="center" wrapText="1"/>
    </xf>
    <xf numFmtId="164" fontId="0" fillId="0" borderId="48" xfId="0" applyNumberFormat="1" applyFont="1" applyBorder="1" applyAlignment="1">
      <alignment horizontal="right" vertical="center"/>
    </xf>
    <xf numFmtId="0" fontId="58" fillId="0" borderId="32" xfId="0" applyFont="1" applyBorder="1" applyAlignment="1">
      <alignment horizontal="center" vertical="center"/>
    </xf>
    <xf numFmtId="0" fontId="67" fillId="0" borderId="32" xfId="0" applyFont="1" applyBorder="1" applyAlignment="1">
      <alignment horizontal="center" vertical="center"/>
    </xf>
    <xf numFmtId="0" fontId="58" fillId="0" borderId="49" xfId="0" applyFont="1" applyBorder="1" applyAlignment="1">
      <alignment horizontal="center" vertical="center"/>
    </xf>
    <xf numFmtId="164" fontId="96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96" fillId="0" borderId="48" xfId="0" applyNumberFormat="1" applyFont="1" applyFill="1" applyBorder="1" applyAlignment="1" applyProtection="1">
      <alignment horizontal="center" vertical="center" wrapText="1"/>
      <protection locked="0"/>
    </xf>
    <xf numFmtId="164" fontId="9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95" fillId="0" borderId="33" xfId="1" applyFont="1" applyFill="1" applyBorder="1" applyAlignment="1" applyProtection="1">
      <alignment horizontal="center" vertical="center" wrapText="1"/>
    </xf>
    <xf numFmtId="0" fontId="110" fillId="0" borderId="33" xfId="1" applyFont="1" applyFill="1" applyBorder="1" applyAlignment="1" applyProtection="1">
      <alignment horizontal="center" vertical="center" wrapText="1"/>
    </xf>
    <xf numFmtId="0" fontId="110" fillId="0" borderId="66" xfId="1" applyFont="1" applyFill="1" applyBorder="1" applyAlignment="1" applyProtection="1">
      <alignment horizontal="center" vertical="center" wrapText="1"/>
    </xf>
    <xf numFmtId="0" fontId="96" fillId="0" borderId="63" xfId="1" applyFont="1" applyFill="1" applyBorder="1" applyAlignment="1" applyProtection="1">
      <alignment horizontal="center" vertical="center" wrapText="1"/>
    </xf>
    <xf numFmtId="0" fontId="96" fillId="0" borderId="25" xfId="1" applyFont="1" applyFill="1" applyBorder="1" applyAlignment="1" applyProtection="1">
      <alignment horizontal="center" vertical="center" wrapText="1"/>
    </xf>
    <xf numFmtId="164" fontId="69" fillId="0" borderId="32" xfId="0" applyNumberFormat="1" applyFont="1" applyFill="1" applyBorder="1" applyAlignment="1">
      <alignment horizontal="right" vertical="center" wrapText="1"/>
    </xf>
    <xf numFmtId="164" fontId="97" fillId="0" borderId="32" xfId="0" applyNumberFormat="1" applyFont="1" applyFill="1" applyBorder="1" applyAlignment="1">
      <alignment horizontal="right" vertical="center" wrapText="1"/>
    </xf>
    <xf numFmtId="164" fontId="68" fillId="0" borderId="30" xfId="0" applyNumberFormat="1" applyFont="1" applyFill="1" applyBorder="1" applyAlignment="1">
      <alignment horizontal="right" vertical="center" wrapText="1"/>
    </xf>
    <xf numFmtId="164" fontId="68" fillId="0" borderId="32" xfId="0" applyNumberFormat="1" applyFont="1" applyFill="1" applyBorder="1" applyAlignment="1">
      <alignment horizontal="right" vertical="center" wrapText="1"/>
    </xf>
    <xf numFmtId="164" fontId="69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97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96" fillId="0" borderId="49" xfId="0" applyNumberFormat="1" applyFont="1" applyFill="1" applyBorder="1" applyAlignment="1" applyProtection="1">
      <alignment horizontal="right" vertical="center" wrapText="1"/>
    </xf>
    <xf numFmtId="164" fontId="97" fillId="0" borderId="49" xfId="0" applyNumberFormat="1" applyFont="1" applyFill="1" applyBorder="1" applyAlignment="1" applyProtection="1">
      <alignment horizontal="right" vertical="center" wrapText="1"/>
      <protection locked="0"/>
    </xf>
    <xf numFmtId="164" fontId="96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95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95" fillId="0" borderId="48" xfId="0" applyNumberFormat="1" applyFont="1" applyFill="1" applyBorder="1" applyAlignment="1" applyProtection="1">
      <alignment horizontal="right" vertical="center" wrapText="1"/>
      <protection locked="0"/>
    </xf>
    <xf numFmtId="164" fontId="95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110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110" fillId="0" borderId="49" xfId="1" applyNumberFormat="1" applyFont="1" applyFill="1" applyBorder="1" applyAlignment="1" applyProtection="1">
      <alignment horizontal="right" vertical="center" wrapText="1"/>
      <protection locked="0"/>
    </xf>
    <xf numFmtId="164" fontId="96" fillId="0" borderId="25" xfId="1" applyNumberFormat="1" applyFont="1" applyFill="1" applyBorder="1" applyAlignment="1" applyProtection="1">
      <alignment horizontal="right" vertical="center" wrapText="1"/>
    </xf>
    <xf numFmtId="0" fontId="68" fillId="0" borderId="37" xfId="1" applyFont="1" applyFill="1" applyBorder="1" applyAlignment="1" applyProtection="1">
      <alignment horizontal="center" vertical="center" wrapText="1"/>
    </xf>
    <xf numFmtId="164" fontId="110" fillId="0" borderId="32" xfId="0" applyNumberFormat="1" applyFont="1" applyFill="1" applyBorder="1" applyAlignment="1">
      <alignment horizontal="right" vertical="center" wrapText="1"/>
    </xf>
    <xf numFmtId="164" fontId="97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97" fillId="0" borderId="58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9" xfId="1" applyNumberFormat="1" applyFont="1" applyFill="1" applyBorder="1" applyAlignment="1" applyProtection="1">
      <alignment horizontal="right" vertical="center" wrapText="1"/>
    </xf>
    <xf numFmtId="164" fontId="16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20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3" xfId="1" applyNumberFormat="1" applyFont="1" applyFill="1" applyBorder="1" applyAlignment="1" applyProtection="1">
      <alignment horizontal="right" vertical="center" wrapText="1"/>
    </xf>
    <xf numFmtId="164" fontId="0" fillId="0" borderId="15" xfId="1" applyNumberFormat="1" applyFont="1" applyFill="1" applyBorder="1" applyAlignment="1" applyProtection="1">
      <alignment horizontal="right" vertical="center" wrapText="1"/>
    </xf>
    <xf numFmtId="164" fontId="24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3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6" xfId="1" applyNumberFormat="1" applyFont="1" applyFill="1" applyBorder="1" applyAlignment="1" applyProtection="1">
      <alignment horizontal="right" vertical="center" wrapText="1"/>
    </xf>
    <xf numFmtId="164" fontId="16" fillId="0" borderId="9" xfId="1" applyNumberFormat="1" applyFont="1" applyFill="1" applyBorder="1" applyAlignment="1" applyProtection="1">
      <alignment horizontal="right" vertical="center" wrapText="1"/>
    </xf>
    <xf numFmtId="164" fontId="0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Border="1" applyAlignment="1" applyProtection="1">
      <alignment horizontal="center" vertical="center" wrapText="1"/>
    </xf>
    <xf numFmtId="164" fontId="14" fillId="0" borderId="21" xfId="0" applyNumberFormat="1" applyFont="1" applyFill="1" applyBorder="1" applyAlignment="1" applyProtection="1">
      <alignment horizontal="center" vertical="center" wrapText="1"/>
    </xf>
    <xf numFmtId="3" fontId="12" fillId="0" borderId="8" xfId="1" applyNumberFormat="1" applyFont="1" applyFill="1" applyBorder="1" applyAlignment="1" applyProtection="1">
      <alignment horizontal="right" vertical="center" wrapText="1"/>
    </xf>
    <xf numFmtId="164" fontId="8" fillId="0" borderId="0" xfId="1" applyNumberFormat="1" applyFont="1" applyFill="1" applyProtection="1"/>
    <xf numFmtId="0" fontId="17" fillId="0" borderId="0" xfId="160" applyNumberFormat="1" applyFont="1" applyFill="1" applyBorder="1" applyAlignment="1">
      <alignment horizontal="left" vertical="center"/>
    </xf>
    <xf numFmtId="164" fontId="17" fillId="0" borderId="0" xfId="160" applyNumberFormat="1" applyFont="1" applyFill="1" applyBorder="1" applyAlignment="1">
      <alignment horizontal="left" vertical="center" wrapText="1"/>
    </xf>
    <xf numFmtId="10" fontId="17" fillId="0" borderId="0" xfId="160" applyNumberFormat="1" applyFont="1" applyFill="1" applyBorder="1" applyAlignment="1">
      <alignment horizontal="left" vertical="center"/>
    </xf>
    <xf numFmtId="164" fontId="21" fillId="0" borderId="14" xfId="67" applyNumberFormat="1" applyFont="1" applyBorder="1" applyAlignment="1">
      <alignment vertical="center"/>
    </xf>
    <xf numFmtId="165" fontId="21" fillId="0" borderId="14" xfId="67" applyNumberFormat="1" applyFont="1" applyBorder="1" applyAlignment="1">
      <alignment vertical="center"/>
    </xf>
    <xf numFmtId="0" fontId="0" fillId="0" borderId="100" xfId="0" applyFill="1" applyBorder="1"/>
    <xf numFmtId="164" fontId="21" fillId="0" borderId="79" xfId="160" applyNumberFormat="1" applyFont="1" applyFill="1" applyBorder="1" applyAlignment="1">
      <alignment horizontal="left" vertical="center"/>
    </xf>
    <xf numFmtId="164" fontId="21" fillId="0" borderId="0" xfId="160" applyNumberFormat="1" applyFont="1" applyFill="1" applyBorder="1" applyAlignment="1">
      <alignment horizontal="right" vertical="center" wrapText="1"/>
    </xf>
    <xf numFmtId="164" fontId="49" fillId="0" borderId="80" xfId="160" applyNumberFormat="1" applyFont="1" applyBorder="1" applyAlignment="1">
      <alignment vertical="center"/>
    </xf>
    <xf numFmtId="164" fontId="17" fillId="0" borderId="0" xfId="160" applyNumberFormat="1" applyFont="1" applyFill="1" applyBorder="1" applyAlignment="1">
      <alignment horizontal="left" vertical="center" wrapText="1"/>
    </xf>
    <xf numFmtId="10" fontId="17" fillId="0" borderId="0" xfId="160" applyNumberFormat="1" applyFont="1" applyFill="1" applyBorder="1" applyAlignment="1">
      <alignment horizontal="left" vertical="center"/>
    </xf>
    <xf numFmtId="0" fontId="17" fillId="0" borderId="0" xfId="160" applyNumberFormat="1" applyFont="1" applyFill="1" applyBorder="1" applyAlignment="1">
      <alignment horizontal="left" vertical="center"/>
    </xf>
    <xf numFmtId="164" fontId="17" fillId="0" borderId="81" xfId="160" applyNumberFormat="1" applyFont="1" applyFill="1" applyBorder="1" applyAlignment="1">
      <alignment vertical="center"/>
    </xf>
    <xf numFmtId="164" fontId="17" fillId="0" borderId="82" xfId="160" applyNumberFormat="1" applyFont="1" applyFill="1" applyBorder="1" applyAlignment="1">
      <alignment vertical="center"/>
    </xf>
    <xf numFmtId="3" fontId="92" fillId="0" borderId="83" xfId="76" applyNumberFormat="1" applyFont="1" applyFill="1" applyBorder="1" applyAlignment="1">
      <alignment horizontal="right" vertical="center"/>
    </xf>
    <xf numFmtId="164" fontId="21" fillId="0" borderId="84" xfId="160" applyNumberFormat="1" applyFont="1" applyFill="1" applyBorder="1" applyAlignment="1">
      <alignment horizontal="center" vertical="center"/>
    </xf>
    <xf numFmtId="164" fontId="21" fillId="0" borderId="48" xfId="160" applyNumberFormat="1" applyFont="1" applyFill="1" applyBorder="1" applyAlignment="1">
      <alignment horizontal="center" vertical="center" wrapText="1"/>
    </xf>
    <xf numFmtId="164" fontId="21" fillId="0" borderId="72" xfId="160" applyNumberFormat="1" applyFont="1" applyFill="1" applyBorder="1" applyAlignment="1">
      <alignment horizontal="center" vertical="center"/>
    </xf>
    <xf numFmtId="164" fontId="21" fillId="0" borderId="85" xfId="160" applyNumberFormat="1" applyFont="1" applyFill="1" applyBorder="1" applyAlignment="1">
      <alignment horizontal="center" vertical="center"/>
    </xf>
    <xf numFmtId="164" fontId="21" fillId="0" borderId="86" xfId="160" applyNumberFormat="1" applyFont="1" applyFill="1" applyBorder="1" applyAlignment="1">
      <alignment horizontal="center" vertical="center" wrapText="1"/>
    </xf>
    <xf numFmtId="164" fontId="21" fillId="0" borderId="25" xfId="160" applyNumberFormat="1" applyFont="1" applyFill="1" applyBorder="1" applyAlignment="1">
      <alignment horizontal="right" vertical="center"/>
    </xf>
    <xf numFmtId="164" fontId="21" fillId="0" borderId="20" xfId="160" applyNumberFormat="1" applyFont="1" applyFill="1" applyBorder="1" applyAlignment="1">
      <alignment horizontal="right" vertical="center"/>
    </xf>
    <xf numFmtId="164" fontId="21" fillId="0" borderId="87" xfId="160" applyNumberFormat="1" applyFont="1" applyFill="1" applyBorder="1" applyAlignment="1">
      <alignment horizontal="right" vertical="center"/>
    </xf>
    <xf numFmtId="164" fontId="17" fillId="0" borderId="86" xfId="160" applyNumberFormat="1" applyFont="1" applyFill="1" applyBorder="1" applyAlignment="1">
      <alignment vertical="center" wrapText="1"/>
    </xf>
    <xf numFmtId="164" fontId="17" fillId="0" borderId="25" xfId="160" applyNumberFormat="1" applyFont="1" applyFill="1" applyBorder="1" applyAlignment="1">
      <alignment vertical="center" wrapText="1"/>
    </xf>
    <xf numFmtId="164" fontId="17" fillId="0" borderId="20" xfId="160" applyNumberFormat="1" applyFont="1" applyFill="1" applyBorder="1" applyAlignment="1">
      <alignment vertical="center" wrapText="1"/>
    </xf>
    <xf numFmtId="164" fontId="17" fillId="0" borderId="87" xfId="160" applyNumberFormat="1" applyFont="1" applyFill="1" applyBorder="1" applyAlignment="1">
      <alignment vertical="center" wrapText="1"/>
    </xf>
    <xf numFmtId="164" fontId="17" fillId="0" borderId="86" xfId="160" applyNumberFormat="1" applyFont="1" applyFill="1" applyBorder="1" applyAlignment="1">
      <alignment horizontal="left" vertical="center" wrapText="1"/>
    </xf>
    <xf numFmtId="164" fontId="17" fillId="0" borderId="25" xfId="160" applyNumberFormat="1" applyFont="1" applyFill="1" applyBorder="1" applyAlignment="1">
      <alignment horizontal="right" vertical="center"/>
    </xf>
    <xf numFmtId="164" fontId="17" fillId="0" borderId="20" xfId="160" applyNumberFormat="1" applyFont="1" applyFill="1" applyBorder="1" applyAlignment="1">
      <alignment horizontal="right" vertical="center"/>
    </xf>
    <xf numFmtId="164" fontId="17" fillId="0" borderId="87" xfId="160" applyNumberFormat="1" applyFont="1" applyFill="1" applyBorder="1" applyAlignment="1">
      <alignment horizontal="right" vertical="center"/>
    </xf>
    <xf numFmtId="164" fontId="21" fillId="0" borderId="25" xfId="160" applyNumberFormat="1" applyFont="1" applyFill="1" applyBorder="1" applyAlignment="1">
      <alignment vertical="center" wrapText="1"/>
    </xf>
    <xf numFmtId="164" fontId="21" fillId="0" borderId="20" xfId="160" applyNumberFormat="1" applyFont="1" applyFill="1" applyBorder="1" applyAlignment="1">
      <alignment vertical="center" wrapText="1"/>
    </xf>
    <xf numFmtId="164" fontId="21" fillId="0" borderId="87" xfId="160" applyNumberFormat="1" applyFont="1" applyFill="1" applyBorder="1" applyAlignment="1">
      <alignment vertical="center" wrapText="1"/>
    </xf>
    <xf numFmtId="164" fontId="21" fillId="0" borderId="86" xfId="160" applyNumberFormat="1" applyFont="1" applyFill="1" applyBorder="1" applyAlignment="1">
      <alignment horizontal="left" vertical="center" wrapText="1"/>
    </xf>
    <xf numFmtId="164" fontId="17" fillId="0" borderId="25" xfId="160" applyNumberFormat="1" applyFont="1" applyFill="1" applyBorder="1" applyAlignment="1">
      <alignment horizontal="right" vertical="center" wrapText="1"/>
    </xf>
    <xf numFmtId="164" fontId="17" fillId="0" borderId="20" xfId="160" applyNumberFormat="1" applyFont="1" applyFill="1" applyBorder="1" applyAlignment="1">
      <alignment horizontal="right" vertical="center" wrapText="1"/>
    </xf>
    <xf numFmtId="164" fontId="93" fillId="0" borderId="86" xfId="160" applyNumberFormat="1" applyFont="1" applyFill="1" applyBorder="1" applyAlignment="1">
      <alignment vertical="center" wrapText="1"/>
    </xf>
    <xf numFmtId="164" fontId="93" fillId="0" borderId="25" xfId="160" applyNumberFormat="1" applyFont="1" applyFill="1" applyBorder="1" applyAlignment="1">
      <alignment horizontal="right" vertical="center" wrapText="1"/>
    </xf>
    <xf numFmtId="164" fontId="93" fillId="0" borderId="20" xfId="160" applyNumberFormat="1" applyFont="1" applyFill="1" applyBorder="1" applyAlignment="1">
      <alignment horizontal="right" vertical="center" wrapText="1"/>
    </xf>
    <xf numFmtId="164" fontId="93" fillId="0" borderId="88" xfId="160" applyNumberFormat="1" applyFont="1" applyFill="1" applyBorder="1" applyAlignment="1">
      <alignment vertical="center" wrapText="1"/>
    </xf>
    <xf numFmtId="164" fontId="93" fillId="0" borderId="89" xfId="160" applyNumberFormat="1" applyFont="1" applyFill="1" applyBorder="1" applyAlignment="1">
      <alignment horizontal="right" vertical="center" wrapText="1"/>
    </xf>
    <xf numFmtId="164" fontId="93" fillId="0" borderId="91" xfId="160" applyNumberFormat="1" applyFont="1" applyFill="1" applyBorder="1" applyAlignment="1">
      <alignment horizontal="right" vertical="center" wrapText="1"/>
    </xf>
    <xf numFmtId="164" fontId="93" fillId="25" borderId="91" xfId="160" applyNumberFormat="1" applyFont="1" applyFill="1" applyBorder="1" applyAlignment="1">
      <alignment horizontal="right" vertical="center" wrapText="1"/>
    </xf>
    <xf numFmtId="164" fontId="21" fillId="0" borderId="90" xfId="160" applyNumberFormat="1" applyFont="1" applyFill="1" applyBorder="1" applyAlignment="1">
      <alignment vertical="center" wrapText="1"/>
    </xf>
    <xf numFmtId="0" fontId="25" fillId="0" borderId="79" xfId="212" applyFont="1" applyFill="1" applyBorder="1" applyProtection="1"/>
    <xf numFmtId="0" fontId="12" fillId="0" borderId="0" xfId="212" applyFont="1" applyFill="1" applyBorder="1" applyAlignment="1" applyProtection="1"/>
    <xf numFmtId="0" fontId="12" fillId="0" borderId="80" xfId="212" applyFont="1" applyFill="1" applyBorder="1" applyAlignment="1" applyProtection="1"/>
    <xf numFmtId="164" fontId="60" fillId="0" borderId="25" xfId="178" applyNumberFormat="1" applyFont="1" applyFill="1" applyBorder="1" applyAlignment="1">
      <alignment horizontal="center" vertical="center" wrapText="1"/>
    </xf>
    <xf numFmtId="164" fontId="98" fillId="0" borderId="0" xfId="1" applyNumberFormat="1" applyFont="1" applyFill="1" applyProtection="1"/>
    <xf numFmtId="3" fontId="8" fillId="0" borderId="0" xfId="1" applyNumberFormat="1" applyFont="1" applyFill="1" applyProtection="1"/>
    <xf numFmtId="3" fontId="17" fillId="0" borderId="0" xfId="178" applyNumberFormat="1" applyFont="1" applyFill="1" applyAlignment="1">
      <alignment vertical="center"/>
    </xf>
    <xf numFmtId="164" fontId="24" fillId="0" borderId="0" xfId="0" applyNumberFormat="1" applyFont="1" applyBorder="1"/>
    <xf numFmtId="3" fontId="21" fillId="0" borderId="0" xfId="178" applyNumberFormat="1" applyFont="1" applyFill="1" applyAlignment="1">
      <alignment vertical="center"/>
    </xf>
    <xf numFmtId="0" fontId="58" fillId="0" borderId="16" xfId="178" applyFont="1" applyFill="1" applyBorder="1" applyAlignment="1">
      <alignment horizontal="center"/>
    </xf>
    <xf numFmtId="3" fontId="58" fillId="0" borderId="8" xfId="178" applyNumberFormat="1" applyFont="1" applyFill="1" applyBorder="1" applyAlignment="1">
      <alignment horizontal="right"/>
    </xf>
    <xf numFmtId="164" fontId="58" fillId="0" borderId="9" xfId="178" applyNumberFormat="1" applyFont="1" applyFill="1" applyBorder="1" applyAlignment="1">
      <alignment vertical="center"/>
    </xf>
    <xf numFmtId="3" fontId="58" fillId="0" borderId="18" xfId="178" applyNumberFormat="1" applyFont="1" applyFill="1" applyBorder="1" applyAlignment="1">
      <alignment horizontal="right"/>
    </xf>
    <xf numFmtId="164" fontId="58" fillId="0" borderId="23" xfId="178" applyNumberFormat="1" applyFont="1" applyFill="1" applyBorder="1" applyAlignment="1">
      <alignment vertical="center"/>
    </xf>
    <xf numFmtId="3" fontId="58" fillId="0" borderId="14" xfId="178" applyNumberFormat="1" applyFont="1" applyFill="1" applyBorder="1" applyAlignment="1">
      <alignment horizontal="right"/>
    </xf>
    <xf numFmtId="164" fontId="58" fillId="0" borderId="15" xfId="178" applyNumberFormat="1" applyFont="1" applyFill="1" applyBorder="1" applyAlignment="1">
      <alignment vertical="center"/>
    </xf>
    <xf numFmtId="164" fontId="17" fillId="0" borderId="68" xfId="0" applyNumberFormat="1" applyFont="1" applyFill="1" applyBorder="1" applyAlignment="1">
      <alignment horizontal="center" vertical="center" wrapText="1"/>
    </xf>
    <xf numFmtId="164" fontId="112" fillId="0" borderId="101" xfId="0" applyNumberFormat="1" applyFont="1" applyFill="1" applyBorder="1" applyAlignment="1">
      <alignment vertical="center" wrapText="1"/>
    </xf>
    <xf numFmtId="164" fontId="112" fillId="0" borderId="67" xfId="0" applyNumberFormat="1" applyFont="1" applyFill="1" applyBorder="1" applyAlignment="1">
      <alignment horizontal="center" vertical="center" wrapText="1"/>
    </xf>
    <xf numFmtId="164" fontId="17" fillId="0" borderId="67" xfId="0" applyNumberFormat="1" applyFont="1" applyFill="1" applyBorder="1" applyAlignment="1">
      <alignment vertical="center" wrapText="1"/>
    </xf>
    <xf numFmtId="164" fontId="17" fillId="0" borderId="55" xfId="0" applyNumberFormat="1" applyFont="1" applyFill="1" applyBorder="1" applyAlignment="1">
      <alignment vertical="center" wrapText="1"/>
    </xf>
    <xf numFmtId="164" fontId="18" fillId="0" borderId="25" xfId="0" applyNumberFormat="1" applyFont="1" applyBorder="1" applyAlignment="1">
      <alignment horizontal="right" vertical="center"/>
    </xf>
    <xf numFmtId="0" fontId="64" fillId="0" borderId="56" xfId="178" applyFont="1" applyBorder="1" applyAlignment="1">
      <alignment horizontal="center" vertical="center" wrapText="1"/>
    </xf>
    <xf numFmtId="0" fontId="104" fillId="0" borderId="64" xfId="0" applyFont="1" applyBorder="1" applyAlignment="1">
      <alignment horizontal="center" vertical="center" wrapText="1"/>
    </xf>
    <xf numFmtId="0" fontId="104" fillId="0" borderId="65" xfId="0" applyFont="1" applyBorder="1" applyAlignment="1">
      <alignment horizontal="center" vertical="center" wrapText="1"/>
    </xf>
    <xf numFmtId="0" fontId="104" fillId="0" borderId="72" xfId="0" applyFont="1" applyBorder="1" applyAlignment="1">
      <alignment horizontal="center" vertical="center" wrapText="1"/>
    </xf>
    <xf numFmtId="0" fontId="104" fillId="0" borderId="24" xfId="0" applyFont="1" applyBorder="1" applyAlignment="1">
      <alignment horizontal="center" vertical="center" wrapText="1"/>
    </xf>
    <xf numFmtId="0" fontId="104" fillId="0" borderId="70" xfId="0" applyFont="1" applyBorder="1" applyAlignment="1">
      <alignment horizontal="center" vertical="center" wrapText="1"/>
    </xf>
    <xf numFmtId="0" fontId="9" fillId="0" borderId="0" xfId="1" applyFont="1" applyFill="1" applyAlignment="1" applyProtection="1">
      <alignment horizontal="center" vertical="center" wrapText="1"/>
    </xf>
    <xf numFmtId="164" fontId="10" fillId="0" borderId="0" xfId="1" applyNumberFormat="1" applyFont="1" applyFill="1" applyBorder="1" applyAlignment="1" applyProtection="1">
      <alignment horizontal="center" vertical="center"/>
    </xf>
    <xf numFmtId="164" fontId="10" fillId="0" borderId="24" xfId="1" applyNumberFormat="1" applyFont="1" applyFill="1" applyBorder="1" applyAlignment="1" applyProtection="1">
      <alignment horizontal="center" vertical="center"/>
    </xf>
    <xf numFmtId="0" fontId="14" fillId="0" borderId="73" xfId="1" applyFont="1" applyFill="1" applyBorder="1" applyAlignment="1" applyProtection="1">
      <alignment horizontal="center" vertical="center" wrapText="1"/>
    </xf>
    <xf numFmtId="0" fontId="14" fillId="0" borderId="53" xfId="1" applyFont="1" applyFill="1" applyBorder="1" applyAlignment="1" applyProtection="1">
      <alignment horizontal="center" vertical="center" wrapText="1"/>
    </xf>
    <xf numFmtId="0" fontId="14" fillId="0" borderId="62" xfId="1" applyFont="1" applyFill="1" applyBorder="1" applyAlignment="1" applyProtection="1">
      <alignment horizontal="center" vertical="center" wrapText="1"/>
    </xf>
    <xf numFmtId="0" fontId="14" fillId="0" borderId="54" xfId="1" applyFont="1" applyFill="1" applyBorder="1" applyAlignment="1" applyProtection="1">
      <alignment horizontal="center" vertical="center" wrapText="1"/>
    </xf>
    <xf numFmtId="164" fontId="11" fillId="0" borderId="0" xfId="1" applyNumberFormat="1" applyFont="1" applyFill="1" applyBorder="1" applyAlignment="1" applyProtection="1">
      <alignment horizontal="left" vertical="center"/>
    </xf>
    <xf numFmtId="0" fontId="25" fillId="0" borderId="0" xfId="1" applyFont="1" applyFill="1" applyAlignment="1" applyProtection="1">
      <alignment horizontal="center" vertical="center" wrapText="1"/>
    </xf>
    <xf numFmtId="164" fontId="14" fillId="0" borderId="26" xfId="0" applyNumberFormat="1" applyFont="1" applyFill="1" applyBorder="1" applyAlignment="1" applyProtection="1">
      <alignment horizontal="center" vertical="center" wrapText="1"/>
    </xf>
    <xf numFmtId="164" fontId="14" fillId="0" borderId="27" xfId="0" applyNumberFormat="1" applyFont="1" applyFill="1" applyBorder="1" applyAlignment="1" applyProtection="1">
      <alignment horizontal="center" vertical="center" wrapText="1"/>
    </xf>
    <xf numFmtId="164" fontId="10" fillId="0" borderId="20" xfId="0" applyNumberFormat="1" applyFont="1" applyFill="1" applyBorder="1" applyAlignment="1" applyProtection="1">
      <alignment horizontal="center" vertical="center" wrapText="1"/>
    </xf>
    <xf numFmtId="164" fontId="10" fillId="0" borderId="63" xfId="0" applyNumberFormat="1" applyFont="1" applyFill="1" applyBorder="1" applyAlignment="1" applyProtection="1">
      <alignment horizontal="center" vertical="center" wrapText="1"/>
    </xf>
    <xf numFmtId="164" fontId="10" fillId="0" borderId="21" xfId="0" applyNumberFormat="1" applyFont="1" applyFill="1" applyBorder="1" applyAlignment="1" applyProtection="1">
      <alignment horizontal="center" vertical="center" wrapText="1"/>
    </xf>
    <xf numFmtId="164" fontId="63" fillId="0" borderId="0" xfId="0" applyNumberFormat="1" applyFont="1" applyFill="1" applyAlignment="1" applyProtection="1">
      <alignment horizontal="center" vertical="center" wrapText="1"/>
    </xf>
    <xf numFmtId="0" fontId="65" fillId="0" borderId="24" xfId="51" applyFont="1" applyBorder="1" applyAlignment="1">
      <alignment horizontal="right" vertical="center"/>
    </xf>
    <xf numFmtId="0" fontId="21" fillId="0" borderId="13" xfId="51" applyFont="1" applyBorder="1" applyAlignment="1">
      <alignment horizontal="center" vertical="center" wrapText="1"/>
    </xf>
    <xf numFmtId="0" fontId="21" fillId="0" borderId="22" xfId="51" applyFont="1" applyBorder="1" applyAlignment="1">
      <alignment horizontal="center" vertical="center" wrapText="1"/>
    </xf>
    <xf numFmtId="0" fontId="21" fillId="0" borderId="14" xfId="51" applyFont="1" applyBorder="1" applyAlignment="1">
      <alignment horizontal="center" vertical="center" wrapText="1"/>
    </xf>
    <xf numFmtId="0" fontId="21" fillId="0" borderId="18" xfId="51" applyFont="1" applyBorder="1" applyAlignment="1">
      <alignment horizontal="center" vertical="center" wrapText="1"/>
    </xf>
    <xf numFmtId="0" fontId="21" fillId="0" borderId="53" xfId="51" applyFont="1" applyBorder="1" applyAlignment="1">
      <alignment horizontal="center" vertical="center"/>
    </xf>
    <xf numFmtId="0" fontId="21" fillId="0" borderId="14" xfId="51" applyFont="1" applyBorder="1" applyAlignment="1">
      <alignment horizontal="center" vertical="center"/>
    </xf>
    <xf numFmtId="0" fontId="21" fillId="0" borderId="15" xfId="51" applyFont="1" applyBorder="1" applyAlignment="1">
      <alignment horizontal="center" vertical="center"/>
    </xf>
    <xf numFmtId="0" fontId="62" fillId="0" borderId="0" xfId="51" applyFont="1" applyBorder="1" applyAlignment="1">
      <alignment horizontal="center" vertical="center" wrapText="1"/>
    </xf>
    <xf numFmtId="0" fontId="62" fillId="0" borderId="0" xfId="51" applyFont="1" applyBorder="1" applyAlignment="1">
      <alignment horizontal="center" vertical="center"/>
    </xf>
    <xf numFmtId="0" fontId="21" fillId="0" borderId="25" xfId="144" applyFont="1" applyFill="1" applyBorder="1" applyAlignment="1">
      <alignment horizontal="center" vertical="center" wrapText="1"/>
    </xf>
    <xf numFmtId="164" fontId="62" fillId="0" borderId="0" xfId="0" applyNumberFormat="1" applyFont="1" applyFill="1" applyAlignment="1">
      <alignment horizontal="center" vertical="center" wrapText="1"/>
    </xf>
    <xf numFmtId="164" fontId="19" fillId="0" borderId="24" xfId="0" applyNumberFormat="1" applyFont="1" applyFill="1" applyBorder="1" applyAlignment="1" applyProtection="1">
      <alignment horizontal="right" wrapText="1"/>
    </xf>
    <xf numFmtId="0" fontId="113" fillId="0" borderId="25" xfId="144" applyFont="1" applyFill="1" applyBorder="1" applyAlignment="1">
      <alignment horizontal="center" vertical="center" wrapText="1"/>
    </xf>
    <xf numFmtId="0" fontId="21" fillId="0" borderId="25" xfId="144" applyFont="1" applyFill="1" applyBorder="1" applyAlignment="1">
      <alignment horizontal="center" vertical="center"/>
    </xf>
    <xf numFmtId="49" fontId="58" fillId="0" borderId="33" xfId="48" applyNumberFormat="1" applyFont="1" applyBorder="1" applyAlignment="1">
      <alignment horizontal="left" vertical="center" wrapText="1"/>
    </xf>
    <xf numFmtId="49" fontId="58" fillId="0" borderId="50" xfId="48" applyNumberFormat="1" applyFont="1" applyBorder="1" applyAlignment="1">
      <alignment horizontal="left" vertical="center" wrapText="1"/>
    </xf>
    <xf numFmtId="0" fontId="58" fillId="0" borderId="50" xfId="48" applyFont="1" applyBorder="1" applyAlignment="1">
      <alignment horizontal="left" vertical="center" wrapText="1"/>
    </xf>
    <xf numFmtId="0" fontId="58" fillId="0" borderId="8" xfId="48" applyFont="1" applyBorder="1" applyAlignment="1">
      <alignment horizontal="left" vertical="center" wrapText="1"/>
    </xf>
    <xf numFmtId="0" fontId="58" fillId="0" borderId="50" xfId="48" applyFont="1" applyBorder="1" applyAlignment="1">
      <alignment horizontal="left" vertical="center"/>
    </xf>
    <xf numFmtId="0" fontId="58" fillId="0" borderId="8" xfId="48" applyFont="1" applyBorder="1" applyAlignment="1">
      <alignment horizontal="left" vertical="center"/>
    </xf>
    <xf numFmtId="0" fontId="58" fillId="0" borderId="33" xfId="48" applyFont="1" applyBorder="1" applyAlignment="1">
      <alignment horizontal="left" vertical="center" shrinkToFit="1"/>
    </xf>
    <xf numFmtId="0" fontId="58" fillId="0" borderId="50" xfId="48" applyFont="1" applyBorder="1" applyAlignment="1">
      <alignment horizontal="left" vertical="center" shrinkToFit="1"/>
    </xf>
    <xf numFmtId="0" fontId="58" fillId="0" borderId="33" xfId="48" applyFont="1" applyBorder="1" applyAlignment="1">
      <alignment horizontal="left" vertical="center"/>
    </xf>
    <xf numFmtId="0" fontId="61" fillId="0" borderId="38" xfId="48" applyFont="1" applyBorder="1" applyAlignment="1">
      <alignment horizontal="left"/>
    </xf>
    <xf numFmtId="0" fontId="61" fillId="0" borderId="33" xfId="48" applyFont="1" applyBorder="1" applyAlignment="1">
      <alignment horizontal="left"/>
    </xf>
    <xf numFmtId="0" fontId="61" fillId="0" borderId="50" xfId="48" applyFont="1" applyBorder="1" applyAlignment="1">
      <alignment horizontal="left"/>
    </xf>
    <xf numFmtId="0" fontId="61" fillId="0" borderId="22" xfId="48" applyFont="1" applyBorder="1" applyAlignment="1">
      <alignment horizontal="left"/>
    </xf>
    <xf numFmtId="0" fontId="61" fillId="0" borderId="18" xfId="48" applyFont="1" applyBorder="1" applyAlignment="1">
      <alignment horizontal="left"/>
    </xf>
    <xf numFmtId="0" fontId="60" fillId="0" borderId="95" xfId="48" applyFont="1" applyBorder="1" applyAlignment="1">
      <alignment horizontal="left" vertical="center"/>
    </xf>
    <xf numFmtId="0" fontId="60" fillId="0" borderId="2" xfId="48" applyFont="1" applyBorder="1" applyAlignment="1">
      <alignment horizontal="left" vertical="center"/>
    </xf>
    <xf numFmtId="0" fontId="60" fillId="0" borderId="95" xfId="48" applyFont="1" applyBorder="1" applyAlignment="1">
      <alignment horizontal="center" vertical="center" wrapText="1"/>
    </xf>
    <xf numFmtId="0" fontId="60" fillId="0" borderId="2" xfId="48" applyFont="1" applyBorder="1" applyAlignment="1">
      <alignment horizontal="center" vertical="center" wrapText="1"/>
    </xf>
    <xf numFmtId="0" fontId="60" fillId="0" borderId="3" xfId="48" applyFont="1" applyBorder="1" applyAlignment="1">
      <alignment horizontal="center" vertical="center" wrapText="1"/>
    </xf>
    <xf numFmtId="0" fontId="58" fillId="0" borderId="31" xfId="48" applyFont="1" applyBorder="1" applyAlignment="1">
      <alignment horizontal="left" vertical="center" shrinkToFit="1"/>
    </xf>
    <xf numFmtId="0" fontId="58" fillId="0" borderId="94" xfId="48" applyFont="1" applyBorder="1" applyAlignment="1">
      <alignment horizontal="left" vertical="center" shrinkToFit="1"/>
    </xf>
    <xf numFmtId="0" fontId="60" fillId="0" borderId="63" xfId="48" applyFont="1" applyBorder="1" applyAlignment="1">
      <alignment horizontal="left" vertical="center"/>
    </xf>
    <xf numFmtId="0" fontId="114" fillId="0" borderId="0" xfId="48" applyFont="1" applyAlignment="1">
      <alignment horizontal="center" vertical="center" wrapText="1"/>
    </xf>
    <xf numFmtId="166" fontId="19" fillId="0" borderId="24" xfId="35" applyNumberFormat="1" applyFont="1" applyFill="1" applyBorder="1" applyAlignment="1">
      <alignment horizontal="right"/>
    </xf>
    <xf numFmtId="0" fontId="109" fillId="0" borderId="0" xfId="48" applyFont="1" applyAlignment="1">
      <alignment horizontal="center" vertical="center" wrapText="1"/>
    </xf>
    <xf numFmtId="0" fontId="61" fillId="0" borderId="7" xfId="48" applyFont="1" applyBorder="1" applyAlignment="1">
      <alignment horizontal="left"/>
    </xf>
    <xf numFmtId="0" fontId="61" fillId="0" borderId="8" xfId="48" applyFont="1" applyBorder="1" applyAlignment="1">
      <alignment horizontal="left"/>
    </xf>
    <xf numFmtId="0" fontId="58" fillId="0" borderId="94" xfId="48" applyFont="1" applyBorder="1" applyAlignment="1">
      <alignment horizontal="left" vertical="center" wrapText="1"/>
    </xf>
    <xf numFmtId="0" fontId="58" fillId="0" borderId="5" xfId="48" applyFont="1" applyBorder="1" applyAlignment="1">
      <alignment horizontal="left" vertical="center" wrapText="1"/>
    </xf>
    <xf numFmtId="0" fontId="60" fillId="0" borderId="21" xfId="48" applyFont="1" applyBorder="1" applyAlignment="1">
      <alignment horizontal="center" vertical="center" wrapText="1"/>
    </xf>
    <xf numFmtId="0" fontId="60" fillId="0" borderId="25" xfId="48" applyFont="1" applyBorder="1" applyAlignment="1">
      <alignment horizontal="center" vertical="center" wrapText="1"/>
    </xf>
    <xf numFmtId="0" fontId="62" fillId="0" borderId="0" xfId="178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right" vertical="center" wrapText="1"/>
    </xf>
    <xf numFmtId="0" fontId="64" fillId="0" borderId="0" xfId="0" applyFont="1" applyAlignment="1">
      <alignment horizontal="center" vertical="center" wrapText="1"/>
    </xf>
    <xf numFmtId="0" fontId="65" fillId="0" borderId="0" xfId="0" applyFont="1" applyBorder="1" applyAlignment="1">
      <alignment horizontal="right"/>
    </xf>
    <xf numFmtId="164" fontId="60" fillId="0" borderId="1" xfId="67" applyNumberFormat="1" applyFont="1" applyBorder="1" applyAlignment="1">
      <alignment horizontal="center" vertical="center"/>
    </xf>
    <xf numFmtId="164" fontId="60" fillId="0" borderId="1" xfId="67" applyNumberFormat="1" applyFont="1" applyBorder="1" applyAlignment="1">
      <alignment vertical="center"/>
    </xf>
    <xf numFmtId="164" fontId="21" fillId="0" borderId="14" xfId="67" applyNumberFormat="1" applyFont="1" applyFill="1" applyBorder="1" applyAlignment="1">
      <alignment horizontal="center" vertical="center"/>
    </xf>
    <xf numFmtId="164" fontId="21" fillId="0" borderId="14" xfId="67" applyNumberFormat="1" applyFont="1" applyBorder="1" applyAlignment="1">
      <alignment horizontal="center" vertical="center"/>
    </xf>
    <xf numFmtId="164" fontId="21" fillId="0" borderId="14" xfId="67" applyNumberFormat="1" applyFont="1" applyBorder="1" applyAlignment="1">
      <alignment horizontal="center" vertical="center" wrapText="1"/>
    </xf>
    <xf numFmtId="164" fontId="21" fillId="0" borderId="14" xfId="67" applyNumberFormat="1" applyFont="1" applyBorder="1" applyAlignment="1">
      <alignment vertical="center" wrapText="1"/>
    </xf>
    <xf numFmtId="164" fontId="21" fillId="0" borderId="21" xfId="67" applyNumberFormat="1" applyFont="1" applyBorder="1" applyAlignment="1">
      <alignment horizontal="center" vertical="center" wrapText="1"/>
    </xf>
    <xf numFmtId="164" fontId="21" fillId="0" borderId="21" xfId="67" applyNumberFormat="1" applyFont="1" applyBorder="1" applyAlignment="1">
      <alignment vertical="center" wrapText="1"/>
    </xf>
    <xf numFmtId="164" fontId="21" fillId="0" borderId="73" xfId="67" applyNumberFormat="1" applyFont="1" applyFill="1" applyBorder="1" applyAlignment="1">
      <alignment horizontal="center" vertical="center"/>
    </xf>
    <xf numFmtId="164" fontId="21" fillId="0" borderId="52" xfId="67" applyNumberFormat="1" applyFont="1" applyFill="1" applyBorder="1" applyAlignment="1">
      <alignment horizontal="center" vertical="center"/>
    </xf>
    <xf numFmtId="164" fontId="21" fillId="0" borderId="15" xfId="67" applyNumberFormat="1" applyFont="1" applyBorder="1" applyAlignment="1">
      <alignment vertical="center" wrapText="1"/>
    </xf>
    <xf numFmtId="0" fontId="9" fillId="0" borderId="76" xfId="212" applyFont="1" applyFill="1" applyBorder="1" applyAlignment="1" applyProtection="1">
      <alignment horizontal="center" vertical="center" wrapText="1"/>
    </xf>
    <xf numFmtId="0" fontId="9" fillId="0" borderId="77" xfId="212" applyFont="1" applyFill="1" applyBorder="1" applyAlignment="1" applyProtection="1">
      <alignment horizontal="center" vertical="center" wrapText="1"/>
    </xf>
    <xf numFmtId="0" fontId="9" fillId="0" borderId="78" xfId="212" applyFont="1" applyFill="1" applyBorder="1" applyAlignment="1" applyProtection="1">
      <alignment horizontal="center" vertical="center" wrapText="1"/>
    </xf>
    <xf numFmtId="0" fontId="25" fillId="0" borderId="0" xfId="212" applyFont="1" applyFill="1" applyBorder="1" applyAlignment="1" applyProtection="1">
      <alignment horizontal="center" vertical="center"/>
    </xf>
    <xf numFmtId="164" fontId="21" fillId="0" borderId="0" xfId="160" applyNumberFormat="1" applyFont="1" applyFill="1" applyBorder="1" applyAlignment="1">
      <alignment horizontal="left" vertical="center" wrapText="1"/>
    </xf>
    <xf numFmtId="164" fontId="21" fillId="0" borderId="80" xfId="160" applyNumberFormat="1" applyFont="1" applyFill="1" applyBorder="1" applyAlignment="1">
      <alignment horizontal="left" vertical="center" wrapText="1"/>
    </xf>
    <xf numFmtId="164" fontId="17" fillId="0" borderId="0" xfId="160" applyNumberFormat="1" applyFont="1" applyFill="1" applyBorder="1" applyAlignment="1">
      <alignment horizontal="left" vertical="center" wrapText="1"/>
    </xf>
    <xf numFmtId="164" fontId="17" fillId="0" borderId="0" xfId="160" applyNumberFormat="1" applyFont="1" applyFill="1" applyBorder="1" applyAlignment="1">
      <alignment horizontal="center" vertical="center" wrapText="1"/>
    </xf>
    <xf numFmtId="164" fontId="17" fillId="0" borderId="80" xfId="160" applyNumberFormat="1" applyFont="1" applyFill="1" applyBorder="1" applyAlignment="1">
      <alignment horizontal="center" vertical="center" wrapText="1"/>
    </xf>
    <xf numFmtId="10" fontId="17" fillId="0" borderId="0" xfId="160" applyNumberFormat="1" applyFont="1" applyFill="1" applyBorder="1" applyAlignment="1">
      <alignment horizontal="left" vertical="center"/>
    </xf>
    <xf numFmtId="14" fontId="17" fillId="0" borderId="0" xfId="160" applyNumberFormat="1" applyFont="1" applyFill="1" applyBorder="1" applyAlignment="1">
      <alignment horizontal="left" vertical="center"/>
    </xf>
    <xf numFmtId="0" fontId="17" fillId="0" borderId="0" xfId="160" applyNumberFormat="1" applyFont="1" applyFill="1" applyBorder="1" applyAlignment="1">
      <alignment horizontal="left" vertical="center"/>
    </xf>
    <xf numFmtId="164" fontId="17" fillId="0" borderId="80" xfId="160" applyNumberFormat="1" applyFont="1" applyFill="1" applyBorder="1" applyAlignment="1">
      <alignment horizontal="left" vertical="center" wrapText="1"/>
    </xf>
    <xf numFmtId="49" fontId="21" fillId="0" borderId="0" xfId="160" applyNumberFormat="1" applyFont="1" applyFill="1" applyBorder="1" applyAlignment="1">
      <alignment horizontal="left" vertical="center" wrapText="1"/>
    </xf>
    <xf numFmtId="49" fontId="21" fillId="0" borderId="80" xfId="160" applyNumberFormat="1" applyFont="1" applyFill="1" applyBorder="1" applyAlignment="1">
      <alignment horizontal="left" vertical="center" wrapText="1"/>
    </xf>
    <xf numFmtId="3" fontId="64" fillId="0" borderId="0" xfId="0" applyNumberFormat="1" applyFont="1" applyBorder="1" applyAlignment="1">
      <alignment horizontal="center" vertical="center" wrapText="1"/>
    </xf>
    <xf numFmtId="0" fontId="63" fillId="0" borderId="0" xfId="0" applyFont="1" applyFill="1" applyBorder="1" applyAlignment="1" applyProtection="1">
      <alignment horizontal="center" vertical="center" wrapText="1"/>
      <protection locked="0"/>
    </xf>
    <xf numFmtId="0" fontId="68" fillId="0" borderId="96" xfId="0" applyFont="1" applyFill="1" applyBorder="1" applyAlignment="1" applyProtection="1">
      <alignment horizontal="center" vertical="center" wrapText="1"/>
    </xf>
    <xf numFmtId="0" fontId="68" fillId="0" borderId="97" xfId="0" applyFont="1" applyFill="1" applyBorder="1" applyAlignment="1" applyProtection="1">
      <alignment horizontal="center" vertical="center" wrapText="1"/>
    </xf>
    <xf numFmtId="0" fontId="68" fillId="0" borderId="98" xfId="0" applyFont="1" applyFill="1" applyBorder="1" applyAlignment="1" applyProtection="1">
      <alignment horizontal="center" vertical="center" wrapText="1"/>
    </xf>
    <xf numFmtId="164" fontId="96" fillId="0" borderId="24" xfId="1" applyNumberFormat="1" applyFont="1" applyFill="1" applyBorder="1" applyAlignment="1" applyProtection="1">
      <alignment horizontal="center" vertical="center"/>
    </xf>
    <xf numFmtId="3" fontId="64" fillId="0" borderId="0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right"/>
    </xf>
    <xf numFmtId="0" fontId="68" fillId="0" borderId="20" xfId="0" applyFont="1" applyFill="1" applyBorder="1" applyAlignment="1" applyProtection="1">
      <alignment horizontal="center" vertical="center" wrapText="1"/>
    </xf>
    <xf numFmtId="0" fontId="68" fillId="0" borderId="63" xfId="0" applyFont="1" applyFill="1" applyBorder="1" applyAlignment="1" applyProtection="1">
      <alignment horizontal="center" vertical="center" wrapText="1"/>
    </xf>
    <xf numFmtId="0" fontId="68" fillId="0" borderId="21" xfId="0" applyFont="1" applyFill="1" applyBorder="1" applyAlignment="1" applyProtection="1">
      <alignment horizontal="center" vertical="center" wrapText="1"/>
    </xf>
    <xf numFmtId="0" fontId="9" fillId="0" borderId="0" xfId="171" applyFont="1" applyFill="1" applyAlignment="1" applyProtection="1">
      <alignment horizontal="center" vertical="center" wrapText="1"/>
    </xf>
    <xf numFmtId="0" fontId="9" fillId="0" borderId="0" xfId="171" applyFont="1" applyFill="1" applyAlignment="1" applyProtection="1">
      <alignment horizontal="center" vertical="center"/>
    </xf>
    <xf numFmtId="0" fontId="11" fillId="0" borderId="67" xfId="171" applyFont="1" applyFill="1" applyBorder="1" applyAlignment="1" applyProtection="1">
      <alignment horizontal="left" vertical="center" indent="1"/>
    </xf>
    <xf numFmtId="0" fontId="11" fillId="0" borderId="55" xfId="171" applyFont="1" applyFill="1" applyBorder="1" applyAlignment="1" applyProtection="1">
      <alignment horizontal="left" vertical="center" indent="1"/>
    </xf>
    <xf numFmtId="0" fontId="17" fillId="0" borderId="7" xfId="2" applyFont="1" applyBorder="1" applyAlignment="1">
      <alignment horizontal="center" vertical="center"/>
    </xf>
    <xf numFmtId="0" fontId="61" fillId="0" borderId="7" xfId="0" applyFont="1" applyBorder="1" applyAlignment="1">
      <alignment horizontal="center" vertical="center"/>
    </xf>
    <xf numFmtId="0" fontId="17" fillId="0" borderId="8" xfId="2" applyFont="1" applyBorder="1" applyAlignment="1">
      <alignment vertical="center"/>
    </xf>
    <xf numFmtId="0" fontId="61" fillId="0" borderId="8" xfId="0" applyFont="1" applyBorder="1" applyAlignment="1">
      <alignment vertical="center"/>
    </xf>
    <xf numFmtId="0" fontId="17" fillId="0" borderId="8" xfId="2" applyFont="1" applyBorder="1" applyAlignment="1"/>
    <xf numFmtId="0" fontId="61" fillId="0" borderId="8" xfId="0" applyFont="1" applyBorder="1" applyAlignment="1"/>
    <xf numFmtId="0" fontId="9" fillId="0" borderId="0" xfId="0" applyFont="1" applyFill="1" applyAlignment="1">
      <alignment horizontal="center" vertical="center" wrapText="1"/>
    </xf>
    <xf numFmtId="0" fontId="65" fillId="0" borderId="0" xfId="2" applyFont="1" applyBorder="1" applyAlignment="1">
      <alignment horizontal="right" vertical="center" wrapText="1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 wrapText="1"/>
    </xf>
    <xf numFmtId="0" fontId="21" fillId="0" borderId="15" xfId="2" applyFont="1" applyBorder="1" applyAlignment="1">
      <alignment horizontal="center" vertical="center"/>
    </xf>
    <xf numFmtId="0" fontId="21" fillId="0" borderId="23" xfId="2" applyFont="1" applyBorder="1" applyAlignment="1">
      <alignment horizontal="center" vertical="center"/>
    </xf>
    <xf numFmtId="0" fontId="64" fillId="0" borderId="0" xfId="174" applyFont="1" applyFill="1" applyBorder="1" applyAlignment="1">
      <alignment horizontal="center" vertical="center" wrapText="1"/>
    </xf>
    <xf numFmtId="0" fontId="103" fillId="0" borderId="0" xfId="174" applyFont="1" applyFill="1" applyBorder="1" applyAlignment="1">
      <alignment horizontal="center" vertical="center" wrapText="1"/>
    </xf>
    <xf numFmtId="0" fontId="101" fillId="0" borderId="0" xfId="173" applyFont="1" applyAlignment="1">
      <alignment horizontal="center" vertical="center" wrapText="1"/>
    </xf>
    <xf numFmtId="0" fontId="101" fillId="0" borderId="0" xfId="173" applyFont="1" applyBorder="1" applyAlignment="1">
      <alignment horizontal="center" vertical="center"/>
    </xf>
    <xf numFmtId="0" fontId="102" fillId="0" borderId="24" xfId="173" applyFont="1" applyFill="1" applyBorder="1" applyAlignment="1">
      <alignment horizontal="right"/>
    </xf>
    <xf numFmtId="0" fontId="9" fillId="0" borderId="0" xfId="1" applyFont="1" applyFill="1" applyAlignment="1" applyProtection="1">
      <alignment horizontal="center" wrapText="1"/>
    </xf>
    <xf numFmtId="0" fontId="9" fillId="0" borderId="0" xfId="1" applyFont="1" applyFill="1" applyAlignment="1" applyProtection="1">
      <alignment horizontal="center"/>
    </xf>
    <xf numFmtId="164" fontId="11" fillId="0" borderId="0" xfId="1" applyNumberFormat="1" applyFont="1" applyFill="1" applyBorder="1" applyAlignment="1" applyProtection="1">
      <alignment horizontal="left"/>
    </xf>
    <xf numFmtId="0" fontId="64" fillId="0" borderId="0" xfId="172" applyFont="1" applyAlignment="1">
      <alignment horizontal="center" vertical="center" wrapText="1"/>
    </xf>
    <xf numFmtId="0" fontId="60" fillId="0" borderId="14" xfId="172" applyFont="1" applyBorder="1" applyAlignment="1">
      <alignment horizontal="center" vertical="center" wrapText="1"/>
    </xf>
    <xf numFmtId="0" fontId="60" fillId="0" borderId="15" xfId="172" applyFont="1" applyBorder="1" applyAlignment="1">
      <alignment horizontal="center" vertical="center" wrapText="1"/>
    </xf>
    <xf numFmtId="0" fontId="60" fillId="0" borderId="29" xfId="172" applyFont="1" applyBorder="1" applyAlignment="1">
      <alignment horizontal="center" vertical="center" wrapText="1"/>
    </xf>
    <xf numFmtId="0" fontId="60" fillId="0" borderId="48" xfId="172" applyFont="1" applyBorder="1" applyAlignment="1">
      <alignment horizontal="center" vertical="center" wrapText="1"/>
    </xf>
    <xf numFmtId="0" fontId="60" fillId="0" borderId="64" xfId="172" applyFont="1" applyBorder="1" applyAlignment="1">
      <alignment horizontal="center" vertical="center" wrapText="1"/>
    </xf>
    <xf numFmtId="0" fontId="60" fillId="0" borderId="24" xfId="172" applyFont="1" applyBorder="1" applyAlignment="1">
      <alignment horizontal="center" vertical="center" wrapText="1"/>
    </xf>
    <xf numFmtId="0" fontId="19" fillId="0" borderId="24" xfId="172" applyFont="1" applyBorder="1" applyAlignment="1">
      <alignment horizontal="right"/>
    </xf>
    <xf numFmtId="0" fontId="101" fillId="0" borderId="0" xfId="175" applyFont="1" applyAlignment="1">
      <alignment horizontal="center" vertical="center" wrapText="1"/>
    </xf>
    <xf numFmtId="164" fontId="63" fillId="0" borderId="0" xfId="1" applyNumberFormat="1" applyFont="1" applyFill="1" applyBorder="1" applyAlignment="1" applyProtection="1">
      <alignment horizontal="center" vertical="center" wrapText="1"/>
    </xf>
  </cellXfs>
  <cellStyles count="215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0 2" xfId="185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4 2 2" xfId="186"/>
    <cellStyle name="Ezres 5" xfId="106"/>
    <cellStyle name="Ezres 5 2" xfId="187"/>
    <cellStyle name="Ezres 6" xfId="107"/>
    <cellStyle name="Ezres 6 2" xfId="188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4 2" xfId="189"/>
    <cellStyle name="Normál 15" xfId="128"/>
    <cellStyle name="Normál 15 2" xfId="190"/>
    <cellStyle name="Normál 16" xfId="129"/>
    <cellStyle name="Normál 16 2" xfId="191"/>
    <cellStyle name="Normál 17" xfId="48"/>
    <cellStyle name="Normál 17 2" xfId="49"/>
    <cellStyle name="Normál 17 2 2" xfId="180"/>
    <cellStyle name="Normál 17 2 3" xfId="130"/>
    <cellStyle name="Normál 17 2 3 2" xfId="131"/>
    <cellStyle name="Normál 17 2 3 2 2" xfId="193"/>
    <cellStyle name="Normál 17 2 3 3" xfId="192"/>
    <cellStyle name="Normál 17 3" xfId="179"/>
    <cellStyle name="Normál 18" xfId="132"/>
    <cellStyle name="Normál 18 2" xfId="194"/>
    <cellStyle name="Normál 19" xfId="133"/>
    <cellStyle name="Normál 19 2" xfId="195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 5 2" xfId="181"/>
    <cellStyle name="Normál 2_2.sz.melléklet intézmények pontosított 0203" xfId="139"/>
    <cellStyle name="Normál 20" xfId="140"/>
    <cellStyle name="Normál 20 2" xfId="196"/>
    <cellStyle name="Normál 21" xfId="141"/>
    <cellStyle name="Normál 21 2" xfId="197"/>
    <cellStyle name="Normál 22" xfId="142"/>
    <cellStyle name="Normál 22 2" xfId="143"/>
    <cellStyle name="Normál 22 2 2" xfId="199"/>
    <cellStyle name="Normál 22 3" xfId="144"/>
    <cellStyle name="Normál 22 3 2" xfId="145"/>
    <cellStyle name="Normál 22 3 2 2" xfId="146"/>
    <cellStyle name="Normál 22 3 2 2 2" xfId="202"/>
    <cellStyle name="Normál 22 3 2 3" xfId="201"/>
    <cellStyle name="Normál 22 3 3" xfId="200"/>
    <cellStyle name="Normál 22 4" xfId="198"/>
    <cellStyle name="Normál 23" xfId="147"/>
    <cellStyle name="Normál 23 2" xfId="148"/>
    <cellStyle name="Normál 23 2 2" xfId="204"/>
    <cellStyle name="Normál 23 3" xfId="203"/>
    <cellStyle name="Normál 24" xfId="149"/>
    <cellStyle name="Normál 24 2" xfId="205"/>
    <cellStyle name="Normál 25" xfId="55"/>
    <cellStyle name="Normál 25 2" xfId="56"/>
    <cellStyle name="Normál 25 2 2" xfId="183"/>
    <cellStyle name="Normál 25 3" xfId="182"/>
    <cellStyle name="Normál 26" xfId="172"/>
    <cellStyle name="Normál 26 2" xfId="209"/>
    <cellStyle name="Normál 27" xfId="173"/>
    <cellStyle name="Normál 27 2" xfId="210"/>
    <cellStyle name="Normál 28" xfId="175"/>
    <cellStyle name="Normál 28 2" xfId="211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30" xfId="213"/>
    <cellStyle name="Normál 31" xfId="214"/>
    <cellStyle name="Normál 4" xfId="59"/>
    <cellStyle name="Normál 4 2" xfId="60"/>
    <cellStyle name="Normál 4 2 2" xfId="152"/>
    <cellStyle name="Normál 4 2 3" xfId="153"/>
    <cellStyle name="Normál 4 3" xfId="184"/>
    <cellStyle name="Normál 4_EU támogatott feladatok 0208" xfId="154"/>
    <cellStyle name="Normál 5" xfId="61"/>
    <cellStyle name="Normál 5 2" xfId="155"/>
    <cellStyle name="Normál 5 2 2" xfId="206"/>
    <cellStyle name="Normál 5 3" xfId="156"/>
    <cellStyle name="Normál 5 3 2" xfId="157"/>
    <cellStyle name="Normál 5 3 2 2" xfId="208"/>
    <cellStyle name="Normál 5 3 3" xfId="20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Munka1" xfId="212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66003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8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7.xml"/><Relationship Id="rId38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6.xml"/><Relationship Id="rId37" Type="http://schemas.openxmlformats.org/officeDocument/2006/relationships/externalLink" Target="externalLinks/externalLink11.xml"/><Relationship Id="rId40" Type="http://schemas.openxmlformats.org/officeDocument/2006/relationships/externalLink" Target="externalLinks/externalLink1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5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35" Type="http://schemas.openxmlformats.org/officeDocument/2006/relationships/externalLink" Target="externalLinks/externalLink9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gdi\munka\2020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C10"/>
  <sheetViews>
    <sheetView zoomScaleNormal="100" workbookViewId="0">
      <selection sqref="A1:C9"/>
    </sheetView>
  </sheetViews>
  <sheetFormatPr defaultColWidth="10.69921875" defaultRowHeight="13" x14ac:dyDescent="0.3"/>
  <cols>
    <col min="1" max="2" width="8.796875" style="445" customWidth="1"/>
    <col min="3" max="3" width="73.5" style="422" customWidth="1"/>
    <col min="4" max="256" width="10.69921875" style="422"/>
    <col min="257" max="258" width="8.796875" style="422" customWidth="1"/>
    <col min="259" max="259" width="73.5" style="422" customWidth="1"/>
    <col min="260" max="512" width="10.69921875" style="422"/>
    <col min="513" max="514" width="8.796875" style="422" customWidth="1"/>
    <col min="515" max="515" width="73.5" style="422" customWidth="1"/>
    <col min="516" max="768" width="10.69921875" style="422"/>
    <col min="769" max="770" width="8.796875" style="422" customWidth="1"/>
    <col min="771" max="771" width="73.5" style="422" customWidth="1"/>
    <col min="772" max="1024" width="10.69921875" style="422"/>
    <col min="1025" max="1026" width="8.796875" style="422" customWidth="1"/>
    <col min="1027" max="1027" width="73.5" style="422" customWidth="1"/>
    <col min="1028" max="1280" width="10.69921875" style="422"/>
    <col min="1281" max="1282" width="8.796875" style="422" customWidth="1"/>
    <col min="1283" max="1283" width="73.5" style="422" customWidth="1"/>
    <col min="1284" max="1536" width="10.69921875" style="422"/>
    <col min="1537" max="1538" width="8.796875" style="422" customWidth="1"/>
    <col min="1539" max="1539" width="73.5" style="422" customWidth="1"/>
    <col min="1540" max="1792" width="10.69921875" style="422"/>
    <col min="1793" max="1794" width="8.796875" style="422" customWidth="1"/>
    <col min="1795" max="1795" width="73.5" style="422" customWidth="1"/>
    <col min="1796" max="2048" width="10.69921875" style="422"/>
    <col min="2049" max="2050" width="8.796875" style="422" customWidth="1"/>
    <col min="2051" max="2051" width="73.5" style="422" customWidth="1"/>
    <col min="2052" max="2304" width="10.69921875" style="422"/>
    <col min="2305" max="2306" width="8.796875" style="422" customWidth="1"/>
    <col min="2307" max="2307" width="73.5" style="422" customWidth="1"/>
    <col min="2308" max="2560" width="10.69921875" style="422"/>
    <col min="2561" max="2562" width="8.796875" style="422" customWidth="1"/>
    <col min="2563" max="2563" width="73.5" style="422" customWidth="1"/>
    <col min="2564" max="2816" width="10.69921875" style="422"/>
    <col min="2817" max="2818" width="8.796875" style="422" customWidth="1"/>
    <col min="2819" max="2819" width="73.5" style="422" customWidth="1"/>
    <col min="2820" max="3072" width="10.69921875" style="422"/>
    <col min="3073" max="3074" width="8.796875" style="422" customWidth="1"/>
    <col min="3075" max="3075" width="73.5" style="422" customWidth="1"/>
    <col min="3076" max="3328" width="10.69921875" style="422"/>
    <col min="3329" max="3330" width="8.796875" style="422" customWidth="1"/>
    <col min="3331" max="3331" width="73.5" style="422" customWidth="1"/>
    <col min="3332" max="3584" width="10.69921875" style="422"/>
    <col min="3585" max="3586" width="8.796875" style="422" customWidth="1"/>
    <col min="3587" max="3587" width="73.5" style="422" customWidth="1"/>
    <col min="3588" max="3840" width="10.69921875" style="422"/>
    <col min="3841" max="3842" width="8.796875" style="422" customWidth="1"/>
    <col min="3843" max="3843" width="73.5" style="422" customWidth="1"/>
    <col min="3844" max="4096" width="10.69921875" style="422"/>
    <col min="4097" max="4098" width="8.796875" style="422" customWidth="1"/>
    <col min="4099" max="4099" width="73.5" style="422" customWidth="1"/>
    <col min="4100" max="4352" width="10.69921875" style="422"/>
    <col min="4353" max="4354" width="8.796875" style="422" customWidth="1"/>
    <col min="4355" max="4355" width="73.5" style="422" customWidth="1"/>
    <col min="4356" max="4608" width="10.69921875" style="422"/>
    <col min="4609" max="4610" width="8.796875" style="422" customWidth="1"/>
    <col min="4611" max="4611" width="73.5" style="422" customWidth="1"/>
    <col min="4612" max="4864" width="10.69921875" style="422"/>
    <col min="4865" max="4866" width="8.796875" style="422" customWidth="1"/>
    <col min="4867" max="4867" width="73.5" style="422" customWidth="1"/>
    <col min="4868" max="5120" width="10.69921875" style="422"/>
    <col min="5121" max="5122" width="8.796875" style="422" customWidth="1"/>
    <col min="5123" max="5123" width="73.5" style="422" customWidth="1"/>
    <col min="5124" max="5376" width="10.69921875" style="422"/>
    <col min="5377" max="5378" width="8.796875" style="422" customWidth="1"/>
    <col min="5379" max="5379" width="73.5" style="422" customWidth="1"/>
    <col min="5380" max="5632" width="10.69921875" style="422"/>
    <col min="5633" max="5634" width="8.796875" style="422" customWidth="1"/>
    <col min="5635" max="5635" width="73.5" style="422" customWidth="1"/>
    <col min="5636" max="5888" width="10.69921875" style="422"/>
    <col min="5889" max="5890" width="8.796875" style="422" customWidth="1"/>
    <col min="5891" max="5891" width="73.5" style="422" customWidth="1"/>
    <col min="5892" max="6144" width="10.69921875" style="422"/>
    <col min="6145" max="6146" width="8.796875" style="422" customWidth="1"/>
    <col min="6147" max="6147" width="73.5" style="422" customWidth="1"/>
    <col min="6148" max="6400" width="10.69921875" style="422"/>
    <col min="6401" max="6402" width="8.796875" style="422" customWidth="1"/>
    <col min="6403" max="6403" width="73.5" style="422" customWidth="1"/>
    <col min="6404" max="6656" width="10.69921875" style="422"/>
    <col min="6657" max="6658" width="8.796875" style="422" customWidth="1"/>
    <col min="6659" max="6659" width="73.5" style="422" customWidth="1"/>
    <col min="6660" max="6912" width="10.69921875" style="422"/>
    <col min="6913" max="6914" width="8.796875" style="422" customWidth="1"/>
    <col min="6915" max="6915" width="73.5" style="422" customWidth="1"/>
    <col min="6916" max="7168" width="10.69921875" style="422"/>
    <col min="7169" max="7170" width="8.796875" style="422" customWidth="1"/>
    <col min="7171" max="7171" width="73.5" style="422" customWidth="1"/>
    <col min="7172" max="7424" width="10.69921875" style="422"/>
    <col min="7425" max="7426" width="8.796875" style="422" customWidth="1"/>
    <col min="7427" max="7427" width="73.5" style="422" customWidth="1"/>
    <col min="7428" max="7680" width="10.69921875" style="422"/>
    <col min="7681" max="7682" width="8.796875" style="422" customWidth="1"/>
    <col min="7683" max="7683" width="73.5" style="422" customWidth="1"/>
    <col min="7684" max="7936" width="10.69921875" style="422"/>
    <col min="7937" max="7938" width="8.796875" style="422" customWidth="1"/>
    <col min="7939" max="7939" width="73.5" style="422" customWidth="1"/>
    <col min="7940" max="8192" width="10.69921875" style="422"/>
    <col min="8193" max="8194" width="8.796875" style="422" customWidth="1"/>
    <col min="8195" max="8195" width="73.5" style="422" customWidth="1"/>
    <col min="8196" max="8448" width="10.69921875" style="422"/>
    <col min="8449" max="8450" width="8.796875" style="422" customWidth="1"/>
    <col min="8451" max="8451" width="73.5" style="422" customWidth="1"/>
    <col min="8452" max="8704" width="10.69921875" style="422"/>
    <col min="8705" max="8706" width="8.796875" style="422" customWidth="1"/>
    <col min="8707" max="8707" width="73.5" style="422" customWidth="1"/>
    <col min="8708" max="8960" width="10.69921875" style="422"/>
    <col min="8961" max="8962" width="8.796875" style="422" customWidth="1"/>
    <col min="8963" max="8963" width="73.5" style="422" customWidth="1"/>
    <col min="8964" max="9216" width="10.69921875" style="422"/>
    <col min="9217" max="9218" width="8.796875" style="422" customWidth="1"/>
    <col min="9219" max="9219" width="73.5" style="422" customWidth="1"/>
    <col min="9220" max="9472" width="10.69921875" style="422"/>
    <col min="9473" max="9474" width="8.796875" style="422" customWidth="1"/>
    <col min="9475" max="9475" width="73.5" style="422" customWidth="1"/>
    <col min="9476" max="9728" width="10.69921875" style="422"/>
    <col min="9729" max="9730" width="8.796875" style="422" customWidth="1"/>
    <col min="9731" max="9731" width="73.5" style="422" customWidth="1"/>
    <col min="9732" max="9984" width="10.69921875" style="422"/>
    <col min="9985" max="9986" width="8.796875" style="422" customWidth="1"/>
    <col min="9987" max="9987" width="73.5" style="422" customWidth="1"/>
    <col min="9988" max="10240" width="10.69921875" style="422"/>
    <col min="10241" max="10242" width="8.796875" style="422" customWidth="1"/>
    <col min="10243" max="10243" width="73.5" style="422" customWidth="1"/>
    <col min="10244" max="10496" width="10.69921875" style="422"/>
    <col min="10497" max="10498" width="8.796875" style="422" customWidth="1"/>
    <col min="10499" max="10499" width="73.5" style="422" customWidth="1"/>
    <col min="10500" max="10752" width="10.69921875" style="422"/>
    <col min="10753" max="10754" width="8.796875" style="422" customWidth="1"/>
    <col min="10755" max="10755" width="73.5" style="422" customWidth="1"/>
    <col min="10756" max="11008" width="10.69921875" style="422"/>
    <col min="11009" max="11010" width="8.796875" style="422" customWidth="1"/>
    <col min="11011" max="11011" width="73.5" style="422" customWidth="1"/>
    <col min="11012" max="11264" width="10.69921875" style="422"/>
    <col min="11265" max="11266" width="8.796875" style="422" customWidth="1"/>
    <col min="11267" max="11267" width="73.5" style="422" customWidth="1"/>
    <col min="11268" max="11520" width="10.69921875" style="422"/>
    <col min="11521" max="11522" width="8.796875" style="422" customWidth="1"/>
    <col min="11523" max="11523" width="73.5" style="422" customWidth="1"/>
    <col min="11524" max="11776" width="10.69921875" style="422"/>
    <col min="11777" max="11778" width="8.796875" style="422" customWidth="1"/>
    <col min="11779" max="11779" width="73.5" style="422" customWidth="1"/>
    <col min="11780" max="12032" width="10.69921875" style="422"/>
    <col min="12033" max="12034" width="8.796875" style="422" customWidth="1"/>
    <col min="12035" max="12035" width="73.5" style="422" customWidth="1"/>
    <col min="12036" max="12288" width="10.69921875" style="422"/>
    <col min="12289" max="12290" width="8.796875" style="422" customWidth="1"/>
    <col min="12291" max="12291" width="73.5" style="422" customWidth="1"/>
    <col min="12292" max="12544" width="10.69921875" style="422"/>
    <col min="12545" max="12546" width="8.796875" style="422" customWidth="1"/>
    <col min="12547" max="12547" width="73.5" style="422" customWidth="1"/>
    <col min="12548" max="12800" width="10.69921875" style="422"/>
    <col min="12801" max="12802" width="8.796875" style="422" customWidth="1"/>
    <col min="12803" max="12803" width="73.5" style="422" customWidth="1"/>
    <col min="12804" max="13056" width="10.69921875" style="422"/>
    <col min="13057" max="13058" width="8.796875" style="422" customWidth="1"/>
    <col min="13059" max="13059" width="73.5" style="422" customWidth="1"/>
    <col min="13060" max="13312" width="10.69921875" style="422"/>
    <col min="13313" max="13314" width="8.796875" style="422" customWidth="1"/>
    <col min="13315" max="13315" width="73.5" style="422" customWidth="1"/>
    <col min="13316" max="13568" width="10.69921875" style="422"/>
    <col min="13569" max="13570" width="8.796875" style="422" customWidth="1"/>
    <col min="13571" max="13571" width="73.5" style="422" customWidth="1"/>
    <col min="13572" max="13824" width="10.69921875" style="422"/>
    <col min="13825" max="13826" width="8.796875" style="422" customWidth="1"/>
    <col min="13827" max="13827" width="73.5" style="422" customWidth="1"/>
    <col min="13828" max="14080" width="10.69921875" style="422"/>
    <col min="14081" max="14082" width="8.796875" style="422" customWidth="1"/>
    <col min="14083" max="14083" width="73.5" style="422" customWidth="1"/>
    <col min="14084" max="14336" width="10.69921875" style="422"/>
    <col min="14337" max="14338" width="8.796875" style="422" customWidth="1"/>
    <col min="14339" max="14339" width="73.5" style="422" customWidth="1"/>
    <col min="14340" max="14592" width="10.69921875" style="422"/>
    <col min="14593" max="14594" width="8.796875" style="422" customWidth="1"/>
    <col min="14595" max="14595" width="73.5" style="422" customWidth="1"/>
    <col min="14596" max="14848" width="10.69921875" style="422"/>
    <col min="14849" max="14850" width="8.796875" style="422" customWidth="1"/>
    <col min="14851" max="14851" width="73.5" style="422" customWidth="1"/>
    <col min="14852" max="15104" width="10.69921875" style="422"/>
    <col min="15105" max="15106" width="8.796875" style="422" customWidth="1"/>
    <col min="15107" max="15107" width="73.5" style="422" customWidth="1"/>
    <col min="15108" max="15360" width="10.69921875" style="422"/>
    <col min="15361" max="15362" width="8.796875" style="422" customWidth="1"/>
    <col min="15363" max="15363" width="73.5" style="422" customWidth="1"/>
    <col min="15364" max="15616" width="10.69921875" style="422"/>
    <col min="15617" max="15618" width="8.796875" style="422" customWidth="1"/>
    <col min="15619" max="15619" width="73.5" style="422" customWidth="1"/>
    <col min="15620" max="15872" width="10.69921875" style="422"/>
    <col min="15873" max="15874" width="8.796875" style="422" customWidth="1"/>
    <col min="15875" max="15875" width="73.5" style="422" customWidth="1"/>
    <col min="15876" max="16128" width="10.69921875" style="422"/>
    <col min="16129" max="16130" width="8.796875" style="422" customWidth="1"/>
    <col min="16131" max="16131" width="73.5" style="422" customWidth="1"/>
    <col min="16132" max="16384" width="10.69921875" style="422"/>
  </cols>
  <sheetData>
    <row r="1" spans="1:3" x14ac:dyDescent="0.3">
      <c r="A1" s="1395" t="s">
        <v>892</v>
      </c>
      <c r="B1" s="1396"/>
      <c r="C1" s="1397"/>
    </row>
    <row r="2" spans="1:3" ht="41.25" customHeight="1" x14ac:dyDescent="0.3">
      <c r="A2" s="1398"/>
      <c r="B2" s="1399"/>
      <c r="C2" s="1400"/>
    </row>
    <row r="4" spans="1:3" s="446" customFormat="1" ht="30" x14ac:dyDescent="0.3">
      <c r="A4" s="459" t="s">
        <v>583</v>
      </c>
      <c r="B4" s="460" t="s">
        <v>584</v>
      </c>
      <c r="C4" s="461" t="s">
        <v>585</v>
      </c>
    </row>
    <row r="5" spans="1:3" s="423" customFormat="1" ht="24" customHeight="1" x14ac:dyDescent="0.3">
      <c r="A5" s="456" t="s">
        <v>586</v>
      </c>
      <c r="B5" s="457"/>
      <c r="C5" s="458" t="s">
        <v>373</v>
      </c>
    </row>
    <row r="6" spans="1:3" s="423" customFormat="1" ht="24" customHeight="1" x14ac:dyDescent="0.3">
      <c r="A6" s="449" t="s">
        <v>587</v>
      </c>
      <c r="B6" s="450"/>
      <c r="C6" s="451" t="s">
        <v>588</v>
      </c>
    </row>
    <row r="7" spans="1:3" s="423" customFormat="1" ht="24" customHeight="1" x14ac:dyDescent="0.3">
      <c r="A7" s="449"/>
      <c r="B7" s="450" t="s">
        <v>9</v>
      </c>
      <c r="C7" s="452" t="s">
        <v>392</v>
      </c>
    </row>
    <row r="8" spans="1:3" s="423" customFormat="1" ht="24" customHeight="1" x14ac:dyDescent="0.3">
      <c r="A8" s="449" t="s">
        <v>380</v>
      </c>
      <c r="B8" s="450"/>
      <c r="C8" s="451" t="s">
        <v>589</v>
      </c>
    </row>
    <row r="9" spans="1:3" s="423" customFormat="1" ht="24" customHeight="1" x14ac:dyDescent="0.3">
      <c r="A9" s="453"/>
      <c r="B9" s="454" t="s">
        <v>9</v>
      </c>
      <c r="C9" s="455" t="s">
        <v>414</v>
      </c>
    </row>
    <row r="10" spans="1:3" s="423" customFormat="1" ht="19.5" customHeight="1" x14ac:dyDescent="0.3">
      <c r="A10" s="447"/>
      <c r="B10" s="447"/>
      <c r="C10" s="448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M544"/>
  <sheetViews>
    <sheetView view="pageLayout" topLeftCell="A118" zoomScaleNormal="100" workbookViewId="0">
      <selection activeCell="D9" sqref="D9"/>
    </sheetView>
  </sheetViews>
  <sheetFormatPr defaultRowHeight="13" x14ac:dyDescent="0.3"/>
  <cols>
    <col min="1" max="1" width="34.796875" style="180" customWidth="1"/>
    <col min="2" max="6" width="16.5" style="180" customWidth="1"/>
    <col min="7" max="7" width="13.796875" style="180" customWidth="1"/>
    <col min="8" max="9" width="11.19921875" style="180" bestFit="1" customWidth="1"/>
    <col min="10" max="10" width="15.19921875" style="180" bestFit="1" customWidth="1"/>
    <col min="11" max="11" width="10" style="180" bestFit="1" customWidth="1"/>
    <col min="12" max="12" width="9.296875" style="180"/>
    <col min="13" max="13" width="10.796875" style="180" bestFit="1" customWidth="1"/>
    <col min="14" max="252" width="9.296875" style="180"/>
    <col min="253" max="253" width="34.796875" style="180" customWidth="1"/>
    <col min="254" max="257" width="16.5" style="180" customWidth="1"/>
    <col min="258" max="258" width="13.796875" style="180" customWidth="1"/>
    <col min="259" max="508" width="9.296875" style="180"/>
    <col min="509" max="509" width="34.796875" style="180" customWidth="1"/>
    <col min="510" max="513" width="16.5" style="180" customWidth="1"/>
    <col min="514" max="514" width="13.796875" style="180" customWidth="1"/>
    <col min="515" max="764" width="9.296875" style="180"/>
    <col min="765" max="765" width="34.796875" style="180" customWidth="1"/>
    <col min="766" max="769" width="16.5" style="180" customWidth="1"/>
    <col min="770" max="770" width="13.796875" style="180" customWidth="1"/>
    <col min="771" max="1020" width="9.296875" style="180"/>
    <col min="1021" max="1021" width="34.796875" style="180" customWidth="1"/>
    <col min="1022" max="1025" width="16.5" style="180" customWidth="1"/>
    <col min="1026" max="1026" width="13.796875" style="180" customWidth="1"/>
    <col min="1027" max="1276" width="9.296875" style="180"/>
    <col min="1277" max="1277" width="34.796875" style="180" customWidth="1"/>
    <col min="1278" max="1281" width="16.5" style="180" customWidth="1"/>
    <col min="1282" max="1282" width="13.796875" style="180" customWidth="1"/>
    <col min="1283" max="1532" width="9.296875" style="180"/>
    <col min="1533" max="1533" width="34.796875" style="180" customWidth="1"/>
    <col min="1534" max="1537" width="16.5" style="180" customWidth="1"/>
    <col min="1538" max="1538" width="13.796875" style="180" customWidth="1"/>
    <col min="1539" max="1788" width="9.296875" style="180"/>
    <col min="1789" max="1789" width="34.796875" style="180" customWidth="1"/>
    <col min="1790" max="1793" width="16.5" style="180" customWidth="1"/>
    <col min="1794" max="1794" width="13.796875" style="180" customWidth="1"/>
    <col min="1795" max="2044" width="9.296875" style="180"/>
    <col min="2045" max="2045" width="34.796875" style="180" customWidth="1"/>
    <col min="2046" max="2049" width="16.5" style="180" customWidth="1"/>
    <col min="2050" max="2050" width="13.796875" style="180" customWidth="1"/>
    <col min="2051" max="2300" width="9.296875" style="180"/>
    <col min="2301" max="2301" width="34.796875" style="180" customWidth="1"/>
    <col min="2302" max="2305" width="16.5" style="180" customWidth="1"/>
    <col min="2306" max="2306" width="13.796875" style="180" customWidth="1"/>
    <col min="2307" max="2556" width="9.296875" style="180"/>
    <col min="2557" max="2557" width="34.796875" style="180" customWidth="1"/>
    <col min="2558" max="2561" width="16.5" style="180" customWidth="1"/>
    <col min="2562" max="2562" width="13.796875" style="180" customWidth="1"/>
    <col min="2563" max="2812" width="9.296875" style="180"/>
    <col min="2813" max="2813" width="34.796875" style="180" customWidth="1"/>
    <col min="2814" max="2817" width="16.5" style="180" customWidth="1"/>
    <col min="2818" max="2818" width="13.796875" style="180" customWidth="1"/>
    <col min="2819" max="3068" width="9.296875" style="180"/>
    <col min="3069" max="3069" width="34.796875" style="180" customWidth="1"/>
    <col min="3070" max="3073" width="16.5" style="180" customWidth="1"/>
    <col min="3074" max="3074" width="13.796875" style="180" customWidth="1"/>
    <col min="3075" max="3324" width="9.296875" style="180"/>
    <col min="3325" max="3325" width="34.796875" style="180" customWidth="1"/>
    <col min="3326" max="3329" width="16.5" style="180" customWidth="1"/>
    <col min="3330" max="3330" width="13.796875" style="180" customWidth="1"/>
    <col min="3331" max="3580" width="9.296875" style="180"/>
    <col min="3581" max="3581" width="34.796875" style="180" customWidth="1"/>
    <col min="3582" max="3585" width="16.5" style="180" customWidth="1"/>
    <col min="3586" max="3586" width="13.796875" style="180" customWidth="1"/>
    <col min="3587" max="3836" width="9.296875" style="180"/>
    <col min="3837" max="3837" width="34.796875" style="180" customWidth="1"/>
    <col min="3838" max="3841" width="16.5" style="180" customWidth="1"/>
    <col min="3842" max="3842" width="13.796875" style="180" customWidth="1"/>
    <col min="3843" max="4092" width="9.296875" style="180"/>
    <col min="4093" max="4093" width="34.796875" style="180" customWidth="1"/>
    <col min="4094" max="4097" width="16.5" style="180" customWidth="1"/>
    <col min="4098" max="4098" width="13.796875" style="180" customWidth="1"/>
    <col min="4099" max="4348" width="9.296875" style="180"/>
    <col min="4349" max="4349" width="34.796875" style="180" customWidth="1"/>
    <col min="4350" max="4353" width="16.5" style="180" customWidth="1"/>
    <col min="4354" max="4354" width="13.796875" style="180" customWidth="1"/>
    <col min="4355" max="4604" width="9.296875" style="180"/>
    <col min="4605" max="4605" width="34.796875" style="180" customWidth="1"/>
    <col min="4606" max="4609" width="16.5" style="180" customWidth="1"/>
    <col min="4610" max="4610" width="13.796875" style="180" customWidth="1"/>
    <col min="4611" max="4860" width="9.296875" style="180"/>
    <col min="4861" max="4861" width="34.796875" style="180" customWidth="1"/>
    <col min="4862" max="4865" width="16.5" style="180" customWidth="1"/>
    <col min="4866" max="4866" width="13.796875" style="180" customWidth="1"/>
    <col min="4867" max="5116" width="9.296875" style="180"/>
    <col min="5117" max="5117" width="34.796875" style="180" customWidth="1"/>
    <col min="5118" max="5121" width="16.5" style="180" customWidth="1"/>
    <col min="5122" max="5122" width="13.796875" style="180" customWidth="1"/>
    <col min="5123" max="5372" width="9.296875" style="180"/>
    <col min="5373" max="5373" width="34.796875" style="180" customWidth="1"/>
    <col min="5374" max="5377" width="16.5" style="180" customWidth="1"/>
    <col min="5378" max="5378" width="13.796875" style="180" customWidth="1"/>
    <col min="5379" max="5628" width="9.296875" style="180"/>
    <col min="5629" max="5629" width="34.796875" style="180" customWidth="1"/>
    <col min="5630" max="5633" width="16.5" style="180" customWidth="1"/>
    <col min="5634" max="5634" width="13.796875" style="180" customWidth="1"/>
    <col min="5635" max="5884" width="9.296875" style="180"/>
    <col min="5885" max="5885" width="34.796875" style="180" customWidth="1"/>
    <col min="5886" max="5889" width="16.5" style="180" customWidth="1"/>
    <col min="5890" max="5890" width="13.796875" style="180" customWidth="1"/>
    <col min="5891" max="6140" width="9.296875" style="180"/>
    <col min="6141" max="6141" width="34.796875" style="180" customWidth="1"/>
    <col min="6142" max="6145" width="16.5" style="180" customWidth="1"/>
    <col min="6146" max="6146" width="13.796875" style="180" customWidth="1"/>
    <col min="6147" max="6396" width="9.296875" style="180"/>
    <col min="6397" max="6397" width="34.796875" style="180" customWidth="1"/>
    <col min="6398" max="6401" width="16.5" style="180" customWidth="1"/>
    <col min="6402" max="6402" width="13.796875" style="180" customWidth="1"/>
    <col min="6403" max="6652" width="9.296875" style="180"/>
    <col min="6653" max="6653" width="34.796875" style="180" customWidth="1"/>
    <col min="6654" max="6657" width="16.5" style="180" customWidth="1"/>
    <col min="6658" max="6658" width="13.796875" style="180" customWidth="1"/>
    <col min="6659" max="6908" width="9.296875" style="180"/>
    <col min="6909" max="6909" width="34.796875" style="180" customWidth="1"/>
    <col min="6910" max="6913" width="16.5" style="180" customWidth="1"/>
    <col min="6914" max="6914" width="13.796875" style="180" customWidth="1"/>
    <col min="6915" max="7164" width="9.296875" style="180"/>
    <col min="7165" max="7165" width="34.796875" style="180" customWidth="1"/>
    <col min="7166" max="7169" width="16.5" style="180" customWidth="1"/>
    <col min="7170" max="7170" width="13.796875" style="180" customWidth="1"/>
    <col min="7171" max="7420" width="9.296875" style="180"/>
    <col min="7421" max="7421" width="34.796875" style="180" customWidth="1"/>
    <col min="7422" max="7425" width="16.5" style="180" customWidth="1"/>
    <col min="7426" max="7426" width="13.796875" style="180" customWidth="1"/>
    <col min="7427" max="7676" width="9.296875" style="180"/>
    <col min="7677" max="7677" width="34.796875" style="180" customWidth="1"/>
    <col min="7678" max="7681" width="16.5" style="180" customWidth="1"/>
    <col min="7682" max="7682" width="13.796875" style="180" customWidth="1"/>
    <col min="7683" max="7932" width="9.296875" style="180"/>
    <col min="7933" max="7933" width="34.796875" style="180" customWidth="1"/>
    <col min="7934" max="7937" width="16.5" style="180" customWidth="1"/>
    <col min="7938" max="7938" width="13.796875" style="180" customWidth="1"/>
    <col min="7939" max="8188" width="9.296875" style="180"/>
    <col min="8189" max="8189" width="34.796875" style="180" customWidth="1"/>
    <col min="8190" max="8193" width="16.5" style="180" customWidth="1"/>
    <col min="8194" max="8194" width="13.796875" style="180" customWidth="1"/>
    <col min="8195" max="8444" width="9.296875" style="180"/>
    <col min="8445" max="8445" width="34.796875" style="180" customWidth="1"/>
    <col min="8446" max="8449" width="16.5" style="180" customWidth="1"/>
    <col min="8450" max="8450" width="13.796875" style="180" customWidth="1"/>
    <col min="8451" max="8700" width="9.296875" style="180"/>
    <col min="8701" max="8701" width="34.796875" style="180" customWidth="1"/>
    <col min="8702" max="8705" width="16.5" style="180" customWidth="1"/>
    <col min="8706" max="8706" width="13.796875" style="180" customWidth="1"/>
    <col min="8707" max="8956" width="9.296875" style="180"/>
    <col min="8957" max="8957" width="34.796875" style="180" customWidth="1"/>
    <col min="8958" max="8961" width="16.5" style="180" customWidth="1"/>
    <col min="8962" max="8962" width="13.796875" style="180" customWidth="1"/>
    <col min="8963" max="9212" width="9.296875" style="180"/>
    <col min="9213" max="9213" width="34.796875" style="180" customWidth="1"/>
    <col min="9214" max="9217" width="16.5" style="180" customWidth="1"/>
    <col min="9218" max="9218" width="13.796875" style="180" customWidth="1"/>
    <col min="9219" max="9468" width="9.296875" style="180"/>
    <col min="9469" max="9469" width="34.796875" style="180" customWidth="1"/>
    <col min="9470" max="9473" width="16.5" style="180" customWidth="1"/>
    <col min="9474" max="9474" width="13.796875" style="180" customWidth="1"/>
    <col min="9475" max="9724" width="9.296875" style="180"/>
    <col min="9725" max="9725" width="34.796875" style="180" customWidth="1"/>
    <col min="9726" max="9729" width="16.5" style="180" customWidth="1"/>
    <col min="9730" max="9730" width="13.796875" style="180" customWidth="1"/>
    <col min="9731" max="9980" width="9.296875" style="180"/>
    <col min="9981" max="9981" width="34.796875" style="180" customWidth="1"/>
    <col min="9982" max="9985" width="16.5" style="180" customWidth="1"/>
    <col min="9986" max="9986" width="13.796875" style="180" customWidth="1"/>
    <col min="9987" max="10236" width="9.296875" style="180"/>
    <col min="10237" max="10237" width="34.796875" style="180" customWidth="1"/>
    <col min="10238" max="10241" width="16.5" style="180" customWidth="1"/>
    <col min="10242" max="10242" width="13.796875" style="180" customWidth="1"/>
    <col min="10243" max="10492" width="9.296875" style="180"/>
    <col min="10493" max="10493" width="34.796875" style="180" customWidth="1"/>
    <col min="10494" max="10497" width="16.5" style="180" customWidth="1"/>
    <col min="10498" max="10498" width="13.796875" style="180" customWidth="1"/>
    <col min="10499" max="10748" width="9.296875" style="180"/>
    <col min="10749" max="10749" width="34.796875" style="180" customWidth="1"/>
    <col min="10750" max="10753" width="16.5" style="180" customWidth="1"/>
    <col min="10754" max="10754" width="13.796875" style="180" customWidth="1"/>
    <col min="10755" max="11004" width="9.296875" style="180"/>
    <col min="11005" max="11005" width="34.796875" style="180" customWidth="1"/>
    <col min="11006" max="11009" width="16.5" style="180" customWidth="1"/>
    <col min="11010" max="11010" width="13.796875" style="180" customWidth="1"/>
    <col min="11011" max="11260" width="9.296875" style="180"/>
    <col min="11261" max="11261" width="34.796875" style="180" customWidth="1"/>
    <col min="11262" max="11265" width="16.5" style="180" customWidth="1"/>
    <col min="11266" max="11266" width="13.796875" style="180" customWidth="1"/>
    <col min="11267" max="11516" width="9.296875" style="180"/>
    <col min="11517" max="11517" width="34.796875" style="180" customWidth="1"/>
    <col min="11518" max="11521" width="16.5" style="180" customWidth="1"/>
    <col min="11522" max="11522" width="13.796875" style="180" customWidth="1"/>
    <col min="11523" max="11772" width="9.296875" style="180"/>
    <col min="11773" max="11773" width="34.796875" style="180" customWidth="1"/>
    <col min="11774" max="11777" width="16.5" style="180" customWidth="1"/>
    <col min="11778" max="11778" width="13.796875" style="180" customWidth="1"/>
    <col min="11779" max="12028" width="9.296875" style="180"/>
    <col min="12029" max="12029" width="34.796875" style="180" customWidth="1"/>
    <col min="12030" max="12033" width="16.5" style="180" customWidth="1"/>
    <col min="12034" max="12034" width="13.796875" style="180" customWidth="1"/>
    <col min="12035" max="12284" width="9.296875" style="180"/>
    <col min="12285" max="12285" width="34.796875" style="180" customWidth="1"/>
    <col min="12286" max="12289" width="16.5" style="180" customWidth="1"/>
    <col min="12290" max="12290" width="13.796875" style="180" customWidth="1"/>
    <col min="12291" max="12540" width="9.296875" style="180"/>
    <col min="12541" max="12541" width="34.796875" style="180" customWidth="1"/>
    <col min="12542" max="12545" width="16.5" style="180" customWidth="1"/>
    <col min="12546" max="12546" width="13.796875" style="180" customWidth="1"/>
    <col min="12547" max="12796" width="9.296875" style="180"/>
    <col min="12797" max="12797" width="34.796875" style="180" customWidth="1"/>
    <col min="12798" max="12801" width="16.5" style="180" customWidth="1"/>
    <col min="12802" max="12802" width="13.796875" style="180" customWidth="1"/>
    <col min="12803" max="13052" width="9.296875" style="180"/>
    <col min="13053" max="13053" width="34.796875" style="180" customWidth="1"/>
    <col min="13054" max="13057" width="16.5" style="180" customWidth="1"/>
    <col min="13058" max="13058" width="13.796875" style="180" customWidth="1"/>
    <col min="13059" max="13308" width="9.296875" style="180"/>
    <col min="13309" max="13309" width="34.796875" style="180" customWidth="1"/>
    <col min="13310" max="13313" width="16.5" style="180" customWidth="1"/>
    <col min="13314" max="13314" width="13.796875" style="180" customWidth="1"/>
    <col min="13315" max="13564" width="9.296875" style="180"/>
    <col min="13565" max="13565" width="34.796875" style="180" customWidth="1"/>
    <col min="13566" max="13569" width="16.5" style="180" customWidth="1"/>
    <col min="13570" max="13570" width="13.796875" style="180" customWidth="1"/>
    <col min="13571" max="13820" width="9.296875" style="180"/>
    <col min="13821" max="13821" width="34.796875" style="180" customWidth="1"/>
    <col min="13822" max="13825" width="16.5" style="180" customWidth="1"/>
    <col min="13826" max="13826" width="13.796875" style="180" customWidth="1"/>
    <col min="13827" max="14076" width="9.296875" style="180"/>
    <col min="14077" max="14077" width="34.796875" style="180" customWidth="1"/>
    <col min="14078" max="14081" width="16.5" style="180" customWidth="1"/>
    <col min="14082" max="14082" width="13.796875" style="180" customWidth="1"/>
    <col min="14083" max="14332" width="9.296875" style="180"/>
    <col min="14333" max="14333" width="34.796875" style="180" customWidth="1"/>
    <col min="14334" max="14337" width="16.5" style="180" customWidth="1"/>
    <col min="14338" max="14338" width="13.796875" style="180" customWidth="1"/>
    <col min="14339" max="14588" width="9.296875" style="180"/>
    <col min="14589" max="14589" width="34.796875" style="180" customWidth="1"/>
    <col min="14590" max="14593" width="16.5" style="180" customWidth="1"/>
    <col min="14594" max="14594" width="13.796875" style="180" customWidth="1"/>
    <col min="14595" max="14844" width="9.296875" style="180"/>
    <col min="14845" max="14845" width="34.796875" style="180" customWidth="1"/>
    <col min="14846" max="14849" width="16.5" style="180" customWidth="1"/>
    <col min="14850" max="14850" width="13.796875" style="180" customWidth="1"/>
    <col min="14851" max="15100" width="9.296875" style="180"/>
    <col min="15101" max="15101" width="34.796875" style="180" customWidth="1"/>
    <col min="15102" max="15105" width="16.5" style="180" customWidth="1"/>
    <col min="15106" max="15106" width="13.796875" style="180" customWidth="1"/>
    <col min="15107" max="15356" width="9.296875" style="180"/>
    <col min="15357" max="15357" width="34.796875" style="180" customWidth="1"/>
    <col min="15358" max="15361" width="16.5" style="180" customWidth="1"/>
    <col min="15362" max="15362" width="13.796875" style="180" customWidth="1"/>
    <col min="15363" max="15612" width="9.296875" style="180"/>
    <col min="15613" max="15613" width="34.796875" style="180" customWidth="1"/>
    <col min="15614" max="15617" width="16.5" style="180" customWidth="1"/>
    <col min="15618" max="15618" width="13.796875" style="180" customWidth="1"/>
    <col min="15619" max="15868" width="9.296875" style="180"/>
    <col min="15869" max="15869" width="34.796875" style="180" customWidth="1"/>
    <col min="15870" max="15873" width="16.5" style="180" customWidth="1"/>
    <col min="15874" max="15874" width="13.796875" style="180" customWidth="1"/>
    <col min="15875" max="16124" width="9.296875" style="180"/>
    <col min="16125" max="16125" width="34.796875" style="180" customWidth="1"/>
    <col min="16126" max="16129" width="16.5" style="180" customWidth="1"/>
    <col min="16130" max="16130" width="13.796875" style="180" customWidth="1"/>
    <col min="16131" max="16384" width="9.296875" style="180"/>
  </cols>
  <sheetData>
    <row r="1" spans="1:8" ht="17.5" x14ac:dyDescent="0.3">
      <c r="A1" s="1477" t="s">
        <v>433</v>
      </c>
      <c r="B1" s="1478"/>
      <c r="C1" s="1478"/>
      <c r="D1" s="1478"/>
      <c r="E1" s="1478"/>
      <c r="F1" s="1478"/>
      <c r="G1" s="1479"/>
    </row>
    <row r="2" spans="1:8" ht="15" x14ac:dyDescent="0.3">
      <c r="A2" s="803"/>
      <c r="B2" s="1480"/>
      <c r="C2" s="1480"/>
      <c r="D2" s="833"/>
      <c r="E2" s="833"/>
      <c r="F2" s="833"/>
      <c r="G2" s="834"/>
    </row>
    <row r="3" spans="1:8" x14ac:dyDescent="0.3">
      <c r="A3" s="804" t="s">
        <v>415</v>
      </c>
      <c r="B3" s="1481" t="s">
        <v>724</v>
      </c>
      <c r="C3" s="1481"/>
      <c r="D3" s="1481"/>
      <c r="E3" s="1481"/>
      <c r="F3" s="1481"/>
      <c r="G3" s="1482"/>
    </row>
    <row r="4" spans="1:8" x14ac:dyDescent="0.3">
      <c r="A4" s="804" t="s">
        <v>416</v>
      </c>
      <c r="B4" s="1481" t="s">
        <v>725</v>
      </c>
      <c r="C4" s="1481"/>
      <c r="D4" s="1481"/>
      <c r="E4" s="1481"/>
      <c r="F4" s="1481"/>
      <c r="G4" s="1482"/>
    </row>
    <row r="5" spans="1:8" x14ac:dyDescent="0.3">
      <c r="A5" s="804" t="s">
        <v>726</v>
      </c>
      <c r="B5" s="1481" t="s">
        <v>727</v>
      </c>
      <c r="C5" s="1481"/>
      <c r="D5" s="1481"/>
      <c r="E5" s="1481"/>
      <c r="F5" s="1481"/>
      <c r="G5" s="1482"/>
    </row>
    <row r="6" spans="1:8" ht="15.5" x14ac:dyDescent="0.3">
      <c r="A6" s="804" t="s">
        <v>728</v>
      </c>
      <c r="B6" s="1483">
        <v>277000000</v>
      </c>
      <c r="C6" s="1483"/>
      <c r="D6" s="405"/>
      <c r="E6" s="1045"/>
      <c r="F6" s="1045"/>
      <c r="G6" s="805"/>
    </row>
    <row r="7" spans="1:8" ht="15.5" x14ac:dyDescent="0.3">
      <c r="A7" s="804" t="s">
        <v>729</v>
      </c>
      <c r="B7" s="1483" t="s">
        <v>373</v>
      </c>
      <c r="C7" s="1483"/>
      <c r="D7" s="1483"/>
      <c r="E7" s="806"/>
      <c r="F7" s="806"/>
      <c r="G7" s="805"/>
    </row>
    <row r="8" spans="1:8" ht="15.5" x14ac:dyDescent="0.3">
      <c r="A8" s="804" t="s">
        <v>417</v>
      </c>
      <c r="B8" s="1486">
        <v>1</v>
      </c>
      <c r="C8" s="1486"/>
      <c r="D8" s="1046"/>
      <c r="E8" s="1046"/>
      <c r="F8" s="1046"/>
      <c r="G8" s="805"/>
    </row>
    <row r="9" spans="1:8" ht="15.5" x14ac:dyDescent="0.3">
      <c r="A9" s="804" t="s">
        <v>418</v>
      </c>
      <c r="B9" s="1487">
        <v>42887</v>
      </c>
      <c r="C9" s="1488"/>
      <c r="D9" s="1047"/>
      <c r="E9" s="1047"/>
      <c r="F9" s="1047"/>
      <c r="G9" s="805"/>
    </row>
    <row r="10" spans="1:8" ht="15.5" x14ac:dyDescent="0.3">
      <c r="A10" s="804" t="s">
        <v>419</v>
      </c>
      <c r="B10" s="1487">
        <v>43921</v>
      </c>
      <c r="C10" s="1488"/>
      <c r="D10" s="1047"/>
      <c r="E10" s="1047"/>
      <c r="F10" s="1047"/>
      <c r="G10" s="805"/>
    </row>
    <row r="11" spans="1:8" ht="13.5" thickBot="1" x14ac:dyDescent="0.35">
      <c r="A11" s="807"/>
      <c r="B11" s="808"/>
      <c r="C11" s="808"/>
      <c r="D11" s="808"/>
      <c r="E11" s="808"/>
      <c r="F11" s="808"/>
      <c r="G11" s="809"/>
    </row>
    <row r="12" spans="1:8" ht="26" x14ac:dyDescent="0.3">
      <c r="A12" s="810" t="s">
        <v>265</v>
      </c>
      <c r="B12" s="811" t="s">
        <v>420</v>
      </c>
      <c r="C12" s="812" t="s">
        <v>421</v>
      </c>
      <c r="D12" s="812" t="s">
        <v>422</v>
      </c>
      <c r="E12" s="812" t="s">
        <v>567</v>
      </c>
      <c r="F12" s="812" t="s">
        <v>730</v>
      </c>
      <c r="G12" s="813" t="s">
        <v>394</v>
      </c>
      <c r="H12" s="909"/>
    </row>
    <row r="13" spans="1:8" x14ac:dyDescent="0.3">
      <c r="A13" s="814" t="s">
        <v>423</v>
      </c>
      <c r="B13" s="815"/>
      <c r="C13" s="815">
        <v>277000000</v>
      </c>
      <c r="D13" s="815"/>
      <c r="E13" s="815"/>
      <c r="F13" s="815"/>
      <c r="G13" s="816">
        <f>SUM(B13:F13)</f>
        <v>277000000</v>
      </c>
    </row>
    <row r="14" spans="1:8" x14ac:dyDescent="0.3">
      <c r="A14" s="817" t="s">
        <v>424</v>
      </c>
      <c r="B14" s="818"/>
      <c r="C14" s="818"/>
      <c r="D14" s="818"/>
      <c r="E14" s="818"/>
      <c r="F14" s="818"/>
      <c r="G14" s="816">
        <f t="shared" ref="G14:G27" si="0">SUM(B14:F14)</f>
        <v>0</v>
      </c>
    </row>
    <row r="15" spans="1:8" x14ac:dyDescent="0.3">
      <c r="A15" s="820" t="s">
        <v>425</v>
      </c>
      <c r="B15" s="821"/>
      <c r="C15" s="821">
        <v>277000000</v>
      </c>
      <c r="D15" s="821"/>
      <c r="E15" s="821"/>
      <c r="F15" s="821"/>
      <c r="G15" s="816">
        <f t="shared" si="0"/>
        <v>277000000</v>
      </c>
    </row>
    <row r="16" spans="1:8" x14ac:dyDescent="0.3">
      <c r="A16" s="820"/>
      <c r="B16" s="821"/>
      <c r="C16" s="821"/>
      <c r="D16" s="821"/>
      <c r="E16" s="821"/>
      <c r="F16" s="821"/>
      <c r="G16" s="816">
        <f t="shared" si="0"/>
        <v>0</v>
      </c>
    </row>
    <row r="17" spans="1:10" x14ac:dyDescent="0.3">
      <c r="A17" s="814" t="s">
        <v>426</v>
      </c>
      <c r="B17" s="823">
        <v>0</v>
      </c>
      <c r="C17" s="823">
        <f>SUM(C18:C26)</f>
        <v>803250</v>
      </c>
      <c r="D17" s="823">
        <f>SUM(D18:D26)</f>
        <v>12869500</v>
      </c>
      <c r="E17" s="823">
        <f>SUM(E18:E26)</f>
        <v>245057797</v>
      </c>
      <c r="F17" s="823">
        <f>SUM(F18:F26)</f>
        <v>19882651</v>
      </c>
      <c r="G17" s="816">
        <f t="shared" si="0"/>
        <v>278613198</v>
      </c>
    </row>
    <row r="18" spans="1:10" x14ac:dyDescent="0.3">
      <c r="A18" s="817" t="s">
        <v>424</v>
      </c>
      <c r="B18" s="818"/>
      <c r="C18" s="818"/>
      <c r="D18" s="818"/>
      <c r="E18" s="818"/>
      <c r="F18" s="818"/>
      <c r="G18" s="816">
        <f t="shared" si="0"/>
        <v>0</v>
      </c>
    </row>
    <row r="19" spans="1:10" x14ac:dyDescent="0.3">
      <c r="A19" s="825" t="s">
        <v>427</v>
      </c>
      <c r="B19" s="826"/>
      <c r="C19" s="826">
        <v>0</v>
      </c>
      <c r="D19" s="826">
        <v>0</v>
      </c>
      <c r="E19" s="826">
        <v>0</v>
      </c>
      <c r="F19" s="826"/>
      <c r="G19" s="816">
        <f t="shared" si="0"/>
        <v>0</v>
      </c>
    </row>
    <row r="20" spans="1:10" ht="26" x14ac:dyDescent="0.3">
      <c r="A20" s="825" t="s">
        <v>204</v>
      </c>
      <c r="B20" s="826"/>
      <c r="C20" s="826">
        <v>0</v>
      </c>
      <c r="D20" s="826">
        <v>0</v>
      </c>
      <c r="E20" s="826"/>
      <c r="F20" s="826"/>
      <c r="G20" s="816">
        <f t="shared" si="0"/>
        <v>0</v>
      </c>
    </row>
    <row r="21" spans="1:10" x14ac:dyDescent="0.3">
      <c r="A21" s="825" t="s">
        <v>428</v>
      </c>
      <c r="B21" s="826">
        <v>0</v>
      </c>
      <c r="C21" s="826">
        <v>803250</v>
      </c>
      <c r="D21" s="826">
        <v>7853000</v>
      </c>
      <c r="E21" s="826">
        <v>2413000</v>
      </c>
      <c r="F21" s="916">
        <v>1495750</v>
      </c>
      <c r="G21" s="917">
        <f t="shared" si="0"/>
        <v>12565000</v>
      </c>
    </row>
    <row r="22" spans="1:10" x14ac:dyDescent="0.3">
      <c r="A22" s="825" t="s">
        <v>429</v>
      </c>
      <c r="B22" s="826">
        <v>0</v>
      </c>
      <c r="C22" s="826">
        <v>0</v>
      </c>
      <c r="D22" s="826">
        <v>5016500</v>
      </c>
      <c r="E22" s="826">
        <v>242644797</v>
      </c>
      <c r="F22" s="916">
        <v>18386901</v>
      </c>
      <c r="G22" s="917">
        <f t="shared" si="0"/>
        <v>266048198</v>
      </c>
    </row>
    <row r="23" spans="1:10" x14ac:dyDescent="0.3">
      <c r="A23" s="820" t="s">
        <v>424</v>
      </c>
      <c r="B23" s="826"/>
      <c r="C23" s="826"/>
      <c r="D23" s="826"/>
      <c r="E23" s="826"/>
      <c r="F23" s="916"/>
      <c r="G23" s="917">
        <f t="shared" si="0"/>
        <v>0</v>
      </c>
    </row>
    <row r="24" spans="1:10" x14ac:dyDescent="0.3">
      <c r="A24" s="820" t="s">
        <v>731</v>
      </c>
      <c r="B24" s="826"/>
      <c r="C24" s="826"/>
      <c r="D24" s="826"/>
      <c r="E24" s="826"/>
      <c r="F24" s="916">
        <v>0</v>
      </c>
      <c r="G24" s="917">
        <f t="shared" si="0"/>
        <v>0</v>
      </c>
    </row>
    <row r="25" spans="1:10" x14ac:dyDescent="0.3">
      <c r="A25" s="825" t="s">
        <v>430</v>
      </c>
      <c r="B25" s="826"/>
      <c r="C25" s="826"/>
      <c r="D25" s="826"/>
      <c r="E25" s="826"/>
      <c r="F25" s="916"/>
      <c r="G25" s="917">
        <f t="shared" si="0"/>
        <v>0</v>
      </c>
    </row>
    <row r="26" spans="1:10" x14ac:dyDescent="0.3">
      <c r="A26" s="825" t="s">
        <v>233</v>
      </c>
      <c r="B26" s="826"/>
      <c r="C26" s="826"/>
      <c r="D26" s="826"/>
      <c r="E26" s="826"/>
      <c r="F26" s="916"/>
      <c r="G26" s="917">
        <f t="shared" si="0"/>
        <v>0</v>
      </c>
    </row>
    <row r="27" spans="1:10" ht="13.5" x14ac:dyDescent="0.3">
      <c r="A27" s="827" t="s">
        <v>431</v>
      </c>
      <c r="B27" s="828">
        <v>0</v>
      </c>
      <c r="C27" s="828">
        <v>803250</v>
      </c>
      <c r="D27" s="828">
        <v>12869500</v>
      </c>
      <c r="E27" s="828">
        <f>E17-E28</f>
        <v>243444599</v>
      </c>
      <c r="F27" s="918">
        <f>F17-F28</f>
        <v>19882651</v>
      </c>
      <c r="G27" s="917">
        <f t="shared" si="0"/>
        <v>277000000</v>
      </c>
    </row>
    <row r="28" spans="1:10" ht="27.5" thickBot="1" x14ac:dyDescent="0.35">
      <c r="A28" s="830" t="s">
        <v>432</v>
      </c>
      <c r="B28" s="831"/>
      <c r="C28" s="831">
        <v>0</v>
      </c>
      <c r="D28" s="831"/>
      <c r="E28" s="831">
        <v>1613198</v>
      </c>
      <c r="F28" s="919"/>
      <c r="G28" s="920">
        <f>SUM(B28:F28)</f>
        <v>1613198</v>
      </c>
      <c r="J28" s="900"/>
    </row>
    <row r="29" spans="1:10" x14ac:dyDescent="0.3">
      <c r="A29" s="182"/>
      <c r="B29" s="906"/>
      <c r="C29" s="906"/>
      <c r="D29" s="906"/>
      <c r="E29" s="906"/>
      <c r="F29" s="907"/>
      <c r="G29" s="907"/>
    </row>
    <row r="30" spans="1:10" ht="13.5" thickBot="1" x14ac:dyDescent="0.35">
      <c r="A30" s="183"/>
      <c r="B30" s="906"/>
      <c r="C30" s="906"/>
      <c r="D30" s="906"/>
      <c r="E30" s="906"/>
      <c r="F30" s="907"/>
      <c r="G30" s="907"/>
    </row>
    <row r="31" spans="1:10" ht="17.5" x14ac:dyDescent="0.3">
      <c r="A31" s="1477" t="s">
        <v>433</v>
      </c>
      <c r="B31" s="1478"/>
      <c r="C31" s="1478"/>
      <c r="D31" s="1478"/>
      <c r="E31" s="1478"/>
      <c r="F31" s="1478"/>
      <c r="G31" s="1479"/>
    </row>
    <row r="32" spans="1:10" ht="15" x14ac:dyDescent="0.3">
      <c r="A32" s="803"/>
      <c r="B32" s="1480"/>
      <c r="C32" s="1480"/>
      <c r="D32" s="833"/>
      <c r="E32" s="833"/>
      <c r="F32" s="833"/>
      <c r="G32" s="834"/>
      <c r="H32" s="181"/>
      <c r="I32" s="181"/>
    </row>
    <row r="33" spans="1:9" x14ac:dyDescent="0.3">
      <c r="A33" s="804" t="s">
        <v>415</v>
      </c>
      <c r="B33" s="1481" t="s">
        <v>732</v>
      </c>
      <c r="C33" s="1481"/>
      <c r="D33" s="1481"/>
      <c r="E33" s="1481"/>
      <c r="F33" s="1481"/>
      <c r="G33" s="1482"/>
      <c r="H33" s="181"/>
      <c r="I33" s="181"/>
    </row>
    <row r="34" spans="1:9" x14ac:dyDescent="0.3">
      <c r="A34" s="804" t="s">
        <v>733</v>
      </c>
      <c r="B34" s="1481" t="s">
        <v>734</v>
      </c>
      <c r="C34" s="1481"/>
      <c r="D34" s="1481"/>
      <c r="E34" s="1481"/>
      <c r="F34" s="1481"/>
      <c r="G34" s="1482"/>
      <c r="H34" s="181"/>
      <c r="I34" s="181"/>
    </row>
    <row r="35" spans="1:9" x14ac:dyDescent="0.3">
      <c r="A35" s="804" t="s">
        <v>726</v>
      </c>
      <c r="B35" s="1481" t="s">
        <v>735</v>
      </c>
      <c r="C35" s="1481"/>
      <c r="D35" s="1481"/>
      <c r="E35" s="1481"/>
      <c r="F35" s="1481"/>
      <c r="G35" s="1482"/>
      <c r="H35" s="181"/>
      <c r="I35" s="181"/>
    </row>
    <row r="36" spans="1:9" x14ac:dyDescent="0.3">
      <c r="A36" s="804" t="s">
        <v>728</v>
      </c>
      <c r="B36" s="1484" t="s">
        <v>893</v>
      </c>
      <c r="C36" s="1484"/>
      <c r="D36" s="1484"/>
      <c r="E36" s="1484"/>
      <c r="F36" s="1484"/>
      <c r="G36" s="1485"/>
      <c r="H36" s="181"/>
      <c r="I36" s="181"/>
    </row>
    <row r="37" spans="1:9" ht="15.5" x14ac:dyDescent="0.3">
      <c r="A37" s="804" t="s">
        <v>729</v>
      </c>
      <c r="B37" s="1483" t="s">
        <v>373</v>
      </c>
      <c r="C37" s="1483"/>
      <c r="D37" s="1483"/>
      <c r="E37" s="1045"/>
      <c r="F37" s="1045"/>
      <c r="G37" s="805"/>
      <c r="H37" s="181"/>
      <c r="I37" s="181"/>
    </row>
    <row r="38" spans="1:9" ht="15.5" x14ac:dyDescent="0.3">
      <c r="A38" s="804" t="s">
        <v>417</v>
      </c>
      <c r="B38" s="1486">
        <v>1</v>
      </c>
      <c r="C38" s="1486"/>
      <c r="D38" s="1046"/>
      <c r="E38" s="1046"/>
      <c r="F38" s="1046"/>
      <c r="G38" s="805"/>
      <c r="H38" s="181"/>
      <c r="I38" s="181"/>
    </row>
    <row r="39" spans="1:9" ht="15.5" x14ac:dyDescent="0.3">
      <c r="A39" s="804" t="s">
        <v>418</v>
      </c>
      <c r="B39" s="1487">
        <v>42917</v>
      </c>
      <c r="C39" s="1487"/>
      <c r="D39" s="1047"/>
      <c r="E39" s="1047"/>
      <c r="F39" s="1047"/>
      <c r="G39" s="805"/>
      <c r="H39" s="181"/>
      <c r="I39" s="181"/>
    </row>
    <row r="40" spans="1:9" ht="15.5" x14ac:dyDescent="0.3">
      <c r="A40" s="804" t="s">
        <v>419</v>
      </c>
      <c r="B40" s="1487">
        <v>43465</v>
      </c>
      <c r="C40" s="1487"/>
      <c r="D40" s="1047"/>
      <c r="E40" s="1047"/>
      <c r="F40" s="1047"/>
      <c r="G40" s="805"/>
      <c r="H40" s="181"/>
      <c r="I40" s="181"/>
    </row>
    <row r="41" spans="1:9" ht="13.5" thickBot="1" x14ac:dyDescent="0.35">
      <c r="A41" s="807"/>
      <c r="B41" s="808"/>
      <c r="C41" s="808"/>
      <c r="D41" s="808"/>
      <c r="E41" s="808"/>
      <c r="F41" s="808"/>
      <c r="G41" s="809"/>
      <c r="H41" s="181"/>
      <c r="I41" s="181"/>
    </row>
    <row r="42" spans="1:9" ht="26" x14ac:dyDescent="0.3">
      <c r="A42" s="810" t="s">
        <v>265</v>
      </c>
      <c r="B42" s="811" t="s">
        <v>420</v>
      </c>
      <c r="C42" s="812" t="s">
        <v>736</v>
      </c>
      <c r="D42" s="812" t="s">
        <v>422</v>
      </c>
      <c r="E42" s="835" t="s">
        <v>567</v>
      </c>
      <c r="F42" s="835" t="s">
        <v>730</v>
      </c>
      <c r="G42" s="813" t="s">
        <v>394</v>
      </c>
      <c r="H42" s="181"/>
      <c r="I42" s="181"/>
    </row>
    <row r="43" spans="1:9" x14ac:dyDescent="0.3">
      <c r="A43" s="814" t="s">
        <v>423</v>
      </c>
      <c r="B43" s="815"/>
      <c r="C43" s="815">
        <v>90000000</v>
      </c>
      <c r="D43" s="815">
        <v>21372144</v>
      </c>
      <c r="E43" s="836"/>
      <c r="F43" s="836"/>
      <c r="G43" s="816">
        <f>SUM(B43:F43)</f>
        <v>111372144</v>
      </c>
      <c r="H43" s="181"/>
      <c r="I43" s="181"/>
    </row>
    <row r="44" spans="1:9" x14ac:dyDescent="0.3">
      <c r="A44" s="817" t="s">
        <v>424</v>
      </c>
      <c r="B44" s="818"/>
      <c r="C44" s="818"/>
      <c r="D44" s="818"/>
      <c r="E44" s="837"/>
      <c r="F44" s="837"/>
      <c r="G44" s="819"/>
      <c r="H44" s="181"/>
      <c r="I44" s="181"/>
    </row>
    <row r="45" spans="1:9" x14ac:dyDescent="0.3">
      <c r="A45" s="820" t="s">
        <v>425</v>
      </c>
      <c r="B45" s="821"/>
      <c r="C45" s="821">
        <f>C43</f>
        <v>90000000</v>
      </c>
      <c r="D45" s="821">
        <v>21372144</v>
      </c>
      <c r="E45" s="838"/>
      <c r="F45" s="838"/>
      <c r="G45" s="822">
        <f>SUM(B45:F45)</f>
        <v>111372144</v>
      </c>
      <c r="H45" s="181"/>
      <c r="I45" s="181"/>
    </row>
    <row r="46" spans="1:9" x14ac:dyDescent="0.3">
      <c r="A46" s="820"/>
      <c r="B46" s="821"/>
      <c r="C46" s="821"/>
      <c r="D46" s="821"/>
      <c r="E46" s="838"/>
      <c r="F46" s="838"/>
      <c r="G46" s="822"/>
      <c r="H46" s="181"/>
      <c r="I46" s="181"/>
    </row>
    <row r="47" spans="1:9" x14ac:dyDescent="0.3">
      <c r="A47" s="814" t="s">
        <v>426</v>
      </c>
      <c r="B47" s="823">
        <f>SUM(B48:B56)</f>
        <v>5440000</v>
      </c>
      <c r="C47" s="823">
        <f>SUM(C48:C56)</f>
        <v>617500</v>
      </c>
      <c r="D47" s="823">
        <f>SUM(D48:D52)+D55+D56</f>
        <v>54612800</v>
      </c>
      <c r="E47" s="823">
        <f>SUM(E48:E56)</f>
        <v>51637275</v>
      </c>
      <c r="F47" s="823">
        <f>SUM(F48:F56)</f>
        <v>0</v>
      </c>
      <c r="G47" s="824">
        <f>SUM(B47:F47)</f>
        <v>112307575</v>
      </c>
      <c r="H47" s="181"/>
      <c r="I47" s="181"/>
    </row>
    <row r="48" spans="1:9" x14ac:dyDescent="0.3">
      <c r="A48" s="817" t="s">
        <v>424</v>
      </c>
      <c r="B48" s="818"/>
      <c r="C48" s="818"/>
      <c r="D48" s="818"/>
      <c r="E48" s="837"/>
      <c r="F48" s="837"/>
      <c r="G48" s="824">
        <f t="shared" ref="G48:G56" si="1">SUM(C48:F48)</f>
        <v>0</v>
      </c>
      <c r="H48" s="181"/>
      <c r="I48" s="181"/>
    </row>
    <row r="49" spans="1:9" x14ac:dyDescent="0.3">
      <c r="A49" s="825" t="s">
        <v>427</v>
      </c>
      <c r="B49" s="826"/>
      <c r="C49" s="826">
        <v>0</v>
      </c>
      <c r="D49" s="826">
        <v>0</v>
      </c>
      <c r="E49" s="840"/>
      <c r="F49" s="840"/>
      <c r="G49" s="824">
        <f t="shared" si="1"/>
        <v>0</v>
      </c>
      <c r="H49" s="181"/>
      <c r="I49" s="181"/>
    </row>
    <row r="50" spans="1:9" ht="26" x14ac:dyDescent="0.3">
      <c r="A50" s="825" t="s">
        <v>204</v>
      </c>
      <c r="B50" s="826"/>
      <c r="C50" s="826">
        <v>0</v>
      </c>
      <c r="D50" s="826">
        <v>0</v>
      </c>
      <c r="E50" s="840"/>
      <c r="F50" s="840"/>
      <c r="G50" s="824">
        <f t="shared" si="1"/>
        <v>0</v>
      </c>
      <c r="H50" s="181"/>
      <c r="I50" s="184"/>
    </row>
    <row r="51" spans="1:9" x14ac:dyDescent="0.3">
      <c r="A51" s="825" t="s">
        <v>428</v>
      </c>
      <c r="B51" s="826">
        <v>5440000</v>
      </c>
      <c r="C51" s="826">
        <v>617500</v>
      </c>
      <c r="D51" s="826">
        <v>54612800</v>
      </c>
      <c r="E51" s="840">
        <v>1507498</v>
      </c>
      <c r="F51" s="840"/>
      <c r="G51" s="824">
        <f>SUM(B51:F51)</f>
        <v>62177798</v>
      </c>
      <c r="H51" s="181"/>
      <c r="I51" s="181"/>
    </row>
    <row r="52" spans="1:9" x14ac:dyDescent="0.3">
      <c r="A52" s="825" t="s">
        <v>429</v>
      </c>
      <c r="B52" s="826"/>
      <c r="C52" s="826">
        <v>0</v>
      </c>
      <c r="D52" s="826">
        <v>0</v>
      </c>
      <c r="E52" s="907"/>
      <c r="F52" s="840"/>
      <c r="G52" s="824">
        <f t="shared" si="1"/>
        <v>0</v>
      </c>
      <c r="H52" s="181"/>
      <c r="I52" s="181"/>
    </row>
    <row r="53" spans="1:9" x14ac:dyDescent="0.3">
      <c r="A53" s="820" t="s">
        <v>424</v>
      </c>
      <c r="B53" s="826"/>
      <c r="C53" s="826"/>
      <c r="D53" s="826"/>
      <c r="E53" s="840"/>
      <c r="F53" s="840"/>
      <c r="G53" s="824">
        <f t="shared" si="1"/>
        <v>0</v>
      </c>
      <c r="H53" s="181"/>
      <c r="I53" s="181"/>
    </row>
    <row r="54" spans="1:9" x14ac:dyDescent="0.3">
      <c r="A54" s="820" t="s">
        <v>731</v>
      </c>
      <c r="B54" s="826"/>
      <c r="C54" s="826"/>
      <c r="D54" s="826"/>
      <c r="E54" s="840">
        <v>3729735</v>
      </c>
      <c r="F54" s="840"/>
      <c r="G54" s="824">
        <f t="shared" si="1"/>
        <v>3729735</v>
      </c>
      <c r="H54" s="181"/>
      <c r="I54" s="181"/>
    </row>
    <row r="55" spans="1:9" x14ac:dyDescent="0.3">
      <c r="A55" s="825" t="s">
        <v>430</v>
      </c>
      <c r="B55" s="826"/>
      <c r="C55" s="826"/>
      <c r="D55" s="826"/>
      <c r="E55" s="840">
        <v>46400042</v>
      </c>
      <c r="F55" s="840"/>
      <c r="G55" s="824">
        <f t="shared" si="1"/>
        <v>46400042</v>
      </c>
    </row>
    <row r="56" spans="1:9" x14ac:dyDescent="0.3">
      <c r="A56" s="825" t="s">
        <v>233</v>
      </c>
      <c r="B56" s="826"/>
      <c r="C56" s="826"/>
      <c r="D56" s="826"/>
      <c r="E56" s="840"/>
      <c r="F56" s="840"/>
      <c r="G56" s="824">
        <f t="shared" si="1"/>
        <v>0</v>
      </c>
    </row>
    <row r="57" spans="1:9" ht="13.5" x14ac:dyDescent="0.3">
      <c r="A57" s="827" t="s">
        <v>431</v>
      </c>
      <c r="B57" s="828">
        <f>B47-B58</f>
        <v>5440000</v>
      </c>
      <c r="C57" s="828">
        <f>C47-C58</f>
        <v>617500</v>
      </c>
      <c r="D57" s="828">
        <f>D47-D58</f>
        <v>54612800</v>
      </c>
      <c r="E57" s="841">
        <f>E47-E58</f>
        <v>50621275</v>
      </c>
      <c r="F57" s="841">
        <f>F47-F58</f>
        <v>0</v>
      </c>
      <c r="G57" s="824">
        <f>SUM(B57:F57)</f>
        <v>111291575</v>
      </c>
    </row>
    <row r="58" spans="1:9" ht="27.5" thickBot="1" x14ac:dyDescent="0.35">
      <c r="A58" s="830" t="s">
        <v>432</v>
      </c>
      <c r="B58" s="831"/>
      <c r="C58" s="831"/>
      <c r="D58" s="831"/>
      <c r="E58" s="842">
        <v>1016000</v>
      </c>
      <c r="F58" s="842"/>
      <c r="G58" s="884">
        <f>SUM(B58:F58)</f>
        <v>1016000</v>
      </c>
    </row>
    <row r="59" spans="1:9" ht="13.5" x14ac:dyDescent="0.3">
      <c r="A59" s="185"/>
      <c r="B59" s="186"/>
      <c r="C59" s="186"/>
      <c r="D59" s="186"/>
      <c r="E59" s="186"/>
      <c r="F59" s="187"/>
      <c r="G59" s="907"/>
    </row>
    <row r="60" spans="1:9" ht="13.5" thickBot="1" x14ac:dyDescent="0.35">
      <c r="A60" s="907"/>
      <c r="B60" s="907"/>
      <c r="C60" s="907"/>
      <c r="D60" s="907"/>
      <c r="E60" s="907"/>
      <c r="F60" s="907"/>
      <c r="G60" s="907"/>
    </row>
    <row r="61" spans="1:9" ht="17.5" x14ac:dyDescent="0.3">
      <c r="A61" s="1477" t="s">
        <v>433</v>
      </c>
      <c r="B61" s="1478"/>
      <c r="C61" s="1478"/>
      <c r="D61" s="1478"/>
      <c r="E61" s="1478"/>
      <c r="F61" s="1478"/>
      <c r="G61" s="1479"/>
    </row>
    <row r="62" spans="1:9" ht="15" x14ac:dyDescent="0.3">
      <c r="A62" s="803"/>
      <c r="B62" s="1480"/>
      <c r="C62" s="1480"/>
      <c r="D62" s="833"/>
      <c r="E62" s="833"/>
      <c r="F62" s="833"/>
      <c r="G62" s="834"/>
    </row>
    <row r="63" spans="1:9" x14ac:dyDescent="0.3">
      <c r="A63" s="804" t="s">
        <v>415</v>
      </c>
      <c r="B63" s="1481" t="s">
        <v>737</v>
      </c>
      <c r="C63" s="1481"/>
      <c r="D63" s="1481"/>
      <c r="E63" s="1481"/>
      <c r="F63" s="1481"/>
      <c r="G63" s="1482"/>
    </row>
    <row r="64" spans="1:9" x14ac:dyDescent="0.3">
      <c r="A64" s="804" t="s">
        <v>733</v>
      </c>
      <c r="B64" s="1481" t="s">
        <v>738</v>
      </c>
      <c r="C64" s="1481"/>
      <c r="D64" s="1481"/>
      <c r="E64" s="1481"/>
      <c r="F64" s="1481"/>
      <c r="G64" s="1482"/>
    </row>
    <row r="65" spans="1:7" x14ac:dyDescent="0.3">
      <c r="A65" s="804" t="s">
        <v>726</v>
      </c>
      <c r="B65" s="1481" t="s">
        <v>739</v>
      </c>
      <c r="C65" s="1481"/>
      <c r="D65" s="1481"/>
      <c r="E65" s="1481"/>
      <c r="F65" s="1481"/>
      <c r="G65" s="1482"/>
    </row>
    <row r="66" spans="1:7" ht="15.5" x14ac:dyDescent="0.3">
      <c r="A66" s="804" t="s">
        <v>728</v>
      </c>
      <c r="B66" s="1483">
        <v>60348839</v>
      </c>
      <c r="C66" s="1483"/>
      <c r="D66" s="405"/>
      <c r="E66" s="405"/>
      <c r="F66" s="405"/>
      <c r="G66" s="805"/>
    </row>
    <row r="67" spans="1:7" ht="15.5" x14ac:dyDescent="0.3">
      <c r="A67" s="804" t="s">
        <v>729</v>
      </c>
      <c r="B67" s="1483" t="s">
        <v>373</v>
      </c>
      <c r="C67" s="1483"/>
      <c r="D67" s="1483"/>
      <c r="E67" s="1045"/>
      <c r="F67" s="1045"/>
      <c r="G67" s="805"/>
    </row>
    <row r="68" spans="1:7" ht="15.5" x14ac:dyDescent="0.3">
      <c r="A68" s="804" t="s">
        <v>417</v>
      </c>
      <c r="B68" s="1486">
        <v>1</v>
      </c>
      <c r="C68" s="1486"/>
      <c r="D68" s="1046"/>
      <c r="E68" s="1046"/>
      <c r="F68" s="1046"/>
      <c r="G68" s="805"/>
    </row>
    <row r="69" spans="1:7" ht="15.5" x14ac:dyDescent="0.3">
      <c r="A69" s="804" t="s">
        <v>418</v>
      </c>
      <c r="B69" s="1487">
        <v>42917</v>
      </c>
      <c r="C69" s="1488"/>
      <c r="D69" s="1047"/>
      <c r="E69" s="1047"/>
      <c r="F69" s="1047"/>
      <c r="G69" s="805"/>
    </row>
    <row r="70" spans="1:7" ht="15.5" x14ac:dyDescent="0.3">
      <c r="A70" s="804" t="s">
        <v>419</v>
      </c>
      <c r="B70" s="1487">
        <v>43465</v>
      </c>
      <c r="C70" s="1488"/>
      <c r="D70" s="1047"/>
      <c r="E70" s="1047"/>
      <c r="F70" s="1047"/>
      <c r="G70" s="805"/>
    </row>
    <row r="71" spans="1:7" ht="13.5" thickBot="1" x14ac:dyDescent="0.35">
      <c r="A71" s="807"/>
      <c r="B71" s="808"/>
      <c r="C71" s="808"/>
      <c r="D71" s="808"/>
      <c r="E71" s="808"/>
      <c r="F71" s="808"/>
      <c r="G71" s="809"/>
    </row>
    <row r="72" spans="1:7" ht="26" x14ac:dyDescent="0.3">
      <c r="A72" s="810" t="s">
        <v>265</v>
      </c>
      <c r="B72" s="811" t="s">
        <v>420</v>
      </c>
      <c r="C72" s="812" t="s">
        <v>736</v>
      </c>
      <c r="D72" s="812" t="s">
        <v>422</v>
      </c>
      <c r="E72" s="835" t="s">
        <v>567</v>
      </c>
      <c r="F72" s="835" t="s">
        <v>730</v>
      </c>
      <c r="G72" s="813" t="s">
        <v>394</v>
      </c>
    </row>
    <row r="73" spans="1:7" x14ac:dyDescent="0.3">
      <c r="A73" s="814" t="s">
        <v>423</v>
      </c>
      <c r="B73" s="815"/>
      <c r="C73" s="815">
        <v>60348839</v>
      </c>
      <c r="D73" s="815"/>
      <c r="E73" s="836"/>
      <c r="F73" s="836"/>
      <c r="G73" s="816">
        <f>C73</f>
        <v>60348839</v>
      </c>
    </row>
    <row r="74" spans="1:7" x14ac:dyDescent="0.3">
      <c r="A74" s="817" t="s">
        <v>424</v>
      </c>
      <c r="B74" s="818"/>
      <c r="C74" s="818"/>
      <c r="D74" s="818"/>
      <c r="E74" s="837"/>
      <c r="F74" s="837"/>
      <c r="G74" s="819"/>
    </row>
    <row r="75" spans="1:7" x14ac:dyDescent="0.3">
      <c r="A75" s="820" t="s">
        <v>425</v>
      </c>
      <c r="B75" s="821"/>
      <c r="C75" s="821">
        <f>C73</f>
        <v>60348839</v>
      </c>
      <c r="D75" s="821"/>
      <c r="E75" s="838"/>
      <c r="F75" s="838"/>
      <c r="G75" s="822"/>
    </row>
    <row r="76" spans="1:7" x14ac:dyDescent="0.3">
      <c r="A76" s="820"/>
      <c r="B76" s="821"/>
      <c r="C76" s="821"/>
      <c r="D76" s="821"/>
      <c r="E76" s="838"/>
      <c r="F76" s="838"/>
      <c r="G76" s="822"/>
    </row>
    <row r="77" spans="1:7" x14ac:dyDescent="0.3">
      <c r="A77" s="814" t="s">
        <v>426</v>
      </c>
      <c r="B77" s="823">
        <f>SUM(B78:B86)</f>
        <v>5799200</v>
      </c>
      <c r="C77" s="823">
        <f>SUM(C81,C82)</f>
        <v>1105180</v>
      </c>
      <c r="D77" s="823">
        <f>SUM(D84,D82,D81)</f>
        <v>3704580</v>
      </c>
      <c r="E77" s="839">
        <f>E81+E82</f>
        <v>45579328</v>
      </c>
      <c r="F77" s="839">
        <f>SUM(F78:F86)</f>
        <v>4160551</v>
      </c>
      <c r="G77" s="824">
        <f>SUM(B77:F77)</f>
        <v>60348839</v>
      </c>
    </row>
    <row r="78" spans="1:7" x14ac:dyDescent="0.3">
      <c r="A78" s="817" t="s">
        <v>424</v>
      </c>
      <c r="B78" s="818"/>
      <c r="C78" s="818"/>
      <c r="D78" s="818"/>
      <c r="E78" s="837"/>
      <c r="F78" s="837"/>
      <c r="G78" s="824">
        <f t="shared" ref="G78:G86" si="2">SUM(B78:D78)</f>
        <v>0</v>
      </c>
    </row>
    <row r="79" spans="1:7" x14ac:dyDescent="0.3">
      <c r="A79" s="825" t="s">
        <v>427</v>
      </c>
      <c r="B79" s="826"/>
      <c r="C79" s="826">
        <v>0</v>
      </c>
      <c r="D79" s="826">
        <v>0</v>
      </c>
      <c r="E79" s="840"/>
      <c r="F79" s="840"/>
      <c r="G79" s="824">
        <f t="shared" si="2"/>
        <v>0</v>
      </c>
    </row>
    <row r="80" spans="1:7" ht="26" x14ac:dyDescent="0.3">
      <c r="A80" s="825" t="s">
        <v>204</v>
      </c>
      <c r="B80" s="826"/>
      <c r="C80" s="826">
        <v>0</v>
      </c>
      <c r="D80" s="826">
        <v>0</v>
      </c>
      <c r="E80" s="840"/>
      <c r="F80" s="840"/>
      <c r="G80" s="824">
        <f t="shared" si="2"/>
        <v>0</v>
      </c>
    </row>
    <row r="81" spans="1:8" x14ac:dyDescent="0.3">
      <c r="A81" s="825" t="s">
        <v>428</v>
      </c>
      <c r="B81" s="826">
        <v>5799200</v>
      </c>
      <c r="C81" s="826">
        <v>1105180</v>
      </c>
      <c r="D81" s="826">
        <v>631180</v>
      </c>
      <c r="E81" s="840">
        <v>631180</v>
      </c>
      <c r="F81" s="840">
        <v>1000000</v>
      </c>
      <c r="G81" s="824">
        <f>SUM(B81:F81)</f>
        <v>9166740</v>
      </c>
      <c r="H81" s="915"/>
    </row>
    <row r="82" spans="1:8" x14ac:dyDescent="0.3">
      <c r="A82" s="825" t="s">
        <v>429</v>
      </c>
      <c r="B82" s="826"/>
      <c r="C82" s="826"/>
      <c r="D82" s="826">
        <v>3073400</v>
      </c>
      <c r="E82" s="840">
        <v>44948148</v>
      </c>
      <c r="F82" s="840">
        <v>3160551</v>
      </c>
      <c r="G82" s="824">
        <f>SUM(D82:E82)</f>
        <v>48021548</v>
      </c>
    </row>
    <row r="83" spans="1:8" x14ac:dyDescent="0.3">
      <c r="A83" s="820" t="s">
        <v>424</v>
      </c>
      <c r="B83" s="826"/>
      <c r="C83" s="826"/>
      <c r="D83" s="826"/>
      <c r="E83" s="840"/>
      <c r="F83" s="840"/>
      <c r="G83" s="824">
        <f t="shared" si="2"/>
        <v>0</v>
      </c>
    </row>
    <row r="84" spans="1:8" x14ac:dyDescent="0.3">
      <c r="A84" s="820" t="s">
        <v>731</v>
      </c>
      <c r="B84" s="826"/>
      <c r="C84" s="826"/>
      <c r="D84" s="826"/>
      <c r="E84" s="840"/>
      <c r="F84" s="840"/>
      <c r="G84" s="824">
        <f t="shared" si="2"/>
        <v>0</v>
      </c>
    </row>
    <row r="85" spans="1:8" x14ac:dyDescent="0.3">
      <c r="A85" s="825" t="s">
        <v>430</v>
      </c>
      <c r="B85" s="826"/>
      <c r="C85" s="826"/>
      <c r="D85" s="826"/>
      <c r="E85" s="840"/>
      <c r="F85" s="840"/>
      <c r="G85" s="824">
        <f t="shared" si="2"/>
        <v>0</v>
      </c>
    </row>
    <row r="86" spans="1:8" x14ac:dyDescent="0.3">
      <c r="A86" s="825" t="s">
        <v>233</v>
      </c>
      <c r="B86" s="826"/>
      <c r="C86" s="826"/>
      <c r="D86" s="826"/>
      <c r="E86" s="840"/>
      <c r="F86" s="840"/>
      <c r="G86" s="824">
        <f t="shared" si="2"/>
        <v>0</v>
      </c>
    </row>
    <row r="87" spans="1:8" ht="13.5" x14ac:dyDescent="0.3">
      <c r="A87" s="827" t="s">
        <v>431</v>
      </c>
      <c r="B87" s="828">
        <v>5799200</v>
      </c>
      <c r="C87" s="828">
        <v>1105180</v>
      </c>
      <c r="D87" s="828">
        <v>3704580</v>
      </c>
      <c r="E87" s="841">
        <v>45579328</v>
      </c>
      <c r="F87" s="841">
        <f>F77-F88</f>
        <v>4160551</v>
      </c>
      <c r="G87" s="824">
        <f>SUM(B87:F87)</f>
        <v>60348839</v>
      </c>
    </row>
    <row r="88" spans="1:8" ht="27.5" thickBot="1" x14ac:dyDescent="0.35">
      <c r="A88" s="830" t="s">
        <v>432</v>
      </c>
      <c r="B88" s="831"/>
      <c r="C88" s="831">
        <v>0</v>
      </c>
      <c r="D88" s="831"/>
      <c r="E88" s="842"/>
      <c r="F88" s="914"/>
      <c r="G88" s="884">
        <f>SUM(B88:F88)</f>
        <v>0</v>
      </c>
    </row>
    <row r="89" spans="1:8" x14ac:dyDescent="0.3">
      <c r="A89" s="907"/>
      <c r="B89" s="907"/>
      <c r="C89" s="907"/>
      <c r="D89" s="907"/>
      <c r="E89" s="907"/>
      <c r="F89" s="907"/>
      <c r="G89" s="907"/>
    </row>
    <row r="90" spans="1:8" ht="13.5" thickBot="1" x14ac:dyDescent="0.35">
      <c r="A90" s="907"/>
      <c r="B90" s="907"/>
      <c r="C90" s="907"/>
      <c r="D90" s="907"/>
      <c r="E90" s="907"/>
      <c r="F90" s="907"/>
      <c r="G90" s="907"/>
    </row>
    <row r="91" spans="1:8" ht="17.5" x14ac:dyDescent="0.3">
      <c r="A91" s="1477" t="s">
        <v>433</v>
      </c>
      <c r="B91" s="1478"/>
      <c r="C91" s="1478"/>
      <c r="D91" s="1478"/>
      <c r="E91" s="1478"/>
      <c r="F91" s="1478"/>
      <c r="G91" s="1479"/>
    </row>
    <row r="92" spans="1:8" ht="15" x14ac:dyDescent="0.3">
      <c r="A92" s="803"/>
      <c r="B92" s="1480"/>
      <c r="C92" s="1480"/>
      <c r="D92" s="833"/>
      <c r="E92" s="833"/>
      <c r="F92" s="833"/>
      <c r="G92" s="834"/>
    </row>
    <row r="93" spans="1:8" x14ac:dyDescent="0.3">
      <c r="A93" s="804" t="s">
        <v>415</v>
      </c>
      <c r="B93" s="1481" t="s">
        <v>740</v>
      </c>
      <c r="C93" s="1481"/>
      <c r="D93" s="1481"/>
      <c r="E93" s="1481"/>
      <c r="F93" s="1481"/>
      <c r="G93" s="1482"/>
    </row>
    <row r="94" spans="1:8" x14ac:dyDescent="0.3">
      <c r="A94" s="804" t="s">
        <v>416</v>
      </c>
      <c r="B94" s="1481" t="s">
        <v>741</v>
      </c>
      <c r="C94" s="1481"/>
      <c r="D94" s="1481"/>
      <c r="E94" s="1481"/>
      <c r="F94" s="1481"/>
      <c r="G94" s="1482"/>
    </row>
    <row r="95" spans="1:8" x14ac:dyDescent="0.3">
      <c r="A95" s="804" t="s">
        <v>726</v>
      </c>
      <c r="B95" s="1481" t="s">
        <v>742</v>
      </c>
      <c r="C95" s="1481"/>
      <c r="D95" s="1481"/>
      <c r="E95" s="1481"/>
      <c r="F95" s="1481"/>
      <c r="G95" s="1482"/>
    </row>
    <row r="96" spans="1:8" ht="15.5" x14ac:dyDescent="0.3">
      <c r="A96" s="804" t="s">
        <v>728</v>
      </c>
      <c r="B96" s="1483">
        <v>300000000</v>
      </c>
      <c r="C96" s="1483"/>
      <c r="D96" s="405"/>
      <c r="E96" s="1045"/>
      <c r="F96" s="1045"/>
      <c r="G96" s="805"/>
    </row>
    <row r="97" spans="1:7" x14ac:dyDescent="0.3">
      <c r="A97" s="804" t="s">
        <v>729</v>
      </c>
      <c r="B97" s="1483" t="s">
        <v>373</v>
      </c>
      <c r="C97" s="1483"/>
      <c r="D97" s="1483"/>
      <c r="E97" s="1483"/>
      <c r="F97" s="1483"/>
      <c r="G97" s="1489"/>
    </row>
    <row r="98" spans="1:7" x14ac:dyDescent="0.3">
      <c r="A98" s="804" t="s">
        <v>568</v>
      </c>
      <c r="B98" s="1483" t="s">
        <v>743</v>
      </c>
      <c r="C98" s="1483"/>
      <c r="D98" s="1483"/>
      <c r="E98" s="1483"/>
      <c r="F98" s="1483"/>
      <c r="G98" s="1489"/>
    </row>
    <row r="99" spans="1:7" ht="15.5" x14ac:dyDescent="0.3">
      <c r="A99" s="804" t="s">
        <v>417</v>
      </c>
      <c r="B99" s="1486">
        <v>1</v>
      </c>
      <c r="C99" s="1486"/>
      <c r="D99" s="1046"/>
      <c r="E99" s="1046"/>
      <c r="F99" s="1046"/>
      <c r="G99" s="805"/>
    </row>
    <row r="100" spans="1:7" ht="15.5" x14ac:dyDescent="0.3">
      <c r="A100" s="804" t="s">
        <v>418</v>
      </c>
      <c r="B100" s="1487">
        <v>42993</v>
      </c>
      <c r="C100" s="1488"/>
      <c r="D100" s="1047"/>
      <c r="E100" s="1047"/>
      <c r="F100" s="1047"/>
      <c r="G100" s="805"/>
    </row>
    <row r="101" spans="1:7" ht="15.5" x14ac:dyDescent="0.3">
      <c r="A101" s="804" t="s">
        <v>419</v>
      </c>
      <c r="B101" s="1487">
        <v>43434</v>
      </c>
      <c r="C101" s="1488"/>
      <c r="D101" s="1047"/>
      <c r="E101" s="1047"/>
      <c r="F101" s="1047"/>
      <c r="G101" s="805"/>
    </row>
    <row r="102" spans="1:7" ht="13.5" thickBot="1" x14ac:dyDescent="0.35">
      <c r="A102" s="807"/>
      <c r="B102" s="808"/>
      <c r="C102" s="808"/>
      <c r="D102" s="808"/>
      <c r="E102" s="808"/>
      <c r="F102" s="808"/>
      <c r="G102" s="809"/>
    </row>
    <row r="103" spans="1:7" ht="26" x14ac:dyDescent="0.3">
      <c r="A103" s="810" t="s">
        <v>265</v>
      </c>
      <c r="B103" s="811" t="s">
        <v>420</v>
      </c>
      <c r="C103" s="812" t="s">
        <v>421</v>
      </c>
      <c r="D103" s="812" t="s">
        <v>422</v>
      </c>
      <c r="E103" s="812" t="s">
        <v>567</v>
      </c>
      <c r="F103" s="835" t="s">
        <v>730</v>
      </c>
      <c r="G103" s="813" t="s">
        <v>394</v>
      </c>
    </row>
    <row r="104" spans="1:7" x14ac:dyDescent="0.3">
      <c r="A104" s="814" t="s">
        <v>423</v>
      </c>
      <c r="B104" s="815"/>
      <c r="C104" s="815">
        <v>299847600</v>
      </c>
      <c r="D104" s="815"/>
      <c r="E104" s="815"/>
      <c r="F104" s="836"/>
      <c r="G104" s="816">
        <v>299847600</v>
      </c>
    </row>
    <row r="105" spans="1:7" x14ac:dyDescent="0.3">
      <c r="A105" s="817" t="s">
        <v>424</v>
      </c>
      <c r="B105" s="818"/>
      <c r="C105" s="818"/>
      <c r="D105" s="818"/>
      <c r="E105" s="818"/>
      <c r="F105" s="837"/>
      <c r="G105" s="819"/>
    </row>
    <row r="106" spans="1:7" x14ac:dyDescent="0.3">
      <c r="A106" s="820" t="s">
        <v>425</v>
      </c>
      <c r="B106" s="821"/>
      <c r="C106" s="821">
        <v>299847600</v>
      </c>
      <c r="D106" s="821"/>
      <c r="E106" s="821"/>
      <c r="F106" s="838"/>
      <c r="G106" s="822">
        <v>299847600</v>
      </c>
    </row>
    <row r="107" spans="1:7" x14ac:dyDescent="0.3">
      <c r="A107" s="820"/>
      <c r="B107" s="821"/>
      <c r="C107" s="821"/>
      <c r="D107" s="821"/>
      <c r="E107" s="821"/>
      <c r="F107" s="838"/>
      <c r="G107" s="822"/>
    </row>
    <row r="108" spans="1:7" x14ac:dyDescent="0.3">
      <c r="A108" s="814" t="s">
        <v>426</v>
      </c>
      <c r="B108" s="823"/>
      <c r="C108" s="823"/>
      <c r="D108" s="823">
        <f>SUM(D110:D112)</f>
        <v>20200598</v>
      </c>
      <c r="E108" s="823">
        <f>SUM(E110:E112)</f>
        <v>2906250</v>
      </c>
      <c r="F108" s="839">
        <v>276740752</v>
      </c>
      <c r="G108" s="824">
        <f>SUM(B108:F108)</f>
        <v>299847600</v>
      </c>
    </row>
    <row r="109" spans="1:7" x14ac:dyDescent="0.3">
      <c r="A109" s="817" t="s">
        <v>424</v>
      </c>
      <c r="B109" s="818"/>
      <c r="C109" s="818"/>
      <c r="D109" s="818"/>
      <c r="E109" s="818"/>
      <c r="F109" s="837"/>
      <c r="G109" s="819"/>
    </row>
    <row r="110" spans="1:7" x14ac:dyDescent="0.3">
      <c r="A110" s="825" t="s">
        <v>744</v>
      </c>
      <c r="B110" s="826"/>
      <c r="C110" s="826"/>
      <c r="D110" s="826"/>
      <c r="E110" s="826">
        <v>0</v>
      </c>
      <c r="F110" s="840"/>
      <c r="G110" s="822"/>
    </row>
    <row r="111" spans="1:7" x14ac:dyDescent="0.3">
      <c r="A111" s="825" t="s">
        <v>428</v>
      </c>
      <c r="B111" s="826"/>
      <c r="C111" s="826"/>
      <c r="D111" s="826">
        <v>20200598</v>
      </c>
      <c r="E111" s="826">
        <v>2906250</v>
      </c>
      <c r="F111" s="921">
        <v>8240852</v>
      </c>
      <c r="G111" s="822">
        <f>SUM(E111:F111,D111,C111,B111)</f>
        <v>31347700</v>
      </c>
    </row>
    <row r="112" spans="1:7" x14ac:dyDescent="0.3">
      <c r="A112" s="825" t="s">
        <v>429</v>
      </c>
      <c r="B112" s="826"/>
      <c r="C112" s="826"/>
      <c r="D112" s="826"/>
      <c r="E112" s="826"/>
      <c r="F112" s="921">
        <v>268499900</v>
      </c>
      <c r="G112" s="822">
        <f>SUM(E112:F112,D112,C112,B112)</f>
        <v>268499900</v>
      </c>
    </row>
    <row r="113" spans="1:9" x14ac:dyDescent="0.3">
      <c r="A113" s="820" t="s">
        <v>424</v>
      </c>
      <c r="B113" s="826"/>
      <c r="C113" s="826"/>
      <c r="D113" s="826"/>
      <c r="E113" s="826"/>
      <c r="F113" s="921"/>
      <c r="G113" s="822"/>
    </row>
    <row r="114" spans="1:9" x14ac:dyDescent="0.3">
      <c r="A114" s="820" t="s">
        <v>731</v>
      </c>
      <c r="B114" s="826"/>
      <c r="C114" s="826"/>
      <c r="D114" s="826"/>
      <c r="E114" s="826"/>
      <c r="F114" s="840"/>
      <c r="G114" s="822"/>
    </row>
    <row r="115" spans="1:9" x14ac:dyDescent="0.3">
      <c r="A115" s="825" t="s">
        <v>430</v>
      </c>
      <c r="B115" s="826"/>
      <c r="C115" s="826"/>
      <c r="D115" s="826"/>
      <c r="E115" s="826"/>
      <c r="F115" s="840"/>
      <c r="G115" s="822">
        <v>0</v>
      </c>
    </row>
    <row r="116" spans="1:9" x14ac:dyDescent="0.3">
      <c r="A116" s="825" t="s">
        <v>233</v>
      </c>
      <c r="B116" s="826"/>
      <c r="C116" s="826"/>
      <c r="D116" s="826"/>
      <c r="E116" s="826"/>
      <c r="F116" s="840"/>
      <c r="G116" s="822">
        <v>0</v>
      </c>
    </row>
    <row r="117" spans="1:9" ht="13.5" x14ac:dyDescent="0.3">
      <c r="A117" s="827" t="s">
        <v>431</v>
      </c>
      <c r="B117" s="828"/>
      <c r="C117" s="828"/>
      <c r="D117" s="828">
        <f>SUM(D110:D112)</f>
        <v>20200598</v>
      </c>
      <c r="E117" s="828">
        <f>E108-E118</f>
        <v>2906250</v>
      </c>
      <c r="F117" s="841">
        <f>F108-F118</f>
        <v>276740752</v>
      </c>
      <c r="G117" s="829">
        <f>SUM(C117:F117)</f>
        <v>299847600</v>
      </c>
      <c r="H117" s="863"/>
    </row>
    <row r="118" spans="1:9" ht="27.5" thickBot="1" x14ac:dyDescent="0.35">
      <c r="A118" s="830" t="s">
        <v>432</v>
      </c>
      <c r="B118" s="831">
        <v>0</v>
      </c>
      <c r="C118" s="831">
        <v>0</v>
      </c>
      <c r="D118" s="831"/>
      <c r="E118" s="831"/>
      <c r="F118" s="842"/>
      <c r="G118" s="885">
        <f>SUM(C118:F118)</f>
        <v>0</v>
      </c>
      <c r="I118" s="863"/>
    </row>
    <row r="119" spans="1:9" x14ac:dyDescent="0.3">
      <c r="A119" s="907"/>
      <c r="B119" s="907"/>
      <c r="C119" s="907"/>
      <c r="D119" s="907"/>
      <c r="E119" s="907"/>
      <c r="F119" s="907"/>
      <c r="G119" s="907"/>
    </row>
    <row r="120" spans="1:9" ht="13.5" thickBot="1" x14ac:dyDescent="0.35">
      <c r="A120" s="907"/>
      <c r="B120" s="907"/>
      <c r="C120" s="907"/>
      <c r="D120" s="907"/>
      <c r="E120" s="907"/>
      <c r="F120" s="907"/>
      <c r="G120" s="907"/>
    </row>
    <row r="121" spans="1:9" ht="17.5" x14ac:dyDescent="0.3">
      <c r="A121" s="1477" t="s">
        <v>433</v>
      </c>
      <c r="B121" s="1478"/>
      <c r="C121" s="1478"/>
      <c r="D121" s="1478"/>
      <c r="E121" s="1478"/>
      <c r="F121" s="1478"/>
      <c r="G121" s="1479"/>
    </row>
    <row r="122" spans="1:9" ht="15" x14ac:dyDescent="0.3">
      <c r="A122" s="803"/>
      <c r="B122" s="1480"/>
      <c r="C122" s="1480"/>
      <c r="D122" s="833"/>
      <c r="E122" s="833"/>
      <c r="F122" s="833"/>
      <c r="G122" s="834"/>
    </row>
    <row r="123" spans="1:9" x14ac:dyDescent="0.3">
      <c r="A123" s="804" t="s">
        <v>415</v>
      </c>
      <c r="B123" s="1481" t="s">
        <v>745</v>
      </c>
      <c r="C123" s="1481"/>
      <c r="D123" s="1481"/>
      <c r="E123" s="1481"/>
      <c r="F123" s="1481"/>
      <c r="G123" s="1482"/>
    </row>
    <row r="124" spans="1:9" x14ac:dyDescent="0.3">
      <c r="A124" s="804" t="s">
        <v>416</v>
      </c>
      <c r="B124" s="1481" t="s">
        <v>746</v>
      </c>
      <c r="C124" s="1481"/>
      <c r="D124" s="1481"/>
      <c r="E124" s="1481"/>
      <c r="F124" s="1481"/>
      <c r="G124" s="1482"/>
    </row>
    <row r="125" spans="1:9" x14ac:dyDescent="0.3">
      <c r="A125" s="804" t="s">
        <v>726</v>
      </c>
      <c r="B125" s="1481" t="s">
        <v>742</v>
      </c>
      <c r="C125" s="1481"/>
      <c r="D125" s="1481"/>
      <c r="E125" s="1481"/>
      <c r="F125" s="1481"/>
      <c r="G125" s="1482"/>
    </row>
    <row r="126" spans="1:9" ht="15.5" x14ac:dyDescent="0.3">
      <c r="A126" s="804" t="s">
        <v>728</v>
      </c>
      <c r="B126" s="1483">
        <v>448162650</v>
      </c>
      <c r="C126" s="1483"/>
      <c r="D126" s="405"/>
      <c r="E126" s="1045"/>
      <c r="F126" s="1045"/>
      <c r="G126" s="805"/>
    </row>
    <row r="127" spans="1:9" x14ac:dyDescent="0.3">
      <c r="A127" s="804" t="s">
        <v>729</v>
      </c>
      <c r="B127" s="1483" t="s">
        <v>373</v>
      </c>
      <c r="C127" s="1483"/>
      <c r="D127" s="1483"/>
      <c r="E127" s="1483"/>
      <c r="F127" s="1483"/>
      <c r="G127" s="1489"/>
    </row>
    <row r="128" spans="1:9" x14ac:dyDescent="0.3">
      <c r="A128" s="804" t="s">
        <v>568</v>
      </c>
      <c r="B128" s="1483" t="s">
        <v>743</v>
      </c>
      <c r="C128" s="1483"/>
      <c r="D128" s="1483"/>
      <c r="E128" s="1483"/>
      <c r="F128" s="1483"/>
      <c r="G128" s="1489"/>
    </row>
    <row r="129" spans="1:8" ht="15.5" x14ac:dyDescent="0.3">
      <c r="A129" s="804" t="s">
        <v>417</v>
      </c>
      <c r="B129" s="1486">
        <v>1</v>
      </c>
      <c r="C129" s="1486"/>
      <c r="D129" s="1046"/>
      <c r="E129" s="1046"/>
      <c r="F129" s="1046"/>
      <c r="G129" s="805"/>
    </row>
    <row r="130" spans="1:8" ht="15.5" x14ac:dyDescent="0.3">
      <c r="A130" s="804" t="s">
        <v>418</v>
      </c>
      <c r="B130" s="1487">
        <v>42887</v>
      </c>
      <c r="C130" s="1488"/>
      <c r="D130" s="1047"/>
      <c r="E130" s="1047"/>
      <c r="F130" s="1047"/>
      <c r="G130" s="805"/>
    </row>
    <row r="131" spans="1:8" ht="15.5" x14ac:dyDescent="0.3">
      <c r="A131" s="804" t="s">
        <v>419</v>
      </c>
      <c r="B131" s="1487">
        <v>43646</v>
      </c>
      <c r="C131" s="1488"/>
      <c r="D131" s="1047"/>
      <c r="E131" s="1047"/>
      <c r="F131" s="1047"/>
      <c r="G131" s="805"/>
    </row>
    <row r="132" spans="1:8" ht="13.5" thickBot="1" x14ac:dyDescent="0.35">
      <c r="A132" s="807"/>
      <c r="B132" s="808"/>
      <c r="C132" s="808"/>
      <c r="D132" s="808"/>
      <c r="E132" s="808"/>
      <c r="F132" s="808"/>
      <c r="G132" s="809"/>
    </row>
    <row r="133" spans="1:8" ht="26" x14ac:dyDescent="0.3">
      <c r="A133" s="810" t="s">
        <v>265</v>
      </c>
      <c r="B133" s="811" t="s">
        <v>420</v>
      </c>
      <c r="C133" s="812" t="s">
        <v>421</v>
      </c>
      <c r="D133" s="812" t="s">
        <v>422</v>
      </c>
      <c r="E133" s="812" t="s">
        <v>567</v>
      </c>
      <c r="F133" s="835" t="s">
        <v>730</v>
      </c>
      <c r="G133" s="813" t="s">
        <v>394</v>
      </c>
    </row>
    <row r="134" spans="1:8" x14ac:dyDescent="0.3">
      <c r="A134" s="814" t="s">
        <v>423</v>
      </c>
      <c r="B134" s="815"/>
      <c r="C134" s="815">
        <v>448010250</v>
      </c>
      <c r="D134" s="815"/>
      <c r="E134" s="815"/>
      <c r="F134" s="836"/>
      <c r="G134" s="816">
        <v>448010250</v>
      </c>
    </row>
    <row r="135" spans="1:8" x14ac:dyDescent="0.3">
      <c r="A135" s="817" t="s">
        <v>424</v>
      </c>
      <c r="B135" s="818"/>
      <c r="C135" s="818"/>
      <c r="D135" s="818"/>
      <c r="E135" s="818"/>
      <c r="F135" s="837"/>
      <c r="G135" s="819"/>
    </row>
    <row r="136" spans="1:8" x14ac:dyDescent="0.3">
      <c r="A136" s="820" t="s">
        <v>425</v>
      </c>
      <c r="B136" s="821"/>
      <c r="C136" s="821">
        <v>448010250</v>
      </c>
      <c r="D136" s="821"/>
      <c r="E136" s="821"/>
      <c r="F136" s="838"/>
      <c r="G136" s="822">
        <v>448010250</v>
      </c>
      <c r="H136" s="910"/>
    </row>
    <row r="137" spans="1:8" x14ac:dyDescent="0.3">
      <c r="A137" s="820"/>
      <c r="B137" s="821"/>
      <c r="C137" s="821"/>
      <c r="D137" s="821"/>
      <c r="E137" s="821"/>
      <c r="F137" s="838"/>
      <c r="G137" s="822"/>
      <c r="H137" s="911"/>
    </row>
    <row r="138" spans="1:8" x14ac:dyDescent="0.3">
      <c r="A138" s="814" t="s">
        <v>426</v>
      </c>
      <c r="B138" s="823"/>
      <c r="C138" s="823">
        <v>8547350</v>
      </c>
      <c r="D138" s="823">
        <f>SUM(D139:D147)</f>
        <v>23586150</v>
      </c>
      <c r="E138" s="823">
        <f>SUM(E139:E147)</f>
        <v>6165850</v>
      </c>
      <c r="F138" s="839">
        <f>SUM(F139:F147)</f>
        <v>409710900</v>
      </c>
      <c r="G138" s="824">
        <f>SUM(B138:E138)</f>
        <v>38299350</v>
      </c>
    </row>
    <row r="139" spans="1:8" x14ac:dyDescent="0.3">
      <c r="A139" s="817" t="s">
        <v>424</v>
      </c>
      <c r="B139" s="818"/>
      <c r="C139" s="818"/>
      <c r="D139" s="818"/>
      <c r="E139" s="818"/>
      <c r="F139" s="837"/>
      <c r="G139" s="819"/>
      <c r="H139" s="863"/>
    </row>
    <row r="140" spans="1:8" x14ac:dyDescent="0.3">
      <c r="A140" s="825" t="s">
        <v>427</v>
      </c>
      <c r="B140" s="826"/>
      <c r="C140" s="826">
        <v>0</v>
      </c>
      <c r="D140" s="826">
        <v>0</v>
      </c>
      <c r="E140" s="826">
        <v>0</v>
      </c>
      <c r="F140" s="840"/>
      <c r="G140" s="822">
        <v>0</v>
      </c>
    </row>
    <row r="141" spans="1:8" ht="26" x14ac:dyDescent="0.3">
      <c r="A141" s="825" t="s">
        <v>204</v>
      </c>
      <c r="B141" s="826"/>
      <c r="C141" s="826">
        <v>0</v>
      </c>
      <c r="D141" s="826">
        <v>0</v>
      </c>
      <c r="E141" s="826">
        <v>0</v>
      </c>
      <c r="F141" s="840"/>
      <c r="G141" s="822">
        <v>0</v>
      </c>
      <c r="H141" s="911"/>
    </row>
    <row r="142" spans="1:8" x14ac:dyDescent="0.3">
      <c r="A142" s="825" t="s">
        <v>428</v>
      </c>
      <c r="B142" s="826"/>
      <c r="C142" s="826">
        <v>8547350</v>
      </c>
      <c r="D142" s="826">
        <v>23586150</v>
      </c>
      <c r="E142" s="826">
        <v>6165850</v>
      </c>
      <c r="F142" s="921">
        <v>32501850</v>
      </c>
      <c r="G142" s="822">
        <f>SUM(E142,D142,C142,B142)</f>
        <v>38299350</v>
      </c>
    </row>
    <row r="143" spans="1:8" x14ac:dyDescent="0.3">
      <c r="A143" s="825" t="s">
        <v>429</v>
      </c>
      <c r="B143" s="826"/>
      <c r="C143" s="826">
        <v>0</v>
      </c>
      <c r="D143" s="826"/>
      <c r="E143" s="826"/>
      <c r="F143" s="921">
        <v>287290510</v>
      </c>
      <c r="G143" s="822">
        <f>SUM(D143,E143)</f>
        <v>0</v>
      </c>
    </row>
    <row r="144" spans="1:8" x14ac:dyDescent="0.3">
      <c r="A144" s="820" t="s">
        <v>424</v>
      </c>
      <c r="B144" s="826"/>
      <c r="C144" s="826"/>
      <c r="D144" s="826"/>
      <c r="E144" s="826"/>
      <c r="F144" s="921"/>
      <c r="G144" s="822"/>
    </row>
    <row r="145" spans="1:9" x14ac:dyDescent="0.3">
      <c r="A145" s="820" t="s">
        <v>731</v>
      </c>
      <c r="B145" s="826"/>
      <c r="C145" s="826"/>
      <c r="D145" s="826"/>
      <c r="E145" s="826"/>
      <c r="F145" s="921"/>
      <c r="G145" s="822"/>
    </row>
    <row r="146" spans="1:9" x14ac:dyDescent="0.3">
      <c r="A146" s="825" t="s">
        <v>430</v>
      </c>
      <c r="B146" s="826"/>
      <c r="C146" s="826"/>
      <c r="D146" s="826"/>
      <c r="E146" s="826"/>
      <c r="F146" s="921">
        <v>89918540</v>
      </c>
      <c r="G146" s="822">
        <v>0</v>
      </c>
    </row>
    <row r="147" spans="1:9" x14ac:dyDescent="0.3">
      <c r="A147" s="825" t="s">
        <v>233</v>
      </c>
      <c r="B147" s="826"/>
      <c r="C147" s="826"/>
      <c r="D147" s="826"/>
      <c r="E147" s="826"/>
      <c r="F147" s="840"/>
      <c r="G147" s="822">
        <v>0</v>
      </c>
    </row>
    <row r="148" spans="1:9" ht="13.5" x14ac:dyDescent="0.3">
      <c r="A148" s="827" t="s">
        <v>431</v>
      </c>
      <c r="B148" s="828"/>
      <c r="C148" s="828">
        <v>8547350</v>
      </c>
      <c r="D148" s="828">
        <f>SUM(D142,D143)</f>
        <v>23586150</v>
      </c>
      <c r="E148" s="828">
        <f>E138-E149</f>
        <v>6165850</v>
      </c>
      <c r="F148" s="841">
        <f>F138-F149</f>
        <v>409710900</v>
      </c>
      <c r="G148" s="829">
        <f>SUM(C148:F148)</f>
        <v>448010250</v>
      </c>
      <c r="H148" s="863"/>
      <c r="I148" s="863"/>
    </row>
    <row r="149" spans="1:9" ht="27.5" thickBot="1" x14ac:dyDescent="0.35">
      <c r="A149" s="830" t="s">
        <v>747</v>
      </c>
      <c r="B149" s="831"/>
      <c r="C149" s="831">
        <v>0</v>
      </c>
      <c r="D149" s="831"/>
      <c r="E149" s="831"/>
      <c r="F149" s="842"/>
      <c r="G149" s="832">
        <f>SUM(B149:F149)</f>
        <v>0</v>
      </c>
      <c r="I149" s="863"/>
    </row>
    <row r="150" spans="1:9" x14ac:dyDescent="0.3">
      <c r="A150" s="907"/>
      <c r="B150" s="907"/>
      <c r="C150" s="907"/>
      <c r="D150" s="907"/>
      <c r="E150" s="907"/>
      <c r="F150" s="907"/>
      <c r="G150" s="907"/>
    </row>
    <row r="151" spans="1:9" ht="13.5" thickBot="1" x14ac:dyDescent="0.35">
      <c r="A151" s="907"/>
      <c r="B151" s="907"/>
      <c r="C151" s="907"/>
      <c r="D151" s="907"/>
      <c r="E151" s="907"/>
      <c r="F151" s="907"/>
      <c r="G151" s="907"/>
    </row>
    <row r="152" spans="1:9" ht="17.5" x14ac:dyDescent="0.3">
      <c r="A152" s="1477" t="s">
        <v>433</v>
      </c>
      <c r="B152" s="1478"/>
      <c r="C152" s="1478"/>
      <c r="D152" s="1478"/>
      <c r="E152" s="1478"/>
      <c r="F152" s="1478"/>
      <c r="G152" s="1479"/>
    </row>
    <row r="153" spans="1:9" ht="15" x14ac:dyDescent="0.3">
      <c r="A153" s="803"/>
      <c r="B153" s="1480"/>
      <c r="C153" s="1480"/>
      <c r="D153" s="833"/>
      <c r="E153" s="833"/>
      <c r="F153" s="833"/>
      <c r="G153" s="834"/>
    </row>
    <row r="154" spans="1:9" x14ac:dyDescent="0.3">
      <c r="A154" s="804" t="s">
        <v>415</v>
      </c>
      <c r="B154" s="1481" t="s">
        <v>748</v>
      </c>
      <c r="C154" s="1481"/>
      <c r="D154" s="1481"/>
      <c r="E154" s="1481"/>
      <c r="F154" s="1481"/>
      <c r="G154" s="1482"/>
    </row>
    <row r="155" spans="1:9" x14ac:dyDescent="0.3">
      <c r="A155" s="804" t="s">
        <v>733</v>
      </c>
      <c r="B155" s="1481" t="s">
        <v>749</v>
      </c>
      <c r="C155" s="1481"/>
      <c r="D155" s="1481"/>
      <c r="E155" s="1481"/>
      <c r="F155" s="1481"/>
      <c r="G155" s="1482"/>
    </row>
    <row r="156" spans="1:9" x14ac:dyDescent="0.3">
      <c r="A156" s="804" t="s">
        <v>726</v>
      </c>
      <c r="B156" s="1481" t="s">
        <v>750</v>
      </c>
      <c r="C156" s="1481"/>
      <c r="D156" s="1481"/>
      <c r="E156" s="1481"/>
      <c r="F156" s="1481"/>
      <c r="G156" s="1482"/>
    </row>
    <row r="157" spans="1:9" ht="15.5" x14ac:dyDescent="0.3">
      <c r="A157" s="804" t="s">
        <v>728</v>
      </c>
      <c r="B157" s="1483" t="s">
        <v>751</v>
      </c>
      <c r="C157" s="1483"/>
      <c r="D157" s="405"/>
      <c r="E157" s="405"/>
      <c r="F157" s="405"/>
      <c r="G157" s="805"/>
    </row>
    <row r="158" spans="1:9" ht="15.5" x14ac:dyDescent="0.3">
      <c r="A158" s="804" t="s">
        <v>729</v>
      </c>
      <c r="B158" s="1483" t="s">
        <v>373</v>
      </c>
      <c r="C158" s="1483"/>
      <c r="D158" s="1483"/>
      <c r="E158" s="1045"/>
      <c r="F158" s="1045"/>
      <c r="G158" s="805"/>
    </row>
    <row r="159" spans="1:9" ht="15.5" x14ac:dyDescent="0.3">
      <c r="A159" s="804" t="s">
        <v>417</v>
      </c>
      <c r="B159" s="1486">
        <v>1</v>
      </c>
      <c r="C159" s="1486"/>
      <c r="D159" s="1046"/>
      <c r="E159" s="1046"/>
      <c r="F159" s="1046"/>
      <c r="G159" s="805"/>
    </row>
    <row r="160" spans="1:9" ht="15.5" x14ac:dyDescent="0.3">
      <c r="A160" s="804" t="s">
        <v>418</v>
      </c>
      <c r="B160" s="1487">
        <v>42887</v>
      </c>
      <c r="C160" s="1488"/>
      <c r="D160" s="1047"/>
      <c r="E160" s="1047"/>
      <c r="F160" s="1047"/>
      <c r="G160" s="805"/>
    </row>
    <row r="161" spans="1:7" ht="15.5" x14ac:dyDescent="0.3">
      <c r="A161" s="804" t="s">
        <v>419</v>
      </c>
      <c r="B161" s="1487">
        <v>43524</v>
      </c>
      <c r="C161" s="1488"/>
      <c r="D161" s="1047"/>
      <c r="E161" s="1047"/>
      <c r="F161" s="1047"/>
      <c r="G161" s="805"/>
    </row>
    <row r="162" spans="1:7" ht="13.5" thickBot="1" x14ac:dyDescent="0.35">
      <c r="A162" s="807"/>
      <c r="B162" s="808"/>
      <c r="C162" s="808"/>
      <c r="D162" s="808"/>
      <c r="E162" s="808"/>
      <c r="F162" s="808"/>
      <c r="G162" s="809"/>
    </row>
    <row r="163" spans="1:7" ht="26" x14ac:dyDescent="0.3">
      <c r="A163" s="810" t="s">
        <v>265</v>
      </c>
      <c r="B163" s="811" t="s">
        <v>420</v>
      </c>
      <c r="C163" s="812" t="s">
        <v>736</v>
      </c>
      <c r="D163" s="812" t="s">
        <v>422</v>
      </c>
      <c r="E163" s="835" t="s">
        <v>567</v>
      </c>
      <c r="F163" s="835" t="s">
        <v>730</v>
      </c>
      <c r="G163" s="813" t="s">
        <v>394</v>
      </c>
    </row>
    <row r="164" spans="1:7" x14ac:dyDescent="0.3">
      <c r="A164" s="814" t="s">
        <v>423</v>
      </c>
      <c r="B164" s="815"/>
      <c r="C164" s="815">
        <v>60000000</v>
      </c>
      <c r="D164" s="815"/>
      <c r="E164" s="836"/>
      <c r="F164" s="836"/>
      <c r="G164" s="816">
        <f>C164</f>
        <v>60000000</v>
      </c>
    </row>
    <row r="165" spans="1:7" x14ac:dyDescent="0.3">
      <c r="A165" s="817" t="s">
        <v>424</v>
      </c>
      <c r="B165" s="818"/>
      <c r="C165" s="818"/>
      <c r="D165" s="818"/>
      <c r="E165" s="837"/>
      <c r="F165" s="837"/>
      <c r="G165" s="819"/>
    </row>
    <row r="166" spans="1:7" x14ac:dyDescent="0.3">
      <c r="A166" s="820" t="s">
        <v>425</v>
      </c>
      <c r="B166" s="821"/>
      <c r="C166" s="821">
        <f>C164</f>
        <v>60000000</v>
      </c>
      <c r="D166" s="821"/>
      <c r="E166" s="838"/>
      <c r="F166" s="838"/>
      <c r="G166" s="822"/>
    </row>
    <row r="167" spans="1:7" x14ac:dyDescent="0.3">
      <c r="A167" s="820"/>
      <c r="B167" s="821"/>
      <c r="C167" s="821"/>
      <c r="D167" s="821"/>
      <c r="E167" s="838"/>
      <c r="F167" s="838"/>
      <c r="G167" s="822"/>
    </row>
    <row r="168" spans="1:7" x14ac:dyDescent="0.3">
      <c r="A168" s="814" t="s">
        <v>426</v>
      </c>
      <c r="B168" s="823">
        <f>SUM(B169:B177)</f>
        <v>2006600</v>
      </c>
      <c r="C168" s="823">
        <f>SUM(C172,C173)</f>
        <v>2600125</v>
      </c>
      <c r="D168" s="823">
        <f>SUM(D175,D173,D172)</f>
        <v>365125</v>
      </c>
      <c r="E168" s="823">
        <f>SUM(E175,E173,E172)+E176</f>
        <v>0</v>
      </c>
      <c r="F168" s="823">
        <f>SUM(F175,F173,F172)+F176</f>
        <v>55510750</v>
      </c>
      <c r="G168" s="824">
        <f>SUM(B168:F168)</f>
        <v>60482600</v>
      </c>
    </row>
    <row r="169" spans="1:7" x14ac:dyDescent="0.3">
      <c r="A169" s="817" t="s">
        <v>424</v>
      </c>
      <c r="B169" s="818"/>
      <c r="C169" s="818"/>
      <c r="D169" s="818"/>
      <c r="E169" s="837"/>
      <c r="F169" s="837"/>
      <c r="G169" s="824">
        <f t="shared" ref="G169:G178" si="3">SUM(B169:F169)</f>
        <v>0</v>
      </c>
    </row>
    <row r="170" spans="1:7" x14ac:dyDescent="0.3">
      <c r="A170" s="825" t="s">
        <v>427</v>
      </c>
      <c r="B170" s="826"/>
      <c r="C170" s="826">
        <v>0</v>
      </c>
      <c r="D170" s="826">
        <v>0</v>
      </c>
      <c r="E170" s="840"/>
      <c r="F170" s="840"/>
      <c r="G170" s="824">
        <f t="shared" si="3"/>
        <v>0</v>
      </c>
    </row>
    <row r="171" spans="1:7" ht="26" x14ac:dyDescent="0.3">
      <c r="A171" s="825" t="s">
        <v>204</v>
      </c>
      <c r="B171" s="826"/>
      <c r="C171" s="826">
        <v>0</v>
      </c>
      <c r="D171" s="826">
        <v>0</v>
      </c>
      <c r="E171" s="840"/>
      <c r="F171" s="840"/>
      <c r="G171" s="824">
        <f t="shared" si="3"/>
        <v>0</v>
      </c>
    </row>
    <row r="172" spans="1:7" x14ac:dyDescent="0.3">
      <c r="A172" s="825" t="s">
        <v>428</v>
      </c>
      <c r="B172" s="826">
        <v>2006600</v>
      </c>
      <c r="C172" s="826">
        <v>2600125</v>
      </c>
      <c r="D172" s="826">
        <v>365125</v>
      </c>
      <c r="E172" s="840"/>
      <c r="F172" s="921">
        <v>39360079</v>
      </c>
      <c r="G172" s="922">
        <f t="shared" si="3"/>
        <v>44331929</v>
      </c>
    </row>
    <row r="173" spans="1:7" x14ac:dyDescent="0.3">
      <c r="A173" s="825" t="s">
        <v>429</v>
      </c>
      <c r="B173" s="826"/>
      <c r="C173" s="826"/>
      <c r="D173" s="826"/>
      <c r="E173" s="840"/>
      <c r="F173" s="921">
        <v>9664764</v>
      </c>
      <c r="G173" s="922">
        <f t="shared" si="3"/>
        <v>9664764</v>
      </c>
    </row>
    <row r="174" spans="1:7" x14ac:dyDescent="0.3">
      <c r="A174" s="820" t="s">
        <v>424</v>
      </c>
      <c r="B174" s="826"/>
      <c r="C174" s="826"/>
      <c r="D174" s="826"/>
      <c r="E174" s="840"/>
      <c r="F174" s="921"/>
      <c r="G174" s="922">
        <f t="shared" si="3"/>
        <v>0</v>
      </c>
    </row>
    <row r="175" spans="1:7" x14ac:dyDescent="0.3">
      <c r="A175" s="820" t="s">
        <v>731</v>
      </c>
      <c r="B175" s="826"/>
      <c r="C175" s="826"/>
      <c r="D175" s="826"/>
      <c r="E175" s="840"/>
      <c r="F175" s="921"/>
      <c r="G175" s="922">
        <f t="shared" si="3"/>
        <v>0</v>
      </c>
    </row>
    <row r="176" spans="1:7" x14ac:dyDescent="0.3">
      <c r="A176" s="825" t="s">
        <v>430</v>
      </c>
      <c r="B176" s="826"/>
      <c r="C176" s="826"/>
      <c r="D176" s="826"/>
      <c r="E176" s="840"/>
      <c r="F176" s="921">
        <v>6485907</v>
      </c>
      <c r="G176" s="922">
        <f t="shared" si="3"/>
        <v>6485907</v>
      </c>
    </row>
    <row r="177" spans="1:7" x14ac:dyDescent="0.3">
      <c r="A177" s="825" t="s">
        <v>233</v>
      </c>
      <c r="B177" s="826"/>
      <c r="C177" s="826"/>
      <c r="D177" s="826"/>
      <c r="E177" s="840"/>
      <c r="F177" s="921"/>
      <c r="G177" s="922">
        <f t="shared" si="3"/>
        <v>0</v>
      </c>
    </row>
    <row r="178" spans="1:7" ht="13.5" x14ac:dyDescent="0.3">
      <c r="A178" s="827" t="s">
        <v>431</v>
      </c>
      <c r="B178" s="828">
        <v>2603500</v>
      </c>
      <c r="C178" s="828">
        <v>1520625</v>
      </c>
      <c r="D178" s="828">
        <v>365125</v>
      </c>
      <c r="E178" s="841"/>
      <c r="F178" s="923">
        <f>F168-F179</f>
        <v>55510750</v>
      </c>
      <c r="G178" s="922">
        <f t="shared" si="3"/>
        <v>60000000</v>
      </c>
    </row>
    <row r="179" spans="1:7" ht="27.5" thickBot="1" x14ac:dyDescent="0.35">
      <c r="A179" s="830" t="s">
        <v>432</v>
      </c>
      <c r="B179" s="831"/>
      <c r="C179" s="831">
        <v>0</v>
      </c>
      <c r="D179" s="831"/>
      <c r="E179" s="842"/>
      <c r="F179" s="914"/>
      <c r="G179" s="924">
        <f>SUM(B179:F179)</f>
        <v>0</v>
      </c>
    </row>
    <row r="180" spans="1:7" x14ac:dyDescent="0.3">
      <c r="A180" s="907"/>
      <c r="B180" s="907"/>
      <c r="C180" s="907"/>
      <c r="D180" s="907"/>
      <c r="E180" s="907"/>
      <c r="F180" s="907"/>
      <c r="G180" s="907"/>
    </row>
    <row r="181" spans="1:7" ht="13.5" thickBot="1" x14ac:dyDescent="0.35">
      <c r="A181" s="907"/>
      <c r="B181" s="907"/>
      <c r="C181" s="907"/>
      <c r="D181" s="907"/>
      <c r="E181" s="907"/>
      <c r="F181" s="907"/>
      <c r="G181" s="907"/>
    </row>
    <row r="182" spans="1:7" ht="17.5" x14ac:dyDescent="0.3">
      <c r="A182" s="1477" t="s">
        <v>433</v>
      </c>
      <c r="B182" s="1478"/>
      <c r="C182" s="1478"/>
      <c r="D182" s="1478"/>
      <c r="E182" s="1478"/>
      <c r="F182" s="1478"/>
      <c r="G182" s="1479"/>
    </row>
    <row r="183" spans="1:7" ht="15" x14ac:dyDescent="0.3">
      <c r="A183" s="803"/>
      <c r="B183" s="1480"/>
      <c r="C183" s="1480"/>
      <c r="D183" s="833"/>
      <c r="E183" s="833"/>
      <c r="F183" s="833"/>
      <c r="G183" s="834"/>
    </row>
    <row r="184" spans="1:7" x14ac:dyDescent="0.3">
      <c r="A184" s="804" t="s">
        <v>415</v>
      </c>
      <c r="B184" s="1481" t="s">
        <v>752</v>
      </c>
      <c r="C184" s="1481"/>
      <c r="D184" s="1481"/>
      <c r="E184" s="1481"/>
      <c r="F184" s="1481"/>
      <c r="G184" s="1482"/>
    </row>
    <row r="185" spans="1:7" x14ac:dyDescent="0.3">
      <c r="A185" s="804" t="s">
        <v>416</v>
      </c>
      <c r="B185" s="1481" t="s">
        <v>753</v>
      </c>
      <c r="C185" s="1481"/>
      <c r="D185" s="1481"/>
      <c r="E185" s="1481"/>
      <c r="F185" s="1481"/>
      <c r="G185" s="1482"/>
    </row>
    <row r="186" spans="1:7" x14ac:dyDescent="0.3">
      <c r="A186" s="804" t="s">
        <v>726</v>
      </c>
      <c r="B186" s="1481" t="s">
        <v>754</v>
      </c>
      <c r="C186" s="1481"/>
      <c r="D186" s="1481"/>
      <c r="E186" s="1481"/>
      <c r="F186" s="1481"/>
      <c r="G186" s="1482"/>
    </row>
    <row r="187" spans="1:7" ht="15.5" x14ac:dyDescent="0.3">
      <c r="A187" s="804" t="s">
        <v>728</v>
      </c>
      <c r="B187" s="1483">
        <v>92691160</v>
      </c>
      <c r="C187" s="1483"/>
      <c r="D187" s="405"/>
      <c r="E187" s="1045"/>
      <c r="F187" s="1045"/>
      <c r="G187" s="805"/>
    </row>
    <row r="188" spans="1:7" ht="15.5" x14ac:dyDescent="0.3">
      <c r="A188" s="804" t="s">
        <v>729</v>
      </c>
      <c r="B188" s="1483" t="s">
        <v>373</v>
      </c>
      <c r="C188" s="1483"/>
      <c r="D188" s="1483"/>
      <c r="E188" s="806"/>
      <c r="F188" s="806"/>
      <c r="G188" s="805"/>
    </row>
    <row r="189" spans="1:7" ht="15.5" x14ac:dyDescent="0.3">
      <c r="A189" s="804" t="s">
        <v>568</v>
      </c>
      <c r="B189" s="1483" t="s">
        <v>755</v>
      </c>
      <c r="C189" s="1483"/>
      <c r="D189" s="1483"/>
      <c r="E189" s="806"/>
      <c r="F189" s="806"/>
      <c r="G189" s="805"/>
    </row>
    <row r="190" spans="1:7" ht="15.5" x14ac:dyDescent="0.3">
      <c r="A190" s="804" t="s">
        <v>417</v>
      </c>
      <c r="B190" s="1486">
        <v>1</v>
      </c>
      <c r="C190" s="1486"/>
      <c r="D190" s="1046"/>
      <c r="E190" s="1046"/>
      <c r="F190" s="1046"/>
      <c r="G190" s="805"/>
    </row>
    <row r="191" spans="1:7" ht="15.5" x14ac:dyDescent="0.3">
      <c r="A191" s="804" t="s">
        <v>418</v>
      </c>
      <c r="B191" s="1487">
        <v>42948</v>
      </c>
      <c r="C191" s="1488"/>
      <c r="D191" s="1047"/>
      <c r="E191" s="1047"/>
      <c r="F191" s="1047"/>
      <c r="G191" s="805"/>
    </row>
    <row r="192" spans="1:7" ht="15.5" x14ac:dyDescent="0.3">
      <c r="A192" s="804" t="s">
        <v>419</v>
      </c>
      <c r="B192" s="1487">
        <v>44043</v>
      </c>
      <c r="C192" s="1488"/>
      <c r="D192" s="1047"/>
      <c r="E192" s="1047"/>
      <c r="F192" s="1047"/>
      <c r="G192" s="805"/>
    </row>
    <row r="193" spans="1:7" ht="13.5" thickBot="1" x14ac:dyDescent="0.35">
      <c r="A193" s="807"/>
      <c r="B193" s="808"/>
      <c r="C193" s="808"/>
      <c r="D193" s="808"/>
      <c r="E193" s="808"/>
      <c r="F193" s="808"/>
      <c r="G193" s="809"/>
    </row>
    <row r="194" spans="1:7" ht="26" x14ac:dyDescent="0.3">
      <c r="A194" s="810" t="s">
        <v>265</v>
      </c>
      <c r="B194" s="811" t="s">
        <v>420</v>
      </c>
      <c r="C194" s="812" t="s">
        <v>421</v>
      </c>
      <c r="D194" s="812" t="s">
        <v>422</v>
      </c>
      <c r="E194" s="812" t="s">
        <v>567</v>
      </c>
      <c r="F194" s="812" t="s">
        <v>730</v>
      </c>
      <c r="G194" s="813" t="s">
        <v>394</v>
      </c>
    </row>
    <row r="195" spans="1:7" x14ac:dyDescent="0.3">
      <c r="A195" s="814" t="s">
        <v>423</v>
      </c>
      <c r="B195" s="815"/>
      <c r="C195" s="815">
        <v>81983560</v>
      </c>
      <c r="D195" s="815"/>
      <c r="E195" s="815"/>
      <c r="F195" s="815"/>
      <c r="G195" s="816">
        <f>SUM(C195:F195)</f>
        <v>81983560</v>
      </c>
    </row>
    <row r="196" spans="1:7" x14ac:dyDescent="0.3">
      <c r="A196" s="817" t="s">
        <v>424</v>
      </c>
      <c r="B196" s="818"/>
      <c r="C196" s="818"/>
      <c r="D196" s="818"/>
      <c r="E196" s="818"/>
      <c r="F196" s="818"/>
      <c r="G196" s="819"/>
    </row>
    <row r="197" spans="1:7" x14ac:dyDescent="0.3">
      <c r="A197" s="820" t="s">
        <v>425</v>
      </c>
      <c r="B197" s="821"/>
      <c r="C197" s="821">
        <v>81983560</v>
      </c>
      <c r="D197" s="821"/>
      <c r="E197" s="821"/>
      <c r="F197" s="821"/>
      <c r="G197" s="822">
        <f>SUM(C197:F197)</f>
        <v>81983560</v>
      </c>
    </row>
    <row r="198" spans="1:7" x14ac:dyDescent="0.3">
      <c r="A198" s="820"/>
      <c r="B198" s="821"/>
      <c r="C198" s="821"/>
      <c r="D198" s="821"/>
      <c r="E198" s="821"/>
      <c r="F198" s="821"/>
      <c r="G198" s="822"/>
    </row>
    <row r="199" spans="1:7" x14ac:dyDescent="0.3">
      <c r="A199" s="814" t="s">
        <v>426</v>
      </c>
      <c r="B199" s="823">
        <v>2311400</v>
      </c>
      <c r="C199" s="823">
        <f>SUM(C200:C209)</f>
        <v>2286000</v>
      </c>
      <c r="D199" s="823">
        <f>SUM(D201:D204)</f>
        <v>15659943</v>
      </c>
      <c r="E199" s="823">
        <f>SUM(E201:E204)</f>
        <v>28750471</v>
      </c>
      <c r="F199" s="823">
        <f>SUM(F201:F204)</f>
        <v>28775746</v>
      </c>
      <c r="G199" s="824">
        <f>SUM(B199:F199)</f>
        <v>77783560</v>
      </c>
    </row>
    <row r="200" spans="1:7" x14ac:dyDescent="0.3">
      <c r="A200" s="817" t="s">
        <v>424</v>
      </c>
      <c r="B200" s="818"/>
      <c r="C200" s="818"/>
      <c r="D200" s="818"/>
      <c r="E200" s="818"/>
      <c r="F200" s="818"/>
      <c r="G200" s="819"/>
    </row>
    <row r="201" spans="1:7" x14ac:dyDescent="0.3">
      <c r="A201" s="825" t="s">
        <v>427</v>
      </c>
      <c r="B201" s="826"/>
      <c r="C201" s="826">
        <v>0</v>
      </c>
      <c r="D201" s="826">
        <v>5414000</v>
      </c>
      <c r="E201" s="826">
        <v>20576200</v>
      </c>
      <c r="F201" s="916">
        <v>1232000</v>
      </c>
      <c r="G201" s="822">
        <f>SUM(C201:F201)</f>
        <v>27222200</v>
      </c>
    </row>
    <row r="202" spans="1:7" ht="26" x14ac:dyDescent="0.3">
      <c r="A202" s="825" t="s">
        <v>204</v>
      </c>
      <c r="B202" s="826"/>
      <c r="C202" s="826">
        <v>0</v>
      </c>
      <c r="D202" s="826">
        <v>950171</v>
      </c>
      <c r="E202" s="826">
        <v>4002981</v>
      </c>
      <c r="F202" s="916">
        <v>215600</v>
      </c>
      <c r="G202" s="822">
        <f>SUM(D202:F202)</f>
        <v>5168752</v>
      </c>
    </row>
    <row r="203" spans="1:7" x14ac:dyDescent="0.3">
      <c r="A203" s="825" t="s">
        <v>428</v>
      </c>
      <c r="B203" s="826">
        <v>2311400</v>
      </c>
      <c r="C203" s="826">
        <v>2286000</v>
      </c>
      <c r="D203" s="826">
        <v>9295772</v>
      </c>
      <c r="E203" s="826">
        <v>4171290</v>
      </c>
      <c r="F203" s="916">
        <v>19138146</v>
      </c>
      <c r="G203" s="822">
        <f>SUM(B203:F203)</f>
        <v>37202608</v>
      </c>
    </row>
    <row r="204" spans="1:7" x14ac:dyDescent="0.3">
      <c r="A204" s="825" t="s">
        <v>429</v>
      </c>
      <c r="B204" s="826"/>
      <c r="C204" s="826">
        <v>0</v>
      </c>
      <c r="D204" s="826"/>
      <c r="E204" s="826"/>
      <c r="F204" s="916">
        <v>8190000</v>
      </c>
      <c r="G204" s="822">
        <f>SUM(C204:F204)</f>
        <v>8190000</v>
      </c>
    </row>
    <row r="205" spans="1:7" x14ac:dyDescent="0.3">
      <c r="A205" s="820" t="s">
        <v>424</v>
      </c>
      <c r="B205" s="826"/>
      <c r="C205" s="826"/>
      <c r="D205" s="826"/>
      <c r="E205" s="826"/>
      <c r="F205" s="916"/>
      <c r="G205" s="822"/>
    </row>
    <row r="206" spans="1:7" x14ac:dyDescent="0.3">
      <c r="A206" s="820" t="s">
        <v>731</v>
      </c>
      <c r="B206" s="826"/>
      <c r="C206" s="826"/>
      <c r="D206" s="826"/>
      <c r="E206" s="826"/>
      <c r="F206" s="916">
        <v>8190000</v>
      </c>
      <c r="G206" s="822">
        <v>8190000</v>
      </c>
    </row>
    <row r="207" spans="1:7" x14ac:dyDescent="0.3">
      <c r="A207" s="820" t="s">
        <v>756</v>
      </c>
      <c r="B207" s="826"/>
      <c r="C207" s="826"/>
      <c r="D207" s="826"/>
      <c r="E207" s="826"/>
      <c r="F207" s="916"/>
      <c r="G207" s="822">
        <v>0</v>
      </c>
    </row>
    <row r="208" spans="1:7" x14ac:dyDescent="0.3">
      <c r="A208" s="825" t="s">
        <v>430</v>
      </c>
      <c r="B208" s="826"/>
      <c r="C208" s="826"/>
      <c r="D208" s="826"/>
      <c r="E208" s="826"/>
      <c r="F208" s="916"/>
      <c r="G208" s="822">
        <v>0</v>
      </c>
    </row>
    <row r="209" spans="1:9" x14ac:dyDescent="0.3">
      <c r="A209" s="825" t="s">
        <v>233</v>
      </c>
      <c r="B209" s="826"/>
      <c r="C209" s="826"/>
      <c r="D209" s="826"/>
      <c r="E209" s="826"/>
      <c r="F209" s="916"/>
      <c r="G209" s="822">
        <v>0</v>
      </c>
    </row>
    <row r="210" spans="1:9" ht="13.5" x14ac:dyDescent="0.3">
      <c r="A210" s="827" t="s">
        <v>431</v>
      </c>
      <c r="B210" s="828">
        <v>2311400</v>
      </c>
      <c r="C210" s="828">
        <v>2286000</v>
      </c>
      <c r="D210" s="828">
        <v>15659943</v>
      </c>
      <c r="E210" s="828">
        <v>28750471</v>
      </c>
      <c r="F210" s="918">
        <v>28775746</v>
      </c>
      <c r="G210" s="829">
        <f>SUM(G201:G204)</f>
        <v>77783560</v>
      </c>
    </row>
    <row r="211" spans="1:9" ht="13.5" x14ac:dyDescent="0.3">
      <c r="A211" s="843" t="s">
        <v>757</v>
      </c>
      <c r="B211" s="844"/>
      <c r="C211" s="844"/>
      <c r="D211" s="844"/>
      <c r="E211" s="844"/>
      <c r="F211" s="925">
        <v>4200000</v>
      </c>
      <c r="G211" s="845">
        <v>4200000</v>
      </c>
    </row>
    <row r="212" spans="1:9" ht="27.5" thickBot="1" x14ac:dyDescent="0.35">
      <c r="A212" s="830" t="s">
        <v>432</v>
      </c>
      <c r="B212" s="831"/>
      <c r="C212" s="831">
        <v>0</v>
      </c>
      <c r="D212" s="831"/>
      <c r="E212" s="831"/>
      <c r="F212" s="831"/>
      <c r="G212" s="832">
        <f>SUM(B212:F212)</f>
        <v>0</v>
      </c>
      <c r="H212" s="863"/>
      <c r="I212" s="863"/>
    </row>
    <row r="213" spans="1:9" x14ac:dyDescent="0.3">
      <c r="A213" s="907"/>
      <c r="B213" s="907"/>
      <c r="C213" s="907"/>
      <c r="D213" s="907"/>
      <c r="E213" s="907"/>
      <c r="F213" s="907"/>
      <c r="G213" s="907"/>
      <c r="I213" s="863"/>
    </row>
    <row r="214" spans="1:9" ht="13.5" thickBot="1" x14ac:dyDescent="0.35">
      <c r="A214" s="907"/>
      <c r="B214" s="907"/>
      <c r="C214" s="907"/>
      <c r="D214" s="907"/>
      <c r="E214" s="907"/>
      <c r="F214" s="907"/>
      <c r="G214" s="907"/>
    </row>
    <row r="215" spans="1:9" ht="17.5" x14ac:dyDescent="0.3">
      <c r="A215" s="1477" t="s">
        <v>433</v>
      </c>
      <c r="B215" s="1478"/>
      <c r="C215" s="1478"/>
      <c r="D215" s="1478"/>
      <c r="E215" s="1478"/>
      <c r="F215" s="1478"/>
      <c r="G215" s="1479"/>
    </row>
    <row r="216" spans="1:9" ht="15" x14ac:dyDescent="0.3">
      <c r="A216" s="803"/>
      <c r="B216" s="1480"/>
      <c r="C216" s="1480"/>
      <c r="D216" s="833"/>
      <c r="E216" s="833"/>
      <c r="F216" s="833"/>
      <c r="G216" s="834"/>
    </row>
    <row r="217" spans="1:9" x14ac:dyDescent="0.3">
      <c r="A217" s="804" t="s">
        <v>415</v>
      </c>
      <c r="B217" s="1481" t="s">
        <v>758</v>
      </c>
      <c r="C217" s="1481"/>
      <c r="D217" s="1481"/>
      <c r="E217" s="1481"/>
      <c r="F217" s="1481"/>
      <c r="G217" s="1482"/>
    </row>
    <row r="218" spans="1:9" x14ac:dyDescent="0.3">
      <c r="A218" s="804" t="s">
        <v>416</v>
      </c>
      <c r="B218" s="1481" t="s">
        <v>759</v>
      </c>
      <c r="C218" s="1481"/>
      <c r="D218" s="1481"/>
      <c r="E218" s="1481"/>
      <c r="F218" s="1481"/>
      <c r="G218" s="1482"/>
    </row>
    <row r="219" spans="1:9" x14ac:dyDescent="0.3">
      <c r="A219" s="804" t="s">
        <v>726</v>
      </c>
      <c r="B219" s="1481" t="s">
        <v>760</v>
      </c>
      <c r="C219" s="1481"/>
      <c r="D219" s="1481"/>
      <c r="E219" s="1481"/>
      <c r="F219" s="1481"/>
      <c r="G219" s="1482"/>
    </row>
    <row r="220" spans="1:9" ht="15.5" x14ac:dyDescent="0.3">
      <c r="A220" s="804" t="s">
        <v>728</v>
      </c>
      <c r="B220" s="1483">
        <v>138476957</v>
      </c>
      <c r="C220" s="1483"/>
      <c r="D220" s="405"/>
      <c r="E220" s="1045"/>
      <c r="F220" s="1045"/>
      <c r="G220" s="805"/>
    </row>
    <row r="221" spans="1:9" ht="15.5" x14ac:dyDescent="0.3">
      <c r="A221" s="804" t="s">
        <v>729</v>
      </c>
      <c r="B221" s="1483" t="s">
        <v>373</v>
      </c>
      <c r="C221" s="1483"/>
      <c r="D221" s="1483"/>
      <c r="E221" s="806"/>
      <c r="F221" s="806"/>
      <c r="G221" s="805"/>
    </row>
    <row r="222" spans="1:9" ht="15.5" x14ac:dyDescent="0.3">
      <c r="A222" s="804" t="s">
        <v>417</v>
      </c>
      <c r="B222" s="1486">
        <v>1</v>
      </c>
      <c r="C222" s="1486"/>
      <c r="D222" s="1046"/>
      <c r="E222" s="1046"/>
      <c r="F222" s="1046"/>
      <c r="G222" s="805"/>
    </row>
    <row r="223" spans="1:9" ht="15.5" x14ac:dyDescent="0.3">
      <c r="A223" s="804" t="s">
        <v>418</v>
      </c>
      <c r="B223" s="1487">
        <v>42948</v>
      </c>
      <c r="C223" s="1488"/>
      <c r="D223" s="1047"/>
      <c r="E223" s="1047"/>
      <c r="F223" s="1047"/>
      <c r="G223" s="805"/>
    </row>
    <row r="224" spans="1:9" ht="15.5" x14ac:dyDescent="0.3">
      <c r="A224" s="804" t="s">
        <v>419</v>
      </c>
      <c r="B224" s="1487">
        <v>43404</v>
      </c>
      <c r="C224" s="1488"/>
      <c r="D224" s="1047"/>
      <c r="E224" s="1047"/>
      <c r="F224" s="1047"/>
      <c r="G224" s="805"/>
    </row>
    <row r="225" spans="1:11" ht="13.5" thickBot="1" x14ac:dyDescent="0.35">
      <c r="A225" s="807"/>
      <c r="B225" s="808"/>
      <c r="C225" s="808"/>
      <c r="D225" s="808"/>
      <c r="E225" s="808"/>
      <c r="F225" s="808"/>
      <c r="G225" s="809"/>
    </row>
    <row r="226" spans="1:11" ht="26" x14ac:dyDescent="0.3">
      <c r="A226" s="810" t="s">
        <v>265</v>
      </c>
      <c r="B226" s="811" t="s">
        <v>420</v>
      </c>
      <c r="C226" s="812" t="s">
        <v>421</v>
      </c>
      <c r="D226" s="812" t="s">
        <v>422</v>
      </c>
      <c r="E226" s="812" t="s">
        <v>567</v>
      </c>
      <c r="F226" s="812" t="s">
        <v>730</v>
      </c>
      <c r="G226" s="813" t="s">
        <v>394</v>
      </c>
    </row>
    <row r="227" spans="1:11" x14ac:dyDescent="0.3">
      <c r="A227" s="814" t="s">
        <v>423</v>
      </c>
      <c r="B227" s="815"/>
      <c r="C227" s="815">
        <v>138476957</v>
      </c>
      <c r="D227" s="815"/>
      <c r="E227" s="815"/>
      <c r="F227" s="815"/>
      <c r="G227" s="816">
        <f>SUM(C227:F227)</f>
        <v>138476957</v>
      </c>
    </row>
    <row r="228" spans="1:11" x14ac:dyDescent="0.3">
      <c r="A228" s="817" t="s">
        <v>424</v>
      </c>
      <c r="B228" s="818"/>
      <c r="C228" s="818"/>
      <c r="D228" s="818"/>
      <c r="E228" s="818"/>
      <c r="F228" s="818"/>
      <c r="G228" s="819"/>
    </row>
    <row r="229" spans="1:11" x14ac:dyDescent="0.3">
      <c r="A229" s="820" t="s">
        <v>425</v>
      </c>
      <c r="B229" s="821"/>
      <c r="C229" s="821">
        <v>138476957</v>
      </c>
      <c r="D229" s="821"/>
      <c r="E229" s="821"/>
      <c r="F229" s="821"/>
      <c r="G229" s="822">
        <f>SUM(C229:F229)</f>
        <v>138476957</v>
      </c>
    </row>
    <row r="230" spans="1:11" x14ac:dyDescent="0.3">
      <c r="A230" s="820"/>
      <c r="B230" s="821"/>
      <c r="C230" s="821"/>
      <c r="D230" s="821"/>
      <c r="E230" s="821"/>
      <c r="F230" s="821"/>
      <c r="G230" s="822"/>
    </row>
    <row r="231" spans="1:11" x14ac:dyDescent="0.3">
      <c r="A231" s="814" t="s">
        <v>426</v>
      </c>
      <c r="B231" s="823">
        <f>SUM(B232:B241)</f>
        <v>3312414</v>
      </c>
      <c r="C231" s="823">
        <f>SUM(C232:C241)</f>
        <v>0</v>
      </c>
      <c r="D231" s="823">
        <f>D233+D234+D235+D236+D240+D241</f>
        <v>6616500</v>
      </c>
      <c r="E231" s="823">
        <f>E233+E234+E235+E236+E240+E241</f>
        <v>94077811</v>
      </c>
      <c r="F231" s="823">
        <f>SUM(F232:F241)</f>
        <v>34470232</v>
      </c>
      <c r="G231" s="824">
        <f>SUM(B231:F231)</f>
        <v>138476957</v>
      </c>
    </row>
    <row r="232" spans="1:11" x14ac:dyDescent="0.3">
      <c r="A232" s="817" t="s">
        <v>424</v>
      </c>
      <c r="B232" s="818"/>
      <c r="C232" s="818"/>
      <c r="D232" s="818"/>
      <c r="E232" s="818"/>
      <c r="F232" s="818"/>
      <c r="G232" s="824">
        <f t="shared" ref="G232:G242" si="4">SUM(B232:F232)</f>
        <v>0</v>
      </c>
    </row>
    <row r="233" spans="1:11" x14ac:dyDescent="0.3">
      <c r="A233" s="825" t="s">
        <v>427</v>
      </c>
      <c r="B233" s="826"/>
      <c r="C233" s="826">
        <v>0</v>
      </c>
      <c r="D233" s="826">
        <v>0</v>
      </c>
      <c r="E233" s="826">
        <v>0</v>
      </c>
      <c r="F233" s="826">
        <v>0</v>
      </c>
      <c r="G233" s="824">
        <f t="shared" si="4"/>
        <v>0</v>
      </c>
    </row>
    <row r="234" spans="1:11" ht="26" x14ac:dyDescent="0.3">
      <c r="A234" s="825" t="s">
        <v>204</v>
      </c>
      <c r="B234" s="826"/>
      <c r="C234" s="826">
        <v>0</v>
      </c>
      <c r="D234" s="826">
        <v>0</v>
      </c>
      <c r="E234" s="826">
        <v>0</v>
      </c>
      <c r="F234" s="826">
        <v>0</v>
      </c>
      <c r="G234" s="824">
        <f t="shared" si="4"/>
        <v>0</v>
      </c>
    </row>
    <row r="235" spans="1:11" x14ac:dyDescent="0.3">
      <c r="A235" s="825" t="s">
        <v>428</v>
      </c>
      <c r="B235" s="826">
        <v>3312414</v>
      </c>
      <c r="C235" s="826"/>
      <c r="D235" s="826">
        <v>6616500</v>
      </c>
      <c r="E235" s="826"/>
      <c r="F235" s="826"/>
      <c r="G235" s="824">
        <f t="shared" si="4"/>
        <v>9928914</v>
      </c>
    </row>
    <row r="236" spans="1:11" x14ac:dyDescent="0.3">
      <c r="A236" s="825" t="s">
        <v>429</v>
      </c>
      <c r="B236" s="826"/>
      <c r="C236" s="826">
        <v>0</v>
      </c>
      <c r="D236" s="826"/>
      <c r="E236" s="826">
        <v>147119</v>
      </c>
      <c r="F236" s="916">
        <v>1725000</v>
      </c>
      <c r="G236" s="824">
        <f t="shared" si="4"/>
        <v>1872119</v>
      </c>
      <c r="K236" s="863"/>
    </row>
    <row r="237" spans="1:11" x14ac:dyDescent="0.3">
      <c r="A237" s="820" t="s">
        <v>424</v>
      </c>
      <c r="B237" s="826"/>
      <c r="C237" s="826"/>
      <c r="D237" s="826"/>
      <c r="E237" s="826"/>
      <c r="F237" s="916"/>
      <c r="G237" s="824">
        <f t="shared" si="4"/>
        <v>0</v>
      </c>
    </row>
    <row r="238" spans="1:11" x14ac:dyDescent="0.3">
      <c r="A238" s="820" t="s">
        <v>731</v>
      </c>
      <c r="B238" s="826"/>
      <c r="C238" s="826"/>
      <c r="D238" s="826"/>
      <c r="E238" s="826"/>
      <c r="F238" s="916">
        <v>0</v>
      </c>
      <c r="G238" s="824">
        <f t="shared" si="4"/>
        <v>0</v>
      </c>
    </row>
    <row r="239" spans="1:11" x14ac:dyDescent="0.3">
      <c r="A239" s="820" t="s">
        <v>756</v>
      </c>
      <c r="B239" s="826"/>
      <c r="C239" s="826"/>
      <c r="D239" s="826"/>
      <c r="E239" s="826"/>
      <c r="F239" s="916">
        <v>0</v>
      </c>
      <c r="G239" s="824">
        <f t="shared" si="4"/>
        <v>0</v>
      </c>
    </row>
    <row r="240" spans="1:11" x14ac:dyDescent="0.3">
      <c r="A240" s="825" t="s">
        <v>430</v>
      </c>
      <c r="B240" s="826"/>
      <c r="C240" s="826"/>
      <c r="D240" s="826"/>
      <c r="E240" s="826">
        <v>93930692</v>
      </c>
      <c r="F240" s="916">
        <v>32745232</v>
      </c>
      <c r="G240" s="824">
        <f t="shared" si="4"/>
        <v>126675924</v>
      </c>
    </row>
    <row r="241" spans="1:9" x14ac:dyDescent="0.3">
      <c r="A241" s="825" t="s">
        <v>233</v>
      </c>
      <c r="B241" s="826"/>
      <c r="C241" s="826"/>
      <c r="D241" s="826"/>
      <c r="E241" s="826"/>
      <c r="F241" s="916"/>
      <c r="G241" s="824">
        <f t="shared" si="4"/>
        <v>0</v>
      </c>
    </row>
    <row r="242" spans="1:9" ht="13.5" x14ac:dyDescent="0.3">
      <c r="A242" s="827" t="s">
        <v>431</v>
      </c>
      <c r="B242" s="828">
        <f>B231-B243</f>
        <v>3312414</v>
      </c>
      <c r="C242" s="828">
        <f>C231-C243</f>
        <v>0</v>
      </c>
      <c r="D242" s="828">
        <f>D231-D243</f>
        <v>6616500</v>
      </c>
      <c r="E242" s="828">
        <f>E231-E243</f>
        <v>94077811</v>
      </c>
      <c r="F242" s="918">
        <f>F231-F243</f>
        <v>34470232</v>
      </c>
      <c r="G242" s="824">
        <f t="shared" si="4"/>
        <v>138476957</v>
      </c>
      <c r="H242" s="863"/>
    </row>
    <row r="243" spans="1:9" ht="27.5" thickBot="1" x14ac:dyDescent="0.35">
      <c r="A243" s="830" t="s">
        <v>432</v>
      </c>
      <c r="B243" s="831">
        <v>0</v>
      </c>
      <c r="C243" s="831">
        <v>0</v>
      </c>
      <c r="D243" s="831"/>
      <c r="E243" s="831"/>
      <c r="F243" s="919"/>
      <c r="G243" s="884">
        <f>SUM(B243:F243)</f>
        <v>0</v>
      </c>
      <c r="I243" s="863"/>
    </row>
    <row r="244" spans="1:9" x14ac:dyDescent="0.3">
      <c r="A244" s="907"/>
      <c r="B244" s="907"/>
      <c r="C244" s="907"/>
      <c r="D244" s="907"/>
      <c r="E244" s="907"/>
      <c r="F244" s="907"/>
      <c r="G244" s="907"/>
    </row>
    <row r="245" spans="1:9" ht="13.5" thickBot="1" x14ac:dyDescent="0.35">
      <c r="A245" s="907"/>
      <c r="B245" s="907"/>
      <c r="C245" s="907"/>
      <c r="D245" s="907"/>
      <c r="E245" s="907"/>
      <c r="F245" s="907"/>
      <c r="G245" s="907"/>
    </row>
    <row r="246" spans="1:9" ht="17.5" x14ac:dyDescent="0.3">
      <c r="A246" s="1477" t="s">
        <v>433</v>
      </c>
      <c r="B246" s="1478"/>
      <c r="C246" s="1478"/>
      <c r="D246" s="1478"/>
      <c r="E246" s="1478"/>
      <c r="F246" s="1478"/>
      <c r="G246" s="1479"/>
    </row>
    <row r="247" spans="1:9" ht="15" x14ac:dyDescent="0.3">
      <c r="A247" s="803"/>
      <c r="B247" s="1480"/>
      <c r="C247" s="1480"/>
      <c r="D247" s="833"/>
      <c r="E247" s="833"/>
      <c r="F247" s="833"/>
      <c r="G247" s="834"/>
    </row>
    <row r="248" spans="1:9" x14ac:dyDescent="0.3">
      <c r="A248" s="804" t="s">
        <v>415</v>
      </c>
      <c r="B248" s="1481" t="s">
        <v>761</v>
      </c>
      <c r="C248" s="1481"/>
      <c r="D248" s="1481"/>
      <c r="E248" s="1481"/>
      <c r="F248" s="1481"/>
      <c r="G248" s="1482"/>
    </row>
    <row r="249" spans="1:9" x14ac:dyDescent="0.3">
      <c r="A249" s="804" t="s">
        <v>416</v>
      </c>
      <c r="B249" s="1481" t="s">
        <v>566</v>
      </c>
      <c r="C249" s="1481"/>
      <c r="D249" s="1481"/>
      <c r="E249" s="1481"/>
      <c r="F249" s="1481"/>
      <c r="G249" s="1482"/>
    </row>
    <row r="250" spans="1:9" x14ac:dyDescent="0.3">
      <c r="A250" s="804" t="s">
        <v>726</v>
      </c>
      <c r="B250" s="1481" t="s">
        <v>762</v>
      </c>
      <c r="C250" s="1481"/>
      <c r="D250" s="1481"/>
      <c r="E250" s="1481"/>
      <c r="F250" s="1481"/>
      <c r="G250" s="1482"/>
    </row>
    <row r="251" spans="1:9" ht="15.5" x14ac:dyDescent="0.3">
      <c r="A251" s="804" t="s">
        <v>728</v>
      </c>
      <c r="B251" s="1483">
        <v>322750000</v>
      </c>
      <c r="C251" s="1483"/>
      <c r="D251" s="405"/>
      <c r="E251" s="1045"/>
      <c r="F251" s="1045"/>
      <c r="G251" s="805"/>
    </row>
    <row r="252" spans="1:9" x14ac:dyDescent="0.3">
      <c r="A252" s="804" t="s">
        <v>729</v>
      </c>
      <c r="B252" s="1483" t="s">
        <v>763</v>
      </c>
      <c r="C252" s="1483"/>
      <c r="D252" s="1483"/>
      <c r="E252" s="1483"/>
      <c r="F252" s="1483"/>
      <c r="G252" s="1489"/>
    </row>
    <row r="253" spans="1:9" x14ac:dyDescent="0.3">
      <c r="A253" s="804" t="s">
        <v>568</v>
      </c>
      <c r="B253" s="1483" t="s">
        <v>764</v>
      </c>
      <c r="C253" s="1483"/>
      <c r="D253" s="1483"/>
      <c r="E253" s="1483"/>
      <c r="F253" s="1483"/>
      <c r="G253" s="1489"/>
    </row>
    <row r="254" spans="1:9" ht="15.5" x14ac:dyDescent="0.3">
      <c r="A254" s="804" t="s">
        <v>417</v>
      </c>
      <c r="B254" s="1486">
        <v>1</v>
      </c>
      <c r="C254" s="1486"/>
      <c r="D254" s="1046"/>
      <c r="E254" s="1046"/>
      <c r="F254" s="1046"/>
      <c r="G254" s="805"/>
    </row>
    <row r="255" spans="1:9" ht="15.5" x14ac:dyDescent="0.3">
      <c r="A255" s="804" t="s">
        <v>418</v>
      </c>
      <c r="B255" s="1487">
        <v>42736</v>
      </c>
      <c r="C255" s="1488"/>
      <c r="D255" s="1047"/>
      <c r="E255" s="1047"/>
      <c r="F255" s="1047"/>
      <c r="G255" s="805"/>
    </row>
    <row r="256" spans="1:9" ht="15.5" x14ac:dyDescent="0.3">
      <c r="A256" s="804" t="s">
        <v>419</v>
      </c>
      <c r="B256" s="1487">
        <v>43830</v>
      </c>
      <c r="C256" s="1488"/>
      <c r="D256" s="1047"/>
      <c r="E256" s="1047"/>
      <c r="F256" s="1047"/>
      <c r="G256" s="805"/>
    </row>
    <row r="257" spans="1:7" ht="13.5" thickBot="1" x14ac:dyDescent="0.35">
      <c r="A257" s="807"/>
      <c r="B257" s="808"/>
      <c r="C257" s="808"/>
      <c r="D257" s="808"/>
      <c r="E257" s="808"/>
      <c r="F257" s="808"/>
      <c r="G257" s="809"/>
    </row>
    <row r="258" spans="1:7" ht="26" x14ac:dyDescent="0.3">
      <c r="A258" s="810" t="s">
        <v>265</v>
      </c>
      <c r="B258" s="811" t="s">
        <v>420</v>
      </c>
      <c r="C258" s="812" t="s">
        <v>421</v>
      </c>
      <c r="D258" s="812" t="s">
        <v>422</v>
      </c>
      <c r="E258" s="812" t="s">
        <v>567</v>
      </c>
      <c r="F258" s="835" t="s">
        <v>730</v>
      </c>
      <c r="G258" s="813" t="s">
        <v>394</v>
      </c>
    </row>
    <row r="259" spans="1:7" x14ac:dyDescent="0.3">
      <c r="A259" s="814" t="s">
        <v>423</v>
      </c>
      <c r="B259" s="815">
        <v>2857500</v>
      </c>
      <c r="C259" s="815">
        <v>52968680</v>
      </c>
      <c r="D259" s="815"/>
      <c r="E259" s="815"/>
      <c r="F259" s="836"/>
      <c r="G259" s="816">
        <v>55826180</v>
      </c>
    </row>
    <row r="260" spans="1:7" x14ac:dyDescent="0.3">
      <c r="A260" s="817" t="s">
        <v>424</v>
      </c>
      <c r="B260" s="818"/>
      <c r="C260" s="818"/>
      <c r="D260" s="818"/>
      <c r="E260" s="818"/>
      <c r="F260" s="837"/>
      <c r="G260" s="819"/>
    </row>
    <row r="261" spans="1:7" x14ac:dyDescent="0.3">
      <c r="A261" s="820" t="s">
        <v>425</v>
      </c>
      <c r="B261" s="821">
        <v>2857500</v>
      </c>
      <c r="C261" s="821">
        <v>52968680</v>
      </c>
      <c r="D261" s="821"/>
      <c r="E261" s="821"/>
      <c r="F261" s="838"/>
      <c r="G261" s="816">
        <v>55826180</v>
      </c>
    </row>
    <row r="262" spans="1:7" x14ac:dyDescent="0.3">
      <c r="A262" s="814" t="s">
        <v>426</v>
      </c>
      <c r="B262" s="823">
        <v>2857500</v>
      </c>
      <c r="C262" s="823">
        <f>C264+C265</f>
        <v>23350793</v>
      </c>
      <c r="D262" s="823">
        <f>D264+D265+D266+D269+D270</f>
        <v>12655392</v>
      </c>
      <c r="E262" s="823">
        <f t="shared" ref="E262:F262" si="5">E264+E265+E266+E269+E270</f>
        <v>4227674</v>
      </c>
      <c r="F262" s="823">
        <f t="shared" si="5"/>
        <v>12734821</v>
      </c>
      <c r="G262" s="824">
        <f>SUM(B262:F262)</f>
        <v>55826180</v>
      </c>
    </row>
    <row r="263" spans="1:7" x14ac:dyDescent="0.3">
      <c r="A263" s="817" t="s">
        <v>424</v>
      </c>
      <c r="B263" s="818"/>
      <c r="C263" s="818"/>
      <c r="D263" s="818"/>
      <c r="E263" s="818"/>
      <c r="F263" s="926"/>
      <c r="G263" s="819"/>
    </row>
    <row r="264" spans="1:7" x14ac:dyDescent="0.3">
      <c r="A264" s="825" t="s">
        <v>744</v>
      </c>
      <c r="B264" s="826"/>
      <c r="C264" s="826">
        <v>1084600</v>
      </c>
      <c r="D264" s="826">
        <v>3686100</v>
      </c>
      <c r="E264" s="826">
        <v>4227674</v>
      </c>
      <c r="F264" s="921">
        <v>1551000</v>
      </c>
      <c r="G264" s="822">
        <f>SUM(C264:F264)</f>
        <v>10549374</v>
      </c>
    </row>
    <row r="265" spans="1:7" x14ac:dyDescent="0.3">
      <c r="A265" s="825" t="s">
        <v>428</v>
      </c>
      <c r="B265" s="826">
        <v>2857500</v>
      </c>
      <c r="C265" s="826">
        <v>22266193</v>
      </c>
      <c r="D265" s="826">
        <v>8272607</v>
      </c>
      <c r="E265" s="826"/>
      <c r="F265" s="921">
        <v>10993321</v>
      </c>
      <c r="G265" s="822">
        <f>SUM(E265,D265,C265,B265)</f>
        <v>33396300</v>
      </c>
    </row>
    <row r="266" spans="1:7" x14ac:dyDescent="0.3">
      <c r="A266" s="825" t="s">
        <v>429</v>
      </c>
      <c r="B266" s="826"/>
      <c r="C266" s="826">
        <v>0</v>
      </c>
      <c r="D266" s="826"/>
      <c r="E266" s="826"/>
      <c r="F266" s="921">
        <v>190500</v>
      </c>
      <c r="G266" s="822">
        <f>SUM(D266,E266)</f>
        <v>0</v>
      </c>
    </row>
    <row r="267" spans="1:7" x14ac:dyDescent="0.3">
      <c r="A267" s="820" t="s">
        <v>424</v>
      </c>
      <c r="B267" s="826"/>
      <c r="C267" s="826"/>
      <c r="D267" s="826"/>
      <c r="E267" s="826"/>
      <c r="F267" s="921"/>
      <c r="G267" s="822">
        <f t="shared" ref="G267:G268" si="6">SUM(D267,E267)</f>
        <v>0</v>
      </c>
    </row>
    <row r="268" spans="1:7" x14ac:dyDescent="0.3">
      <c r="A268" s="820" t="s">
        <v>731</v>
      </c>
      <c r="B268" s="826"/>
      <c r="C268" s="826"/>
      <c r="D268" s="826"/>
      <c r="E268" s="826"/>
      <c r="F268" s="921">
        <v>190500</v>
      </c>
      <c r="G268" s="822">
        <f t="shared" si="6"/>
        <v>0</v>
      </c>
    </row>
    <row r="269" spans="1:7" x14ac:dyDescent="0.3">
      <c r="A269" s="825" t="s">
        <v>430</v>
      </c>
      <c r="B269" s="826"/>
      <c r="C269" s="826"/>
      <c r="D269" s="826"/>
      <c r="E269" s="826"/>
      <c r="F269" s="840"/>
      <c r="G269" s="822">
        <v>0</v>
      </c>
    </row>
    <row r="270" spans="1:7" x14ac:dyDescent="0.3">
      <c r="A270" s="825" t="s">
        <v>233</v>
      </c>
      <c r="B270" s="826"/>
      <c r="C270" s="826"/>
      <c r="D270" s="826">
        <v>696685</v>
      </c>
      <c r="E270" s="826"/>
      <c r="F270" s="840"/>
      <c r="G270" s="822">
        <v>696685</v>
      </c>
    </row>
    <row r="271" spans="1:7" ht="13.5" x14ac:dyDescent="0.3">
      <c r="A271" s="827" t="s">
        <v>431</v>
      </c>
      <c r="B271" s="828">
        <v>2857500</v>
      </c>
      <c r="C271" s="828">
        <v>23350793</v>
      </c>
      <c r="D271" s="828">
        <v>12655392</v>
      </c>
      <c r="E271" s="828">
        <f>E262-E272</f>
        <v>4227674</v>
      </c>
      <c r="F271" s="841">
        <v>12734821</v>
      </c>
      <c r="G271" s="829">
        <f>SUM(B271:F271)</f>
        <v>55826180</v>
      </c>
    </row>
    <row r="272" spans="1:7" ht="27.5" thickBot="1" x14ac:dyDescent="0.35">
      <c r="A272" s="830" t="s">
        <v>432</v>
      </c>
      <c r="B272" s="831">
        <v>0</v>
      </c>
      <c r="C272" s="831">
        <v>0</v>
      </c>
      <c r="D272" s="831"/>
      <c r="E272" s="831"/>
      <c r="F272" s="842"/>
      <c r="G272" s="885"/>
    </row>
    <row r="273" spans="1:7" x14ac:dyDescent="0.3">
      <c r="A273" s="907"/>
      <c r="B273" s="907"/>
      <c r="C273" s="907"/>
      <c r="D273" s="907"/>
      <c r="E273" s="907"/>
      <c r="F273" s="907"/>
      <c r="G273" s="907"/>
    </row>
    <row r="274" spans="1:7" ht="13.5" thickBot="1" x14ac:dyDescent="0.35">
      <c r="A274" s="907"/>
      <c r="B274" s="907"/>
      <c r="C274" s="907"/>
      <c r="D274" s="907"/>
      <c r="E274" s="907"/>
      <c r="F274" s="907"/>
      <c r="G274" s="907"/>
    </row>
    <row r="275" spans="1:7" ht="17.5" x14ac:dyDescent="0.3">
      <c r="A275" s="1477" t="s">
        <v>433</v>
      </c>
      <c r="B275" s="1478"/>
      <c r="C275" s="1478"/>
      <c r="D275" s="1478"/>
      <c r="E275" s="1478"/>
      <c r="F275" s="1478"/>
      <c r="G275" s="1479"/>
    </row>
    <row r="276" spans="1:7" ht="15" x14ac:dyDescent="0.3">
      <c r="A276" s="803"/>
      <c r="B276" s="1480"/>
      <c r="C276" s="1480"/>
      <c r="D276" s="833"/>
      <c r="E276" s="833"/>
      <c r="F276" s="833"/>
      <c r="G276" s="834"/>
    </row>
    <row r="277" spans="1:7" x14ac:dyDescent="0.3">
      <c r="A277" s="804" t="s">
        <v>415</v>
      </c>
      <c r="B277" s="1481" t="s">
        <v>765</v>
      </c>
      <c r="C277" s="1481"/>
      <c r="D277" s="1481"/>
      <c r="E277" s="1481"/>
      <c r="F277" s="1481"/>
      <c r="G277" s="1482"/>
    </row>
    <row r="278" spans="1:7" x14ac:dyDescent="0.3">
      <c r="A278" s="804" t="s">
        <v>416</v>
      </c>
      <c r="B278" s="1481" t="s">
        <v>766</v>
      </c>
      <c r="C278" s="1481"/>
      <c r="D278" s="1481"/>
      <c r="E278" s="1481"/>
      <c r="F278" s="1481"/>
      <c r="G278" s="1482"/>
    </row>
    <row r="279" spans="1:7" x14ac:dyDescent="0.3">
      <c r="A279" s="804" t="s">
        <v>726</v>
      </c>
      <c r="B279" s="1481" t="s">
        <v>767</v>
      </c>
      <c r="C279" s="1481"/>
      <c r="D279" s="1481"/>
      <c r="E279" s="1481"/>
      <c r="F279" s="1481"/>
      <c r="G279" s="1482"/>
    </row>
    <row r="280" spans="1:7" ht="15.5" x14ac:dyDescent="0.3">
      <c r="A280" s="804" t="s">
        <v>728</v>
      </c>
      <c r="B280" s="1483">
        <v>400190499</v>
      </c>
      <c r="C280" s="1483"/>
      <c r="D280" s="405"/>
      <c r="E280" s="1045"/>
      <c r="F280" s="1045"/>
      <c r="G280" s="805"/>
    </row>
    <row r="281" spans="1:7" ht="15.5" x14ac:dyDescent="0.3">
      <c r="A281" s="804" t="s">
        <v>729</v>
      </c>
      <c r="B281" s="1483" t="s">
        <v>373</v>
      </c>
      <c r="C281" s="1483"/>
      <c r="D281" s="1483"/>
      <c r="E281" s="806"/>
      <c r="F281" s="806"/>
      <c r="G281" s="805"/>
    </row>
    <row r="282" spans="1:7" ht="15.5" x14ac:dyDescent="0.3">
      <c r="A282" s="804" t="s">
        <v>417</v>
      </c>
      <c r="B282" s="1486">
        <v>0.99960000000000004</v>
      </c>
      <c r="C282" s="1486"/>
      <c r="D282" s="1046"/>
      <c r="E282" s="1046"/>
      <c r="F282" s="1046"/>
      <c r="G282" s="805"/>
    </row>
    <row r="283" spans="1:7" ht="15.5" x14ac:dyDescent="0.3">
      <c r="A283" s="804" t="s">
        <v>418</v>
      </c>
      <c r="B283" s="1487">
        <v>42993</v>
      </c>
      <c r="C283" s="1488"/>
      <c r="D283" s="1047"/>
      <c r="E283" s="1047"/>
      <c r="F283" s="1047"/>
      <c r="G283" s="805"/>
    </row>
    <row r="284" spans="1:7" ht="15.5" x14ac:dyDescent="0.3">
      <c r="A284" s="804" t="s">
        <v>419</v>
      </c>
      <c r="B284" s="1487">
        <v>44073</v>
      </c>
      <c r="C284" s="1488"/>
      <c r="D284" s="1047"/>
      <c r="E284" s="1047"/>
      <c r="F284" s="1047"/>
      <c r="G284" s="805"/>
    </row>
    <row r="285" spans="1:7" ht="13.5" thickBot="1" x14ac:dyDescent="0.35">
      <c r="A285" s="807"/>
      <c r="B285" s="808"/>
      <c r="C285" s="808"/>
      <c r="D285" s="808"/>
      <c r="E285" s="808"/>
      <c r="F285" s="808"/>
      <c r="G285" s="809"/>
    </row>
    <row r="286" spans="1:7" ht="26" x14ac:dyDescent="0.3">
      <c r="A286" s="810" t="s">
        <v>265</v>
      </c>
      <c r="B286" s="811" t="s">
        <v>420</v>
      </c>
      <c r="C286" s="812" t="s">
        <v>421</v>
      </c>
      <c r="D286" s="812" t="s">
        <v>422</v>
      </c>
      <c r="E286" s="812" t="s">
        <v>567</v>
      </c>
      <c r="F286" s="812" t="s">
        <v>730</v>
      </c>
      <c r="G286" s="813" t="s">
        <v>394</v>
      </c>
    </row>
    <row r="287" spans="1:7" x14ac:dyDescent="0.3">
      <c r="A287" s="814" t="s">
        <v>423</v>
      </c>
      <c r="B287" s="815"/>
      <c r="C287" s="815">
        <v>400025148</v>
      </c>
      <c r="D287" s="815"/>
      <c r="E287" s="815">
        <v>7421072</v>
      </c>
      <c r="F287" s="815"/>
      <c r="G287" s="816">
        <f>SUM(C287:F287)</f>
        <v>407446220</v>
      </c>
    </row>
    <row r="288" spans="1:7" x14ac:dyDescent="0.3">
      <c r="A288" s="817" t="s">
        <v>424</v>
      </c>
      <c r="B288" s="818"/>
      <c r="C288" s="818"/>
      <c r="D288" s="818"/>
      <c r="E288" s="818"/>
      <c r="F288" s="818"/>
      <c r="G288" s="819"/>
    </row>
    <row r="289" spans="1:13" x14ac:dyDescent="0.3">
      <c r="A289" s="820" t="s">
        <v>425</v>
      </c>
      <c r="B289" s="821"/>
      <c r="C289" s="821">
        <v>400025148</v>
      </c>
      <c r="D289" s="821"/>
      <c r="E289" s="821"/>
      <c r="F289" s="821"/>
      <c r="G289" s="822">
        <f>SUM(C289:F289)</f>
        <v>400025148</v>
      </c>
    </row>
    <row r="290" spans="1:13" x14ac:dyDescent="0.3">
      <c r="A290" s="820" t="s">
        <v>894</v>
      </c>
      <c r="B290" s="821"/>
      <c r="C290" s="821"/>
      <c r="D290" s="821"/>
      <c r="E290" s="821">
        <v>7421072</v>
      </c>
      <c r="F290" s="821"/>
      <c r="G290" s="822">
        <f>SUM(E290:F290)</f>
        <v>7421072</v>
      </c>
    </row>
    <row r="291" spans="1:13" x14ac:dyDescent="0.3">
      <c r="A291" s="814" t="s">
        <v>426</v>
      </c>
      <c r="B291" s="823">
        <v>6350000</v>
      </c>
      <c r="C291" s="823">
        <f>SUM(C292:C301)</f>
        <v>0</v>
      </c>
      <c r="D291" s="823">
        <f>SUM(D293:D296)</f>
        <v>14784325</v>
      </c>
      <c r="E291" s="823">
        <f>SUM(E293:E296)+E300</f>
        <v>78646960</v>
      </c>
      <c r="F291" s="823">
        <f>SUM(F292:F301)-F298</f>
        <v>307664935</v>
      </c>
      <c r="G291" s="824">
        <f>SUM(B291:F291)</f>
        <v>407446220</v>
      </c>
    </row>
    <row r="292" spans="1:13" x14ac:dyDescent="0.3">
      <c r="A292" s="817" t="s">
        <v>424</v>
      </c>
      <c r="B292" s="818"/>
      <c r="C292" s="818"/>
      <c r="D292" s="818"/>
      <c r="E292" s="818"/>
      <c r="F292" s="818"/>
      <c r="G292" s="819"/>
    </row>
    <row r="293" spans="1:13" x14ac:dyDescent="0.3">
      <c r="A293" s="825" t="s">
        <v>427</v>
      </c>
      <c r="B293" s="826"/>
      <c r="C293" s="826">
        <v>0</v>
      </c>
      <c r="D293" s="826"/>
      <c r="E293" s="826"/>
      <c r="F293" s="916">
        <v>1574152</v>
      </c>
      <c r="G293" s="822">
        <f>SUM(C293:F293)</f>
        <v>1574152</v>
      </c>
    </row>
    <row r="294" spans="1:13" ht="26" x14ac:dyDescent="0.3">
      <c r="A294" s="825" t="s">
        <v>204</v>
      </c>
      <c r="B294" s="826"/>
      <c r="C294" s="826">
        <v>0</v>
      </c>
      <c r="D294" s="826"/>
      <c r="E294" s="826"/>
      <c r="F294" s="916">
        <v>425021</v>
      </c>
      <c r="G294" s="822">
        <f>SUM(D294:F294)</f>
        <v>425021</v>
      </c>
    </row>
    <row r="295" spans="1:13" x14ac:dyDescent="0.3">
      <c r="A295" s="825" t="s">
        <v>428</v>
      </c>
      <c r="B295" s="826">
        <v>6350000</v>
      </c>
      <c r="C295" s="826"/>
      <c r="D295" s="826">
        <v>14784325</v>
      </c>
      <c r="E295" s="826"/>
      <c r="F295" s="916">
        <v>32117724</v>
      </c>
      <c r="G295" s="822">
        <f>SUM(B295:F295)</f>
        <v>53252049</v>
      </c>
    </row>
    <row r="296" spans="1:13" x14ac:dyDescent="0.3">
      <c r="A296" s="825" t="s">
        <v>429</v>
      </c>
      <c r="B296" s="826"/>
      <c r="C296" s="826">
        <v>0</v>
      </c>
      <c r="D296" s="826"/>
      <c r="E296" s="826">
        <v>9872980</v>
      </c>
      <c r="F296" s="916">
        <f>43909877+73152000</f>
        <v>117061877</v>
      </c>
      <c r="G296" s="822">
        <f>SUM(C296:F296)</f>
        <v>126934857</v>
      </c>
      <c r="M296" s="863"/>
    </row>
    <row r="297" spans="1:13" x14ac:dyDescent="0.3">
      <c r="A297" s="820" t="s">
        <v>424</v>
      </c>
      <c r="B297" s="826"/>
      <c r="C297" s="826"/>
      <c r="D297" s="826"/>
      <c r="E297" s="826"/>
      <c r="F297" s="916"/>
      <c r="G297" s="822"/>
      <c r="M297" s="863"/>
    </row>
    <row r="298" spans="1:13" x14ac:dyDescent="0.3">
      <c r="A298" s="820" t="s">
        <v>731</v>
      </c>
      <c r="B298" s="826"/>
      <c r="C298" s="826"/>
      <c r="D298" s="826"/>
      <c r="E298" s="826"/>
      <c r="F298" s="916">
        <v>73152000</v>
      </c>
      <c r="G298" s="822">
        <v>73152000</v>
      </c>
    </row>
    <row r="299" spans="1:13" x14ac:dyDescent="0.3">
      <c r="A299" s="820" t="s">
        <v>756</v>
      </c>
      <c r="B299" s="826"/>
      <c r="C299" s="826"/>
      <c r="D299" s="826"/>
      <c r="E299" s="826"/>
      <c r="F299" s="916"/>
      <c r="G299" s="822">
        <v>32131000</v>
      </c>
    </row>
    <row r="300" spans="1:13" x14ac:dyDescent="0.3">
      <c r="A300" s="825" t="s">
        <v>430</v>
      </c>
      <c r="B300" s="826"/>
      <c r="C300" s="826"/>
      <c r="D300" s="826"/>
      <c r="E300" s="826">
        <v>68773980</v>
      </c>
      <c r="F300" s="916">
        <v>156486161</v>
      </c>
      <c r="G300" s="822">
        <f>SUM(B300:F300)</f>
        <v>225260141</v>
      </c>
    </row>
    <row r="301" spans="1:13" x14ac:dyDescent="0.3">
      <c r="A301" s="825" t="s">
        <v>233</v>
      </c>
      <c r="B301" s="826"/>
      <c r="C301" s="826"/>
      <c r="D301" s="826"/>
      <c r="E301" s="826"/>
      <c r="F301" s="916"/>
      <c r="G301" s="822">
        <v>0</v>
      </c>
    </row>
    <row r="302" spans="1:13" ht="13.5" x14ac:dyDescent="0.3">
      <c r="A302" s="827" t="s">
        <v>431</v>
      </c>
      <c r="B302" s="828">
        <v>6350000</v>
      </c>
      <c r="C302" s="828"/>
      <c r="D302" s="828">
        <f>D291-D303</f>
        <v>14784325</v>
      </c>
      <c r="E302" s="828">
        <f>E291-E303</f>
        <v>71225888</v>
      </c>
      <c r="F302" s="828">
        <f>F291</f>
        <v>307664935</v>
      </c>
      <c r="G302" s="829">
        <f>SUM(B302:F302)</f>
        <v>400025148</v>
      </c>
    </row>
    <row r="303" spans="1:13" ht="27.5" thickBot="1" x14ac:dyDescent="0.35">
      <c r="A303" s="830" t="s">
        <v>432</v>
      </c>
      <c r="B303" s="831"/>
      <c r="C303" s="831"/>
      <c r="D303" s="831"/>
      <c r="E303" s="831">
        <v>7421072</v>
      </c>
      <c r="F303" s="831"/>
      <c r="G303" s="832">
        <f>SUM(B303:F303)</f>
        <v>7421072</v>
      </c>
      <c r="H303" s="863"/>
      <c r="I303" s="863"/>
    </row>
    <row r="304" spans="1:13" x14ac:dyDescent="0.3">
      <c r="A304" s="907"/>
      <c r="B304" s="907"/>
      <c r="C304" s="907"/>
      <c r="D304" s="907"/>
      <c r="E304" s="907"/>
      <c r="F304" s="907"/>
      <c r="G304" s="907"/>
    </row>
    <row r="305" spans="1:7" ht="13.5" thickBot="1" x14ac:dyDescent="0.35">
      <c r="A305" s="907"/>
      <c r="B305" s="907"/>
      <c r="C305" s="907"/>
      <c r="D305" s="907"/>
      <c r="E305" s="907"/>
      <c r="F305" s="907"/>
      <c r="G305" s="907"/>
    </row>
    <row r="306" spans="1:7" ht="17.5" x14ac:dyDescent="0.3">
      <c r="A306" s="1477" t="s">
        <v>433</v>
      </c>
      <c r="B306" s="1478"/>
      <c r="C306" s="1478"/>
      <c r="D306" s="1478"/>
      <c r="E306" s="1478"/>
      <c r="F306" s="1478"/>
      <c r="G306" s="1479"/>
    </row>
    <row r="307" spans="1:7" ht="15" x14ac:dyDescent="0.3">
      <c r="A307" s="803"/>
      <c r="B307" s="1480"/>
      <c r="C307" s="1480"/>
      <c r="D307" s="833"/>
      <c r="E307" s="833"/>
      <c r="F307" s="833"/>
      <c r="G307" s="834"/>
    </row>
    <row r="308" spans="1:7" x14ac:dyDescent="0.3">
      <c r="A308" s="804" t="s">
        <v>415</v>
      </c>
      <c r="B308" s="1481" t="s">
        <v>768</v>
      </c>
      <c r="C308" s="1481"/>
      <c r="D308" s="1481"/>
      <c r="E308" s="1481"/>
      <c r="F308" s="1481"/>
      <c r="G308" s="1482"/>
    </row>
    <row r="309" spans="1:7" x14ac:dyDescent="0.3">
      <c r="A309" s="804" t="s">
        <v>416</v>
      </c>
      <c r="B309" s="1481" t="s">
        <v>769</v>
      </c>
      <c r="C309" s="1481"/>
      <c r="D309" s="1481"/>
      <c r="E309" s="1481"/>
      <c r="F309" s="1481"/>
      <c r="G309" s="1482"/>
    </row>
    <row r="310" spans="1:7" x14ac:dyDescent="0.3">
      <c r="A310" s="804" t="s">
        <v>726</v>
      </c>
      <c r="B310" s="1481" t="s">
        <v>760</v>
      </c>
      <c r="C310" s="1481"/>
      <c r="D310" s="1481"/>
      <c r="E310" s="1481"/>
      <c r="F310" s="1481"/>
      <c r="G310" s="1482"/>
    </row>
    <row r="311" spans="1:7" ht="15.5" x14ac:dyDescent="0.3">
      <c r="A311" s="804" t="s">
        <v>728</v>
      </c>
      <c r="B311" s="1483">
        <v>176523043</v>
      </c>
      <c r="C311" s="1483"/>
      <c r="D311" s="405"/>
      <c r="E311" s="1045"/>
      <c r="F311" s="1045"/>
      <c r="G311" s="805"/>
    </row>
    <row r="312" spans="1:7" ht="15.5" x14ac:dyDescent="0.3">
      <c r="A312" s="804" t="s">
        <v>729</v>
      </c>
      <c r="B312" s="1483" t="s">
        <v>373</v>
      </c>
      <c r="C312" s="1483"/>
      <c r="D312" s="1483"/>
      <c r="E312" s="806"/>
      <c r="F312" s="806"/>
      <c r="G312" s="805"/>
    </row>
    <row r="313" spans="1:7" ht="15.5" x14ac:dyDescent="0.3">
      <c r="A313" s="804" t="s">
        <v>417</v>
      </c>
      <c r="B313" s="1486">
        <v>1</v>
      </c>
      <c r="C313" s="1486"/>
      <c r="D313" s="1046"/>
      <c r="E313" s="1046"/>
      <c r="F313" s="1046"/>
      <c r="G313" s="805"/>
    </row>
    <row r="314" spans="1:7" ht="15.5" x14ac:dyDescent="0.3">
      <c r="A314" s="804" t="s">
        <v>418</v>
      </c>
      <c r="B314" s="1487">
        <v>42948</v>
      </c>
      <c r="C314" s="1488"/>
      <c r="D314" s="1047"/>
      <c r="E314" s="1047"/>
      <c r="F314" s="1047"/>
      <c r="G314" s="805"/>
    </row>
    <row r="315" spans="1:7" ht="15.5" x14ac:dyDescent="0.3">
      <c r="A315" s="804" t="s">
        <v>419</v>
      </c>
      <c r="B315" s="1487">
        <v>43404</v>
      </c>
      <c r="C315" s="1488"/>
      <c r="D315" s="1047"/>
      <c r="E315" s="1047"/>
      <c r="F315" s="1047"/>
      <c r="G315" s="805"/>
    </row>
    <row r="316" spans="1:7" ht="13.5" thickBot="1" x14ac:dyDescent="0.35">
      <c r="A316" s="807"/>
      <c r="B316" s="808"/>
      <c r="C316" s="808"/>
      <c r="D316" s="808"/>
      <c r="E316" s="808"/>
      <c r="F316" s="808"/>
      <c r="G316" s="809"/>
    </row>
    <row r="317" spans="1:7" ht="26" x14ac:dyDescent="0.3">
      <c r="A317" s="810" t="s">
        <v>265</v>
      </c>
      <c r="B317" s="811" t="s">
        <v>420</v>
      </c>
      <c r="C317" s="812" t="s">
        <v>421</v>
      </c>
      <c r="D317" s="812" t="s">
        <v>422</v>
      </c>
      <c r="E317" s="812" t="s">
        <v>567</v>
      </c>
      <c r="F317" s="812" t="s">
        <v>730</v>
      </c>
      <c r="G317" s="813" t="s">
        <v>394</v>
      </c>
    </row>
    <row r="318" spans="1:7" x14ac:dyDescent="0.3">
      <c r="A318" s="814" t="s">
        <v>423</v>
      </c>
      <c r="B318" s="815"/>
      <c r="C318" s="815">
        <v>176523043</v>
      </c>
      <c r="D318" s="815"/>
      <c r="E318" s="815"/>
      <c r="F318" s="815"/>
      <c r="G318" s="816">
        <f>SUM(C318:F318)</f>
        <v>176523043</v>
      </c>
    </row>
    <row r="319" spans="1:7" x14ac:dyDescent="0.3">
      <c r="A319" s="817" t="s">
        <v>424</v>
      </c>
      <c r="B319" s="818"/>
      <c r="C319" s="818"/>
      <c r="D319" s="818"/>
      <c r="E319" s="818"/>
      <c r="F319" s="818"/>
      <c r="G319" s="819"/>
    </row>
    <row r="320" spans="1:7" x14ac:dyDescent="0.3">
      <c r="A320" s="820" t="s">
        <v>425</v>
      </c>
      <c r="B320" s="821"/>
      <c r="C320" s="821">
        <v>176523043</v>
      </c>
      <c r="D320" s="821"/>
      <c r="E320" s="821"/>
      <c r="F320" s="821"/>
      <c r="G320" s="822">
        <f>SUM(C320:F320)</f>
        <v>176523043</v>
      </c>
    </row>
    <row r="321" spans="1:8" x14ac:dyDescent="0.3">
      <c r="A321" s="820"/>
      <c r="B321" s="821"/>
      <c r="C321" s="821"/>
      <c r="D321" s="821"/>
      <c r="E321" s="821"/>
      <c r="F321" s="821"/>
      <c r="G321" s="822"/>
    </row>
    <row r="322" spans="1:8" x14ac:dyDescent="0.3">
      <c r="A322" s="814" t="s">
        <v>426</v>
      </c>
      <c r="B322" s="823">
        <v>3105023</v>
      </c>
      <c r="C322" s="823">
        <f>SUM(C323:C332)</f>
        <v>0</v>
      </c>
      <c r="D322" s="823">
        <f>D324+D325+D326+D327+D331</f>
        <v>130027758</v>
      </c>
      <c r="E322" s="823">
        <f>E324+E325+E326+E327+E331</f>
        <v>46505285</v>
      </c>
      <c r="F322" s="823">
        <f>SUM(F324:F327)</f>
        <v>0</v>
      </c>
      <c r="G322" s="824">
        <f>SUM(B322:F322)</f>
        <v>179638066</v>
      </c>
    </row>
    <row r="323" spans="1:8" x14ac:dyDescent="0.3">
      <c r="A323" s="817" t="s">
        <v>424</v>
      </c>
      <c r="B323" s="818"/>
      <c r="C323" s="818"/>
      <c r="D323" s="818"/>
      <c r="E323" s="818"/>
      <c r="F323" s="818"/>
      <c r="G323" s="819"/>
    </row>
    <row r="324" spans="1:8" x14ac:dyDescent="0.3">
      <c r="A324" s="825" t="s">
        <v>427</v>
      </c>
      <c r="B324" s="826"/>
      <c r="C324" s="826">
        <v>0</v>
      </c>
      <c r="D324" s="826">
        <v>0</v>
      </c>
      <c r="E324" s="826">
        <v>0</v>
      </c>
      <c r="F324" s="826">
        <v>0</v>
      </c>
      <c r="G324" s="822">
        <f>SUM(C324:F324)</f>
        <v>0</v>
      </c>
    </row>
    <row r="325" spans="1:8" ht="26" x14ac:dyDescent="0.3">
      <c r="A325" s="825" t="s">
        <v>204</v>
      </c>
      <c r="B325" s="826"/>
      <c r="C325" s="826">
        <v>0</v>
      </c>
      <c r="D325" s="826">
        <v>0</v>
      </c>
      <c r="E325" s="826">
        <v>0</v>
      </c>
      <c r="F325" s="826">
        <v>0</v>
      </c>
      <c r="G325" s="822">
        <f>SUM(D325:F325)</f>
        <v>0</v>
      </c>
    </row>
    <row r="326" spans="1:8" x14ac:dyDescent="0.3">
      <c r="A326" s="825" t="s">
        <v>428</v>
      </c>
      <c r="B326" s="826">
        <v>3105023</v>
      </c>
      <c r="C326" s="826"/>
      <c r="D326" s="826">
        <v>1709000</v>
      </c>
      <c r="E326" s="826">
        <v>4758013</v>
      </c>
      <c r="F326" s="826">
        <v>0</v>
      </c>
      <c r="G326" s="822">
        <f>SUM(B326:F326)</f>
        <v>9572036</v>
      </c>
    </row>
    <row r="327" spans="1:8" x14ac:dyDescent="0.3">
      <c r="A327" s="825" t="s">
        <v>429</v>
      </c>
      <c r="B327" s="826"/>
      <c r="C327" s="826">
        <v>0</v>
      </c>
      <c r="D327" s="826"/>
      <c r="E327" s="826">
        <v>0</v>
      </c>
      <c r="F327" s="826">
        <v>0</v>
      </c>
      <c r="G327" s="822">
        <f>SUM(C327:F327)</f>
        <v>0</v>
      </c>
    </row>
    <row r="328" spans="1:8" x14ac:dyDescent="0.3">
      <c r="A328" s="820" t="s">
        <v>424</v>
      </c>
      <c r="B328" s="826"/>
      <c r="C328" s="826"/>
      <c r="D328" s="826"/>
      <c r="E328" s="826"/>
      <c r="F328" s="826"/>
      <c r="G328" s="822"/>
    </row>
    <row r="329" spans="1:8" x14ac:dyDescent="0.3">
      <c r="A329" s="820" t="s">
        <v>731</v>
      </c>
      <c r="B329" s="826"/>
      <c r="C329" s="826"/>
      <c r="D329" s="826"/>
      <c r="E329" s="826"/>
      <c r="F329" s="826">
        <v>0</v>
      </c>
      <c r="G329" s="822">
        <v>0</v>
      </c>
    </row>
    <row r="330" spans="1:8" x14ac:dyDescent="0.3">
      <c r="A330" s="820" t="s">
        <v>756</v>
      </c>
      <c r="B330" s="826"/>
      <c r="C330" s="826"/>
      <c r="D330" s="826"/>
      <c r="E330" s="826"/>
      <c r="F330" s="826">
        <v>0</v>
      </c>
      <c r="G330" s="822">
        <v>0</v>
      </c>
    </row>
    <row r="331" spans="1:8" x14ac:dyDescent="0.3">
      <c r="A331" s="825" t="s">
        <v>430</v>
      </c>
      <c r="B331" s="826"/>
      <c r="C331" s="826"/>
      <c r="D331" s="826">
        <v>128318758</v>
      </c>
      <c r="E331" s="826">
        <v>41747272</v>
      </c>
      <c r="F331" s="826"/>
      <c r="G331" s="822">
        <f>SUM(B331:F331)</f>
        <v>170066030</v>
      </c>
    </row>
    <row r="332" spans="1:8" x14ac:dyDescent="0.3">
      <c r="A332" s="825" t="s">
        <v>233</v>
      </c>
      <c r="B332" s="826"/>
      <c r="C332" s="826"/>
      <c r="D332" s="826"/>
      <c r="E332" s="826"/>
      <c r="F332" s="826"/>
      <c r="G332" s="822">
        <v>0</v>
      </c>
    </row>
    <row r="333" spans="1:8" ht="13.5" x14ac:dyDescent="0.3">
      <c r="A333" s="827" t="s">
        <v>431</v>
      </c>
      <c r="B333" s="828">
        <v>3105023</v>
      </c>
      <c r="C333" s="828"/>
      <c r="D333" s="828">
        <v>130027758</v>
      </c>
      <c r="E333" s="828">
        <v>46505285</v>
      </c>
      <c r="F333" s="828">
        <v>0</v>
      </c>
      <c r="G333" s="829">
        <f>SUM(G324:G327)+G331</f>
        <v>179638066</v>
      </c>
      <c r="H333" s="863"/>
    </row>
    <row r="334" spans="1:8" ht="27.5" thickBot="1" x14ac:dyDescent="0.35">
      <c r="A334" s="830" t="s">
        <v>432</v>
      </c>
      <c r="B334" s="831">
        <v>0</v>
      </c>
      <c r="C334" s="831">
        <v>0</v>
      </c>
      <c r="D334" s="831"/>
      <c r="E334" s="831">
        <v>3115023</v>
      </c>
      <c r="F334" s="831"/>
      <c r="G334" s="832">
        <f>SUM(B334:F334)</f>
        <v>3115023</v>
      </c>
    </row>
    <row r="335" spans="1:8" x14ac:dyDescent="0.3">
      <c r="A335" s="907"/>
      <c r="B335" s="907"/>
      <c r="C335" s="907"/>
      <c r="D335" s="907"/>
      <c r="E335" s="907"/>
      <c r="F335" s="907"/>
      <c r="G335" s="907"/>
    </row>
    <row r="336" spans="1:8" ht="13.5" thickBot="1" x14ac:dyDescent="0.35">
      <c r="A336" s="907"/>
      <c r="B336" s="907"/>
      <c r="C336" s="907"/>
      <c r="D336" s="907"/>
      <c r="E336" s="907"/>
      <c r="F336" s="907"/>
      <c r="G336" s="907"/>
    </row>
    <row r="337" spans="1:8" ht="17.5" x14ac:dyDescent="0.3">
      <c r="A337" s="1477" t="s">
        <v>433</v>
      </c>
      <c r="B337" s="1478"/>
      <c r="C337" s="1478"/>
      <c r="D337" s="1478"/>
      <c r="E337" s="1478"/>
      <c r="F337" s="1478"/>
      <c r="G337" s="1479"/>
    </row>
    <row r="338" spans="1:8" ht="15" x14ac:dyDescent="0.3">
      <c r="A338" s="803"/>
      <c r="B338" s="1480"/>
      <c r="C338" s="1480"/>
      <c r="D338" s="833"/>
      <c r="E338" s="833"/>
      <c r="F338" s="833"/>
      <c r="G338" s="834"/>
    </row>
    <row r="339" spans="1:8" x14ac:dyDescent="0.3">
      <c r="A339" s="804" t="s">
        <v>415</v>
      </c>
      <c r="B339" s="1481" t="s">
        <v>770</v>
      </c>
      <c r="C339" s="1481"/>
      <c r="D339" s="1481"/>
      <c r="E339" s="1481"/>
      <c r="F339" s="1481"/>
      <c r="G339" s="1482"/>
    </row>
    <row r="340" spans="1:8" x14ac:dyDescent="0.3">
      <c r="A340" s="804" t="s">
        <v>416</v>
      </c>
      <c r="B340" s="1481" t="s">
        <v>771</v>
      </c>
      <c r="C340" s="1481"/>
      <c r="D340" s="1481"/>
      <c r="E340" s="1481"/>
      <c r="F340" s="1481"/>
      <c r="G340" s="1482"/>
    </row>
    <row r="341" spans="1:8" x14ac:dyDescent="0.3">
      <c r="A341" s="804" t="s">
        <v>726</v>
      </c>
      <c r="B341" s="1481" t="s">
        <v>772</v>
      </c>
      <c r="C341" s="1481"/>
      <c r="D341" s="1481"/>
      <c r="E341" s="1481"/>
      <c r="F341" s="1481"/>
      <c r="G341" s="1482"/>
    </row>
    <row r="342" spans="1:8" ht="15.5" x14ac:dyDescent="0.3">
      <c r="A342" s="804" t="s">
        <v>728</v>
      </c>
      <c r="B342" s="1483">
        <v>499444098</v>
      </c>
      <c r="C342" s="1483"/>
      <c r="D342" s="405"/>
      <c r="E342" s="1045"/>
      <c r="F342" s="1045"/>
      <c r="G342" s="805"/>
    </row>
    <row r="343" spans="1:8" ht="15.5" x14ac:dyDescent="0.3">
      <c r="A343" s="804" t="s">
        <v>729</v>
      </c>
      <c r="B343" s="1483" t="s">
        <v>373</v>
      </c>
      <c r="C343" s="1483"/>
      <c r="D343" s="1483"/>
      <c r="E343" s="806"/>
      <c r="F343" s="806"/>
      <c r="G343" s="805"/>
    </row>
    <row r="344" spans="1:8" ht="15.5" x14ac:dyDescent="0.3">
      <c r="A344" s="804" t="s">
        <v>417</v>
      </c>
      <c r="B344" s="1486">
        <v>1</v>
      </c>
      <c r="C344" s="1486"/>
      <c r="D344" s="1046"/>
      <c r="E344" s="1046"/>
      <c r="F344" s="1046"/>
      <c r="G344" s="805"/>
    </row>
    <row r="345" spans="1:8" ht="15.5" x14ac:dyDescent="0.3">
      <c r="A345" s="804" t="s">
        <v>418</v>
      </c>
      <c r="B345" s="1487">
        <v>42887</v>
      </c>
      <c r="C345" s="1488"/>
      <c r="D345" s="1047"/>
      <c r="E345" s="1047"/>
      <c r="F345" s="1047"/>
      <c r="G345" s="805"/>
    </row>
    <row r="346" spans="1:8" ht="15.5" x14ac:dyDescent="0.3">
      <c r="A346" s="804" t="s">
        <v>419</v>
      </c>
      <c r="B346" s="1487">
        <v>43951</v>
      </c>
      <c r="C346" s="1488"/>
      <c r="D346" s="1047"/>
      <c r="E346" s="1047"/>
      <c r="F346" s="1047"/>
      <c r="G346" s="805"/>
    </row>
    <row r="347" spans="1:8" ht="13.5" thickBot="1" x14ac:dyDescent="0.35">
      <c r="A347" s="807"/>
      <c r="B347" s="808"/>
      <c r="C347" s="808"/>
      <c r="D347" s="808"/>
      <c r="E347" s="808"/>
      <c r="F347" s="808"/>
      <c r="G347" s="809"/>
    </row>
    <row r="348" spans="1:8" ht="26" x14ac:dyDescent="0.3">
      <c r="A348" s="810" t="s">
        <v>265</v>
      </c>
      <c r="B348" s="811" t="s">
        <v>420</v>
      </c>
      <c r="C348" s="812" t="s">
        <v>421</v>
      </c>
      <c r="D348" s="812" t="s">
        <v>422</v>
      </c>
      <c r="E348" s="812" t="s">
        <v>567</v>
      </c>
      <c r="F348" s="812" t="s">
        <v>730</v>
      </c>
      <c r="G348" s="813" t="s">
        <v>394</v>
      </c>
    </row>
    <row r="349" spans="1:8" x14ac:dyDescent="0.3">
      <c r="A349" s="814" t="s">
        <v>423</v>
      </c>
      <c r="B349" s="815"/>
      <c r="C349" s="815">
        <v>499444098</v>
      </c>
      <c r="D349" s="815"/>
      <c r="E349" s="815"/>
      <c r="F349" s="815"/>
      <c r="G349" s="816">
        <v>499444098</v>
      </c>
    </row>
    <row r="350" spans="1:8" x14ac:dyDescent="0.3">
      <c r="A350" s="817" t="s">
        <v>424</v>
      </c>
      <c r="B350" s="818"/>
      <c r="C350" s="818"/>
      <c r="D350" s="818"/>
      <c r="E350" s="818"/>
      <c r="F350" s="818"/>
      <c r="G350" s="819"/>
    </row>
    <row r="351" spans="1:8" x14ac:dyDescent="0.3">
      <c r="A351" s="820" t="s">
        <v>425</v>
      </c>
      <c r="B351" s="821"/>
      <c r="C351" s="821">
        <v>499444098</v>
      </c>
      <c r="D351" s="821"/>
      <c r="E351" s="821"/>
      <c r="F351" s="821"/>
      <c r="G351" s="822">
        <v>499444098</v>
      </c>
    </row>
    <row r="352" spans="1:8" x14ac:dyDescent="0.3">
      <c r="A352" s="820"/>
      <c r="B352" s="821"/>
      <c r="C352" s="821"/>
      <c r="D352" s="821"/>
      <c r="E352" s="821"/>
      <c r="F352" s="821"/>
      <c r="G352" s="822"/>
      <c r="H352" s="912"/>
    </row>
    <row r="353" spans="1:9" x14ac:dyDescent="0.3">
      <c r="A353" s="814" t="s">
        <v>426</v>
      </c>
      <c r="B353" s="823">
        <f>SUM(B354:B362)</f>
        <v>5150500</v>
      </c>
      <c r="C353" s="823">
        <f>SUM(C354:C362)</f>
        <v>5477500</v>
      </c>
      <c r="D353" s="823">
        <f>SUM(D354:D362)</f>
        <v>125495300</v>
      </c>
      <c r="E353" s="823">
        <f>SUM(E354:E362)</f>
        <v>281644447</v>
      </c>
      <c r="F353" s="823">
        <f>SUM(F354:F362)-F360</f>
        <v>81676351</v>
      </c>
      <c r="G353" s="824">
        <f>SUM(B353:F353)</f>
        <v>499444098</v>
      </c>
      <c r="H353" s="912"/>
    </row>
    <row r="354" spans="1:9" x14ac:dyDescent="0.3">
      <c r="A354" s="817" t="s">
        <v>424</v>
      </c>
      <c r="B354" s="818"/>
      <c r="C354" s="818"/>
      <c r="D354" s="818"/>
      <c r="E354" s="818"/>
      <c r="F354" s="818"/>
      <c r="G354" s="819"/>
      <c r="H354" s="912"/>
    </row>
    <row r="355" spans="1:9" x14ac:dyDescent="0.3">
      <c r="A355" s="825" t="s">
        <v>427</v>
      </c>
      <c r="B355" s="826"/>
      <c r="C355" s="826">
        <v>0</v>
      </c>
      <c r="D355" s="826">
        <v>0</v>
      </c>
      <c r="E355" s="826">
        <v>0</v>
      </c>
      <c r="F355" s="826"/>
      <c r="G355" s="822">
        <v>0</v>
      </c>
    </row>
    <row r="356" spans="1:9" ht="26" x14ac:dyDescent="0.3">
      <c r="A356" s="825" t="s">
        <v>204</v>
      </c>
      <c r="B356" s="826"/>
      <c r="C356" s="826">
        <v>0</v>
      </c>
      <c r="D356" s="826">
        <v>0</v>
      </c>
      <c r="E356" s="826">
        <v>0</v>
      </c>
      <c r="F356" s="826"/>
      <c r="G356" s="822">
        <v>0</v>
      </c>
    </row>
    <row r="357" spans="1:9" x14ac:dyDescent="0.3">
      <c r="A357" s="825" t="s">
        <v>428</v>
      </c>
      <c r="B357" s="826">
        <v>5150500</v>
      </c>
      <c r="C357" s="826">
        <v>5477500</v>
      </c>
      <c r="D357" s="826">
        <v>16804500</v>
      </c>
      <c r="E357" s="826">
        <v>11361841</v>
      </c>
      <c r="F357" s="916">
        <v>4239665</v>
      </c>
      <c r="G357" s="822">
        <f>SUM(B357:F357)</f>
        <v>43034006</v>
      </c>
    </row>
    <row r="358" spans="1:9" x14ac:dyDescent="0.3">
      <c r="A358" s="825" t="s">
        <v>429</v>
      </c>
      <c r="B358" s="826"/>
      <c r="C358" s="826">
        <v>0</v>
      </c>
      <c r="D358" s="826"/>
      <c r="E358" s="826">
        <v>88336318</v>
      </c>
      <c r="F358" s="916">
        <f>26255538+F360</f>
        <v>71545276</v>
      </c>
      <c r="G358" s="822">
        <f>SUM(D358:F358)</f>
        <v>159881594</v>
      </c>
    </row>
    <row r="359" spans="1:9" x14ac:dyDescent="0.3">
      <c r="A359" s="820" t="s">
        <v>424</v>
      </c>
      <c r="B359" s="826"/>
      <c r="C359" s="826"/>
      <c r="D359" s="826"/>
      <c r="E359" s="826"/>
      <c r="F359" s="916"/>
      <c r="G359" s="822"/>
    </row>
    <row r="360" spans="1:9" x14ac:dyDescent="0.3">
      <c r="A360" s="820" t="s">
        <v>731</v>
      </c>
      <c r="B360" s="826"/>
      <c r="C360" s="826"/>
      <c r="D360" s="826"/>
      <c r="E360" s="826">
        <v>17018000</v>
      </c>
      <c r="F360" s="916">
        <v>45289738</v>
      </c>
      <c r="G360" s="822">
        <v>18732500</v>
      </c>
    </row>
    <row r="361" spans="1:9" x14ac:dyDescent="0.3">
      <c r="A361" s="825" t="s">
        <v>430</v>
      </c>
      <c r="B361" s="826"/>
      <c r="C361" s="826"/>
      <c r="D361" s="826">
        <v>108690800</v>
      </c>
      <c r="E361" s="826">
        <v>164928288</v>
      </c>
      <c r="F361" s="916">
        <v>5891410</v>
      </c>
      <c r="G361" s="822">
        <v>0</v>
      </c>
    </row>
    <row r="362" spans="1:9" x14ac:dyDescent="0.3">
      <c r="A362" s="825" t="s">
        <v>233</v>
      </c>
      <c r="B362" s="826"/>
      <c r="C362" s="826"/>
      <c r="D362" s="826"/>
      <c r="E362" s="826"/>
      <c r="F362" s="826"/>
      <c r="G362" s="822">
        <v>0</v>
      </c>
    </row>
    <row r="363" spans="1:9" ht="13.5" x14ac:dyDescent="0.3">
      <c r="A363" s="827" t="s">
        <v>431</v>
      </c>
      <c r="B363" s="828">
        <v>5150500</v>
      </c>
      <c r="C363" s="828">
        <v>5477500</v>
      </c>
      <c r="D363" s="828">
        <f>D353-D364</f>
        <v>125495300</v>
      </c>
      <c r="E363" s="828">
        <f>E353-E364</f>
        <v>281644447</v>
      </c>
      <c r="F363" s="828">
        <v>81676351</v>
      </c>
      <c r="G363" s="829">
        <f>SUM(B363:F363)</f>
        <v>499444098</v>
      </c>
      <c r="H363" s="863"/>
      <c r="I363" s="863"/>
    </row>
    <row r="364" spans="1:9" ht="27.5" thickBot="1" x14ac:dyDescent="0.35">
      <c r="A364" s="830" t="s">
        <v>432</v>
      </c>
      <c r="B364" s="831"/>
      <c r="C364" s="831">
        <v>0</v>
      </c>
      <c r="D364" s="831"/>
      <c r="E364" s="831"/>
      <c r="F364" s="831"/>
      <c r="G364" s="885">
        <f>SUM(B364:F364)</f>
        <v>0</v>
      </c>
    </row>
    <row r="365" spans="1:9" ht="13.5" thickBot="1" x14ac:dyDescent="0.35">
      <c r="A365" s="907"/>
      <c r="B365" s="907"/>
      <c r="C365" s="907"/>
      <c r="D365" s="907"/>
      <c r="E365" s="907"/>
      <c r="F365" s="907"/>
      <c r="G365" s="907"/>
    </row>
    <row r="366" spans="1:9" ht="17.5" x14ac:dyDescent="0.3">
      <c r="A366" s="1477" t="s">
        <v>433</v>
      </c>
      <c r="B366" s="1478"/>
      <c r="C366" s="1478"/>
      <c r="D366" s="1478"/>
      <c r="E366" s="1478"/>
      <c r="F366" s="1478"/>
      <c r="G366" s="1479"/>
    </row>
    <row r="367" spans="1:9" ht="15" x14ac:dyDescent="0.3">
      <c r="A367" s="803"/>
      <c r="B367" s="1480"/>
      <c r="C367" s="1480"/>
      <c r="D367" s="833"/>
      <c r="E367" s="833"/>
      <c r="F367" s="833"/>
      <c r="G367" s="834"/>
    </row>
    <row r="368" spans="1:9" x14ac:dyDescent="0.3">
      <c r="A368" s="804" t="s">
        <v>415</v>
      </c>
      <c r="B368" s="1481" t="s">
        <v>808</v>
      </c>
      <c r="C368" s="1481"/>
      <c r="D368" s="1481"/>
      <c r="E368" s="1481"/>
      <c r="F368" s="1481"/>
      <c r="G368" s="1482"/>
    </row>
    <row r="369" spans="1:7" x14ac:dyDescent="0.3">
      <c r="A369" s="804" t="s">
        <v>416</v>
      </c>
      <c r="B369" s="1481" t="s">
        <v>809</v>
      </c>
      <c r="C369" s="1481"/>
      <c r="D369" s="1481"/>
      <c r="E369" s="1481"/>
      <c r="F369" s="1481"/>
      <c r="G369" s="1482"/>
    </row>
    <row r="370" spans="1:7" x14ac:dyDescent="0.3">
      <c r="A370" s="804" t="s">
        <v>726</v>
      </c>
      <c r="B370" s="1490" t="s">
        <v>814</v>
      </c>
      <c r="C370" s="1490"/>
      <c r="D370" s="1490"/>
      <c r="E370" s="1490"/>
      <c r="F370" s="1490"/>
      <c r="G370" s="1491"/>
    </row>
    <row r="371" spans="1:7" ht="15.5" x14ac:dyDescent="0.3">
      <c r="A371" s="804" t="s">
        <v>728</v>
      </c>
      <c r="B371" s="1483">
        <v>86159038</v>
      </c>
      <c r="C371" s="1483"/>
      <c r="D371" s="405"/>
      <c r="E371" s="1045"/>
      <c r="F371" s="1045"/>
      <c r="G371" s="805"/>
    </row>
    <row r="372" spans="1:7" ht="15.5" x14ac:dyDescent="0.3">
      <c r="A372" s="804" t="s">
        <v>729</v>
      </c>
      <c r="B372" s="1483" t="s">
        <v>373</v>
      </c>
      <c r="C372" s="1483"/>
      <c r="D372" s="1483"/>
      <c r="E372" s="806"/>
      <c r="F372" s="806"/>
      <c r="G372" s="805"/>
    </row>
    <row r="373" spans="1:7" ht="15.5" x14ac:dyDescent="0.3">
      <c r="A373" s="804" t="s">
        <v>417</v>
      </c>
      <c r="B373" s="1486">
        <v>1</v>
      </c>
      <c r="C373" s="1486"/>
      <c r="D373" s="1046"/>
      <c r="E373" s="1046"/>
      <c r="F373" s="1046"/>
      <c r="G373" s="805"/>
    </row>
    <row r="374" spans="1:7" ht="15.5" x14ac:dyDescent="0.3">
      <c r="A374" s="804" t="s">
        <v>418</v>
      </c>
      <c r="B374" s="1487">
        <v>43221</v>
      </c>
      <c r="C374" s="1488"/>
      <c r="D374" s="1047"/>
      <c r="E374" s="1047"/>
      <c r="F374" s="1047"/>
      <c r="G374" s="805"/>
    </row>
    <row r="375" spans="1:7" ht="15.5" x14ac:dyDescent="0.3">
      <c r="A375" s="804" t="s">
        <v>419</v>
      </c>
      <c r="B375" s="1487" t="s">
        <v>815</v>
      </c>
      <c r="C375" s="1488"/>
      <c r="D375" s="1047"/>
      <c r="E375" s="1047"/>
      <c r="F375" s="1047"/>
      <c r="G375" s="805"/>
    </row>
    <row r="376" spans="1:7" ht="13.5" thickBot="1" x14ac:dyDescent="0.35">
      <c r="A376" s="807"/>
      <c r="B376" s="808"/>
      <c r="C376" s="808"/>
      <c r="D376" s="808"/>
      <c r="E376" s="808"/>
      <c r="F376" s="808"/>
      <c r="G376" s="809"/>
    </row>
    <row r="377" spans="1:7" ht="26" x14ac:dyDescent="0.3">
      <c r="A377" s="810" t="s">
        <v>265</v>
      </c>
      <c r="B377" s="811" t="s">
        <v>420</v>
      </c>
      <c r="C377" s="812" t="s">
        <v>422</v>
      </c>
      <c r="D377" s="812" t="s">
        <v>567</v>
      </c>
      <c r="E377" s="812" t="s">
        <v>730</v>
      </c>
      <c r="F377" s="812" t="s">
        <v>855</v>
      </c>
      <c r="G377" s="813" t="s">
        <v>394</v>
      </c>
    </row>
    <row r="378" spans="1:7" x14ac:dyDescent="0.3">
      <c r="A378" s="814" t="s">
        <v>423</v>
      </c>
      <c r="B378" s="815"/>
      <c r="C378" s="815">
        <v>86159038</v>
      </c>
      <c r="D378" s="815">
        <v>46181740</v>
      </c>
      <c r="E378" s="815">
        <v>23841540</v>
      </c>
      <c r="F378" s="815">
        <v>4580060</v>
      </c>
      <c r="G378" s="816">
        <f>SUM(C378:F378)</f>
        <v>160762378</v>
      </c>
    </row>
    <row r="379" spans="1:7" x14ac:dyDescent="0.3">
      <c r="A379" s="817" t="s">
        <v>424</v>
      </c>
      <c r="B379" s="818"/>
      <c r="C379" s="818"/>
      <c r="D379" s="818"/>
      <c r="E379" s="818"/>
      <c r="F379" s="818"/>
      <c r="G379" s="819"/>
    </row>
    <row r="380" spans="1:7" x14ac:dyDescent="0.3">
      <c r="A380" s="820" t="s">
        <v>425</v>
      </c>
      <c r="B380" s="821"/>
      <c r="C380" s="821">
        <v>86159038</v>
      </c>
      <c r="D380" s="821">
        <v>46181740</v>
      </c>
      <c r="E380" s="927">
        <v>23841540</v>
      </c>
      <c r="F380" s="821">
        <v>4580060</v>
      </c>
      <c r="G380" s="822">
        <f>SUM(C380:F380)</f>
        <v>160762378</v>
      </c>
    </row>
    <row r="381" spans="1:7" x14ac:dyDescent="0.3">
      <c r="A381" s="820"/>
      <c r="B381" s="821"/>
      <c r="C381" s="821"/>
      <c r="D381" s="821"/>
      <c r="E381" s="927"/>
      <c r="F381" s="821"/>
      <c r="G381" s="822"/>
    </row>
    <row r="382" spans="1:7" x14ac:dyDescent="0.3">
      <c r="A382" s="814" t="s">
        <v>426</v>
      </c>
      <c r="B382" s="823"/>
      <c r="C382" s="823">
        <f>SUM(C384:C387)+C391</f>
        <v>86159038</v>
      </c>
      <c r="D382" s="823">
        <f>D384+D385+D386+D391</f>
        <v>46181740</v>
      </c>
      <c r="E382" s="928">
        <f>SUM(E383:E391)</f>
        <v>23841540</v>
      </c>
      <c r="F382" s="928">
        <f>SUM(F383:F391)</f>
        <v>4580060</v>
      </c>
      <c r="G382" s="824">
        <f>SUM(B382:F382)</f>
        <v>160762378</v>
      </c>
    </row>
    <row r="383" spans="1:7" x14ac:dyDescent="0.3">
      <c r="A383" s="817" t="s">
        <v>424</v>
      </c>
      <c r="B383" s="818"/>
      <c r="C383" s="818"/>
      <c r="D383" s="818"/>
      <c r="E383" s="929"/>
      <c r="F383" s="818"/>
      <c r="G383" s="819"/>
    </row>
    <row r="384" spans="1:7" x14ac:dyDescent="0.3">
      <c r="A384" s="825" t="s">
        <v>427</v>
      </c>
      <c r="B384" s="826"/>
      <c r="C384" s="826">
        <v>1118196</v>
      </c>
      <c r="D384" s="826">
        <v>9211082</v>
      </c>
      <c r="E384" s="916">
        <v>8365246</v>
      </c>
      <c r="F384" s="826">
        <v>2091675</v>
      </c>
      <c r="G384" s="822">
        <f>SUM(C384:F384)</f>
        <v>20786199</v>
      </c>
    </row>
    <row r="385" spans="1:7" ht="26" x14ac:dyDescent="0.3">
      <c r="A385" s="825" t="s">
        <v>204</v>
      </c>
      <c r="B385" s="826"/>
      <c r="C385" s="826">
        <v>235444</v>
      </c>
      <c r="D385" s="826">
        <v>2026438</v>
      </c>
      <c r="E385" s="916">
        <v>1840354</v>
      </c>
      <c r="F385" s="826">
        <v>460125</v>
      </c>
      <c r="G385" s="822">
        <f t="shared" ref="G385:G393" si="7">SUM(C385:F385)</f>
        <v>4562361</v>
      </c>
    </row>
    <row r="386" spans="1:7" x14ac:dyDescent="0.3">
      <c r="A386" s="825" t="s">
        <v>428</v>
      </c>
      <c r="B386" s="826"/>
      <c r="C386" s="826">
        <v>64500212</v>
      </c>
      <c r="D386" s="826">
        <v>34944220</v>
      </c>
      <c r="E386" s="916">
        <v>13635940</v>
      </c>
      <c r="F386" s="826">
        <v>2028260</v>
      </c>
      <c r="G386" s="822">
        <f>SUM(C386:F386)</f>
        <v>115108632</v>
      </c>
    </row>
    <row r="387" spans="1:7" x14ac:dyDescent="0.3">
      <c r="A387" s="825" t="s">
        <v>429</v>
      </c>
      <c r="B387" s="826"/>
      <c r="C387" s="826">
        <v>20305186</v>
      </c>
      <c r="D387" s="826"/>
      <c r="E387" s="916"/>
      <c r="F387" s="826">
        <v>0</v>
      </c>
      <c r="G387" s="822">
        <f>SUM(C387:F387)</f>
        <v>20305186</v>
      </c>
    </row>
    <row r="388" spans="1:7" x14ac:dyDescent="0.3">
      <c r="A388" s="820" t="s">
        <v>424</v>
      </c>
      <c r="B388" s="826"/>
      <c r="C388" s="826"/>
      <c r="D388" s="826"/>
      <c r="E388" s="826"/>
      <c r="F388" s="826"/>
      <c r="G388" s="822">
        <f t="shared" si="7"/>
        <v>0</v>
      </c>
    </row>
    <row r="389" spans="1:7" x14ac:dyDescent="0.3">
      <c r="A389" s="820" t="s">
        <v>731</v>
      </c>
      <c r="B389" s="826"/>
      <c r="C389" s="826">
        <v>2784225</v>
      </c>
      <c r="D389" s="826"/>
      <c r="E389" s="826"/>
      <c r="F389" s="826">
        <v>0</v>
      </c>
      <c r="G389" s="822">
        <f t="shared" si="7"/>
        <v>2784225</v>
      </c>
    </row>
    <row r="390" spans="1:7" x14ac:dyDescent="0.3">
      <c r="A390" s="820" t="s">
        <v>756</v>
      </c>
      <c r="B390" s="826"/>
      <c r="C390" s="826"/>
      <c r="D390" s="826"/>
      <c r="E390" s="826"/>
      <c r="F390" s="826">
        <v>0</v>
      </c>
      <c r="G390" s="822">
        <f t="shared" si="7"/>
        <v>0</v>
      </c>
    </row>
    <row r="391" spans="1:7" x14ac:dyDescent="0.3">
      <c r="A391" s="825" t="s">
        <v>430</v>
      </c>
      <c r="B391" s="826"/>
      <c r="C391" s="826"/>
      <c r="D391" s="826"/>
      <c r="E391" s="826"/>
      <c r="F391" s="826"/>
      <c r="G391" s="822">
        <f t="shared" si="7"/>
        <v>0</v>
      </c>
    </row>
    <row r="392" spans="1:7" x14ac:dyDescent="0.3">
      <c r="A392" s="825" t="s">
        <v>233</v>
      </c>
      <c r="B392" s="826"/>
      <c r="C392" s="826"/>
      <c r="D392" s="826"/>
      <c r="E392" s="826"/>
      <c r="F392" s="826"/>
      <c r="G392" s="822">
        <f t="shared" si="7"/>
        <v>0</v>
      </c>
    </row>
    <row r="393" spans="1:7" ht="13.5" x14ac:dyDescent="0.3">
      <c r="A393" s="827" t="s">
        <v>431</v>
      </c>
      <c r="B393" s="828"/>
      <c r="C393" s="828">
        <f>C382-C394</f>
        <v>86159038</v>
      </c>
      <c r="D393" s="828">
        <v>46181740</v>
      </c>
      <c r="E393" s="828">
        <f>E382-E394</f>
        <v>23841540</v>
      </c>
      <c r="F393" s="828">
        <f>F382-F394</f>
        <v>4580060</v>
      </c>
      <c r="G393" s="822">
        <f t="shared" si="7"/>
        <v>160762378</v>
      </c>
    </row>
    <row r="394" spans="1:7" ht="27.5" thickBot="1" x14ac:dyDescent="0.35">
      <c r="A394" s="830" t="s">
        <v>432</v>
      </c>
      <c r="B394" s="831"/>
      <c r="C394" s="831"/>
      <c r="D394" s="831"/>
      <c r="E394" s="831"/>
      <c r="F394" s="831"/>
      <c r="G394" s="832">
        <f>SUM(B394:F394)</f>
        <v>0</v>
      </c>
    </row>
    <row r="395" spans="1:7" x14ac:dyDescent="0.3">
      <c r="A395" s="907"/>
      <c r="B395" s="907"/>
      <c r="C395" s="907"/>
      <c r="D395" s="907"/>
      <c r="E395" s="907"/>
      <c r="F395" s="907"/>
      <c r="G395" s="907"/>
    </row>
    <row r="396" spans="1:7" ht="13.5" thickBot="1" x14ac:dyDescent="0.35">
      <c r="A396" s="907"/>
      <c r="B396" s="907"/>
      <c r="C396" s="907"/>
      <c r="D396" s="907"/>
      <c r="E396" s="907"/>
      <c r="F396" s="907"/>
      <c r="G396" s="907"/>
    </row>
    <row r="397" spans="1:7" ht="17.5" x14ac:dyDescent="0.3">
      <c r="A397" s="1477" t="s">
        <v>433</v>
      </c>
      <c r="B397" s="1478"/>
      <c r="C397" s="1478"/>
      <c r="D397" s="1478"/>
      <c r="E397" s="1478"/>
      <c r="F397" s="1478"/>
      <c r="G397" s="1479"/>
    </row>
    <row r="398" spans="1:7" ht="15" x14ac:dyDescent="0.3">
      <c r="A398" s="803"/>
      <c r="B398" s="1480"/>
      <c r="C398" s="1480"/>
      <c r="D398" s="833"/>
      <c r="E398" s="833"/>
      <c r="F398" s="833"/>
      <c r="G398" s="834"/>
    </row>
    <row r="399" spans="1:7" x14ac:dyDescent="0.3">
      <c r="A399" s="804" t="s">
        <v>415</v>
      </c>
      <c r="B399" s="1481" t="s">
        <v>810</v>
      </c>
      <c r="C399" s="1481"/>
      <c r="D399" s="1481"/>
      <c r="E399" s="1481"/>
      <c r="F399" s="1481"/>
      <c r="G399" s="1482"/>
    </row>
    <row r="400" spans="1:7" x14ac:dyDescent="0.3">
      <c r="A400" s="804" t="s">
        <v>416</v>
      </c>
      <c r="B400" s="1481" t="s">
        <v>811</v>
      </c>
      <c r="C400" s="1481"/>
      <c r="D400" s="1481"/>
      <c r="E400" s="1481"/>
      <c r="F400" s="1481"/>
      <c r="G400" s="1482"/>
    </row>
    <row r="401" spans="1:7" x14ac:dyDescent="0.3">
      <c r="A401" s="804" t="s">
        <v>726</v>
      </c>
      <c r="B401" s="1481" t="s">
        <v>854</v>
      </c>
      <c r="C401" s="1481"/>
      <c r="D401" s="1481"/>
      <c r="E401" s="1481"/>
      <c r="F401" s="1481"/>
      <c r="G401" s="1482"/>
    </row>
    <row r="402" spans="1:7" ht="15.5" x14ac:dyDescent="0.3">
      <c r="A402" s="804" t="s">
        <v>728</v>
      </c>
      <c r="B402" s="1483">
        <v>85459114</v>
      </c>
      <c r="C402" s="1483"/>
      <c r="D402" s="405"/>
      <c r="E402" s="1045"/>
      <c r="F402" s="1045"/>
      <c r="G402" s="805"/>
    </row>
    <row r="403" spans="1:7" ht="15.5" x14ac:dyDescent="0.3">
      <c r="A403" s="804" t="s">
        <v>729</v>
      </c>
      <c r="B403" s="1483" t="s">
        <v>373</v>
      </c>
      <c r="C403" s="1483"/>
      <c r="D403" s="1483"/>
      <c r="E403" s="806"/>
      <c r="F403" s="806"/>
      <c r="G403" s="805"/>
    </row>
    <row r="404" spans="1:7" ht="15.5" x14ac:dyDescent="0.3">
      <c r="A404" s="804" t="s">
        <v>417</v>
      </c>
      <c r="B404" s="1486">
        <v>1</v>
      </c>
      <c r="C404" s="1486"/>
      <c r="D404" s="1046"/>
      <c r="E404" s="1046"/>
      <c r="F404" s="1046"/>
      <c r="G404" s="805"/>
    </row>
    <row r="405" spans="1:7" ht="15.5" x14ac:dyDescent="0.3">
      <c r="A405" s="804" t="s">
        <v>418</v>
      </c>
      <c r="B405" s="1487">
        <v>43160</v>
      </c>
      <c r="C405" s="1488"/>
      <c r="D405" s="1047"/>
      <c r="E405" s="1047"/>
      <c r="F405" s="1047"/>
      <c r="G405" s="805"/>
    </row>
    <row r="406" spans="1:7" ht="15.5" x14ac:dyDescent="0.3">
      <c r="A406" s="804" t="s">
        <v>419</v>
      </c>
      <c r="B406" s="1487">
        <v>44255</v>
      </c>
      <c r="C406" s="1488"/>
      <c r="D406" s="1047"/>
      <c r="E406" s="1047"/>
      <c r="F406" s="1047"/>
      <c r="G406" s="805"/>
    </row>
    <row r="407" spans="1:7" ht="13.5" thickBot="1" x14ac:dyDescent="0.35">
      <c r="A407" s="807"/>
      <c r="B407" s="808"/>
      <c r="C407" s="808"/>
      <c r="D407" s="808"/>
      <c r="E407" s="808"/>
      <c r="F407" s="808"/>
      <c r="G407" s="809"/>
    </row>
    <row r="408" spans="1:7" ht="26" x14ac:dyDescent="0.3">
      <c r="A408" s="810" t="s">
        <v>265</v>
      </c>
      <c r="B408" s="811" t="s">
        <v>420</v>
      </c>
      <c r="C408" s="812" t="s">
        <v>422</v>
      </c>
      <c r="D408" s="812" t="s">
        <v>567</v>
      </c>
      <c r="E408" s="812" t="s">
        <v>730</v>
      </c>
      <c r="F408" s="812" t="s">
        <v>855</v>
      </c>
      <c r="G408" s="813" t="s">
        <v>394</v>
      </c>
    </row>
    <row r="409" spans="1:7" x14ac:dyDescent="0.3">
      <c r="A409" s="814" t="s">
        <v>423</v>
      </c>
      <c r="B409" s="815"/>
      <c r="C409" s="815">
        <v>85459114</v>
      </c>
      <c r="D409" s="815">
        <v>83747386</v>
      </c>
      <c r="E409" s="930">
        <v>66011015</v>
      </c>
      <c r="F409" s="930"/>
      <c r="G409" s="816">
        <f>SUM(C409:F409)</f>
        <v>235217515</v>
      </c>
    </row>
    <row r="410" spans="1:7" x14ac:dyDescent="0.3">
      <c r="A410" s="817" t="s">
        <v>424</v>
      </c>
      <c r="B410" s="818"/>
      <c r="C410" s="818"/>
      <c r="D410" s="818"/>
      <c r="E410" s="929"/>
      <c r="F410" s="929"/>
      <c r="G410" s="816">
        <f t="shared" ref="G410:G424" si="8">SUM(D410:F410)</f>
        <v>0</v>
      </c>
    </row>
    <row r="411" spans="1:7" x14ac:dyDescent="0.3">
      <c r="A411" s="820" t="s">
        <v>425</v>
      </c>
      <c r="B411" s="821"/>
      <c r="C411" s="821">
        <v>85459114</v>
      </c>
      <c r="D411" s="821">
        <v>83747386</v>
      </c>
      <c r="E411" s="927">
        <v>66011015</v>
      </c>
      <c r="F411" s="927"/>
      <c r="G411" s="816">
        <f t="shared" si="8"/>
        <v>149758401</v>
      </c>
    </row>
    <row r="412" spans="1:7" x14ac:dyDescent="0.3">
      <c r="A412" s="820"/>
      <c r="B412" s="821"/>
      <c r="C412" s="821"/>
      <c r="D412" s="821"/>
      <c r="E412" s="927"/>
      <c r="F412" s="927"/>
      <c r="G412" s="816">
        <f t="shared" si="8"/>
        <v>0</v>
      </c>
    </row>
    <row r="413" spans="1:7" x14ac:dyDescent="0.3">
      <c r="A413" s="814" t="s">
        <v>426</v>
      </c>
      <c r="B413" s="823">
        <f>SUM(B414:B422)</f>
        <v>0</v>
      </c>
      <c r="C413" s="823">
        <f>SUM(C414:C422)-C420</f>
        <v>81649116</v>
      </c>
      <c r="D413" s="823">
        <f t="shared" ref="D413:F413" si="9">SUM(D414:D422)</f>
        <v>83747384</v>
      </c>
      <c r="E413" s="928">
        <f t="shared" si="9"/>
        <v>64623481</v>
      </c>
      <c r="F413" s="928">
        <f t="shared" si="9"/>
        <v>5197534</v>
      </c>
      <c r="G413" s="816">
        <f>SUM(C413:F413)</f>
        <v>235217515</v>
      </c>
    </row>
    <row r="414" spans="1:7" x14ac:dyDescent="0.3">
      <c r="A414" s="817" t="s">
        <v>424</v>
      </c>
      <c r="B414" s="818"/>
      <c r="C414" s="818"/>
      <c r="D414" s="818"/>
      <c r="E414" s="929"/>
      <c r="F414" s="929"/>
      <c r="G414" s="816">
        <f t="shared" si="8"/>
        <v>0</v>
      </c>
    </row>
    <row r="415" spans="1:7" x14ac:dyDescent="0.3">
      <c r="A415" s="825" t="s">
        <v>427</v>
      </c>
      <c r="B415" s="826"/>
      <c r="C415" s="826">
        <v>20557600</v>
      </c>
      <c r="D415" s="826">
        <v>51415508</v>
      </c>
      <c r="E415" s="916">
        <v>36230776</v>
      </c>
      <c r="F415" s="916">
        <v>488443</v>
      </c>
      <c r="G415" s="816">
        <f>SUM(C415:F415)</f>
        <v>108692327</v>
      </c>
    </row>
    <row r="416" spans="1:7" ht="26" x14ac:dyDescent="0.3">
      <c r="A416" s="825" t="s">
        <v>204</v>
      </c>
      <c r="B416" s="826"/>
      <c r="C416" s="826">
        <v>4522673</v>
      </c>
      <c r="D416" s="826">
        <v>11311412</v>
      </c>
      <c r="E416" s="916">
        <v>7970771</v>
      </c>
      <c r="F416" s="916">
        <v>107457</v>
      </c>
      <c r="G416" s="816">
        <f>SUM(C416:F416)</f>
        <v>23912313</v>
      </c>
    </row>
    <row r="417" spans="1:7" x14ac:dyDescent="0.3">
      <c r="A417" s="825" t="s">
        <v>428</v>
      </c>
      <c r="B417" s="826"/>
      <c r="C417" s="826">
        <v>43640776</v>
      </c>
      <c r="D417" s="826">
        <v>21020464</v>
      </c>
      <c r="E417" s="916">
        <v>20421934</v>
      </c>
      <c r="F417" s="916">
        <v>4601634</v>
      </c>
      <c r="G417" s="816">
        <f t="shared" si="8"/>
        <v>46044032</v>
      </c>
    </row>
    <row r="418" spans="1:7" x14ac:dyDescent="0.3">
      <c r="A418" s="825" t="s">
        <v>429</v>
      </c>
      <c r="B418" s="826"/>
      <c r="C418" s="826">
        <v>12928067</v>
      </c>
      <c r="D418" s="826"/>
      <c r="E418" s="916"/>
      <c r="F418" s="916"/>
      <c r="G418" s="816">
        <f t="shared" si="8"/>
        <v>0</v>
      </c>
    </row>
    <row r="419" spans="1:7" x14ac:dyDescent="0.3">
      <c r="A419" s="820" t="s">
        <v>424</v>
      </c>
      <c r="B419" s="826"/>
      <c r="C419" s="826"/>
      <c r="D419" s="826"/>
      <c r="E419" s="916"/>
      <c r="F419" s="916"/>
      <c r="G419" s="816">
        <f t="shared" si="8"/>
        <v>0</v>
      </c>
    </row>
    <row r="420" spans="1:7" x14ac:dyDescent="0.3">
      <c r="A420" s="820" t="s">
        <v>731</v>
      </c>
      <c r="B420" s="826"/>
      <c r="C420" s="826"/>
      <c r="D420" s="826"/>
      <c r="E420" s="916"/>
      <c r="F420" s="916"/>
      <c r="G420" s="816">
        <f t="shared" si="8"/>
        <v>0</v>
      </c>
    </row>
    <row r="421" spans="1:7" x14ac:dyDescent="0.3">
      <c r="A421" s="825" t="s">
        <v>430</v>
      </c>
      <c r="B421" s="826"/>
      <c r="C421" s="826"/>
      <c r="D421" s="826"/>
      <c r="E421" s="916"/>
      <c r="F421" s="916"/>
      <c r="G421" s="816">
        <f t="shared" si="8"/>
        <v>0</v>
      </c>
    </row>
    <row r="422" spans="1:7" x14ac:dyDescent="0.3">
      <c r="A422" s="825" t="s">
        <v>233</v>
      </c>
      <c r="B422" s="826"/>
      <c r="C422" s="826"/>
      <c r="D422" s="826"/>
      <c r="E422" s="916"/>
      <c r="F422" s="916"/>
      <c r="G422" s="816">
        <f t="shared" si="8"/>
        <v>0</v>
      </c>
    </row>
    <row r="423" spans="1:7" ht="13.5" x14ac:dyDescent="0.3">
      <c r="A423" s="827" t="s">
        <v>431</v>
      </c>
      <c r="B423" s="828"/>
      <c r="C423" s="828">
        <v>81649116</v>
      </c>
      <c r="D423" s="828">
        <v>83747384</v>
      </c>
      <c r="E423" s="828">
        <v>64623481</v>
      </c>
      <c r="F423" s="828">
        <v>5197534</v>
      </c>
      <c r="G423" s="816">
        <f>SUM(C423:F423)</f>
        <v>235217515</v>
      </c>
    </row>
    <row r="424" spans="1:7" ht="27.5" thickBot="1" x14ac:dyDescent="0.35">
      <c r="A424" s="830" t="s">
        <v>432</v>
      </c>
      <c r="B424" s="831">
        <v>0</v>
      </c>
      <c r="C424" s="831">
        <v>0</v>
      </c>
      <c r="D424" s="831"/>
      <c r="E424" s="831"/>
      <c r="F424" s="831"/>
      <c r="G424" s="883">
        <f t="shared" si="8"/>
        <v>0</v>
      </c>
    </row>
    <row r="425" spans="1:7" ht="13.5" thickBot="1" x14ac:dyDescent="0.35">
      <c r="A425" s="907"/>
      <c r="B425" s="907"/>
      <c r="C425" s="907"/>
      <c r="D425" s="907"/>
      <c r="E425" s="907"/>
      <c r="F425" s="907"/>
      <c r="G425" s="907"/>
    </row>
    <row r="426" spans="1:7" ht="17.5" x14ac:dyDescent="0.3">
      <c r="A426" s="1477" t="s">
        <v>433</v>
      </c>
      <c r="B426" s="1478"/>
      <c r="C426" s="1478"/>
      <c r="D426" s="1478"/>
      <c r="E426" s="1478"/>
      <c r="F426" s="1478"/>
      <c r="G426" s="1479"/>
    </row>
    <row r="427" spans="1:7" ht="15" x14ac:dyDescent="0.3">
      <c r="A427" s="803"/>
      <c r="B427" s="1480"/>
      <c r="C427" s="1480"/>
      <c r="D427" s="833"/>
      <c r="E427" s="833"/>
      <c r="F427" s="833"/>
      <c r="G427" s="834"/>
    </row>
    <row r="428" spans="1:7" x14ac:dyDescent="0.3">
      <c r="A428" s="804" t="s">
        <v>415</v>
      </c>
      <c r="B428" s="1481" t="s">
        <v>812</v>
      </c>
      <c r="C428" s="1481"/>
      <c r="D428" s="1481"/>
      <c r="E428" s="1481"/>
      <c r="F428" s="1481"/>
      <c r="G428" s="1482"/>
    </row>
    <row r="429" spans="1:7" x14ac:dyDescent="0.3">
      <c r="A429" s="804" t="s">
        <v>416</v>
      </c>
      <c r="B429" s="1481" t="s">
        <v>813</v>
      </c>
      <c r="C429" s="1481"/>
      <c r="D429" s="1481"/>
      <c r="E429" s="1481"/>
      <c r="F429" s="1481"/>
      <c r="G429" s="1482"/>
    </row>
    <row r="430" spans="1:7" x14ac:dyDescent="0.3">
      <c r="A430" s="804" t="s">
        <v>726</v>
      </c>
      <c r="B430" s="1481" t="s">
        <v>760</v>
      </c>
      <c r="C430" s="1481"/>
      <c r="D430" s="1481"/>
      <c r="E430" s="1481"/>
      <c r="F430" s="1481"/>
      <c r="G430" s="1482"/>
    </row>
    <row r="431" spans="1:7" ht="15.5" x14ac:dyDescent="0.3">
      <c r="A431" s="804" t="s">
        <v>728</v>
      </c>
      <c r="B431" s="1483">
        <v>430000000</v>
      </c>
      <c r="C431" s="1483"/>
      <c r="D431" s="405"/>
      <c r="E431" s="1045"/>
      <c r="F431" s="1045"/>
      <c r="G431" s="805"/>
    </row>
    <row r="432" spans="1:7" ht="15.5" x14ac:dyDescent="0.3">
      <c r="A432" s="804" t="s">
        <v>729</v>
      </c>
      <c r="B432" s="1483" t="s">
        <v>373</v>
      </c>
      <c r="C432" s="1483"/>
      <c r="D432" s="1483"/>
      <c r="E432" s="806"/>
      <c r="F432" s="806"/>
      <c r="G432" s="805"/>
    </row>
    <row r="433" spans="1:8" ht="15.5" x14ac:dyDescent="0.3">
      <c r="A433" s="804" t="s">
        <v>417</v>
      </c>
      <c r="B433" s="1486">
        <v>1</v>
      </c>
      <c r="C433" s="1486"/>
      <c r="D433" s="1046"/>
      <c r="E433" s="1046"/>
      <c r="F433" s="1046"/>
      <c r="G433" s="805"/>
    </row>
    <row r="434" spans="1:8" ht="15.5" x14ac:dyDescent="0.3">
      <c r="A434" s="804" t="s">
        <v>418</v>
      </c>
      <c r="B434" s="1487" t="s">
        <v>816</v>
      </c>
      <c r="C434" s="1488"/>
      <c r="D434" s="1047"/>
      <c r="E434" s="1047"/>
      <c r="F434" s="1047"/>
      <c r="G434" s="805"/>
    </row>
    <row r="435" spans="1:8" ht="15.5" x14ac:dyDescent="0.3">
      <c r="A435" s="804" t="s">
        <v>419</v>
      </c>
      <c r="B435" s="1487">
        <v>43769</v>
      </c>
      <c r="C435" s="1488"/>
      <c r="D435" s="1047"/>
      <c r="E435" s="1047"/>
      <c r="F435" s="1047"/>
      <c r="G435" s="805"/>
    </row>
    <row r="436" spans="1:8" ht="13.5" thickBot="1" x14ac:dyDescent="0.35">
      <c r="A436" s="807"/>
      <c r="B436" s="808"/>
      <c r="C436" s="808"/>
      <c r="D436" s="808"/>
      <c r="E436" s="808"/>
      <c r="F436" s="808"/>
      <c r="G436" s="809"/>
    </row>
    <row r="437" spans="1:8" ht="26" x14ac:dyDescent="0.3">
      <c r="A437" s="810" t="s">
        <v>265</v>
      </c>
      <c r="B437" s="811" t="s">
        <v>420</v>
      </c>
      <c r="C437" s="812" t="s">
        <v>421</v>
      </c>
      <c r="D437" s="812" t="s">
        <v>422</v>
      </c>
      <c r="E437" s="812" t="s">
        <v>567</v>
      </c>
      <c r="F437" s="812" t="s">
        <v>730</v>
      </c>
      <c r="G437" s="813" t="s">
        <v>394</v>
      </c>
    </row>
    <row r="438" spans="1:8" x14ac:dyDescent="0.3">
      <c r="A438" s="814" t="s">
        <v>423</v>
      </c>
      <c r="B438" s="815"/>
      <c r="C438" s="815"/>
      <c r="D438" s="815">
        <v>430000000</v>
      </c>
      <c r="E438" s="815"/>
      <c r="F438" s="815"/>
      <c r="G438" s="816">
        <f>SUM(C438:F438)</f>
        <v>430000000</v>
      </c>
    </row>
    <row r="439" spans="1:8" x14ac:dyDescent="0.3">
      <c r="A439" s="817" t="s">
        <v>424</v>
      </c>
      <c r="B439" s="818"/>
      <c r="C439" s="818"/>
      <c r="D439" s="818"/>
      <c r="E439" s="818"/>
      <c r="F439" s="818"/>
      <c r="G439" s="819"/>
    </row>
    <row r="440" spans="1:8" x14ac:dyDescent="0.3">
      <c r="A440" s="820" t="s">
        <v>425</v>
      </c>
      <c r="B440" s="821"/>
      <c r="C440" s="821"/>
      <c r="D440" s="821">
        <v>430000000</v>
      </c>
      <c r="E440" s="821"/>
      <c r="F440" s="821"/>
      <c r="G440" s="822">
        <f>SUM(C440:F440)</f>
        <v>430000000</v>
      </c>
      <c r="H440" s="910"/>
    </row>
    <row r="441" spans="1:8" x14ac:dyDescent="0.3">
      <c r="A441" s="820"/>
      <c r="B441" s="821"/>
      <c r="C441" s="821"/>
      <c r="D441" s="821"/>
      <c r="E441" s="821"/>
      <c r="F441" s="821"/>
      <c r="G441" s="822"/>
      <c r="H441" s="863"/>
    </row>
    <row r="442" spans="1:8" x14ac:dyDescent="0.3">
      <c r="A442" s="814" t="s">
        <v>426</v>
      </c>
      <c r="B442" s="823"/>
      <c r="C442" s="823">
        <f>SUM(C443:C452)</f>
        <v>5740400</v>
      </c>
      <c r="D442" s="823">
        <f>SUM(D444:D447)</f>
        <v>10062995</v>
      </c>
      <c r="E442" s="823">
        <f>SUM(E443:E452)</f>
        <v>104367701</v>
      </c>
      <c r="F442" s="823">
        <f>SUM(F443:F452)</f>
        <v>321293654</v>
      </c>
      <c r="G442" s="824">
        <f>SUM(B442:F442)</f>
        <v>441464750</v>
      </c>
    </row>
    <row r="443" spans="1:8" x14ac:dyDescent="0.3">
      <c r="A443" s="817" t="s">
        <v>424</v>
      </c>
      <c r="B443" s="818"/>
      <c r="C443" s="818"/>
      <c r="D443" s="818"/>
      <c r="E443" s="818"/>
      <c r="F443" s="818"/>
      <c r="G443" s="819"/>
    </row>
    <row r="444" spans="1:8" x14ac:dyDescent="0.3">
      <c r="A444" s="825" t="s">
        <v>427</v>
      </c>
      <c r="B444" s="826"/>
      <c r="C444" s="826">
        <v>0</v>
      </c>
      <c r="D444" s="826">
        <v>0</v>
      </c>
      <c r="E444" s="826">
        <v>0</v>
      </c>
      <c r="F444" s="826">
        <v>0</v>
      </c>
      <c r="G444" s="822">
        <f>SUM(C444:F444)</f>
        <v>0</v>
      </c>
    </row>
    <row r="445" spans="1:8" ht="26" x14ac:dyDescent="0.3">
      <c r="A445" s="825" t="s">
        <v>204</v>
      </c>
      <c r="B445" s="826"/>
      <c r="C445" s="826">
        <v>0</v>
      </c>
      <c r="D445" s="826">
        <v>0</v>
      </c>
      <c r="E445" s="826">
        <v>0</v>
      </c>
      <c r="F445" s="826"/>
      <c r="G445" s="822">
        <f>SUM(D445:F445)</f>
        <v>0</v>
      </c>
    </row>
    <row r="446" spans="1:8" x14ac:dyDescent="0.3">
      <c r="A446" s="825" t="s">
        <v>428</v>
      </c>
      <c r="B446" s="826"/>
      <c r="C446" s="826"/>
      <c r="D446" s="826"/>
      <c r="E446" s="826">
        <v>17214161</v>
      </c>
      <c r="F446" s="916">
        <v>31957006</v>
      </c>
      <c r="G446" s="822">
        <f>SUM(B446:F446)</f>
        <v>49171167</v>
      </c>
      <c r="H446" s="913"/>
    </row>
    <row r="447" spans="1:8" x14ac:dyDescent="0.3">
      <c r="A447" s="825" t="s">
        <v>429</v>
      </c>
      <c r="B447" s="826"/>
      <c r="C447" s="826">
        <v>5740400</v>
      </c>
      <c r="D447" s="826">
        <v>10062995</v>
      </c>
      <c r="E447" s="826">
        <v>87153540</v>
      </c>
      <c r="F447" s="916">
        <v>289336648</v>
      </c>
      <c r="G447" s="822">
        <f>SUM(C447:F447)</f>
        <v>392293583</v>
      </c>
    </row>
    <row r="448" spans="1:8" x14ac:dyDescent="0.3">
      <c r="A448" s="820" t="s">
        <v>424</v>
      </c>
      <c r="B448" s="826"/>
      <c r="C448" s="826"/>
      <c r="D448" s="826"/>
      <c r="E448" s="826"/>
      <c r="F448" s="916"/>
      <c r="G448" s="822"/>
    </row>
    <row r="449" spans="1:7" x14ac:dyDescent="0.3">
      <c r="A449" s="820" t="s">
        <v>731</v>
      </c>
      <c r="B449" s="826"/>
      <c r="C449" s="826"/>
      <c r="D449" s="826"/>
      <c r="E449" s="826"/>
      <c r="F449" s="916"/>
      <c r="G449" s="822">
        <v>0</v>
      </c>
    </row>
    <row r="450" spans="1:7" x14ac:dyDescent="0.3">
      <c r="A450" s="820" t="s">
        <v>756</v>
      </c>
      <c r="B450" s="826"/>
      <c r="C450" s="826"/>
      <c r="D450" s="826"/>
      <c r="E450" s="826"/>
      <c r="F450" s="916">
        <v>0</v>
      </c>
      <c r="G450" s="822">
        <v>0</v>
      </c>
    </row>
    <row r="451" spans="1:7" x14ac:dyDescent="0.3">
      <c r="A451" s="825" t="s">
        <v>430</v>
      </c>
      <c r="B451" s="826"/>
      <c r="C451" s="826"/>
      <c r="D451" s="826"/>
      <c r="E451" s="826"/>
      <c r="F451" s="916"/>
      <c r="G451" s="822">
        <f>SUM(E451:F451)</f>
        <v>0</v>
      </c>
    </row>
    <row r="452" spans="1:7" x14ac:dyDescent="0.3">
      <c r="A452" s="825" t="s">
        <v>233</v>
      </c>
      <c r="B452" s="826"/>
      <c r="C452" s="826"/>
      <c r="D452" s="826"/>
      <c r="E452" s="826"/>
      <c r="F452" s="916"/>
      <c r="G452" s="822">
        <v>0</v>
      </c>
    </row>
    <row r="453" spans="1:7" ht="13.5" x14ac:dyDescent="0.3">
      <c r="A453" s="827" t="s">
        <v>431</v>
      </c>
      <c r="B453" s="828"/>
      <c r="C453" s="828">
        <f>C442</f>
        <v>5740400</v>
      </c>
      <c r="D453" s="828">
        <f t="shared" ref="D453" si="10">D442</f>
        <v>10062995</v>
      </c>
      <c r="E453" s="828">
        <f>E442-E454</f>
        <v>104367701</v>
      </c>
      <c r="F453" s="918">
        <v>309828904</v>
      </c>
      <c r="G453" s="828">
        <f>SUM(B453:F453)</f>
        <v>430000000</v>
      </c>
    </row>
    <row r="454" spans="1:7" ht="27.5" thickBot="1" x14ac:dyDescent="0.35">
      <c r="A454" s="830" t="s">
        <v>432</v>
      </c>
      <c r="B454" s="831">
        <v>0</v>
      </c>
      <c r="C454" s="831">
        <v>0</v>
      </c>
      <c r="D454" s="831"/>
      <c r="E454" s="831"/>
      <c r="F454" s="919">
        <v>44464750</v>
      </c>
      <c r="G454" s="831">
        <f>SUM(B454:F454)</f>
        <v>44464750</v>
      </c>
    </row>
    <row r="455" spans="1:7" x14ac:dyDescent="0.3">
      <c r="A455" s="907"/>
      <c r="B455" s="907"/>
      <c r="C455" s="907"/>
      <c r="D455" s="907"/>
      <c r="E455" s="907"/>
      <c r="F455" s="907"/>
      <c r="G455" s="907"/>
    </row>
    <row r="456" spans="1:7" ht="13.5" thickBot="1" x14ac:dyDescent="0.35">
      <c r="A456" s="907"/>
      <c r="B456" s="907"/>
      <c r="C456" s="907"/>
      <c r="D456" s="907"/>
      <c r="E456" s="907"/>
      <c r="F456" s="907"/>
      <c r="G456" s="907"/>
    </row>
    <row r="457" spans="1:7" ht="17.5" x14ac:dyDescent="0.3">
      <c r="A457" s="1477" t="s">
        <v>433</v>
      </c>
      <c r="B457" s="1478"/>
      <c r="C457" s="1478"/>
      <c r="D457" s="1478"/>
      <c r="E457" s="1478"/>
      <c r="F457" s="1478"/>
      <c r="G457" s="1479"/>
    </row>
    <row r="458" spans="1:7" ht="15" x14ac:dyDescent="0.3">
      <c r="A458" s="803"/>
      <c r="B458" s="1480"/>
      <c r="C458" s="1480"/>
      <c r="D458" s="833"/>
      <c r="E458" s="833"/>
      <c r="F458" s="833"/>
      <c r="G458" s="834"/>
    </row>
    <row r="459" spans="1:7" x14ac:dyDescent="0.3">
      <c r="A459" s="804" t="s">
        <v>415</v>
      </c>
      <c r="B459" s="1481" t="s">
        <v>817</v>
      </c>
      <c r="C459" s="1481"/>
      <c r="D459" s="1481"/>
      <c r="E459" s="1481"/>
      <c r="F459" s="1481"/>
      <c r="G459" s="1482"/>
    </row>
    <row r="460" spans="1:7" x14ac:dyDescent="0.3">
      <c r="A460" s="804" t="s">
        <v>416</v>
      </c>
      <c r="B460" s="1481" t="s">
        <v>818</v>
      </c>
      <c r="C460" s="1481"/>
      <c r="D460" s="1481"/>
      <c r="E460" s="1481"/>
      <c r="F460" s="1481"/>
      <c r="G460" s="1482"/>
    </row>
    <row r="461" spans="1:7" x14ac:dyDescent="0.3">
      <c r="A461" s="804" t="s">
        <v>726</v>
      </c>
      <c r="B461" s="1490" t="s">
        <v>819</v>
      </c>
      <c r="C461" s="1490"/>
      <c r="D461" s="1490"/>
      <c r="E461" s="1490"/>
      <c r="F461" s="1490"/>
      <c r="G461" s="1491"/>
    </row>
    <row r="462" spans="1:7" ht="15.5" x14ac:dyDescent="0.3">
      <c r="A462" s="804" t="s">
        <v>728</v>
      </c>
      <c r="B462" s="1483">
        <v>44363980</v>
      </c>
      <c r="C462" s="1483"/>
      <c r="D462" s="405"/>
      <c r="E462" s="1045"/>
      <c r="F462" s="1045"/>
      <c r="G462" s="805"/>
    </row>
    <row r="463" spans="1:7" ht="15.5" x14ac:dyDescent="0.3">
      <c r="A463" s="804" t="s">
        <v>729</v>
      </c>
      <c r="B463" s="1483" t="s">
        <v>373</v>
      </c>
      <c r="C463" s="1483"/>
      <c r="D463" s="1483"/>
      <c r="E463" s="806"/>
      <c r="F463" s="806"/>
      <c r="G463" s="805"/>
    </row>
    <row r="464" spans="1:7" ht="15.5" x14ac:dyDescent="0.3">
      <c r="A464" s="804" t="s">
        <v>417</v>
      </c>
      <c r="B464" s="1486">
        <v>1</v>
      </c>
      <c r="C464" s="1486"/>
      <c r="D464" s="1046"/>
      <c r="E464" s="1046"/>
      <c r="F464" s="1046"/>
      <c r="G464" s="805"/>
    </row>
    <row r="465" spans="1:7" ht="15.5" x14ac:dyDescent="0.3">
      <c r="A465" s="804" t="s">
        <v>418</v>
      </c>
      <c r="B465" s="1487"/>
      <c r="C465" s="1488"/>
      <c r="D465" s="1047"/>
      <c r="E465" s="1047"/>
      <c r="F465" s="1047"/>
      <c r="G465" s="805"/>
    </row>
    <row r="466" spans="1:7" ht="15.5" x14ac:dyDescent="0.3">
      <c r="A466" s="804" t="s">
        <v>419</v>
      </c>
      <c r="B466" s="1487"/>
      <c r="C466" s="1488"/>
      <c r="D466" s="1047"/>
      <c r="E466" s="1047"/>
      <c r="F466" s="1047"/>
      <c r="G466" s="805"/>
    </row>
    <row r="467" spans="1:7" ht="13.5" thickBot="1" x14ac:dyDescent="0.35">
      <c r="A467" s="807"/>
      <c r="B467" s="808"/>
      <c r="C467" s="808"/>
      <c r="D467" s="808"/>
      <c r="E467" s="808"/>
      <c r="F467" s="808"/>
      <c r="G467" s="809"/>
    </row>
    <row r="468" spans="1:7" ht="26" x14ac:dyDescent="0.3">
      <c r="A468" s="810" t="s">
        <v>265</v>
      </c>
      <c r="B468" s="811" t="s">
        <v>420</v>
      </c>
      <c r="C468" s="812" t="s">
        <v>422</v>
      </c>
      <c r="D468" s="812" t="s">
        <v>567</v>
      </c>
      <c r="E468" s="812" t="s">
        <v>730</v>
      </c>
      <c r="F468" s="811" t="s">
        <v>856</v>
      </c>
      <c r="G468" s="813" t="s">
        <v>394</v>
      </c>
    </row>
    <row r="469" spans="1:7" x14ac:dyDescent="0.3">
      <c r="A469" s="814" t="s">
        <v>423</v>
      </c>
      <c r="B469" s="815"/>
      <c r="C469" s="815">
        <v>44363980</v>
      </c>
      <c r="D469" s="815"/>
      <c r="E469" s="815"/>
      <c r="F469" s="815"/>
      <c r="G469" s="816">
        <v>44363980</v>
      </c>
    </row>
    <row r="470" spans="1:7" x14ac:dyDescent="0.3">
      <c r="A470" s="817" t="s">
        <v>424</v>
      </c>
      <c r="B470" s="818"/>
      <c r="C470" s="818"/>
      <c r="D470" s="818"/>
      <c r="E470" s="818"/>
      <c r="F470" s="818"/>
      <c r="G470" s="816">
        <f t="shared" ref="G470" si="11">SUM(D470:F470)</f>
        <v>0</v>
      </c>
    </row>
    <row r="471" spans="1:7" x14ac:dyDescent="0.3">
      <c r="A471" s="820" t="s">
        <v>425</v>
      </c>
      <c r="B471" s="821"/>
      <c r="C471" s="821">
        <v>44363980</v>
      </c>
      <c r="D471" s="821"/>
      <c r="E471" s="821"/>
      <c r="F471" s="821"/>
      <c r="G471" s="816">
        <v>44363980</v>
      </c>
    </row>
    <row r="472" spans="1:7" x14ac:dyDescent="0.3">
      <c r="A472" s="820"/>
      <c r="B472" s="821"/>
      <c r="C472" s="821"/>
      <c r="D472" s="821"/>
      <c r="E472" s="821"/>
      <c r="F472" s="821"/>
      <c r="G472" s="822"/>
    </row>
    <row r="473" spans="1:7" x14ac:dyDescent="0.3">
      <c r="A473" s="814" t="s">
        <v>426</v>
      </c>
      <c r="B473" s="823">
        <f>SUM(B474:B482)</f>
        <v>0</v>
      </c>
      <c r="C473" s="823">
        <f>SUM(C474:C482)</f>
        <v>1584452</v>
      </c>
      <c r="D473" s="823">
        <f>SUM(D474:D482)</f>
        <v>3215584</v>
      </c>
      <c r="E473" s="823">
        <f>SUM(E474:E482)</f>
        <v>39563944</v>
      </c>
      <c r="F473" s="823"/>
      <c r="G473" s="824">
        <f>SUM(B473:F473)</f>
        <v>44363980</v>
      </c>
    </row>
    <row r="474" spans="1:7" x14ac:dyDescent="0.3">
      <c r="A474" s="817" t="s">
        <v>424</v>
      </c>
      <c r="B474" s="818"/>
      <c r="C474" s="818"/>
      <c r="D474" s="818"/>
      <c r="E474" s="929"/>
      <c r="F474" s="818"/>
      <c r="G474" s="819"/>
    </row>
    <row r="475" spans="1:7" x14ac:dyDescent="0.3">
      <c r="A475" s="825" t="s">
        <v>427</v>
      </c>
      <c r="B475" s="826"/>
      <c r="C475" s="826">
        <v>0</v>
      </c>
      <c r="D475" s="826"/>
      <c r="E475" s="916">
        <v>2500000</v>
      </c>
      <c r="F475" s="826"/>
      <c r="G475" s="822">
        <v>0</v>
      </c>
    </row>
    <row r="476" spans="1:7" ht="26" x14ac:dyDescent="0.3">
      <c r="A476" s="825" t="s">
        <v>204</v>
      </c>
      <c r="B476" s="826"/>
      <c r="C476" s="826">
        <v>0</v>
      </c>
      <c r="D476" s="826"/>
      <c r="E476" s="916">
        <v>495000</v>
      </c>
      <c r="F476" s="826"/>
      <c r="G476" s="822">
        <v>0</v>
      </c>
    </row>
    <row r="477" spans="1:7" x14ac:dyDescent="0.3">
      <c r="A477" s="825" t="s">
        <v>428</v>
      </c>
      <c r="B477" s="826"/>
      <c r="C477" s="826">
        <v>1584452</v>
      </c>
      <c r="D477" s="826">
        <v>3215584</v>
      </c>
      <c r="E477" s="916">
        <v>36568944</v>
      </c>
      <c r="F477" s="826"/>
      <c r="G477" s="822">
        <f>SUM(B477:F477)</f>
        <v>41368980</v>
      </c>
    </row>
    <row r="478" spans="1:7" x14ac:dyDescent="0.3">
      <c r="A478" s="825" t="s">
        <v>429</v>
      </c>
      <c r="B478" s="826"/>
      <c r="C478" s="826"/>
      <c r="D478" s="826"/>
      <c r="E478" s="916"/>
      <c r="F478" s="826"/>
      <c r="G478" s="822">
        <f>SUM(D478:F478)</f>
        <v>0</v>
      </c>
    </row>
    <row r="479" spans="1:7" x14ac:dyDescent="0.3">
      <c r="A479" s="820" t="s">
        <v>424</v>
      </c>
      <c r="B479" s="826"/>
      <c r="C479" s="826"/>
      <c r="D479" s="826"/>
      <c r="E479" s="826"/>
      <c r="F479" s="826"/>
      <c r="G479" s="822"/>
    </row>
    <row r="480" spans="1:7" x14ac:dyDescent="0.3">
      <c r="A480" s="820" t="s">
        <v>731</v>
      </c>
      <c r="B480" s="826"/>
      <c r="C480" s="826"/>
      <c r="D480" s="826"/>
      <c r="E480" s="826"/>
      <c r="F480" s="826"/>
      <c r="G480" s="822"/>
    </row>
    <row r="481" spans="1:8" x14ac:dyDescent="0.3">
      <c r="A481" s="825" t="s">
        <v>430</v>
      </c>
      <c r="B481" s="826"/>
      <c r="C481" s="826"/>
      <c r="D481" s="826"/>
      <c r="E481" s="826"/>
      <c r="F481" s="826"/>
      <c r="G481" s="822">
        <v>0</v>
      </c>
    </row>
    <row r="482" spans="1:8" x14ac:dyDescent="0.3">
      <c r="A482" s="825" t="s">
        <v>233</v>
      </c>
      <c r="B482" s="826"/>
      <c r="C482" s="826"/>
      <c r="D482" s="826"/>
      <c r="E482" s="826"/>
      <c r="F482" s="826"/>
      <c r="G482" s="822">
        <v>0</v>
      </c>
    </row>
    <row r="483" spans="1:8" ht="13.5" x14ac:dyDescent="0.3">
      <c r="A483" s="827" t="s">
        <v>431</v>
      </c>
      <c r="B483" s="828"/>
      <c r="C483" s="828">
        <v>1584452</v>
      </c>
      <c r="D483" s="828">
        <f>D473-D484</f>
        <v>3215584</v>
      </c>
      <c r="E483" s="828">
        <f>E473-E484</f>
        <v>39563944</v>
      </c>
      <c r="F483" s="828"/>
      <c r="G483" s="829">
        <f>SUM(B483:F483)</f>
        <v>44363980</v>
      </c>
      <c r="H483" s="863"/>
    </row>
    <row r="484" spans="1:8" ht="27.5" thickBot="1" x14ac:dyDescent="0.35">
      <c r="A484" s="830" t="s">
        <v>432</v>
      </c>
      <c r="B484" s="831"/>
      <c r="C484" s="831">
        <v>0</v>
      </c>
      <c r="D484" s="831"/>
      <c r="E484" s="831"/>
      <c r="F484" s="831"/>
      <c r="G484" s="832">
        <f>SUM(B484:F484)</f>
        <v>0</v>
      </c>
      <c r="H484" s="863"/>
    </row>
    <row r="485" spans="1:8" ht="13.5" thickBot="1" x14ac:dyDescent="0.35"/>
    <row r="486" spans="1:8" ht="17.5" x14ac:dyDescent="0.3">
      <c r="A486" s="1477" t="s">
        <v>433</v>
      </c>
      <c r="B486" s="1478"/>
      <c r="C486" s="1478"/>
      <c r="D486" s="1478"/>
      <c r="E486" s="1478"/>
      <c r="F486" s="1478"/>
      <c r="G486" s="1479"/>
    </row>
    <row r="487" spans="1:8" ht="15" x14ac:dyDescent="0.3">
      <c r="A487" s="1373"/>
      <c r="B487" s="1480"/>
      <c r="C487" s="1480"/>
      <c r="D487" s="1374"/>
      <c r="E487" s="1374"/>
      <c r="F487" s="1374"/>
      <c r="G487" s="1375"/>
    </row>
    <row r="488" spans="1:8" x14ac:dyDescent="0.3">
      <c r="G488" s="1333"/>
    </row>
    <row r="489" spans="1:8" ht="17.5" customHeight="1" x14ac:dyDescent="0.3">
      <c r="A489" s="1334" t="s">
        <v>415</v>
      </c>
      <c r="B489" s="1481" t="s">
        <v>990</v>
      </c>
      <c r="C489" s="1481"/>
      <c r="D489" s="1481"/>
      <c r="E489" s="1481"/>
      <c r="F489" s="1481"/>
      <c r="G489" s="1482"/>
    </row>
    <row r="490" spans="1:8" x14ac:dyDescent="0.3">
      <c r="A490" s="1334" t="s">
        <v>733</v>
      </c>
      <c r="B490" s="1481" t="s">
        <v>991</v>
      </c>
      <c r="C490" s="1481"/>
      <c r="D490" s="1481"/>
      <c r="E490" s="1481"/>
      <c r="F490" s="1481"/>
      <c r="G490" s="1482"/>
    </row>
    <row r="491" spans="1:8" ht="13.15" customHeight="1" x14ac:dyDescent="0.3">
      <c r="A491" s="1334" t="s">
        <v>726</v>
      </c>
      <c r="B491" s="1481" t="s">
        <v>739</v>
      </c>
      <c r="C491" s="1481"/>
      <c r="D491" s="1481"/>
      <c r="E491" s="1481"/>
      <c r="F491" s="1481"/>
      <c r="G491" s="1482"/>
    </row>
    <row r="492" spans="1:8" ht="15.5" x14ac:dyDescent="0.3">
      <c r="A492" s="1334" t="s">
        <v>728</v>
      </c>
      <c r="B492" s="1483">
        <v>166000000</v>
      </c>
      <c r="C492" s="1483"/>
      <c r="D492" s="1335"/>
      <c r="E492" s="1335"/>
      <c r="F492" s="1335"/>
      <c r="G492" s="1336"/>
    </row>
    <row r="493" spans="1:8" ht="15.5" x14ac:dyDescent="0.3">
      <c r="A493" s="1334" t="s">
        <v>729</v>
      </c>
      <c r="B493" s="1483" t="s">
        <v>373</v>
      </c>
      <c r="C493" s="1483"/>
      <c r="D493" s="1483"/>
      <c r="E493" s="1337"/>
      <c r="F493" s="1337"/>
      <c r="G493" s="1336"/>
    </row>
    <row r="494" spans="1:8" ht="15.5" x14ac:dyDescent="0.3">
      <c r="A494" s="1334" t="s">
        <v>417</v>
      </c>
      <c r="B494" s="1486">
        <v>1</v>
      </c>
      <c r="C494" s="1486"/>
      <c r="D494" s="1338"/>
      <c r="E494" s="1338"/>
      <c r="F494" s="1338"/>
      <c r="G494" s="1336"/>
    </row>
    <row r="495" spans="1:8" ht="15.65" customHeight="1" x14ac:dyDescent="0.3">
      <c r="A495" s="1334" t="s">
        <v>418</v>
      </c>
      <c r="B495" s="1487">
        <v>43709</v>
      </c>
      <c r="C495" s="1488"/>
      <c r="D495" s="1339"/>
      <c r="E495" s="1339"/>
      <c r="F495" s="1339"/>
      <c r="G495" s="1336"/>
    </row>
    <row r="496" spans="1:8" ht="15.5" x14ac:dyDescent="0.3">
      <c r="A496" s="1334" t="s">
        <v>419</v>
      </c>
      <c r="B496" s="1487">
        <v>44286</v>
      </c>
      <c r="C496" s="1488"/>
      <c r="D496" s="1339"/>
      <c r="E496" s="1339"/>
      <c r="F496" s="1339"/>
      <c r="G496" s="1336"/>
    </row>
    <row r="497" spans="1:7" ht="13.5" thickBot="1" x14ac:dyDescent="0.35">
      <c r="A497" s="1340"/>
      <c r="B497" s="1341"/>
      <c r="C497" s="1341"/>
      <c r="D497" s="1341"/>
      <c r="E497" s="1341"/>
      <c r="F497" s="1341"/>
      <c r="G497" s="1342"/>
    </row>
    <row r="498" spans="1:7" ht="26" x14ac:dyDescent="0.3">
      <c r="A498" s="1343" t="s">
        <v>265</v>
      </c>
      <c r="B498" s="1344" t="s">
        <v>420</v>
      </c>
      <c r="C498" s="1345" t="s">
        <v>567</v>
      </c>
      <c r="D498" s="1345" t="s">
        <v>730</v>
      </c>
      <c r="E498" s="1345" t="s">
        <v>855</v>
      </c>
      <c r="F498" s="1345" t="s">
        <v>992</v>
      </c>
      <c r="G498" s="1346" t="s">
        <v>394</v>
      </c>
    </row>
    <row r="499" spans="1:7" x14ac:dyDescent="0.3">
      <c r="A499" s="1347" t="s">
        <v>423</v>
      </c>
      <c r="B499" s="1348"/>
      <c r="C499" s="1348"/>
      <c r="D499" s="1348">
        <v>166000000</v>
      </c>
      <c r="E499" s="1349"/>
      <c r="F499" s="1349"/>
      <c r="G499" s="1350">
        <v>166000000</v>
      </c>
    </row>
    <row r="500" spans="1:7" x14ac:dyDescent="0.3">
      <c r="A500" s="1351" t="s">
        <v>424</v>
      </c>
      <c r="B500" s="1352"/>
      <c r="C500" s="1352"/>
      <c r="D500" s="1352"/>
      <c r="E500" s="1353"/>
      <c r="F500" s="1353"/>
      <c r="G500" s="1354"/>
    </row>
    <row r="501" spans="1:7" x14ac:dyDescent="0.3">
      <c r="A501" s="1355" t="s">
        <v>425</v>
      </c>
      <c r="B501" s="1356"/>
      <c r="C501" s="1356"/>
      <c r="D501" s="1356">
        <v>166000000</v>
      </c>
      <c r="E501" s="1357"/>
      <c r="F501" s="1357"/>
      <c r="G501" s="1358">
        <v>166000000</v>
      </c>
    </row>
    <row r="502" spans="1:7" x14ac:dyDescent="0.3">
      <c r="A502" s="1355"/>
      <c r="B502" s="1356"/>
      <c r="C502" s="1356"/>
      <c r="D502" s="1356"/>
      <c r="E502" s="1357"/>
      <c r="F502" s="1357"/>
      <c r="G502" s="1358"/>
    </row>
    <row r="503" spans="1:7" x14ac:dyDescent="0.3">
      <c r="A503" s="1347" t="s">
        <v>426</v>
      </c>
      <c r="B503" s="1359">
        <v>8294500</v>
      </c>
      <c r="C503" s="1359">
        <v>8294500</v>
      </c>
      <c r="D503" s="1359">
        <v>104525833</v>
      </c>
      <c r="E503" s="1360">
        <v>44885167</v>
      </c>
      <c r="F503" s="1360">
        <v>0</v>
      </c>
      <c r="G503" s="1361">
        <v>166000000</v>
      </c>
    </row>
    <row r="504" spans="1:7" x14ac:dyDescent="0.3">
      <c r="A504" s="1351" t="s">
        <v>424</v>
      </c>
      <c r="B504" s="1352"/>
      <c r="C504" s="1352"/>
      <c r="D504" s="1352"/>
      <c r="E504" s="1353"/>
      <c r="F504" s="1353"/>
      <c r="G504" s="1361">
        <v>0</v>
      </c>
    </row>
    <row r="505" spans="1:7" x14ac:dyDescent="0.3">
      <c r="A505" s="1362" t="s">
        <v>427</v>
      </c>
      <c r="B505" s="1363"/>
      <c r="C505" s="1363">
        <v>0</v>
      </c>
      <c r="D505" s="1363">
        <v>0</v>
      </c>
      <c r="E505" s="1364"/>
      <c r="F505" s="1364"/>
      <c r="G505" s="1361">
        <v>0</v>
      </c>
    </row>
    <row r="506" spans="1:7" ht="26" x14ac:dyDescent="0.3">
      <c r="A506" s="1362" t="s">
        <v>204</v>
      </c>
      <c r="B506" s="1363"/>
      <c r="C506" s="1363">
        <v>0</v>
      </c>
      <c r="D506" s="1363">
        <v>0</v>
      </c>
      <c r="E506" s="1364"/>
      <c r="F506" s="1364"/>
      <c r="G506" s="1361">
        <v>0</v>
      </c>
    </row>
    <row r="507" spans="1:7" x14ac:dyDescent="0.3">
      <c r="A507" s="1362" t="s">
        <v>428</v>
      </c>
      <c r="B507" s="1363">
        <v>8294500</v>
      </c>
      <c r="C507" s="1363">
        <v>8294500</v>
      </c>
      <c r="D507" s="1363">
        <v>3048833</v>
      </c>
      <c r="E507" s="1364">
        <v>27486167</v>
      </c>
      <c r="F507" s="1364"/>
      <c r="G507" s="1361">
        <v>47124000</v>
      </c>
    </row>
    <row r="508" spans="1:7" x14ac:dyDescent="0.3">
      <c r="A508" s="1362" t="s">
        <v>429</v>
      </c>
      <c r="B508" s="1363"/>
      <c r="C508" s="1363"/>
      <c r="D508" s="1363">
        <v>101477000</v>
      </c>
      <c r="E508" s="1364">
        <v>17399000</v>
      </c>
      <c r="F508" s="1364"/>
      <c r="G508" s="1361">
        <v>118876000</v>
      </c>
    </row>
    <row r="509" spans="1:7" x14ac:dyDescent="0.3">
      <c r="A509" s="1355" t="s">
        <v>424</v>
      </c>
      <c r="B509" s="1363"/>
      <c r="C509" s="1363"/>
      <c r="D509" s="1363"/>
      <c r="E509" s="1364"/>
      <c r="F509" s="1364"/>
      <c r="G509" s="1361">
        <v>0</v>
      </c>
    </row>
    <row r="510" spans="1:7" x14ac:dyDescent="0.3">
      <c r="A510" s="1355" t="s">
        <v>731</v>
      </c>
      <c r="B510" s="1363"/>
      <c r="C510" s="1363"/>
      <c r="D510" s="1363">
        <v>9000000</v>
      </c>
      <c r="E510" s="1364">
        <v>18669000</v>
      </c>
      <c r="F510" s="1364"/>
      <c r="G510" s="1361">
        <v>27669000</v>
      </c>
    </row>
    <row r="511" spans="1:7" x14ac:dyDescent="0.3">
      <c r="A511" s="1362" t="s">
        <v>430</v>
      </c>
      <c r="B511" s="1363"/>
      <c r="C511" s="1363"/>
      <c r="D511" s="1363"/>
      <c r="E511" s="1364"/>
      <c r="F511" s="1364"/>
      <c r="G511" s="1361">
        <v>0</v>
      </c>
    </row>
    <row r="512" spans="1:7" x14ac:dyDescent="0.3">
      <c r="A512" s="1362" t="s">
        <v>233</v>
      </c>
      <c r="B512" s="1363"/>
      <c r="C512" s="1363"/>
      <c r="D512" s="1363"/>
      <c r="E512" s="1364"/>
      <c r="F512" s="1364"/>
      <c r="G512" s="1361">
        <v>0</v>
      </c>
    </row>
    <row r="513" spans="1:7" ht="13.5" x14ac:dyDescent="0.3">
      <c r="A513" s="1365" t="s">
        <v>431</v>
      </c>
      <c r="B513" s="1366">
        <v>8294500</v>
      </c>
      <c r="C513" s="1366">
        <v>8294500</v>
      </c>
      <c r="D513" s="1366">
        <v>104525833</v>
      </c>
      <c r="E513" s="1367">
        <v>44885167</v>
      </c>
      <c r="F513" s="1367">
        <v>0</v>
      </c>
      <c r="G513" s="1361">
        <v>166000000</v>
      </c>
    </row>
    <row r="514" spans="1:7" ht="27.5" thickBot="1" x14ac:dyDescent="0.35">
      <c r="A514" s="1368" t="s">
        <v>432</v>
      </c>
      <c r="B514" s="1369"/>
      <c r="C514" s="1369">
        <v>0</v>
      </c>
      <c r="D514" s="1369"/>
      <c r="E514" s="1370"/>
      <c r="F514" s="1371"/>
      <c r="G514" s="1372">
        <v>0</v>
      </c>
    </row>
    <row r="515" spans="1:7" x14ac:dyDescent="0.3">
      <c r="A515" s="907"/>
      <c r="B515" s="907"/>
      <c r="C515" s="907"/>
      <c r="D515" s="907"/>
      <c r="E515" s="907"/>
      <c r="F515" s="907"/>
      <c r="G515" s="907"/>
    </row>
    <row r="516" spans="1:7" ht="13.5" thickBot="1" x14ac:dyDescent="0.35">
      <c r="A516" s="907"/>
      <c r="B516" s="907"/>
      <c r="C516" s="907"/>
      <c r="D516" s="907"/>
      <c r="E516" s="907"/>
      <c r="F516" s="907"/>
      <c r="G516" s="907"/>
    </row>
    <row r="517" spans="1:7" ht="17.5" x14ac:dyDescent="0.3">
      <c r="A517" s="1477" t="s">
        <v>433</v>
      </c>
      <c r="B517" s="1478"/>
      <c r="C517" s="1478"/>
      <c r="D517" s="1478"/>
      <c r="E517" s="1478"/>
      <c r="F517" s="1478"/>
      <c r="G517" s="1479"/>
    </row>
    <row r="518" spans="1:7" ht="15" x14ac:dyDescent="0.3">
      <c r="A518" s="803"/>
      <c r="B518" s="1480"/>
      <c r="C518" s="1480"/>
      <c r="D518" s="833"/>
      <c r="E518" s="833"/>
      <c r="F518" s="833"/>
      <c r="G518" s="834"/>
    </row>
    <row r="519" spans="1:7" x14ac:dyDescent="0.3">
      <c r="A519" s="804" t="s">
        <v>415</v>
      </c>
      <c r="B519" s="1481" t="s">
        <v>989</v>
      </c>
      <c r="C519" s="1481"/>
      <c r="D519" s="1481"/>
      <c r="E519" s="1481"/>
      <c r="F519" s="1481"/>
      <c r="G519" s="1482"/>
    </row>
    <row r="520" spans="1:7" x14ac:dyDescent="0.3">
      <c r="A520" s="804" t="s">
        <v>416</v>
      </c>
      <c r="B520" s="1481" t="s">
        <v>993</v>
      </c>
      <c r="C520" s="1481"/>
      <c r="D520" s="1481"/>
      <c r="E520" s="1481"/>
      <c r="F520" s="1481"/>
      <c r="G520" s="1482"/>
    </row>
    <row r="521" spans="1:7" x14ac:dyDescent="0.3">
      <c r="A521" s="804" t="s">
        <v>726</v>
      </c>
      <c r="B521" s="1481"/>
      <c r="C521" s="1481"/>
      <c r="D521" s="1481"/>
      <c r="E521" s="1481"/>
      <c r="F521" s="1481"/>
      <c r="G521" s="1482"/>
    </row>
    <row r="522" spans="1:7" ht="15.5" x14ac:dyDescent="0.3">
      <c r="A522" s="804" t="s">
        <v>728</v>
      </c>
      <c r="B522" s="1483">
        <v>115000000</v>
      </c>
      <c r="C522" s="1483"/>
      <c r="D522" s="405"/>
      <c r="E522" s="1329"/>
      <c r="F522" s="1329"/>
      <c r="G522" s="805"/>
    </row>
    <row r="523" spans="1:7" ht="15.5" x14ac:dyDescent="0.3">
      <c r="A523" s="804" t="s">
        <v>729</v>
      </c>
      <c r="B523" s="1483" t="s">
        <v>373</v>
      </c>
      <c r="C523" s="1483"/>
      <c r="D523" s="1483"/>
      <c r="E523" s="806"/>
      <c r="F523" s="806"/>
      <c r="G523" s="805"/>
    </row>
    <row r="524" spans="1:7" ht="15.5" x14ac:dyDescent="0.3">
      <c r="A524" s="804" t="s">
        <v>417</v>
      </c>
      <c r="B524" s="1486">
        <v>0.75</v>
      </c>
      <c r="C524" s="1486"/>
      <c r="D524" s="1330"/>
      <c r="E524" s="1330"/>
      <c r="F524" s="1330"/>
      <c r="G524" s="805"/>
    </row>
    <row r="525" spans="1:7" ht="15.5" x14ac:dyDescent="0.3">
      <c r="A525" s="804" t="s">
        <v>418</v>
      </c>
      <c r="B525" s="1487">
        <v>43647</v>
      </c>
      <c r="C525" s="1488"/>
      <c r="D525" s="1328"/>
      <c r="E525" s="1328"/>
      <c r="F525" s="1328"/>
      <c r="G525" s="805"/>
    </row>
    <row r="526" spans="1:7" ht="15.5" x14ac:dyDescent="0.3">
      <c r="A526" s="804" t="s">
        <v>419</v>
      </c>
      <c r="B526" s="1487">
        <v>44377</v>
      </c>
      <c r="C526" s="1488"/>
      <c r="D526" s="1328"/>
      <c r="E526" s="1328"/>
      <c r="F526" s="1328"/>
      <c r="G526" s="805"/>
    </row>
    <row r="527" spans="1:7" ht="13.5" thickBot="1" x14ac:dyDescent="0.35">
      <c r="A527" s="807"/>
      <c r="B527" s="808"/>
      <c r="C527" s="808"/>
      <c r="D527" s="808"/>
      <c r="E527" s="808"/>
      <c r="F527" s="808"/>
      <c r="G527" s="809"/>
    </row>
    <row r="528" spans="1:7" ht="26" x14ac:dyDescent="0.3">
      <c r="A528" s="810" t="s">
        <v>265</v>
      </c>
      <c r="B528" s="811" t="s">
        <v>420</v>
      </c>
      <c r="C528" s="812" t="s">
        <v>422</v>
      </c>
      <c r="D528" s="812" t="s">
        <v>567</v>
      </c>
      <c r="E528" s="812" t="s">
        <v>730</v>
      </c>
      <c r="F528" s="812" t="s">
        <v>855</v>
      </c>
      <c r="G528" s="813" t="s">
        <v>394</v>
      </c>
    </row>
    <row r="529" spans="1:7" x14ac:dyDescent="0.3">
      <c r="A529" s="814" t="s">
        <v>423</v>
      </c>
      <c r="B529" s="815"/>
      <c r="C529" s="815"/>
      <c r="D529" s="815"/>
      <c r="E529" s="930"/>
      <c r="F529" s="930"/>
      <c r="G529" s="816"/>
    </row>
    <row r="530" spans="1:7" x14ac:dyDescent="0.3">
      <c r="A530" s="817" t="s">
        <v>424</v>
      </c>
      <c r="B530" s="818"/>
      <c r="C530" s="818"/>
      <c r="D530" s="818"/>
      <c r="E530" s="929">
        <v>85000000</v>
      </c>
      <c r="F530" s="929">
        <v>30000000</v>
      </c>
      <c r="G530" s="816">
        <f>SUM(E530:F530)</f>
        <v>115000000</v>
      </c>
    </row>
    <row r="531" spans="1:7" x14ac:dyDescent="0.3">
      <c r="A531" s="820" t="s">
        <v>425</v>
      </c>
      <c r="B531" s="821"/>
      <c r="C531" s="821"/>
      <c r="D531" s="821"/>
      <c r="E531" s="927"/>
      <c r="F531" s="927"/>
      <c r="G531" s="816"/>
    </row>
    <row r="532" spans="1:7" x14ac:dyDescent="0.3">
      <c r="A532" s="820"/>
      <c r="B532" s="821"/>
      <c r="C532" s="821"/>
      <c r="D532" s="821"/>
      <c r="E532" s="927"/>
      <c r="F532" s="927"/>
      <c r="G532" s="816"/>
    </row>
    <row r="533" spans="1:7" x14ac:dyDescent="0.3">
      <c r="A533" s="814" t="s">
        <v>426</v>
      </c>
      <c r="B533" s="823">
        <f>SUM(B534:B542)</f>
        <v>0</v>
      </c>
      <c r="C533" s="823"/>
      <c r="D533" s="823"/>
      <c r="E533" s="928"/>
      <c r="F533" s="928"/>
      <c r="G533" s="816"/>
    </row>
    <row r="534" spans="1:7" x14ac:dyDescent="0.3">
      <c r="A534" s="817" t="s">
        <v>424</v>
      </c>
      <c r="B534" s="818"/>
      <c r="C534" s="818"/>
      <c r="D534" s="818"/>
      <c r="E534" s="929"/>
      <c r="F534" s="928">
        <v>115000000</v>
      </c>
      <c r="G534" s="816">
        <f>SUM(F534)</f>
        <v>115000000</v>
      </c>
    </row>
    <row r="535" spans="1:7" x14ac:dyDescent="0.3">
      <c r="A535" s="825" t="s">
        <v>427</v>
      </c>
      <c r="B535" s="826"/>
      <c r="C535" s="826"/>
      <c r="D535" s="826"/>
      <c r="E535" s="916"/>
      <c r="F535" s="916"/>
      <c r="G535" s="816"/>
    </row>
    <row r="536" spans="1:7" ht="26" x14ac:dyDescent="0.3">
      <c r="A536" s="825" t="s">
        <v>204</v>
      </c>
      <c r="B536" s="826"/>
      <c r="C536" s="826"/>
      <c r="D536" s="826"/>
      <c r="E536" s="916"/>
      <c r="F536" s="916"/>
      <c r="G536" s="816"/>
    </row>
    <row r="537" spans="1:7" x14ac:dyDescent="0.3">
      <c r="A537" s="825" t="s">
        <v>428</v>
      </c>
      <c r="B537" s="826"/>
      <c r="C537" s="826"/>
      <c r="D537" s="826"/>
      <c r="E537" s="916"/>
      <c r="F537" s="916"/>
      <c r="G537" s="816"/>
    </row>
    <row r="538" spans="1:7" x14ac:dyDescent="0.3">
      <c r="A538" s="825" t="s">
        <v>429</v>
      </c>
      <c r="B538" s="826"/>
      <c r="C538" s="826"/>
      <c r="D538" s="826"/>
      <c r="E538" s="916"/>
      <c r="F538" s="916"/>
      <c r="G538" s="816"/>
    </row>
    <row r="539" spans="1:7" x14ac:dyDescent="0.3">
      <c r="A539" s="820" t="s">
        <v>424</v>
      </c>
      <c r="B539" s="826"/>
      <c r="C539" s="826"/>
      <c r="D539" s="826"/>
      <c r="E539" s="916"/>
      <c r="F539" s="916"/>
      <c r="G539" s="816"/>
    </row>
    <row r="540" spans="1:7" x14ac:dyDescent="0.3">
      <c r="A540" s="820" t="s">
        <v>731</v>
      </c>
      <c r="B540" s="826"/>
      <c r="C540" s="826"/>
      <c r="D540" s="826"/>
      <c r="E540" s="916"/>
      <c r="F540" s="916"/>
      <c r="G540" s="816"/>
    </row>
    <row r="541" spans="1:7" x14ac:dyDescent="0.3">
      <c r="A541" s="825" t="s">
        <v>430</v>
      </c>
      <c r="B541" s="826"/>
      <c r="C541" s="826"/>
      <c r="D541" s="826"/>
      <c r="E541" s="916"/>
      <c r="F541" s="916"/>
      <c r="G541" s="816"/>
    </row>
    <row r="542" spans="1:7" x14ac:dyDescent="0.3">
      <c r="A542" s="825" t="s">
        <v>233</v>
      </c>
      <c r="B542" s="826"/>
      <c r="C542" s="826"/>
      <c r="D542" s="826"/>
      <c r="E542" s="916"/>
      <c r="F542" s="916"/>
      <c r="G542" s="816"/>
    </row>
    <row r="543" spans="1:7" ht="13.5" x14ac:dyDescent="0.3">
      <c r="A543" s="827" t="s">
        <v>431</v>
      </c>
      <c r="B543" s="828"/>
      <c r="C543" s="828"/>
      <c r="D543" s="828"/>
      <c r="E543" s="828"/>
      <c r="F543" s="828"/>
      <c r="G543" s="816"/>
    </row>
    <row r="544" spans="1:7" ht="27.5" thickBot="1" x14ac:dyDescent="0.35">
      <c r="A544" s="830" t="s">
        <v>432</v>
      </c>
      <c r="B544" s="831">
        <v>0</v>
      </c>
      <c r="C544" s="831">
        <v>0</v>
      </c>
      <c r="D544" s="831"/>
      <c r="E544" s="831"/>
      <c r="F544" s="831"/>
      <c r="G544" s="883">
        <f t="shared" ref="G544" si="12">SUM(D544:F544)</f>
        <v>0</v>
      </c>
    </row>
  </sheetData>
  <mergeCells count="184">
    <mergeCell ref="B493:D493"/>
    <mergeCell ref="B494:C494"/>
    <mergeCell ref="B495:C495"/>
    <mergeCell ref="B496:C496"/>
    <mergeCell ref="B489:G489"/>
    <mergeCell ref="B490:G490"/>
    <mergeCell ref="B491:G491"/>
    <mergeCell ref="B525:C525"/>
    <mergeCell ref="B526:C526"/>
    <mergeCell ref="A517:G517"/>
    <mergeCell ref="B518:C518"/>
    <mergeCell ref="B519:G519"/>
    <mergeCell ref="B520:G520"/>
    <mergeCell ref="B521:G521"/>
    <mergeCell ref="B522:C522"/>
    <mergeCell ref="B523:D523"/>
    <mergeCell ref="B524:C524"/>
    <mergeCell ref="B492:C492"/>
    <mergeCell ref="B465:C465"/>
    <mergeCell ref="B466:C466"/>
    <mergeCell ref="B459:G459"/>
    <mergeCell ref="B460:G460"/>
    <mergeCell ref="B461:G461"/>
    <mergeCell ref="B462:C462"/>
    <mergeCell ref="B463:D463"/>
    <mergeCell ref="B464:C464"/>
    <mergeCell ref="B432:D432"/>
    <mergeCell ref="B433:C433"/>
    <mergeCell ref="B434:C434"/>
    <mergeCell ref="B435:C435"/>
    <mergeCell ref="A457:G457"/>
    <mergeCell ref="B458:C458"/>
    <mergeCell ref="A426:G426"/>
    <mergeCell ref="B427:C427"/>
    <mergeCell ref="B428:G428"/>
    <mergeCell ref="B429:G429"/>
    <mergeCell ref="B430:G430"/>
    <mergeCell ref="B431:C431"/>
    <mergeCell ref="B401:G401"/>
    <mergeCell ref="B402:C402"/>
    <mergeCell ref="B403:D403"/>
    <mergeCell ref="B404:C404"/>
    <mergeCell ref="B405:C405"/>
    <mergeCell ref="B406:C406"/>
    <mergeCell ref="B374:C374"/>
    <mergeCell ref="B375:C375"/>
    <mergeCell ref="A397:G397"/>
    <mergeCell ref="B398:C398"/>
    <mergeCell ref="B399:G399"/>
    <mergeCell ref="B400:G400"/>
    <mergeCell ref="B368:G368"/>
    <mergeCell ref="B369:G369"/>
    <mergeCell ref="B370:G370"/>
    <mergeCell ref="B371:C371"/>
    <mergeCell ref="B372:D372"/>
    <mergeCell ref="B373:C373"/>
    <mergeCell ref="B343:D343"/>
    <mergeCell ref="B344:C344"/>
    <mergeCell ref="B345:C345"/>
    <mergeCell ref="B346:C346"/>
    <mergeCell ref="A366:G366"/>
    <mergeCell ref="B367:C367"/>
    <mergeCell ref="A337:G337"/>
    <mergeCell ref="B338:C338"/>
    <mergeCell ref="B339:G339"/>
    <mergeCell ref="B340:G340"/>
    <mergeCell ref="B341:G341"/>
    <mergeCell ref="B342:C342"/>
    <mergeCell ref="B310:G310"/>
    <mergeCell ref="B311:C311"/>
    <mergeCell ref="B312:D312"/>
    <mergeCell ref="B313:C313"/>
    <mergeCell ref="B314:C314"/>
    <mergeCell ref="B315:C315"/>
    <mergeCell ref="B283:C283"/>
    <mergeCell ref="B284:C284"/>
    <mergeCell ref="A306:G306"/>
    <mergeCell ref="B307:C307"/>
    <mergeCell ref="B308:G308"/>
    <mergeCell ref="B309:G309"/>
    <mergeCell ref="B277:G277"/>
    <mergeCell ref="B278:G278"/>
    <mergeCell ref="B279:G279"/>
    <mergeCell ref="B280:C280"/>
    <mergeCell ref="B281:D281"/>
    <mergeCell ref="B282:C282"/>
    <mergeCell ref="B253:G253"/>
    <mergeCell ref="B254:C254"/>
    <mergeCell ref="B255:C255"/>
    <mergeCell ref="B256:C256"/>
    <mergeCell ref="A275:G275"/>
    <mergeCell ref="B276:C276"/>
    <mergeCell ref="B247:C247"/>
    <mergeCell ref="B248:G248"/>
    <mergeCell ref="B249:G249"/>
    <mergeCell ref="B250:G250"/>
    <mergeCell ref="B251:C251"/>
    <mergeCell ref="B252:G252"/>
    <mergeCell ref="B220:C220"/>
    <mergeCell ref="B221:D221"/>
    <mergeCell ref="B222:C222"/>
    <mergeCell ref="B223:C223"/>
    <mergeCell ref="B224:C224"/>
    <mergeCell ref="A246:G246"/>
    <mergeCell ref="B192:C192"/>
    <mergeCell ref="A215:G215"/>
    <mergeCell ref="B216:C216"/>
    <mergeCell ref="B217:G217"/>
    <mergeCell ref="B218:G218"/>
    <mergeCell ref="B219:G219"/>
    <mergeCell ref="B186:G186"/>
    <mergeCell ref="B187:C187"/>
    <mergeCell ref="B188:D188"/>
    <mergeCell ref="B189:D189"/>
    <mergeCell ref="B190:C190"/>
    <mergeCell ref="B191:C191"/>
    <mergeCell ref="B160:C160"/>
    <mergeCell ref="B161:C161"/>
    <mergeCell ref="A182:G182"/>
    <mergeCell ref="B183:C183"/>
    <mergeCell ref="B184:G184"/>
    <mergeCell ref="B185:G185"/>
    <mergeCell ref="B154:G154"/>
    <mergeCell ref="B155:G155"/>
    <mergeCell ref="B156:G156"/>
    <mergeCell ref="B157:C157"/>
    <mergeCell ref="B158:D158"/>
    <mergeCell ref="B159:C159"/>
    <mergeCell ref="B128:G128"/>
    <mergeCell ref="B129:C129"/>
    <mergeCell ref="B130:C130"/>
    <mergeCell ref="B131:C131"/>
    <mergeCell ref="A152:G152"/>
    <mergeCell ref="B153:C153"/>
    <mergeCell ref="B122:C122"/>
    <mergeCell ref="B123:G123"/>
    <mergeCell ref="B124:G124"/>
    <mergeCell ref="B125:G125"/>
    <mergeCell ref="B126:C126"/>
    <mergeCell ref="B127:G127"/>
    <mergeCell ref="B98:G98"/>
    <mergeCell ref="B99:C99"/>
    <mergeCell ref="B100:C100"/>
    <mergeCell ref="B101:C101"/>
    <mergeCell ref="A121:G121"/>
    <mergeCell ref="A91:G91"/>
    <mergeCell ref="B92:C92"/>
    <mergeCell ref="B93:G93"/>
    <mergeCell ref="B94:G94"/>
    <mergeCell ref="B95:G95"/>
    <mergeCell ref="B96:C96"/>
    <mergeCell ref="B69:C69"/>
    <mergeCell ref="B70:C70"/>
    <mergeCell ref="B39:C39"/>
    <mergeCell ref="B40:C40"/>
    <mergeCell ref="A61:G61"/>
    <mergeCell ref="B62:C62"/>
    <mergeCell ref="B63:G63"/>
    <mergeCell ref="B64:G64"/>
    <mergeCell ref="B97:G97"/>
    <mergeCell ref="A486:G486"/>
    <mergeCell ref="B487:C487"/>
    <mergeCell ref="A1:G1"/>
    <mergeCell ref="B2:C2"/>
    <mergeCell ref="B3:G3"/>
    <mergeCell ref="B4:G4"/>
    <mergeCell ref="B5:G5"/>
    <mergeCell ref="B6:C6"/>
    <mergeCell ref="B33:G33"/>
    <mergeCell ref="B34:G34"/>
    <mergeCell ref="B35:G35"/>
    <mergeCell ref="B36:G36"/>
    <mergeCell ref="B37:D37"/>
    <mergeCell ref="B38:C38"/>
    <mergeCell ref="B7:D7"/>
    <mergeCell ref="B8:C8"/>
    <mergeCell ref="B9:C9"/>
    <mergeCell ref="B10:C10"/>
    <mergeCell ref="A31:G31"/>
    <mergeCell ref="B32:C32"/>
    <mergeCell ref="B65:G65"/>
    <mergeCell ref="B66:C66"/>
    <mergeCell ref="B67:D67"/>
    <mergeCell ref="B68:C68"/>
  </mergeCells>
  <conditionalFormatting sqref="G32:G35 A29:A31 B36 B46:G46 G39:G45 F53 A5:A14 A17:A24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&amp;C8. sz. melléklet a 27/2020.(XI.26.) számú önkormányzati rendelethez</oddHeader>
  </headerFooter>
  <rowBreaks count="6" manualBreakCount="6">
    <brk id="59" max="16383" man="1"/>
    <brk id="119" max="16383" man="1"/>
    <brk id="180" max="16383" man="1"/>
    <brk id="304" max="16383" man="1"/>
    <brk id="365" max="16383" man="1"/>
    <brk id="425" max="16383" man="1"/>
  </rowBreaks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O115"/>
  <sheetViews>
    <sheetView view="pageBreakPreview" topLeftCell="A74" zoomScale="66" zoomScaleNormal="80" zoomScaleSheetLayoutView="66" workbookViewId="0">
      <selection activeCell="D109" sqref="D109"/>
    </sheetView>
  </sheetViews>
  <sheetFormatPr defaultColWidth="9.296875" defaultRowHeight="15.5" x14ac:dyDescent="0.35"/>
  <cols>
    <col min="1" max="1" width="6.296875" style="82" customWidth="1"/>
    <col min="2" max="2" width="70.796875" style="82" customWidth="1"/>
    <col min="3" max="3" width="12.296875" style="82" customWidth="1"/>
    <col min="4" max="4" width="16.796875" style="82" customWidth="1"/>
    <col min="5" max="5" width="15" style="82" customWidth="1"/>
    <col min="6" max="6" width="17.69921875" style="83" customWidth="1"/>
    <col min="7" max="10" width="17.19921875" style="1152" customWidth="1"/>
    <col min="11" max="11" width="17.296875" style="1152" customWidth="1"/>
    <col min="12" max="12" width="9.296875" style="82"/>
    <col min="13" max="13" width="19" style="82" bestFit="1" customWidth="1"/>
    <col min="14" max="14" width="11.19921875" style="82" bestFit="1" customWidth="1"/>
    <col min="15" max="15" width="14.5" style="82" bestFit="1" customWidth="1"/>
    <col min="16" max="16" width="9.296875" style="82"/>
    <col min="17" max="17" width="20.296875" style="82" customWidth="1"/>
    <col min="18" max="16384" width="9.296875" style="82"/>
  </cols>
  <sheetData>
    <row r="1" spans="1:11" ht="51" customHeight="1" x14ac:dyDescent="0.35">
      <c r="A1" s="1401" t="s">
        <v>876</v>
      </c>
      <c r="B1" s="1401"/>
      <c r="C1" s="1401"/>
      <c r="D1" s="1401"/>
      <c r="E1" s="1401"/>
      <c r="F1" s="1401"/>
      <c r="G1" s="1401"/>
      <c r="H1" s="1401"/>
      <c r="I1" s="1401"/>
      <c r="J1" s="1401"/>
      <c r="K1" s="1401"/>
    </row>
    <row r="2" spans="1:11" ht="16" customHeight="1" x14ac:dyDescent="0.35">
      <c r="A2" s="1402" t="s">
        <v>0</v>
      </c>
      <c r="B2" s="1402"/>
      <c r="C2" s="1402"/>
      <c r="D2" s="1402"/>
      <c r="E2" s="1402"/>
      <c r="F2" s="1402"/>
      <c r="G2" s="1402"/>
      <c r="H2" s="1402"/>
      <c r="I2" s="1402"/>
      <c r="J2" s="1402"/>
      <c r="K2" s="1402"/>
    </row>
    <row r="3" spans="1:11" ht="16" customHeight="1" x14ac:dyDescent="0.35">
      <c r="A3" s="1408"/>
      <c r="B3" s="1408"/>
      <c r="C3" s="1038"/>
      <c r="D3" s="1038"/>
      <c r="E3" s="1038"/>
      <c r="K3" s="1147" t="s">
        <v>1</v>
      </c>
    </row>
    <row r="4" spans="1:11" ht="38.15" customHeight="1" x14ac:dyDescent="0.35">
      <c r="A4" s="3" t="s">
        <v>2</v>
      </c>
      <c r="B4" s="4" t="s">
        <v>3</v>
      </c>
      <c r="C4" s="4" t="s">
        <v>4</v>
      </c>
      <c r="D4" s="672" t="s">
        <v>457</v>
      </c>
      <c r="E4" s="672" t="s">
        <v>458</v>
      </c>
      <c r="F4" s="5" t="s">
        <v>860</v>
      </c>
      <c r="G4" s="1048" t="s">
        <v>966</v>
      </c>
      <c r="H4" s="1048" t="s">
        <v>980</v>
      </c>
      <c r="I4" s="1048" t="s">
        <v>984</v>
      </c>
      <c r="J4" s="1048" t="s">
        <v>994</v>
      </c>
      <c r="K4" s="1048" t="s">
        <v>967</v>
      </c>
    </row>
    <row r="5" spans="1:11" s="6" customFormat="1" ht="12" customHeight="1" x14ac:dyDescent="0.25">
      <c r="A5" s="3" t="s">
        <v>5</v>
      </c>
      <c r="B5" s="4" t="s">
        <v>6</v>
      </c>
      <c r="C5" s="4" t="s">
        <v>7</v>
      </c>
      <c r="D5" s="672" t="s">
        <v>8</v>
      </c>
      <c r="E5" s="672" t="s">
        <v>266</v>
      </c>
      <c r="F5" s="5" t="s">
        <v>459</v>
      </c>
      <c r="G5" s="975" t="s">
        <v>717</v>
      </c>
      <c r="H5" s="975" t="s">
        <v>968</v>
      </c>
      <c r="I5" s="975" t="s">
        <v>974</v>
      </c>
      <c r="J5" s="975" t="s">
        <v>981</v>
      </c>
      <c r="K5" s="975" t="s">
        <v>982</v>
      </c>
    </row>
    <row r="6" spans="1:11" s="11" customFormat="1" ht="15.75" customHeight="1" x14ac:dyDescent="0.3">
      <c r="A6" s="7" t="s">
        <v>9</v>
      </c>
      <c r="B6" s="8" t="s">
        <v>10</v>
      </c>
      <c r="C6" s="9" t="s">
        <v>11</v>
      </c>
      <c r="D6" s="699">
        <v>231577426</v>
      </c>
      <c r="E6" s="699"/>
      <c r="F6" s="10">
        <f>D6+E6</f>
        <v>231577426</v>
      </c>
      <c r="G6" s="1148">
        <v>768806</v>
      </c>
      <c r="H6" s="1148">
        <v>1732107</v>
      </c>
      <c r="I6" s="1148">
        <v>161818</v>
      </c>
      <c r="J6" s="1148">
        <v>162510</v>
      </c>
      <c r="K6" s="1148">
        <f>SUM(F6:J6)</f>
        <v>234402667</v>
      </c>
    </row>
    <row r="7" spans="1:11" s="11" customFormat="1" ht="15.75" customHeight="1" x14ac:dyDescent="0.3">
      <c r="A7" s="12" t="s">
        <v>12</v>
      </c>
      <c r="B7" s="13" t="s">
        <v>13</v>
      </c>
      <c r="C7" s="14" t="s">
        <v>14</v>
      </c>
      <c r="D7" s="679">
        <v>287857250</v>
      </c>
      <c r="E7" s="679"/>
      <c r="F7" s="10">
        <f t="shared" ref="F7:F21" si="0">D7+E7</f>
        <v>287857250</v>
      </c>
      <c r="G7" s="1149"/>
      <c r="H7" s="1149">
        <v>22121483</v>
      </c>
      <c r="I7" s="1149"/>
      <c r="J7" s="1149"/>
      <c r="K7" s="1149">
        <f>SUM(F7:J7)</f>
        <v>309978733</v>
      </c>
    </row>
    <row r="8" spans="1:11" s="11" customFormat="1" ht="24" customHeight="1" x14ac:dyDescent="0.3">
      <c r="A8" s="7" t="s">
        <v>15</v>
      </c>
      <c r="B8" s="13" t="s">
        <v>16</v>
      </c>
      <c r="C8" s="14" t="s">
        <v>17</v>
      </c>
      <c r="D8" s="679">
        <v>352313231</v>
      </c>
      <c r="E8" s="679"/>
      <c r="F8" s="10">
        <f t="shared" si="0"/>
        <v>352313231</v>
      </c>
      <c r="G8" s="1149">
        <v>18293059</v>
      </c>
      <c r="H8" s="1149">
        <v>34936527</v>
      </c>
      <c r="I8" s="1149">
        <v>9631014</v>
      </c>
      <c r="J8" s="1149">
        <v>4828219</v>
      </c>
      <c r="K8" s="1149">
        <f>SUM(F8:J8)</f>
        <v>420002050</v>
      </c>
    </row>
    <row r="9" spans="1:11" s="11" customFormat="1" ht="15.75" customHeight="1" x14ac:dyDescent="0.3">
      <c r="A9" s="12" t="s">
        <v>18</v>
      </c>
      <c r="B9" s="13" t="s">
        <v>19</v>
      </c>
      <c r="C9" s="14" t="s">
        <v>20</v>
      </c>
      <c r="D9" s="679">
        <v>30078430</v>
      </c>
      <c r="E9" s="679"/>
      <c r="F9" s="10">
        <f t="shared" si="0"/>
        <v>30078430</v>
      </c>
      <c r="G9" s="1149">
        <v>731194</v>
      </c>
      <c r="H9" s="1149">
        <v>8885596</v>
      </c>
      <c r="I9" s="1149">
        <v>359435</v>
      </c>
      <c r="J9" s="1149">
        <v>179718</v>
      </c>
      <c r="K9" s="1149">
        <f>SUM(F9:J9)</f>
        <v>40234373</v>
      </c>
    </row>
    <row r="10" spans="1:11" s="11" customFormat="1" ht="15.75" customHeight="1" x14ac:dyDescent="0.3">
      <c r="A10" s="7" t="s">
        <v>21</v>
      </c>
      <c r="B10" s="13" t="s">
        <v>22</v>
      </c>
      <c r="C10" s="14" t="s">
        <v>23</v>
      </c>
      <c r="D10" s="679"/>
      <c r="E10" s="679"/>
      <c r="F10" s="10">
        <f t="shared" si="0"/>
        <v>0</v>
      </c>
      <c r="G10" s="1149"/>
      <c r="H10" s="1149"/>
      <c r="I10" s="1149">
        <v>184600</v>
      </c>
      <c r="J10" s="1149"/>
      <c r="K10" s="1149">
        <f>SUM(F10:J10)</f>
        <v>184600</v>
      </c>
    </row>
    <row r="11" spans="1:11" s="11" customFormat="1" ht="15.75" customHeight="1" x14ac:dyDescent="0.3">
      <c r="A11" s="12" t="s">
        <v>24</v>
      </c>
      <c r="B11" s="13" t="s">
        <v>25</v>
      </c>
      <c r="C11" s="14" t="s">
        <v>26</v>
      </c>
      <c r="D11" s="679"/>
      <c r="E11" s="679"/>
      <c r="F11" s="10">
        <f t="shared" si="0"/>
        <v>0</v>
      </c>
      <c r="G11" s="1149"/>
      <c r="H11" s="1149"/>
      <c r="I11" s="1149"/>
      <c r="J11" s="1149"/>
      <c r="K11" s="1149">
        <f t="shared" ref="K11:K70" si="1">SUM(F11:I11)</f>
        <v>0</v>
      </c>
    </row>
    <row r="12" spans="1:11" s="11" customFormat="1" ht="15.75" customHeight="1" x14ac:dyDescent="0.3">
      <c r="A12" s="893" t="s">
        <v>27</v>
      </c>
      <c r="B12" s="16" t="s">
        <v>28</v>
      </c>
      <c r="C12" s="17" t="s">
        <v>29</v>
      </c>
      <c r="D12" s="701">
        <f>+D6+D7+D8+D9+D10+D11</f>
        <v>901826337</v>
      </c>
      <c r="E12" s="701">
        <f t="shared" ref="E12:G12" si="2">+E6+E7+E8+E9+E10+E11</f>
        <v>0</v>
      </c>
      <c r="F12" s="701">
        <f t="shared" si="2"/>
        <v>901826337</v>
      </c>
      <c r="G12" s="1049">
        <f t="shared" si="2"/>
        <v>19793059</v>
      </c>
      <c r="H12" s="1049">
        <f>SUM(H6:H9)</f>
        <v>67675713</v>
      </c>
      <c r="I12" s="1049">
        <f>SUM(I6:I10)</f>
        <v>10336867</v>
      </c>
      <c r="J12" s="1049">
        <f>SUM(J6:J9)</f>
        <v>5170447</v>
      </c>
      <c r="K12" s="1049">
        <f>SUM(F12:I12)</f>
        <v>999631976</v>
      </c>
    </row>
    <row r="13" spans="1:11" s="11" customFormat="1" ht="15.75" customHeight="1" x14ac:dyDescent="0.3">
      <c r="A13" s="12" t="s">
        <v>30</v>
      </c>
      <c r="B13" s="13" t="s">
        <v>31</v>
      </c>
      <c r="C13" s="14" t="s">
        <v>32</v>
      </c>
      <c r="D13" s="679"/>
      <c r="E13" s="679"/>
      <c r="F13" s="10">
        <f t="shared" si="0"/>
        <v>0</v>
      </c>
      <c r="G13" s="1149"/>
      <c r="H13" s="1149"/>
      <c r="I13" s="1149"/>
      <c r="J13" s="1149"/>
      <c r="K13" s="1149">
        <f t="shared" si="1"/>
        <v>0</v>
      </c>
    </row>
    <row r="14" spans="1:11" s="11" customFormat="1" ht="15.75" customHeight="1" x14ac:dyDescent="0.3">
      <c r="A14" s="7" t="s">
        <v>33</v>
      </c>
      <c r="B14" s="13" t="s">
        <v>34</v>
      </c>
      <c r="C14" s="14" t="s">
        <v>35</v>
      </c>
      <c r="D14" s="702">
        <f>SUM(D15:D21)</f>
        <v>141243183</v>
      </c>
      <c r="E14" s="677">
        <f t="shared" ref="E14" si="3">SUM(E15:E21)</f>
        <v>0</v>
      </c>
      <c r="F14" s="10">
        <f t="shared" si="0"/>
        <v>141243183</v>
      </c>
      <c r="G14" s="1149">
        <f>SUM(G15:G21)</f>
        <v>0</v>
      </c>
      <c r="H14" s="1149">
        <v>6462500</v>
      </c>
      <c r="I14" s="1149"/>
      <c r="J14" s="1149"/>
      <c r="K14" s="1149">
        <f t="shared" si="1"/>
        <v>147705683</v>
      </c>
    </row>
    <row r="15" spans="1:11" s="11" customFormat="1" ht="24" customHeight="1" x14ac:dyDescent="0.3">
      <c r="A15" s="12" t="s">
        <v>36</v>
      </c>
      <c r="B15" s="18" t="s">
        <v>37</v>
      </c>
      <c r="C15" s="14" t="s">
        <v>35</v>
      </c>
      <c r="D15" s="679"/>
      <c r="E15" s="679"/>
      <c r="F15" s="10"/>
      <c r="G15" s="1149"/>
      <c r="H15" s="1149"/>
      <c r="I15" s="1149"/>
      <c r="J15" s="1149"/>
      <c r="K15" s="1149">
        <f t="shared" si="1"/>
        <v>0</v>
      </c>
    </row>
    <row r="16" spans="1:11" s="11" customFormat="1" ht="24.75" customHeight="1" x14ac:dyDescent="0.3">
      <c r="A16" s="7" t="s">
        <v>38</v>
      </c>
      <c r="B16" s="19" t="s">
        <v>39</v>
      </c>
      <c r="C16" s="14" t="s">
        <v>35</v>
      </c>
      <c r="D16" s="679"/>
      <c r="E16" s="679"/>
      <c r="F16" s="10">
        <f t="shared" si="0"/>
        <v>0</v>
      </c>
      <c r="G16" s="1149"/>
      <c r="H16" s="1149"/>
      <c r="I16" s="1149"/>
      <c r="J16" s="1149"/>
      <c r="K16" s="1149">
        <f t="shared" si="1"/>
        <v>0</v>
      </c>
    </row>
    <row r="17" spans="1:11" s="11" customFormat="1" ht="15.75" customHeight="1" x14ac:dyDescent="0.3">
      <c r="A17" s="12" t="s">
        <v>40</v>
      </c>
      <c r="B17" s="19" t="s">
        <v>41</v>
      </c>
      <c r="C17" s="14" t="s">
        <v>35</v>
      </c>
      <c r="D17" s="679"/>
      <c r="E17" s="679"/>
      <c r="F17" s="10">
        <f t="shared" si="0"/>
        <v>0</v>
      </c>
      <c r="G17" s="1149"/>
      <c r="H17" s="1149"/>
      <c r="I17" s="1149"/>
      <c r="J17" s="1149"/>
      <c r="K17" s="1149">
        <f t="shared" si="1"/>
        <v>0</v>
      </c>
    </row>
    <row r="18" spans="1:11" s="11" customFormat="1" ht="19.5" customHeight="1" x14ac:dyDescent="0.3">
      <c r="A18" s="7" t="s">
        <v>42</v>
      </c>
      <c r="B18" s="19" t="s">
        <v>43</v>
      </c>
      <c r="C18" s="14" t="s">
        <v>35</v>
      </c>
      <c r="D18" s="679">
        <v>26872000</v>
      </c>
      <c r="E18" s="679"/>
      <c r="F18" s="10">
        <f t="shared" si="0"/>
        <v>26872000</v>
      </c>
      <c r="G18" s="1149"/>
      <c r="H18" s="1149"/>
      <c r="I18" s="1149"/>
      <c r="J18" s="1149"/>
      <c r="K18" s="1149">
        <f t="shared" si="1"/>
        <v>26872000</v>
      </c>
    </row>
    <row r="19" spans="1:11" s="11" customFormat="1" ht="19.5" customHeight="1" x14ac:dyDescent="0.3">
      <c r="A19" s="12" t="s">
        <v>44</v>
      </c>
      <c r="B19" s="19" t="s">
        <v>45</v>
      </c>
      <c r="C19" s="14" t="s">
        <v>35</v>
      </c>
      <c r="D19" s="679">
        <v>114000000</v>
      </c>
      <c r="E19" s="679"/>
      <c r="F19" s="10">
        <f t="shared" si="0"/>
        <v>114000000</v>
      </c>
      <c r="G19" s="1149"/>
      <c r="H19" s="1149">
        <v>6462500</v>
      </c>
      <c r="I19" s="1149"/>
      <c r="J19" s="1149"/>
      <c r="K19" s="1149">
        <f t="shared" si="1"/>
        <v>120462500</v>
      </c>
    </row>
    <row r="20" spans="1:11" s="11" customFormat="1" ht="24" customHeight="1" x14ac:dyDescent="0.3">
      <c r="A20" s="7" t="s">
        <v>46</v>
      </c>
      <c r="B20" s="19" t="s">
        <v>47</v>
      </c>
      <c r="C20" s="14" t="s">
        <v>35</v>
      </c>
      <c r="D20" s="679">
        <v>371183</v>
      </c>
      <c r="E20" s="679"/>
      <c r="F20" s="10">
        <f t="shared" si="0"/>
        <v>371183</v>
      </c>
      <c r="G20" s="1149"/>
      <c r="H20" s="1149"/>
      <c r="I20" s="1149"/>
      <c r="J20" s="1149"/>
      <c r="K20" s="1149">
        <f t="shared" si="1"/>
        <v>371183</v>
      </c>
    </row>
    <row r="21" spans="1:11" s="11" customFormat="1" ht="24.75" customHeight="1" x14ac:dyDescent="0.3">
      <c r="A21" s="20" t="s">
        <v>48</v>
      </c>
      <c r="B21" s="19" t="s">
        <v>49</v>
      </c>
      <c r="C21" s="21" t="s">
        <v>35</v>
      </c>
      <c r="D21" s="700"/>
      <c r="E21" s="700"/>
      <c r="F21" s="10">
        <f t="shared" si="0"/>
        <v>0</v>
      </c>
      <c r="G21" s="1149"/>
      <c r="H21" s="1149"/>
      <c r="I21" s="1149"/>
      <c r="J21" s="1149"/>
      <c r="K21" s="1149">
        <f t="shared" si="1"/>
        <v>0</v>
      </c>
    </row>
    <row r="22" spans="1:11" s="11" customFormat="1" ht="18" customHeight="1" x14ac:dyDescent="0.3">
      <c r="A22" s="29" t="s">
        <v>50</v>
      </c>
      <c r="B22" s="23" t="s">
        <v>51</v>
      </c>
      <c r="C22" s="24" t="s">
        <v>52</v>
      </c>
      <c r="D22" s="703">
        <f t="shared" ref="D22:G22" si="4">SUM(D12+D13+D14)</f>
        <v>1043069520</v>
      </c>
      <c r="E22" s="703">
        <f t="shared" si="4"/>
        <v>0</v>
      </c>
      <c r="F22" s="703">
        <f t="shared" si="4"/>
        <v>1043069520</v>
      </c>
      <c r="G22" s="1050">
        <f t="shared" si="4"/>
        <v>19793059</v>
      </c>
      <c r="H22" s="1050">
        <f>SUM(H12,H14)</f>
        <v>74138213</v>
      </c>
      <c r="I22" s="1050">
        <f>SUM(I12,I14)</f>
        <v>10336867</v>
      </c>
      <c r="J22" s="1050">
        <f>SUM(J12)</f>
        <v>5170447</v>
      </c>
      <c r="K22" s="1050">
        <f>SUM(F22:J22)</f>
        <v>1152508106</v>
      </c>
    </row>
    <row r="23" spans="1:11" s="11" customFormat="1" ht="15.75" customHeight="1" x14ac:dyDescent="0.3">
      <c r="A23" s="7" t="s">
        <v>53</v>
      </c>
      <c r="B23" s="25" t="s">
        <v>54</v>
      </c>
      <c r="C23" s="9" t="s">
        <v>55</v>
      </c>
      <c r="D23" s="673"/>
      <c r="E23" s="673"/>
      <c r="F23" s="358"/>
      <c r="G23" s="1149"/>
      <c r="H23" s="1149"/>
      <c r="I23" s="1149">
        <v>21930745</v>
      </c>
      <c r="J23" s="1149">
        <v>5194427</v>
      </c>
      <c r="K23" s="1149">
        <f>SUM(I23:J23)</f>
        <v>27125172</v>
      </c>
    </row>
    <row r="24" spans="1:11" s="11" customFormat="1" ht="15.75" customHeight="1" x14ac:dyDescent="0.3">
      <c r="A24" s="7" t="s">
        <v>56</v>
      </c>
      <c r="B24" s="26" t="s">
        <v>57</v>
      </c>
      <c r="C24" s="14" t="s">
        <v>58</v>
      </c>
      <c r="D24" s="361">
        <f>SUM(D25:D30)</f>
        <v>89582555</v>
      </c>
      <c r="E24" s="360">
        <f t="shared" ref="E24" si="5">SUM(E25:E30)</f>
        <v>0</v>
      </c>
      <c r="F24" s="682">
        <f>SUM(F25:F30)</f>
        <v>89582555</v>
      </c>
      <c r="G24" s="1149"/>
      <c r="H24" s="1149"/>
      <c r="I24" s="1149">
        <v>313609819</v>
      </c>
      <c r="J24" s="1149"/>
      <c r="K24" s="1149">
        <f>SUM(F24:J24)</f>
        <v>403192374</v>
      </c>
    </row>
    <row r="25" spans="1:11" s="11" customFormat="1" ht="15.75" customHeight="1" x14ac:dyDescent="0.3">
      <c r="A25" s="12" t="s">
        <v>59</v>
      </c>
      <c r="B25" s="18" t="s">
        <v>60</v>
      </c>
      <c r="C25" s="14" t="s">
        <v>58</v>
      </c>
      <c r="D25" s="679"/>
      <c r="E25" s="674"/>
      <c r="F25" s="362">
        <f>D25</f>
        <v>0</v>
      </c>
      <c r="G25" s="1149"/>
      <c r="H25" s="1149"/>
      <c r="I25" s="1149"/>
      <c r="J25" s="1149"/>
      <c r="K25" s="1149">
        <f t="shared" si="1"/>
        <v>0</v>
      </c>
    </row>
    <row r="26" spans="1:11" s="999" customFormat="1" ht="24" customHeight="1" x14ac:dyDescent="0.3">
      <c r="A26" s="951" t="s">
        <v>61</v>
      </c>
      <c r="B26" s="27" t="s">
        <v>62</v>
      </c>
      <c r="C26" s="36" t="s">
        <v>58</v>
      </c>
      <c r="D26" s="998">
        <v>89582555</v>
      </c>
      <c r="E26" s="998"/>
      <c r="F26" s="362">
        <f t="shared" ref="F26:F30" si="6">D26</f>
        <v>89582555</v>
      </c>
      <c r="G26" s="1150"/>
      <c r="H26" s="1150"/>
      <c r="I26" s="1150"/>
      <c r="J26" s="1150"/>
      <c r="K26" s="1150">
        <f t="shared" si="1"/>
        <v>89582555</v>
      </c>
    </row>
    <row r="27" spans="1:11" s="11" customFormat="1" ht="15.75" customHeight="1" x14ac:dyDescent="0.3">
      <c r="A27" s="12" t="s">
        <v>63</v>
      </c>
      <c r="B27" s="27" t="s">
        <v>64</v>
      </c>
      <c r="C27" s="14" t="s">
        <v>58</v>
      </c>
      <c r="D27" s="674"/>
      <c r="E27" s="674"/>
      <c r="F27" s="362">
        <f t="shared" si="6"/>
        <v>0</v>
      </c>
      <c r="G27" s="1149"/>
      <c r="H27" s="1149"/>
      <c r="I27" s="1149"/>
      <c r="J27" s="1149"/>
      <c r="K27" s="1149">
        <f t="shared" si="1"/>
        <v>0</v>
      </c>
    </row>
    <row r="28" spans="1:11" s="11" customFormat="1" ht="15.75" customHeight="1" x14ac:dyDescent="0.3">
      <c r="A28" s="7" t="s">
        <v>65</v>
      </c>
      <c r="B28" s="27" t="s">
        <v>66</v>
      </c>
      <c r="C28" s="14" t="s">
        <v>58</v>
      </c>
      <c r="D28" s="674"/>
      <c r="E28" s="674"/>
      <c r="F28" s="362">
        <f t="shared" si="6"/>
        <v>0</v>
      </c>
      <c r="G28" s="1149"/>
      <c r="H28" s="1149"/>
      <c r="I28" s="1149"/>
      <c r="J28" s="1149"/>
      <c r="K28" s="1149">
        <f t="shared" si="1"/>
        <v>0</v>
      </c>
    </row>
    <row r="29" spans="1:11" s="11" customFormat="1" ht="24.75" customHeight="1" x14ac:dyDescent="0.3">
      <c r="A29" s="12" t="s">
        <v>67</v>
      </c>
      <c r="B29" s="27" t="s">
        <v>68</v>
      </c>
      <c r="C29" s="14" t="s">
        <v>58</v>
      </c>
      <c r="D29" s="674"/>
      <c r="E29" s="674"/>
      <c r="F29" s="362">
        <f t="shared" si="6"/>
        <v>0</v>
      </c>
      <c r="G29" s="1149"/>
      <c r="H29" s="1149"/>
      <c r="I29" s="1149"/>
      <c r="J29" s="1149"/>
      <c r="K29" s="1149">
        <f t="shared" si="1"/>
        <v>0</v>
      </c>
    </row>
    <row r="30" spans="1:11" s="11" customFormat="1" ht="24" customHeight="1" x14ac:dyDescent="0.3">
      <c r="A30" s="41" t="s">
        <v>69</v>
      </c>
      <c r="B30" s="28" t="s">
        <v>70</v>
      </c>
      <c r="C30" s="21" t="s">
        <v>58</v>
      </c>
      <c r="D30" s="675"/>
      <c r="E30" s="675"/>
      <c r="F30" s="362">
        <f t="shared" si="6"/>
        <v>0</v>
      </c>
      <c r="G30" s="1149"/>
      <c r="H30" s="1149"/>
      <c r="I30" s="1149"/>
      <c r="J30" s="1149"/>
      <c r="K30" s="1149">
        <f t="shared" si="1"/>
        <v>0</v>
      </c>
    </row>
    <row r="31" spans="1:11" s="11" customFormat="1" ht="22.5" customHeight="1" x14ac:dyDescent="0.3">
      <c r="A31" s="894" t="s">
        <v>71</v>
      </c>
      <c r="B31" s="30" t="s">
        <v>72</v>
      </c>
      <c r="C31" s="31" t="s">
        <v>73</v>
      </c>
      <c r="D31" s="705">
        <f t="shared" ref="D31:I31" si="7">SUM(D23+D24)</f>
        <v>89582555</v>
      </c>
      <c r="E31" s="705">
        <f t="shared" si="7"/>
        <v>0</v>
      </c>
      <c r="F31" s="705">
        <f t="shared" si="7"/>
        <v>89582555</v>
      </c>
      <c r="G31" s="299">
        <f t="shared" si="7"/>
        <v>0</v>
      </c>
      <c r="H31" s="299">
        <f t="shared" si="7"/>
        <v>0</v>
      </c>
      <c r="I31" s="299">
        <f t="shared" si="7"/>
        <v>335540564</v>
      </c>
      <c r="J31" s="299">
        <f>SUM(J23)</f>
        <v>5194427</v>
      </c>
      <c r="K31" s="299">
        <f>SUM(F31:J31)</f>
        <v>430317546</v>
      </c>
    </row>
    <row r="32" spans="1:11" s="11" customFormat="1" ht="14.25" customHeight="1" x14ac:dyDescent="0.3">
      <c r="A32" s="7" t="s">
        <v>74</v>
      </c>
      <c r="B32" s="33" t="s">
        <v>75</v>
      </c>
      <c r="C32" s="34" t="s">
        <v>76</v>
      </c>
      <c r="D32" s="676"/>
      <c r="E32" s="676"/>
      <c r="F32" s="393"/>
      <c r="G32" s="1149"/>
      <c r="H32" s="1149"/>
      <c r="I32" s="1149"/>
      <c r="J32" s="1149"/>
      <c r="K32" s="1149">
        <f t="shared" si="1"/>
        <v>0</v>
      </c>
    </row>
    <row r="33" spans="1:11" s="11" customFormat="1" ht="14.25" customHeight="1" x14ac:dyDescent="0.3">
      <c r="A33" s="12" t="s">
        <v>77</v>
      </c>
      <c r="B33" s="13" t="s">
        <v>78</v>
      </c>
      <c r="C33" s="14" t="s">
        <v>79</v>
      </c>
      <c r="D33" s="702">
        <f t="shared" ref="D33:E33" si="8">SUM(D34:D36)</f>
        <v>128000000</v>
      </c>
      <c r="E33" s="677">
        <f t="shared" si="8"/>
        <v>0</v>
      </c>
      <c r="F33" s="682">
        <f>SUM(F34:F36)</f>
        <v>128000000</v>
      </c>
      <c r="G33" s="682">
        <f t="shared" ref="G33" si="9">SUM(G34:G36)</f>
        <v>0</v>
      </c>
      <c r="H33" s="682"/>
      <c r="I33" s="682"/>
      <c r="J33" s="682"/>
      <c r="K33" s="682">
        <f t="shared" si="1"/>
        <v>128000000</v>
      </c>
    </row>
    <row r="34" spans="1:11" s="11" customFormat="1" ht="14.25" customHeight="1" x14ac:dyDescent="0.3">
      <c r="A34" s="7" t="s">
        <v>80</v>
      </c>
      <c r="B34" s="35" t="s">
        <v>81</v>
      </c>
      <c r="C34" s="36" t="s">
        <v>79</v>
      </c>
      <c r="D34" s="680">
        <v>72500000</v>
      </c>
      <c r="E34" s="694"/>
      <c r="F34" s="708">
        <f>D34+E34</f>
        <v>72500000</v>
      </c>
      <c r="G34" s="1149"/>
      <c r="H34" s="1149"/>
      <c r="I34" s="1149"/>
      <c r="J34" s="1149"/>
      <c r="K34" s="1149">
        <f t="shared" si="1"/>
        <v>72500000</v>
      </c>
    </row>
    <row r="35" spans="1:11" s="11" customFormat="1" ht="14.25" customHeight="1" x14ac:dyDescent="0.3">
      <c r="A35" s="12" t="s">
        <v>82</v>
      </c>
      <c r="B35" s="37" t="s">
        <v>83</v>
      </c>
      <c r="C35" s="36" t="s">
        <v>79</v>
      </c>
      <c r="D35" s="680">
        <v>5500000</v>
      </c>
      <c r="E35" s="694"/>
      <c r="F35" s="708">
        <f t="shared" ref="F35:F44" si="10">D35+E35</f>
        <v>5500000</v>
      </c>
      <c r="G35" s="1149"/>
      <c r="H35" s="1149"/>
      <c r="I35" s="1149"/>
      <c r="J35" s="1149"/>
      <c r="K35" s="1149">
        <f t="shared" si="1"/>
        <v>5500000</v>
      </c>
    </row>
    <row r="36" spans="1:11" s="11" customFormat="1" ht="14.25" customHeight="1" x14ac:dyDescent="0.3">
      <c r="A36" s="7" t="s">
        <v>84</v>
      </c>
      <c r="B36" s="37" t="s">
        <v>85</v>
      </c>
      <c r="C36" s="36" t="s">
        <v>79</v>
      </c>
      <c r="D36" s="680">
        <v>50000000</v>
      </c>
      <c r="E36" s="694"/>
      <c r="F36" s="708">
        <f t="shared" si="10"/>
        <v>50000000</v>
      </c>
      <c r="G36" s="1149"/>
      <c r="H36" s="1149"/>
      <c r="I36" s="1149"/>
      <c r="J36" s="1149"/>
      <c r="K36" s="1149">
        <f t="shared" si="1"/>
        <v>50000000</v>
      </c>
    </row>
    <row r="37" spans="1:11" s="11" customFormat="1" ht="14.25" customHeight="1" x14ac:dyDescent="0.3">
      <c r="A37" s="12" t="s">
        <v>86</v>
      </c>
      <c r="B37" s="38" t="s">
        <v>87</v>
      </c>
      <c r="C37" s="14" t="s">
        <v>88</v>
      </c>
      <c r="D37" s="702">
        <f t="shared" ref="D37:F37" si="11">SUM(D38:D39)</f>
        <v>780000000</v>
      </c>
      <c r="E37" s="702">
        <f t="shared" si="11"/>
        <v>0</v>
      </c>
      <c r="F37" s="702">
        <f t="shared" si="11"/>
        <v>780000000</v>
      </c>
      <c r="G37" s="1051">
        <v>-80000000</v>
      </c>
      <c r="H37" s="1051"/>
      <c r="I37" s="1051"/>
      <c r="J37" s="1051"/>
      <c r="K37" s="1051">
        <f t="shared" si="1"/>
        <v>700000000</v>
      </c>
    </row>
    <row r="38" spans="1:11" s="11" customFormat="1" ht="14.25" customHeight="1" x14ac:dyDescent="0.3">
      <c r="A38" s="7" t="s">
        <v>89</v>
      </c>
      <c r="B38" s="39" t="s">
        <v>90</v>
      </c>
      <c r="C38" s="36" t="s">
        <v>88</v>
      </c>
      <c r="D38" s="680">
        <v>780000000</v>
      </c>
      <c r="E38" s="694"/>
      <c r="F38" s="708">
        <f t="shared" si="10"/>
        <v>780000000</v>
      </c>
      <c r="G38" s="1149">
        <v>-80000000</v>
      </c>
      <c r="H38" s="1149"/>
      <c r="I38" s="1149"/>
      <c r="J38" s="1149"/>
      <c r="K38" s="1149">
        <f t="shared" si="1"/>
        <v>700000000</v>
      </c>
    </row>
    <row r="39" spans="1:11" s="11" customFormat="1" ht="14.25" customHeight="1" x14ac:dyDescent="0.3">
      <c r="A39" s="12" t="s">
        <v>91</v>
      </c>
      <c r="B39" s="39" t="s">
        <v>92</v>
      </c>
      <c r="C39" s="36" t="s">
        <v>88</v>
      </c>
      <c r="D39" s="680"/>
      <c r="E39" s="694"/>
      <c r="F39" s="708">
        <f t="shared" si="10"/>
        <v>0</v>
      </c>
      <c r="G39" s="1149"/>
      <c r="H39" s="1149"/>
      <c r="I39" s="1149"/>
      <c r="J39" s="1149"/>
      <c r="K39" s="1149">
        <f t="shared" si="1"/>
        <v>0</v>
      </c>
    </row>
    <row r="40" spans="1:11" s="11" customFormat="1" ht="17.25" customHeight="1" x14ac:dyDescent="0.3">
      <c r="A40" s="7" t="s">
        <v>93</v>
      </c>
      <c r="B40" s="40" t="s">
        <v>94</v>
      </c>
      <c r="C40" s="14" t="s">
        <v>95</v>
      </c>
      <c r="D40" s="679">
        <v>45000000</v>
      </c>
      <c r="E40" s="693"/>
      <c r="F40" s="708">
        <f t="shared" si="10"/>
        <v>45000000</v>
      </c>
      <c r="G40" s="1149">
        <v>-45000000</v>
      </c>
      <c r="H40" s="1149"/>
      <c r="I40" s="1149"/>
      <c r="J40" s="1149"/>
      <c r="K40" s="1149">
        <f t="shared" si="1"/>
        <v>0</v>
      </c>
    </row>
    <row r="41" spans="1:11" s="11" customFormat="1" ht="17.25" customHeight="1" x14ac:dyDescent="0.3">
      <c r="A41" s="12" t="s">
        <v>96</v>
      </c>
      <c r="B41" s="38" t="s">
        <v>97</v>
      </c>
      <c r="C41" s="14" t="s">
        <v>98</v>
      </c>
      <c r="D41" s="702">
        <v>3000000</v>
      </c>
      <c r="E41" s="677">
        <f t="shared" ref="E41" si="12">SUM(E42:E43)</f>
        <v>0</v>
      </c>
      <c r="F41" s="708">
        <f t="shared" si="10"/>
        <v>3000000</v>
      </c>
      <c r="G41" s="1149"/>
      <c r="H41" s="1149"/>
      <c r="I41" s="1149"/>
      <c r="J41" s="1149"/>
      <c r="K41" s="1149">
        <f t="shared" si="1"/>
        <v>3000000</v>
      </c>
    </row>
    <row r="42" spans="1:11" s="11" customFormat="1" ht="14.25" customHeight="1" x14ac:dyDescent="0.3">
      <c r="A42" s="7" t="s">
        <v>99</v>
      </c>
      <c r="B42" s="39" t="s">
        <v>100</v>
      </c>
      <c r="C42" s="36" t="s">
        <v>98</v>
      </c>
      <c r="D42" s="680">
        <v>3000000</v>
      </c>
      <c r="E42" s="694"/>
      <c r="F42" s="708">
        <f t="shared" si="10"/>
        <v>3000000</v>
      </c>
      <c r="G42" s="1149"/>
      <c r="H42" s="1149"/>
      <c r="I42" s="1149"/>
      <c r="J42" s="1149"/>
      <c r="K42" s="1149">
        <f t="shared" si="1"/>
        <v>3000000</v>
      </c>
    </row>
    <row r="43" spans="1:11" s="11" customFormat="1" ht="14.25" customHeight="1" x14ac:dyDescent="0.3">
      <c r="A43" s="12" t="s">
        <v>101</v>
      </c>
      <c r="B43" s="39" t="s">
        <v>102</v>
      </c>
      <c r="C43" s="36" t="s">
        <v>98</v>
      </c>
      <c r="D43" s="680"/>
      <c r="E43" s="694"/>
      <c r="F43" s="708">
        <f t="shared" si="10"/>
        <v>0</v>
      </c>
      <c r="G43" s="1149"/>
      <c r="H43" s="1149"/>
      <c r="I43" s="1149"/>
      <c r="J43" s="1149"/>
      <c r="K43" s="1149">
        <f t="shared" si="1"/>
        <v>0</v>
      </c>
    </row>
    <row r="44" spans="1:11" s="11" customFormat="1" ht="14.25" customHeight="1" x14ac:dyDescent="0.3">
      <c r="A44" s="41" t="s">
        <v>103</v>
      </c>
      <c r="B44" s="42" t="s">
        <v>104</v>
      </c>
      <c r="C44" s="43" t="s">
        <v>105</v>
      </c>
      <c r="D44" s="707">
        <v>3000000</v>
      </c>
      <c r="E44" s="707"/>
      <c r="F44" s="708">
        <f t="shared" si="10"/>
        <v>3000000</v>
      </c>
      <c r="G44" s="1149"/>
      <c r="H44" s="1149"/>
      <c r="I44" s="1149"/>
      <c r="J44" s="1149"/>
      <c r="K44" s="1149">
        <f t="shared" si="1"/>
        <v>3000000</v>
      </c>
    </row>
    <row r="45" spans="1:11" s="11" customFormat="1" ht="17.25" customHeight="1" x14ac:dyDescent="0.3">
      <c r="A45" s="894" t="s">
        <v>106</v>
      </c>
      <c r="B45" s="30" t="s">
        <v>107</v>
      </c>
      <c r="C45" s="31" t="s">
        <v>108</v>
      </c>
      <c r="D45" s="705">
        <f t="shared" ref="D45:I45" si="13">SUM(D32+D33+D37+D40+D41+D44)</f>
        <v>959000000</v>
      </c>
      <c r="E45" s="705">
        <f t="shared" si="13"/>
        <v>0</v>
      </c>
      <c r="F45" s="705">
        <f t="shared" si="13"/>
        <v>959000000</v>
      </c>
      <c r="G45" s="299">
        <f t="shared" si="13"/>
        <v>-125000000</v>
      </c>
      <c r="H45" s="299">
        <f t="shared" si="13"/>
        <v>0</v>
      </c>
      <c r="I45" s="299">
        <f t="shared" si="13"/>
        <v>0</v>
      </c>
      <c r="J45" s="299"/>
      <c r="K45" s="299">
        <f t="shared" si="1"/>
        <v>834000000</v>
      </c>
    </row>
    <row r="46" spans="1:11" s="11" customFormat="1" ht="14.25" customHeight="1" x14ac:dyDescent="0.3">
      <c r="A46" s="7" t="s">
        <v>109</v>
      </c>
      <c r="B46" s="44" t="s">
        <v>110</v>
      </c>
      <c r="C46" s="45" t="s">
        <v>111</v>
      </c>
      <c r="D46" s="718">
        <v>31000000</v>
      </c>
      <c r="E46" s="718"/>
      <c r="F46" s="362">
        <f>D46+E46</f>
        <v>31000000</v>
      </c>
      <c r="G46" s="1149"/>
      <c r="H46" s="1149"/>
      <c r="I46" s="1149"/>
      <c r="J46" s="1149"/>
      <c r="K46" s="1149">
        <f t="shared" si="1"/>
        <v>31000000</v>
      </c>
    </row>
    <row r="47" spans="1:11" s="11" customFormat="1" ht="14.25" customHeight="1" x14ac:dyDescent="0.3">
      <c r="A47" s="12" t="s">
        <v>112</v>
      </c>
      <c r="B47" s="26" t="s">
        <v>113</v>
      </c>
      <c r="C47" s="46" t="s">
        <v>114</v>
      </c>
      <c r="D47" s="710">
        <v>69800000</v>
      </c>
      <c r="E47" s="710"/>
      <c r="F47" s="362">
        <f t="shared" ref="F47:F56" si="14">D47+E47</f>
        <v>69800000</v>
      </c>
      <c r="G47" s="1149"/>
      <c r="H47" s="1149"/>
      <c r="I47" s="1149"/>
      <c r="J47" s="1149"/>
      <c r="K47" s="1149">
        <f t="shared" si="1"/>
        <v>69800000</v>
      </c>
    </row>
    <row r="48" spans="1:11" s="11" customFormat="1" ht="14.25" customHeight="1" x14ac:dyDescent="0.3">
      <c r="A48" s="7" t="s">
        <v>115</v>
      </c>
      <c r="B48" s="26" t="s">
        <v>116</v>
      </c>
      <c r="C48" s="46" t="s">
        <v>117</v>
      </c>
      <c r="D48" s="710"/>
      <c r="E48" s="710"/>
      <c r="F48" s="362">
        <f t="shared" si="14"/>
        <v>0</v>
      </c>
      <c r="G48" s="1149"/>
      <c r="H48" s="1149"/>
      <c r="I48" s="1149"/>
      <c r="J48" s="1149"/>
      <c r="K48" s="1149">
        <f t="shared" si="1"/>
        <v>0</v>
      </c>
    </row>
    <row r="49" spans="1:11" s="11" customFormat="1" ht="14.25" customHeight="1" x14ac:dyDescent="0.3">
      <c r="A49" s="12" t="s">
        <v>118</v>
      </c>
      <c r="B49" s="26" t="s">
        <v>119</v>
      </c>
      <c r="C49" s="46" t="s">
        <v>120</v>
      </c>
      <c r="D49" s="710">
        <v>50715234</v>
      </c>
      <c r="E49" s="710"/>
      <c r="F49" s="362">
        <f t="shared" si="14"/>
        <v>50715234</v>
      </c>
      <c r="G49" s="1149"/>
      <c r="H49" s="1149"/>
      <c r="I49" s="1149"/>
      <c r="J49" s="1149"/>
      <c r="K49" s="1149">
        <f t="shared" si="1"/>
        <v>50715234</v>
      </c>
    </row>
    <row r="50" spans="1:11" s="11" customFormat="1" ht="14.25" customHeight="1" x14ac:dyDescent="0.3">
      <c r="A50" s="7" t="s">
        <v>121</v>
      </c>
      <c r="B50" s="26" t="s">
        <v>122</v>
      </c>
      <c r="C50" s="46" t="s">
        <v>123</v>
      </c>
      <c r="D50" s="710">
        <v>25000000</v>
      </c>
      <c r="E50" s="710"/>
      <c r="F50" s="362">
        <f t="shared" si="14"/>
        <v>25000000</v>
      </c>
      <c r="G50" s="1149"/>
      <c r="H50" s="1149"/>
      <c r="I50" s="1149"/>
      <c r="J50" s="1149"/>
      <c r="K50" s="1149">
        <f t="shared" si="1"/>
        <v>25000000</v>
      </c>
    </row>
    <row r="51" spans="1:11" s="11" customFormat="1" ht="14.25" customHeight="1" x14ac:dyDescent="0.3">
      <c r="A51" s="12" t="s">
        <v>124</v>
      </c>
      <c r="B51" s="26" t="s">
        <v>125</v>
      </c>
      <c r="C51" s="46" t="s">
        <v>126</v>
      </c>
      <c r="D51" s="710">
        <v>33497728</v>
      </c>
      <c r="E51" s="710"/>
      <c r="F51" s="362">
        <f t="shared" si="14"/>
        <v>33497728</v>
      </c>
      <c r="G51" s="1149"/>
      <c r="H51" s="1149"/>
      <c r="I51" s="1149"/>
      <c r="J51" s="1149"/>
      <c r="K51" s="1149">
        <f t="shared" si="1"/>
        <v>33497728</v>
      </c>
    </row>
    <row r="52" spans="1:11" s="11" customFormat="1" ht="14.25" customHeight="1" x14ac:dyDescent="0.3">
      <c r="A52" s="7" t="s">
        <v>127</v>
      </c>
      <c r="B52" s="26" t="s">
        <v>128</v>
      </c>
      <c r="C52" s="46" t="s">
        <v>129</v>
      </c>
      <c r="D52" s="710">
        <v>13693113</v>
      </c>
      <c r="E52" s="710"/>
      <c r="F52" s="362">
        <f t="shared" si="14"/>
        <v>13693113</v>
      </c>
      <c r="G52" s="1149"/>
      <c r="H52" s="1149"/>
      <c r="I52" s="1149"/>
      <c r="J52" s="1149"/>
      <c r="K52" s="1149">
        <f t="shared" si="1"/>
        <v>13693113</v>
      </c>
    </row>
    <row r="53" spans="1:11" s="11" customFormat="1" ht="14.25" customHeight="1" x14ac:dyDescent="0.3">
      <c r="A53" s="12" t="s">
        <v>130</v>
      </c>
      <c r="B53" s="26" t="s">
        <v>131</v>
      </c>
      <c r="C53" s="46" t="s">
        <v>132</v>
      </c>
      <c r="D53" s="710"/>
      <c r="E53" s="710"/>
      <c r="F53" s="362">
        <f t="shared" si="14"/>
        <v>0</v>
      </c>
      <c r="G53" s="1149"/>
      <c r="H53" s="1149"/>
      <c r="I53" s="1149"/>
      <c r="J53" s="1149"/>
      <c r="K53" s="1149">
        <f t="shared" si="1"/>
        <v>0</v>
      </c>
    </row>
    <row r="54" spans="1:11" s="11" customFormat="1" ht="14.25" customHeight="1" x14ac:dyDescent="0.3">
      <c r="A54" s="7" t="s">
        <v>133</v>
      </c>
      <c r="B54" s="26" t="s">
        <v>134</v>
      </c>
      <c r="C54" s="46" t="s">
        <v>135</v>
      </c>
      <c r="D54" s="710"/>
      <c r="E54" s="710"/>
      <c r="F54" s="362">
        <f t="shared" si="14"/>
        <v>0</v>
      </c>
      <c r="G54" s="1149"/>
      <c r="H54" s="1149"/>
      <c r="I54" s="1149"/>
      <c r="J54" s="1149"/>
      <c r="K54" s="1149">
        <f t="shared" si="1"/>
        <v>0</v>
      </c>
    </row>
    <row r="55" spans="1:11" s="11" customFormat="1" ht="14.25" customHeight="1" x14ac:dyDescent="0.3">
      <c r="A55" s="12" t="s">
        <v>136</v>
      </c>
      <c r="B55" s="26" t="s">
        <v>137</v>
      </c>
      <c r="C55" s="46" t="s">
        <v>138</v>
      </c>
      <c r="D55" s="710" t="s">
        <v>719</v>
      </c>
      <c r="E55" s="710"/>
      <c r="F55" s="362">
        <v>0</v>
      </c>
      <c r="G55" s="1149"/>
      <c r="H55" s="1149"/>
      <c r="I55" s="1149"/>
      <c r="J55" s="1149"/>
      <c r="K55" s="1149">
        <f t="shared" si="1"/>
        <v>0</v>
      </c>
    </row>
    <row r="56" spans="1:11" s="11" customFormat="1" ht="14.25" customHeight="1" x14ac:dyDescent="0.3">
      <c r="A56" s="41" t="s">
        <v>139</v>
      </c>
      <c r="B56" s="47" t="s">
        <v>140</v>
      </c>
      <c r="C56" s="43" t="s">
        <v>141</v>
      </c>
      <c r="D56" s="707">
        <v>10254000</v>
      </c>
      <c r="E56" s="707"/>
      <c r="F56" s="362">
        <f t="shared" si="14"/>
        <v>10254000</v>
      </c>
      <c r="G56" s="1149"/>
      <c r="H56" s="1149"/>
      <c r="I56" s="1149"/>
      <c r="J56" s="1149"/>
      <c r="K56" s="1149">
        <f t="shared" si="1"/>
        <v>10254000</v>
      </c>
    </row>
    <row r="57" spans="1:11" s="11" customFormat="1" ht="15.75" customHeight="1" x14ac:dyDescent="0.3">
      <c r="A57" s="894" t="s">
        <v>142</v>
      </c>
      <c r="B57" s="48" t="s">
        <v>143</v>
      </c>
      <c r="C57" s="24" t="s">
        <v>144</v>
      </c>
      <c r="D57" s="719">
        <f>SUM(D46:D56)</f>
        <v>233960075</v>
      </c>
      <c r="E57" s="664">
        <f t="shared" ref="E57" si="15">SUM(E46:E56)</f>
        <v>0</v>
      </c>
      <c r="F57" s="720">
        <f>SUM(F46:F56)</f>
        <v>233960075</v>
      </c>
      <c r="G57" s="720">
        <f t="shared" ref="G57:I57" si="16">SUM(G46:G56)</f>
        <v>0</v>
      </c>
      <c r="H57" s="720">
        <f t="shared" si="16"/>
        <v>0</v>
      </c>
      <c r="I57" s="720">
        <f t="shared" si="16"/>
        <v>0</v>
      </c>
      <c r="J57" s="720"/>
      <c r="K57" s="720">
        <f t="shared" si="1"/>
        <v>233960075</v>
      </c>
    </row>
    <row r="58" spans="1:11" s="11" customFormat="1" ht="14.25" customHeight="1" x14ac:dyDescent="0.3">
      <c r="A58" s="7" t="s">
        <v>145</v>
      </c>
      <c r="B58" s="25" t="s">
        <v>146</v>
      </c>
      <c r="C58" s="49" t="s">
        <v>147</v>
      </c>
      <c r="D58" s="709"/>
      <c r="E58" s="709"/>
      <c r="F58" s="401">
        <f>D58+E57</f>
        <v>0</v>
      </c>
      <c r="G58" s="1149"/>
      <c r="H58" s="1149"/>
      <c r="I58" s="1149"/>
      <c r="J58" s="1149"/>
      <c r="K58" s="1149">
        <f t="shared" si="1"/>
        <v>0</v>
      </c>
    </row>
    <row r="59" spans="1:11" s="11" customFormat="1" ht="14.25" customHeight="1" x14ac:dyDescent="0.3">
      <c r="A59" s="12" t="s">
        <v>148</v>
      </c>
      <c r="B59" s="26" t="s">
        <v>149</v>
      </c>
      <c r="C59" s="46" t="s">
        <v>150</v>
      </c>
      <c r="D59" s="710">
        <v>16265660</v>
      </c>
      <c r="E59" s="710"/>
      <c r="F59" s="401">
        <f t="shared" ref="F59:F62" si="17">D59+E58</f>
        <v>16265660</v>
      </c>
      <c r="G59" s="1149"/>
      <c r="H59" s="1149"/>
      <c r="I59" s="1149"/>
      <c r="J59" s="1149"/>
      <c r="K59" s="1149">
        <f t="shared" si="1"/>
        <v>16265660</v>
      </c>
    </row>
    <row r="60" spans="1:11" s="11" customFormat="1" ht="14.25" customHeight="1" x14ac:dyDescent="0.3">
      <c r="A60" s="7" t="s">
        <v>151</v>
      </c>
      <c r="B60" s="26" t="s">
        <v>152</v>
      </c>
      <c r="C60" s="46" t="s">
        <v>153</v>
      </c>
      <c r="D60" s="710"/>
      <c r="E60" s="710"/>
      <c r="F60" s="401">
        <f t="shared" si="17"/>
        <v>0</v>
      </c>
      <c r="G60" s="1149"/>
      <c r="H60" s="1149"/>
      <c r="I60" s="1149"/>
      <c r="J60" s="1149"/>
      <c r="K60" s="1149">
        <f t="shared" si="1"/>
        <v>0</v>
      </c>
    </row>
    <row r="61" spans="1:11" s="11" customFormat="1" ht="14.25" customHeight="1" x14ac:dyDescent="0.3">
      <c r="A61" s="12" t="s">
        <v>154</v>
      </c>
      <c r="B61" s="26" t="s">
        <v>155</v>
      </c>
      <c r="C61" s="46" t="s">
        <v>156</v>
      </c>
      <c r="D61" s="710"/>
      <c r="E61" s="710"/>
      <c r="F61" s="401">
        <f t="shared" si="17"/>
        <v>0</v>
      </c>
      <c r="G61" s="1149"/>
      <c r="H61" s="1149"/>
      <c r="I61" s="1149"/>
      <c r="J61" s="1149"/>
      <c r="K61" s="1149">
        <f t="shared" si="1"/>
        <v>0</v>
      </c>
    </row>
    <row r="62" spans="1:11" s="11" customFormat="1" ht="14.25" customHeight="1" x14ac:dyDescent="0.3">
      <c r="A62" s="41" t="s">
        <v>157</v>
      </c>
      <c r="B62" s="47" t="s">
        <v>158</v>
      </c>
      <c r="C62" s="43" t="s">
        <v>159</v>
      </c>
      <c r="D62" s="707"/>
      <c r="E62" s="707"/>
      <c r="F62" s="401">
        <f t="shared" si="17"/>
        <v>0</v>
      </c>
      <c r="G62" s="1149"/>
      <c r="H62" s="1149"/>
      <c r="I62" s="1149"/>
      <c r="J62" s="1149"/>
      <c r="K62" s="1149">
        <f t="shared" si="1"/>
        <v>0</v>
      </c>
    </row>
    <row r="63" spans="1:11" s="11" customFormat="1" ht="19.5" customHeight="1" x14ac:dyDescent="0.3">
      <c r="A63" s="894" t="s">
        <v>160</v>
      </c>
      <c r="B63" s="48" t="s">
        <v>161</v>
      </c>
      <c r="C63" s="51" t="s">
        <v>162</v>
      </c>
      <c r="D63" s="711">
        <f t="shared" ref="D63:E63" si="18">SUM(D58:D62)</f>
        <v>16265660</v>
      </c>
      <c r="E63" s="712">
        <f t="shared" si="18"/>
        <v>0</v>
      </c>
      <c r="F63" s="403">
        <f>SUM(F58:F62)</f>
        <v>16265660</v>
      </c>
      <c r="G63" s="403">
        <f t="shared" ref="G63:I63" si="19">SUM(G58:G62)</f>
        <v>0</v>
      </c>
      <c r="H63" s="403">
        <f t="shared" si="19"/>
        <v>0</v>
      </c>
      <c r="I63" s="403">
        <f t="shared" si="19"/>
        <v>0</v>
      </c>
      <c r="J63" s="403"/>
      <c r="K63" s="403">
        <f t="shared" si="1"/>
        <v>16265660</v>
      </c>
    </row>
    <row r="64" spans="1:11" s="11" customFormat="1" ht="24" customHeight="1" x14ac:dyDescent="0.3">
      <c r="A64" s="7" t="s">
        <v>163</v>
      </c>
      <c r="B64" s="52" t="s">
        <v>164</v>
      </c>
      <c r="C64" s="53" t="s">
        <v>165</v>
      </c>
      <c r="D64" s="713"/>
      <c r="E64" s="713"/>
      <c r="F64" s="398"/>
      <c r="G64" s="1149"/>
      <c r="H64" s="1149"/>
      <c r="I64" s="1149"/>
      <c r="J64" s="1149"/>
      <c r="K64" s="1149">
        <f t="shared" si="1"/>
        <v>0</v>
      </c>
    </row>
    <row r="65" spans="1:11" s="11" customFormat="1" ht="17.25" customHeight="1" x14ac:dyDescent="0.3">
      <c r="A65" s="20" t="s">
        <v>166</v>
      </c>
      <c r="B65" s="47" t="s">
        <v>167</v>
      </c>
      <c r="C65" s="54" t="s">
        <v>168</v>
      </c>
      <c r="D65" s="714"/>
      <c r="E65" s="714"/>
      <c r="F65" s="394"/>
      <c r="G65" s="1149"/>
      <c r="H65" s="1149"/>
      <c r="I65" s="1149"/>
      <c r="J65" s="1149"/>
      <c r="K65" s="1149">
        <f t="shared" si="1"/>
        <v>0</v>
      </c>
    </row>
    <row r="66" spans="1:11" s="11" customFormat="1" ht="17.25" customHeight="1" x14ac:dyDescent="0.3">
      <c r="A66" s="894" t="s">
        <v>169</v>
      </c>
      <c r="B66" s="23" t="s">
        <v>170</v>
      </c>
      <c r="C66" s="24" t="s">
        <v>171</v>
      </c>
      <c r="D66" s="704">
        <f t="shared" ref="D66:G66" si="20">SUM(D64:D65)</f>
        <v>0</v>
      </c>
      <c r="E66" s="704">
        <f t="shared" si="20"/>
        <v>0</v>
      </c>
      <c r="F66" s="703">
        <f t="shared" si="20"/>
        <v>0</v>
      </c>
      <c r="G66" s="1050">
        <f t="shared" si="20"/>
        <v>0</v>
      </c>
      <c r="H66" s="1050"/>
      <c r="I66" s="1050"/>
      <c r="J66" s="1050"/>
      <c r="K66" s="1050">
        <f t="shared" si="1"/>
        <v>0</v>
      </c>
    </row>
    <row r="67" spans="1:11" s="11" customFormat="1" ht="16.5" customHeight="1" x14ac:dyDescent="0.3">
      <c r="A67" s="7" t="s">
        <v>172</v>
      </c>
      <c r="B67" s="8" t="s">
        <v>173</v>
      </c>
      <c r="C67" s="9" t="s">
        <v>174</v>
      </c>
      <c r="D67" s="715"/>
      <c r="E67" s="715"/>
      <c r="F67" s="55"/>
      <c r="G67" s="1149"/>
      <c r="H67" s="1149"/>
      <c r="I67" s="1149"/>
      <c r="J67" s="1149"/>
      <c r="K67" s="1149">
        <f t="shared" si="1"/>
        <v>0</v>
      </c>
    </row>
    <row r="68" spans="1:11" s="11" customFormat="1" ht="14.25" customHeight="1" x14ac:dyDescent="0.3">
      <c r="A68" s="41" t="s">
        <v>175</v>
      </c>
      <c r="B68" s="47" t="s">
        <v>176</v>
      </c>
      <c r="C68" s="21" t="s">
        <v>177</v>
      </c>
      <c r="D68" s="714"/>
      <c r="E68" s="714"/>
      <c r="F68" s="56"/>
      <c r="G68" s="1149"/>
      <c r="H68" s="1149"/>
      <c r="I68" s="1149"/>
      <c r="J68" s="1149"/>
      <c r="K68" s="1149">
        <f t="shared" si="1"/>
        <v>0</v>
      </c>
    </row>
    <row r="69" spans="1:11" s="11" customFormat="1" ht="15.75" customHeight="1" x14ac:dyDescent="0.3">
      <c r="A69" s="894" t="s">
        <v>178</v>
      </c>
      <c r="B69" s="57" t="s">
        <v>179</v>
      </c>
      <c r="C69" s="58" t="s">
        <v>180</v>
      </c>
      <c r="D69" s="716">
        <f t="shared" ref="D69:E69" si="21">SUM(D67:D68)</f>
        <v>0</v>
      </c>
      <c r="E69" s="716">
        <f t="shared" si="21"/>
        <v>0</v>
      </c>
      <c r="F69" s="59">
        <f>SUM(F67:F68)</f>
        <v>0</v>
      </c>
      <c r="G69" s="1052">
        <f t="shared" ref="G69" si="22">SUM(G67:G68)</f>
        <v>0</v>
      </c>
      <c r="H69" s="1052"/>
      <c r="I69" s="1052"/>
      <c r="J69" s="1052"/>
      <c r="K69" s="1052">
        <f t="shared" si="1"/>
        <v>0</v>
      </c>
    </row>
    <row r="70" spans="1:11" s="11" customFormat="1" ht="25.5" customHeight="1" x14ac:dyDescent="0.3">
      <c r="A70" s="894" t="s">
        <v>181</v>
      </c>
      <c r="B70" s="48" t="s">
        <v>182</v>
      </c>
      <c r="C70" s="60" t="s">
        <v>183</v>
      </c>
      <c r="D70" s="366">
        <f t="shared" ref="D70:E70" si="23">SUM(D22+D31+D45+D57+D63+D66+D69)</f>
        <v>2341877810</v>
      </c>
      <c r="E70" s="366">
        <f t="shared" si="23"/>
        <v>0</v>
      </c>
      <c r="F70" s="367">
        <f>SUM(F22+F31+F45+F57+F63+F66+F69)</f>
        <v>2341877810</v>
      </c>
      <c r="G70" s="367">
        <f t="shared" ref="G70:I70" si="24">SUM(G22+G31+G45+G57+G63+G66+G69)</f>
        <v>-105206941</v>
      </c>
      <c r="H70" s="367">
        <f t="shared" si="24"/>
        <v>74138213</v>
      </c>
      <c r="I70" s="367">
        <f t="shared" si="24"/>
        <v>345877431</v>
      </c>
      <c r="J70" s="367">
        <f>SUM(J22,J31)</f>
        <v>10364874</v>
      </c>
      <c r="K70" s="367">
        <f t="shared" si="1"/>
        <v>2656686513</v>
      </c>
    </row>
    <row r="71" spans="1:11" s="11" customFormat="1" ht="14.25" customHeight="1" x14ac:dyDescent="0.3">
      <c r="A71" s="7" t="s">
        <v>184</v>
      </c>
      <c r="B71" s="8" t="s">
        <v>185</v>
      </c>
      <c r="C71" s="9" t="s">
        <v>186</v>
      </c>
      <c r="D71" s="699">
        <v>140540000</v>
      </c>
      <c r="E71" s="699"/>
      <c r="F71" s="402">
        <f>SUM(D71)</f>
        <v>140540000</v>
      </c>
      <c r="G71" s="1151"/>
      <c r="H71" s="1151"/>
      <c r="I71" s="1151"/>
      <c r="J71" s="1151"/>
      <c r="K71" s="1151">
        <f t="shared" ref="K71:K75" si="25">SUM(F71:I71)</f>
        <v>140540000</v>
      </c>
    </row>
    <row r="72" spans="1:11" s="11" customFormat="1" ht="14.25" customHeight="1" x14ac:dyDescent="0.3">
      <c r="A72" s="7" t="s">
        <v>187</v>
      </c>
      <c r="B72" s="13" t="s">
        <v>188</v>
      </c>
      <c r="C72" s="14" t="s">
        <v>189</v>
      </c>
      <c r="D72" s="721">
        <f>SUM(D73:D74)</f>
        <v>1946478668</v>
      </c>
      <c r="E72" s="377"/>
      <c r="F72" s="722">
        <f>SUM(F73)</f>
        <v>1946478668</v>
      </c>
      <c r="G72" s="722">
        <f>SUM(G73)</f>
        <v>9874380</v>
      </c>
      <c r="H72" s="722"/>
      <c r="I72" s="722"/>
      <c r="J72" s="722"/>
      <c r="K72" s="722">
        <f t="shared" si="25"/>
        <v>1956353048</v>
      </c>
    </row>
    <row r="73" spans="1:11" s="11" customFormat="1" ht="14.25" customHeight="1" x14ac:dyDescent="0.3">
      <c r="A73" s="12" t="s">
        <v>190</v>
      </c>
      <c r="B73" s="61" t="s">
        <v>191</v>
      </c>
      <c r="C73" s="14" t="s">
        <v>192</v>
      </c>
      <c r="D73" s="693">
        <v>1946478668</v>
      </c>
      <c r="E73" s="693"/>
      <c r="F73" s="378">
        <f>D73</f>
        <v>1946478668</v>
      </c>
      <c r="G73" s="1156">
        <v>9874380</v>
      </c>
      <c r="H73" s="1156"/>
      <c r="I73" s="1156"/>
      <c r="J73" s="1156"/>
      <c r="K73" s="1156">
        <f t="shared" si="25"/>
        <v>1956353048</v>
      </c>
    </row>
    <row r="74" spans="1:11" s="11" customFormat="1" ht="14.25" customHeight="1" x14ac:dyDescent="0.3">
      <c r="A74" s="947" t="s">
        <v>193</v>
      </c>
      <c r="B74" s="545" t="s">
        <v>194</v>
      </c>
      <c r="C74" s="14" t="s">
        <v>195</v>
      </c>
      <c r="D74" s="693"/>
      <c r="E74" s="693"/>
      <c r="F74" s="399">
        <f>D74+E74</f>
        <v>0</v>
      </c>
      <c r="G74" s="1149"/>
      <c r="H74" s="1149"/>
      <c r="I74" s="1149"/>
      <c r="J74" s="1149"/>
      <c r="K74" s="1149">
        <f t="shared" si="25"/>
        <v>0</v>
      </c>
    </row>
    <row r="75" spans="1:11" s="11" customFormat="1" ht="24.75" customHeight="1" x14ac:dyDescent="0.3">
      <c r="A75" s="1230" t="s">
        <v>942</v>
      </c>
      <c r="B75" s="717" t="s">
        <v>196</v>
      </c>
      <c r="C75" s="24" t="s">
        <v>197</v>
      </c>
      <c r="D75" s="705">
        <f>SUM(D71:D72)</f>
        <v>2087018668</v>
      </c>
      <c r="E75" s="366">
        <f t="shared" ref="E75" si="26">SUM(E71:E72)</f>
        <v>0</v>
      </c>
      <c r="F75" s="706">
        <f>SUM(F71:F72)</f>
        <v>2087018668</v>
      </c>
      <c r="G75" s="706">
        <f t="shared" ref="G75:H75" si="27">SUM(G71:G72)</f>
        <v>9874380</v>
      </c>
      <c r="H75" s="706">
        <f t="shared" si="27"/>
        <v>0</v>
      </c>
      <c r="I75" s="706">
        <f t="shared" ref="I75" si="28">SUM(I71:I72)</f>
        <v>0</v>
      </c>
      <c r="J75" s="706"/>
      <c r="K75" s="706">
        <f t="shared" si="25"/>
        <v>2096893048</v>
      </c>
    </row>
    <row r="76" spans="1:11" s="11" customFormat="1" ht="27" customHeight="1" x14ac:dyDescent="0.3">
      <c r="A76" s="1230" t="s">
        <v>198</v>
      </c>
      <c r="B76" s="717" t="s">
        <v>199</v>
      </c>
      <c r="C76" s="24" t="s">
        <v>652</v>
      </c>
      <c r="D76" s="705">
        <f>SUM(D75,D70)</f>
        <v>4428896478</v>
      </c>
      <c r="E76" s="366">
        <f>SUM(E75,E70)</f>
        <v>0</v>
      </c>
      <c r="F76" s="706">
        <f>SUM(F75,F70)</f>
        <v>4428896478</v>
      </c>
      <c r="G76" s="706">
        <f t="shared" ref="G76:H76" si="29">SUM(G75,G70)</f>
        <v>-95332561</v>
      </c>
      <c r="H76" s="706">
        <f t="shared" si="29"/>
        <v>74138213</v>
      </c>
      <c r="I76" s="706">
        <f t="shared" ref="I76" si="30">SUM(I75,I70)</f>
        <v>345877431</v>
      </c>
      <c r="J76" s="706">
        <f>SUM(J70)</f>
        <v>10364874</v>
      </c>
      <c r="K76" s="706">
        <f>SUM(F76:J76)</f>
        <v>4763944435</v>
      </c>
    </row>
    <row r="77" spans="1:11" ht="17.25" customHeight="1" x14ac:dyDescent="0.35">
      <c r="A77" s="1402"/>
      <c r="B77" s="1402"/>
      <c r="C77" s="1402"/>
      <c r="D77" s="1402"/>
      <c r="E77" s="1402"/>
      <c r="F77" s="1402"/>
    </row>
    <row r="78" spans="1:11" s="957" customFormat="1" ht="16.5" customHeight="1" x14ac:dyDescent="0.35">
      <c r="A78" s="1403" t="s">
        <v>200</v>
      </c>
      <c r="B78" s="1403"/>
      <c r="C78" s="1403"/>
      <c r="D78" s="1403"/>
      <c r="E78" s="1403"/>
      <c r="F78" s="1403"/>
      <c r="G78" s="1403"/>
      <c r="H78" s="1403"/>
      <c r="I78" s="1403"/>
      <c r="J78" s="1403"/>
      <c r="K78" s="1403"/>
    </row>
    <row r="79" spans="1:11" ht="38.15" customHeight="1" x14ac:dyDescent="0.35">
      <c r="A79" s="3" t="s">
        <v>2</v>
      </c>
      <c r="B79" s="4" t="s">
        <v>201</v>
      </c>
      <c r="C79" s="4" t="s">
        <v>4</v>
      </c>
      <c r="D79" s="672" t="s">
        <v>457</v>
      </c>
      <c r="E79" s="672" t="s">
        <v>458</v>
      </c>
      <c r="F79" s="5" t="str">
        <f>+F4</f>
        <v>2020. évi eredeti előirányzat</v>
      </c>
      <c r="G79" s="1048" t="s">
        <v>966</v>
      </c>
      <c r="H79" s="1048" t="s">
        <v>980</v>
      </c>
      <c r="I79" s="1048" t="s">
        <v>984</v>
      </c>
      <c r="J79" s="1048" t="s">
        <v>994</v>
      </c>
      <c r="K79" s="1048" t="s">
        <v>967</v>
      </c>
    </row>
    <row r="80" spans="1:11" s="6" customFormat="1" ht="12" customHeight="1" x14ac:dyDescent="0.25">
      <c r="A80" s="3" t="s">
        <v>5</v>
      </c>
      <c r="B80" s="4" t="s">
        <v>6</v>
      </c>
      <c r="C80" s="4" t="s">
        <v>7</v>
      </c>
      <c r="D80" s="672" t="s">
        <v>8</v>
      </c>
      <c r="E80" s="672" t="s">
        <v>266</v>
      </c>
      <c r="F80" s="5" t="s">
        <v>459</v>
      </c>
      <c r="G80" s="1153" t="s">
        <v>717</v>
      </c>
      <c r="H80" s="1153" t="s">
        <v>968</v>
      </c>
      <c r="I80" s="975" t="s">
        <v>974</v>
      </c>
      <c r="J80" s="975" t="s">
        <v>981</v>
      </c>
      <c r="K80" s="975" t="s">
        <v>982</v>
      </c>
    </row>
    <row r="81" spans="1:15" ht="16.5" customHeight="1" x14ac:dyDescent="0.35">
      <c r="A81" s="76" t="s">
        <v>9</v>
      </c>
      <c r="B81" s="33" t="s">
        <v>202</v>
      </c>
      <c r="C81" s="34" t="s">
        <v>203</v>
      </c>
      <c r="D81" s="685">
        <v>191405156</v>
      </c>
      <c r="E81" s="685"/>
      <c r="F81" s="850">
        <f>D81+E81</f>
        <v>191405156</v>
      </c>
      <c r="G81" s="1154"/>
      <c r="H81" s="1154">
        <v>6462500</v>
      </c>
      <c r="I81" s="1154">
        <v>17088730</v>
      </c>
      <c r="J81" s="1154">
        <v>500000</v>
      </c>
      <c r="K81" s="1154">
        <f>SUM(F81:J81)</f>
        <v>215456386</v>
      </c>
    </row>
    <row r="82" spans="1:15" ht="16.5" customHeight="1" x14ac:dyDescent="0.35">
      <c r="A82" s="50" t="s">
        <v>12</v>
      </c>
      <c r="B82" s="66" t="s">
        <v>204</v>
      </c>
      <c r="C82" s="67" t="s">
        <v>205</v>
      </c>
      <c r="D82" s="686">
        <v>35825829</v>
      </c>
      <c r="E82" s="686"/>
      <c r="F82" s="362">
        <f t="shared" ref="F82:F94" si="31">D82+E82</f>
        <v>35825829</v>
      </c>
      <c r="G82" s="1155"/>
      <c r="H82" s="1155"/>
      <c r="I82" s="1155"/>
      <c r="J82" s="1155"/>
      <c r="K82" s="1155">
        <f t="shared" ref="K82:K111" si="32">SUM(F82:I82)</f>
        <v>35825829</v>
      </c>
    </row>
    <row r="83" spans="1:15" s="80" customFormat="1" ht="16.5" customHeight="1" x14ac:dyDescent="0.3">
      <c r="A83" s="955" t="s">
        <v>15</v>
      </c>
      <c r="B83" s="77" t="s">
        <v>206</v>
      </c>
      <c r="C83" s="956" t="s">
        <v>207</v>
      </c>
      <c r="D83" s="1326">
        <v>784571452</v>
      </c>
      <c r="E83" s="1326"/>
      <c r="F83" s="399">
        <f t="shared" si="31"/>
        <v>784571452</v>
      </c>
      <c r="G83" s="1155">
        <v>34506000</v>
      </c>
      <c r="H83" s="1155"/>
      <c r="I83" s="1155">
        <v>36951940</v>
      </c>
      <c r="J83" s="1155">
        <v>-500000</v>
      </c>
      <c r="K83" s="1155">
        <f>SUM(F83:J83)</f>
        <v>855529392</v>
      </c>
    </row>
    <row r="84" spans="1:15" ht="16.5" customHeight="1" x14ac:dyDescent="0.35">
      <c r="A84" s="50" t="s">
        <v>18</v>
      </c>
      <c r="B84" s="66" t="s">
        <v>208</v>
      </c>
      <c r="C84" s="67" t="s">
        <v>209</v>
      </c>
      <c r="D84" s="686">
        <v>45172000</v>
      </c>
      <c r="E84" s="686"/>
      <c r="F84" s="362">
        <f t="shared" si="31"/>
        <v>45172000</v>
      </c>
      <c r="G84" s="1155"/>
      <c r="H84" s="1155"/>
      <c r="I84" s="1155"/>
      <c r="J84" s="1155"/>
      <c r="K84" s="1155">
        <f t="shared" si="32"/>
        <v>45172000</v>
      </c>
    </row>
    <row r="85" spans="1:15" ht="16.5" customHeight="1" x14ac:dyDescent="0.35">
      <c r="A85" s="50" t="s">
        <v>21</v>
      </c>
      <c r="B85" s="66" t="s">
        <v>210</v>
      </c>
      <c r="C85" s="67" t="s">
        <v>211</v>
      </c>
      <c r="D85" s="677">
        <f>SUM(D86:D92)</f>
        <v>1205083655</v>
      </c>
      <c r="E85" s="677">
        <f t="shared" ref="E85:F85" si="33">SUM(E86:E92)</f>
        <v>0</v>
      </c>
      <c r="F85" s="702">
        <f t="shared" si="33"/>
        <v>1205083655</v>
      </c>
      <c r="G85" s="1051">
        <f>SUM(G86:G92)</f>
        <v>-70636402</v>
      </c>
      <c r="H85" s="1051">
        <f>SUM(H89:H92)</f>
        <v>66888896</v>
      </c>
      <c r="I85" s="1051">
        <v>31358063</v>
      </c>
      <c r="J85" s="1051">
        <f>SUM(J89:J94)</f>
        <v>4945336</v>
      </c>
      <c r="K85" s="1051">
        <f>SUM(F85:J85)</f>
        <v>1237639548</v>
      </c>
    </row>
    <row r="86" spans="1:15" ht="16.5" customHeight="1" x14ac:dyDescent="0.35">
      <c r="A86" s="50" t="s">
        <v>24</v>
      </c>
      <c r="B86" s="66" t="s">
        <v>212</v>
      </c>
      <c r="C86" s="67" t="s">
        <v>213</v>
      </c>
      <c r="D86" s="686">
        <v>176148</v>
      </c>
      <c r="E86" s="686"/>
      <c r="F86" s="362">
        <f t="shared" si="31"/>
        <v>176148</v>
      </c>
      <c r="G86" s="1155">
        <v>1367067</v>
      </c>
      <c r="H86" s="1155"/>
      <c r="I86" s="1155"/>
      <c r="J86" s="1155"/>
      <c r="K86" s="1155">
        <f t="shared" si="32"/>
        <v>1543215</v>
      </c>
    </row>
    <row r="87" spans="1:15" ht="16.5" customHeight="1" x14ac:dyDescent="0.35">
      <c r="A87" s="50" t="s">
        <v>27</v>
      </c>
      <c r="B87" s="68" t="s">
        <v>214</v>
      </c>
      <c r="C87" s="89" t="s">
        <v>215</v>
      </c>
      <c r="D87" s="687"/>
      <c r="E87" s="687"/>
      <c r="F87" s="362">
        <f t="shared" si="31"/>
        <v>0</v>
      </c>
      <c r="G87" s="1155"/>
      <c r="H87" s="1155"/>
      <c r="I87" s="1155"/>
      <c r="J87" s="1155"/>
      <c r="K87" s="1155">
        <f t="shared" si="32"/>
        <v>0</v>
      </c>
    </row>
    <row r="88" spans="1:15" ht="16.5" customHeight="1" x14ac:dyDescent="0.35">
      <c r="A88" s="50" t="s">
        <v>30</v>
      </c>
      <c r="B88" s="68" t="s">
        <v>216</v>
      </c>
      <c r="C88" s="89" t="s">
        <v>217</v>
      </c>
      <c r="D88" s="687"/>
      <c r="E88" s="687"/>
      <c r="F88" s="362">
        <f t="shared" si="31"/>
        <v>0</v>
      </c>
      <c r="G88" s="1155"/>
      <c r="H88" s="1155"/>
      <c r="I88" s="1155"/>
      <c r="J88" s="1155"/>
      <c r="K88" s="1155">
        <f t="shared" si="32"/>
        <v>0</v>
      </c>
      <c r="N88" s="1327"/>
    </row>
    <row r="89" spans="1:15" ht="16.5" customHeight="1" x14ac:dyDescent="0.35">
      <c r="A89" s="50" t="s">
        <v>33</v>
      </c>
      <c r="B89" s="69" t="s">
        <v>218</v>
      </c>
      <c r="C89" s="89" t="s">
        <v>219</v>
      </c>
      <c r="D89" s="687">
        <v>568932060</v>
      </c>
      <c r="E89" s="687"/>
      <c r="F89" s="362">
        <f t="shared" si="31"/>
        <v>568932060</v>
      </c>
      <c r="G89" s="1155">
        <v>7011221</v>
      </c>
      <c r="H89" s="1155">
        <v>48271136</v>
      </c>
      <c r="I89" s="1155">
        <v>9748133</v>
      </c>
      <c r="J89" s="1155">
        <v>4945336</v>
      </c>
      <c r="K89" s="1155">
        <f>SUM(F89:J89)</f>
        <v>638907886</v>
      </c>
      <c r="M89" s="1327"/>
      <c r="O89" s="1327"/>
    </row>
    <row r="90" spans="1:15" ht="16.5" customHeight="1" x14ac:dyDescent="0.35">
      <c r="A90" s="50" t="s">
        <v>36</v>
      </c>
      <c r="B90" s="68" t="s">
        <v>220</v>
      </c>
      <c r="C90" s="89" t="s">
        <v>221</v>
      </c>
      <c r="D90" s="687"/>
      <c r="E90" s="687"/>
      <c r="F90" s="362">
        <f t="shared" si="31"/>
        <v>0</v>
      </c>
      <c r="G90" s="1155"/>
      <c r="H90" s="1155"/>
      <c r="I90" s="1155"/>
      <c r="J90" s="1155"/>
      <c r="K90" s="1155">
        <f t="shared" si="32"/>
        <v>0</v>
      </c>
    </row>
    <row r="91" spans="1:15" ht="16.149999999999999" customHeight="1" x14ac:dyDescent="0.35">
      <c r="A91" s="50" t="s">
        <v>38</v>
      </c>
      <c r="B91" s="68" t="s">
        <v>222</v>
      </c>
      <c r="C91" s="89" t="s">
        <v>223</v>
      </c>
      <c r="D91" s="687">
        <v>492071917</v>
      </c>
      <c r="E91" s="687"/>
      <c r="F91" s="362">
        <f t="shared" si="31"/>
        <v>492071917</v>
      </c>
      <c r="G91" s="1155">
        <f>-3940000-700000</f>
        <v>-4640000</v>
      </c>
      <c r="H91" s="1155"/>
      <c r="I91" s="1155">
        <v>67145000</v>
      </c>
      <c r="J91" s="1155">
        <v>-1500000</v>
      </c>
      <c r="K91" s="1155">
        <f>SUM(F91:J91)</f>
        <v>553076917</v>
      </c>
      <c r="M91" s="1327"/>
    </row>
    <row r="92" spans="1:15" ht="16.5" customHeight="1" x14ac:dyDescent="0.35">
      <c r="A92" s="50" t="s">
        <v>40</v>
      </c>
      <c r="B92" s="68" t="s">
        <v>224</v>
      </c>
      <c r="C92" s="89" t="s">
        <v>225</v>
      </c>
      <c r="D92" s="687">
        <v>143903530</v>
      </c>
      <c r="E92" s="687"/>
      <c r="F92" s="362">
        <f t="shared" si="31"/>
        <v>143903530</v>
      </c>
      <c r="G92" s="1155">
        <f>G93+G94</f>
        <v>-74374690</v>
      </c>
      <c r="H92" s="1155">
        <v>18617760</v>
      </c>
      <c r="I92" s="1155">
        <v>-45535070</v>
      </c>
      <c r="J92" s="1155"/>
      <c r="K92" s="1155">
        <f>SUM(F92:J92)</f>
        <v>42611530</v>
      </c>
      <c r="M92" s="1327"/>
    </row>
    <row r="93" spans="1:15" ht="16.5" customHeight="1" x14ac:dyDescent="0.35">
      <c r="A93" s="50" t="s">
        <v>42</v>
      </c>
      <c r="B93" s="68" t="s">
        <v>226</v>
      </c>
      <c r="C93" s="70" t="s">
        <v>225</v>
      </c>
      <c r="D93" s="688">
        <v>25000000</v>
      </c>
      <c r="E93" s="688"/>
      <c r="F93" s="362">
        <f t="shared" si="31"/>
        <v>25000000</v>
      </c>
      <c r="G93" s="1155">
        <f>-5127690+700000</f>
        <v>-4427690</v>
      </c>
      <c r="H93" s="1155"/>
      <c r="I93" s="1155"/>
      <c r="J93" s="1155"/>
      <c r="K93" s="1155"/>
      <c r="M93" s="1327"/>
    </row>
    <row r="94" spans="1:15" ht="16.5" customHeight="1" x14ac:dyDescent="0.35">
      <c r="A94" s="689" t="s">
        <v>44</v>
      </c>
      <c r="B94" s="690" t="s">
        <v>227</v>
      </c>
      <c r="C94" s="691" t="s">
        <v>225</v>
      </c>
      <c r="D94" s="692">
        <v>118903530</v>
      </c>
      <c r="E94" s="692"/>
      <c r="F94" s="362">
        <f t="shared" si="31"/>
        <v>118903530</v>
      </c>
      <c r="G94" s="1155">
        <f>-69947000</f>
        <v>-69947000</v>
      </c>
      <c r="H94" s="1155"/>
      <c r="I94" s="1155">
        <v>-45535070</v>
      </c>
      <c r="J94" s="1155">
        <v>1500000</v>
      </c>
      <c r="K94" s="1155">
        <f>SUM(F94:J94)</f>
        <v>4921460</v>
      </c>
      <c r="M94" s="1327"/>
    </row>
    <row r="95" spans="1:15" ht="16.5" customHeight="1" x14ac:dyDescent="0.35">
      <c r="A95" s="73" t="s">
        <v>46</v>
      </c>
      <c r="B95" s="74" t="s">
        <v>453</v>
      </c>
      <c r="C95" s="31" t="s">
        <v>228</v>
      </c>
      <c r="D95" s="678">
        <f>SUM(D81:D85)</f>
        <v>2262058092</v>
      </c>
      <c r="E95" s="678">
        <f t="shared" ref="E95:G95" si="34">SUM(E81:E85)</f>
        <v>0</v>
      </c>
      <c r="F95" s="678">
        <f t="shared" si="34"/>
        <v>2262058092</v>
      </c>
      <c r="G95" s="274">
        <f t="shared" si="34"/>
        <v>-36130402</v>
      </c>
      <c r="H95" s="274">
        <f>SUM(H81:H85)</f>
        <v>73351396</v>
      </c>
      <c r="I95" s="274">
        <f>SUM(I81:I85)</f>
        <v>85398733</v>
      </c>
      <c r="J95" s="274">
        <f>SUM(J81:J85)</f>
        <v>4945336</v>
      </c>
      <c r="K95" s="274">
        <f>SUM(F95:J95)</f>
        <v>2389623155</v>
      </c>
      <c r="M95" s="1378"/>
    </row>
    <row r="96" spans="1:15" s="1002" customFormat="1" ht="16.5" customHeight="1" x14ac:dyDescent="0.35">
      <c r="A96" s="952" t="s">
        <v>48</v>
      </c>
      <c r="B96" s="953" t="s">
        <v>229</v>
      </c>
      <c r="C96" s="954" t="s">
        <v>230</v>
      </c>
      <c r="D96" s="1000">
        <v>1149582465</v>
      </c>
      <c r="E96" s="1000"/>
      <c r="F96" s="1001">
        <f>D96+E96</f>
        <v>1149582465</v>
      </c>
      <c r="G96" s="1157">
        <v>-35682000</v>
      </c>
      <c r="H96" s="1157">
        <v>-1000000</v>
      </c>
      <c r="I96" s="1157">
        <v>72382699</v>
      </c>
      <c r="J96" s="1157"/>
      <c r="K96" s="1157">
        <v>1185283164</v>
      </c>
      <c r="M96" s="1377"/>
    </row>
    <row r="97" spans="1:13" s="1002" customFormat="1" ht="16.5" customHeight="1" x14ac:dyDescent="0.35">
      <c r="A97" s="955" t="s">
        <v>50</v>
      </c>
      <c r="B97" s="77" t="s">
        <v>231</v>
      </c>
      <c r="C97" s="956" t="s">
        <v>232</v>
      </c>
      <c r="D97" s="688">
        <v>432568486</v>
      </c>
      <c r="E97" s="688"/>
      <c r="F97" s="1003">
        <f>D97+E97</f>
        <v>432568486</v>
      </c>
      <c r="G97" s="1157">
        <v>-12400000</v>
      </c>
      <c r="H97" s="1157"/>
      <c r="I97" s="1157">
        <v>187691865</v>
      </c>
      <c r="J97" s="1157">
        <v>5194427</v>
      </c>
      <c r="K97" s="1157">
        <f>SUM(F97:J97)</f>
        <v>613054778</v>
      </c>
      <c r="M97" s="1377"/>
    </row>
    <row r="98" spans="1:13" ht="16.5" customHeight="1" x14ac:dyDescent="0.35">
      <c r="A98" s="50" t="s">
        <v>53</v>
      </c>
      <c r="B98" s="13" t="s">
        <v>233</v>
      </c>
      <c r="C98" s="14" t="s">
        <v>234</v>
      </c>
      <c r="D98" s="693"/>
      <c r="E98" s="693"/>
      <c r="F98" s="362">
        <f>SUM(F99:F104)</f>
        <v>0</v>
      </c>
      <c r="G98" s="1155"/>
      <c r="H98" s="1155"/>
      <c r="I98" s="1155"/>
      <c r="J98" s="1155"/>
      <c r="K98" s="1155">
        <f t="shared" si="32"/>
        <v>0</v>
      </c>
    </row>
    <row r="99" spans="1:13" ht="16.5" customHeight="1" x14ac:dyDescent="0.35">
      <c r="A99" s="50" t="s">
        <v>56</v>
      </c>
      <c r="B99" s="541" t="s">
        <v>235</v>
      </c>
      <c r="C99" s="36" t="s">
        <v>236</v>
      </c>
      <c r="D99" s="694"/>
      <c r="E99" s="694"/>
      <c r="F99" s="539"/>
      <c r="G99" s="1155"/>
      <c r="H99" s="1155"/>
      <c r="I99" s="1155"/>
      <c r="J99" s="1155"/>
      <c r="K99" s="1155">
        <f t="shared" si="32"/>
        <v>0</v>
      </c>
    </row>
    <row r="100" spans="1:13" ht="16.5" customHeight="1" x14ac:dyDescent="0.35">
      <c r="A100" s="50" t="s">
        <v>59</v>
      </c>
      <c r="B100" s="542" t="s">
        <v>216</v>
      </c>
      <c r="C100" s="36" t="s">
        <v>237</v>
      </c>
      <c r="D100" s="694"/>
      <c r="E100" s="694"/>
      <c r="F100" s="539"/>
      <c r="G100" s="1155"/>
      <c r="H100" s="1155"/>
      <c r="I100" s="1155"/>
      <c r="J100" s="1155"/>
      <c r="K100" s="1155">
        <f t="shared" si="32"/>
        <v>0</v>
      </c>
    </row>
    <row r="101" spans="1:13" ht="16.5" customHeight="1" x14ac:dyDescent="0.35">
      <c r="A101" s="50" t="s">
        <v>61</v>
      </c>
      <c r="B101" s="542" t="s">
        <v>238</v>
      </c>
      <c r="C101" s="36" t="s">
        <v>239</v>
      </c>
      <c r="D101" s="694"/>
      <c r="E101" s="694"/>
      <c r="F101" s="539"/>
      <c r="G101" s="1155"/>
      <c r="H101" s="1155"/>
      <c r="I101" s="1155"/>
      <c r="J101" s="1155"/>
      <c r="K101" s="1155">
        <f t="shared" si="32"/>
        <v>0</v>
      </c>
    </row>
    <row r="102" spans="1:13" ht="16.5" customHeight="1" x14ac:dyDescent="0.35">
      <c r="A102" s="50" t="s">
        <v>63</v>
      </c>
      <c r="B102" s="542" t="s">
        <v>240</v>
      </c>
      <c r="C102" s="36" t="s">
        <v>241</v>
      </c>
      <c r="D102" s="694"/>
      <c r="E102" s="694"/>
      <c r="F102" s="539"/>
      <c r="G102" s="1155"/>
      <c r="H102" s="1155"/>
      <c r="I102" s="1155"/>
      <c r="J102" s="1155"/>
      <c r="K102" s="1155">
        <f t="shared" si="32"/>
        <v>0</v>
      </c>
    </row>
    <row r="103" spans="1:13" ht="16.5" customHeight="1" x14ac:dyDescent="0.35">
      <c r="A103" s="50" t="s">
        <v>65</v>
      </c>
      <c r="B103" s="542" t="s">
        <v>242</v>
      </c>
      <c r="C103" s="36" t="s">
        <v>243</v>
      </c>
      <c r="D103" s="694"/>
      <c r="E103" s="694"/>
      <c r="F103" s="539">
        <v>0</v>
      </c>
      <c r="G103" s="1155"/>
      <c r="H103" s="1155"/>
      <c r="I103" s="1155"/>
      <c r="J103" s="1155"/>
      <c r="K103" s="1155">
        <f t="shared" si="32"/>
        <v>0</v>
      </c>
    </row>
    <row r="104" spans="1:13" ht="16.5" customHeight="1" x14ac:dyDescent="0.35">
      <c r="A104" s="689" t="s">
        <v>67</v>
      </c>
      <c r="B104" s="695" t="s">
        <v>244</v>
      </c>
      <c r="C104" s="696" t="s">
        <v>245</v>
      </c>
      <c r="D104" s="697"/>
      <c r="E104" s="697"/>
      <c r="F104" s="698"/>
      <c r="G104" s="1155"/>
      <c r="H104" s="1155"/>
      <c r="I104" s="1155"/>
      <c r="J104" s="1155"/>
      <c r="K104" s="1155">
        <f t="shared" si="32"/>
        <v>0</v>
      </c>
    </row>
    <row r="105" spans="1:13" ht="16.5" customHeight="1" x14ac:dyDescent="0.35">
      <c r="A105" s="73" t="s">
        <v>69</v>
      </c>
      <c r="B105" s="74" t="s">
        <v>452</v>
      </c>
      <c r="C105" s="31" t="s">
        <v>246</v>
      </c>
      <c r="D105" s="678">
        <f t="shared" ref="D105:E105" si="35">+D96+D97+D98</f>
        <v>1582150951</v>
      </c>
      <c r="E105" s="678">
        <f t="shared" si="35"/>
        <v>0</v>
      </c>
      <c r="F105" s="367">
        <f>+F96+F97+F98</f>
        <v>1582150951</v>
      </c>
      <c r="G105" s="367">
        <f t="shared" ref="G105:H105" si="36">+G96+G97+G98</f>
        <v>-48082000</v>
      </c>
      <c r="H105" s="367">
        <f t="shared" si="36"/>
        <v>-1000000</v>
      </c>
      <c r="I105" s="367">
        <f>SUM(I96:I97)</f>
        <v>260074564</v>
      </c>
      <c r="J105" s="367">
        <f>SUM(J97:J104)</f>
        <v>5194427</v>
      </c>
      <c r="K105" s="367">
        <f>SUM(F105:J105)</f>
        <v>1798337942</v>
      </c>
    </row>
    <row r="106" spans="1:13" ht="16.5" customHeight="1" x14ac:dyDescent="0.35">
      <c r="A106" s="73" t="s">
        <v>71</v>
      </c>
      <c r="B106" s="48" t="s">
        <v>247</v>
      </c>
      <c r="C106" s="31" t="s">
        <v>248</v>
      </c>
      <c r="D106" s="681">
        <f t="shared" ref="D106:E106" si="37">SUM(D95+D105)</f>
        <v>3844209043</v>
      </c>
      <c r="E106" s="683">
        <f t="shared" si="37"/>
        <v>0</v>
      </c>
      <c r="F106" s="403">
        <f>SUM(F95+F105)</f>
        <v>3844209043</v>
      </c>
      <c r="G106" s="403">
        <f t="shared" ref="G106" si="38">SUM(G95+G105)</f>
        <v>-84212402</v>
      </c>
      <c r="H106" s="403">
        <f>SUM(H105,H95)</f>
        <v>72351396</v>
      </c>
      <c r="I106" s="403">
        <f>SUM(I105,I95)</f>
        <v>345473297</v>
      </c>
      <c r="J106" s="403">
        <f>SUM(J105)</f>
        <v>5194427</v>
      </c>
      <c r="K106" s="403">
        <f>SUM(F106:J106)</f>
        <v>4183015761</v>
      </c>
    </row>
    <row r="107" spans="1:13" ht="16.5" customHeight="1" x14ac:dyDescent="0.35">
      <c r="A107" s="50" t="s">
        <v>74</v>
      </c>
      <c r="B107" s="953" t="s">
        <v>249</v>
      </c>
      <c r="C107" s="954" t="s">
        <v>250</v>
      </c>
      <c r="D107" s="1004">
        <v>140540000</v>
      </c>
      <c r="E107" s="1004"/>
      <c r="F107" s="404">
        <f>D107</f>
        <v>140540000</v>
      </c>
      <c r="G107" s="1155"/>
      <c r="H107" s="1155"/>
      <c r="I107" s="1155"/>
      <c r="J107" s="1155"/>
      <c r="K107" s="1155">
        <f t="shared" si="32"/>
        <v>140540000</v>
      </c>
    </row>
    <row r="108" spans="1:13" ht="16.5" customHeight="1" x14ac:dyDescent="0.35">
      <c r="A108" s="50" t="s">
        <v>77</v>
      </c>
      <c r="B108" s="77" t="s">
        <v>251</v>
      </c>
      <c r="C108" s="67" t="s">
        <v>252</v>
      </c>
      <c r="D108" s="686"/>
      <c r="E108" s="686"/>
      <c r="F108" s="362"/>
      <c r="G108" s="1155"/>
      <c r="H108" s="1155"/>
      <c r="I108" s="1155"/>
      <c r="J108" s="1155"/>
      <c r="K108" s="1155">
        <f t="shared" si="32"/>
        <v>0</v>
      </c>
    </row>
    <row r="109" spans="1:13" ht="16.5" customHeight="1" x14ac:dyDescent="0.35">
      <c r="A109" s="78" t="s">
        <v>80</v>
      </c>
      <c r="B109" s="77" t="s">
        <v>253</v>
      </c>
      <c r="C109" s="67" t="s">
        <v>254</v>
      </c>
      <c r="D109" s="908">
        <v>35717093</v>
      </c>
      <c r="E109" s="686"/>
      <c r="F109" s="362">
        <f>SUM(D109:E109)</f>
        <v>35717093</v>
      </c>
      <c r="G109" s="1155"/>
      <c r="H109" s="1155"/>
      <c r="I109" s="1155"/>
      <c r="J109" s="1155"/>
      <c r="K109" s="1155">
        <f t="shared" si="32"/>
        <v>35717093</v>
      </c>
    </row>
    <row r="110" spans="1:13" ht="16.5" customHeight="1" x14ac:dyDescent="0.35">
      <c r="A110" s="50" t="s">
        <v>82</v>
      </c>
      <c r="B110" s="77" t="s">
        <v>435</v>
      </c>
      <c r="C110" s="67" t="s">
        <v>434</v>
      </c>
      <c r="D110" s="686">
        <v>408430342</v>
      </c>
      <c r="E110" s="686">
        <v>0</v>
      </c>
      <c r="F110" s="362">
        <f>'10.sz.mell'!G37+'11.sz.mell'!F37</f>
        <v>408430342</v>
      </c>
      <c r="G110" s="1155">
        <v>-11120159</v>
      </c>
      <c r="H110" s="1155">
        <v>1786817</v>
      </c>
      <c r="I110" s="1155">
        <v>404134</v>
      </c>
      <c r="J110" s="1155">
        <v>225111</v>
      </c>
      <c r="K110" s="1155">
        <f>SUM(F110:J110)</f>
        <v>399726245</v>
      </c>
    </row>
    <row r="111" spans="1:13" ht="16.5" customHeight="1" x14ac:dyDescent="0.35">
      <c r="A111" s="379" t="s">
        <v>84</v>
      </c>
      <c r="B111" s="77" t="s">
        <v>255</v>
      </c>
      <c r="C111" s="67" t="s">
        <v>256</v>
      </c>
      <c r="D111" s="686"/>
      <c r="E111" s="686"/>
      <c r="F111" s="362"/>
      <c r="G111" s="1155"/>
      <c r="H111" s="1155"/>
      <c r="I111" s="1155"/>
      <c r="J111" s="1155"/>
      <c r="K111" s="1155">
        <f t="shared" si="32"/>
        <v>0</v>
      </c>
    </row>
    <row r="112" spans="1:13" ht="16.5" customHeight="1" x14ac:dyDescent="0.35">
      <c r="A112" s="895" t="s">
        <v>86</v>
      </c>
      <c r="B112" s="30" t="s">
        <v>257</v>
      </c>
      <c r="C112" s="31" t="s">
        <v>258</v>
      </c>
      <c r="D112" s="678">
        <f t="shared" ref="D112:E112" si="39">SUM(D107:D111)</f>
        <v>584687435</v>
      </c>
      <c r="E112" s="678">
        <f t="shared" si="39"/>
        <v>0</v>
      </c>
      <c r="F112" s="385">
        <f>SUM(F107:F111)</f>
        <v>584687435</v>
      </c>
      <c r="G112" s="385">
        <f t="shared" ref="G112:I112" si="40">SUM(G107:G111)</f>
        <v>-11120159</v>
      </c>
      <c r="H112" s="385">
        <f t="shared" si="40"/>
        <v>1786817</v>
      </c>
      <c r="I112" s="385">
        <f t="shared" si="40"/>
        <v>404134</v>
      </c>
      <c r="J112" s="385">
        <f>SUM(J110)</f>
        <v>225111</v>
      </c>
      <c r="K112" s="385">
        <f>SUM(F112:J112)</f>
        <v>575983338</v>
      </c>
      <c r="L112" s="80"/>
    </row>
    <row r="113" spans="1:11" s="11" customFormat="1" ht="24.75" customHeight="1" x14ac:dyDescent="0.3">
      <c r="A113" s="896" t="s">
        <v>89</v>
      </c>
      <c r="B113" s="23" t="s">
        <v>259</v>
      </c>
      <c r="C113" s="81" t="s">
        <v>260</v>
      </c>
      <c r="D113" s="684">
        <f t="shared" ref="D113:E113" si="41">D106+D112</f>
        <v>4428896478</v>
      </c>
      <c r="E113" s="684">
        <f t="shared" si="41"/>
        <v>0</v>
      </c>
      <c r="F113" s="385">
        <f>F106+F112</f>
        <v>4428896478</v>
      </c>
      <c r="G113" s="385">
        <f t="shared" ref="G113:I113" si="42">G106+G112</f>
        <v>-95332561</v>
      </c>
      <c r="H113" s="385">
        <f t="shared" si="42"/>
        <v>74138213</v>
      </c>
      <c r="I113" s="385">
        <f t="shared" si="42"/>
        <v>345877431</v>
      </c>
      <c r="J113" s="385">
        <f>SUM(J95,J105,J112)</f>
        <v>10364874</v>
      </c>
      <c r="K113" s="385">
        <f>SUM(F113:J113)</f>
        <v>4763944435</v>
      </c>
    </row>
    <row r="114" spans="1:11" ht="16.5" customHeight="1" x14ac:dyDescent="0.35"/>
    <row r="115" spans="1:11" x14ac:dyDescent="0.35">
      <c r="F115" s="391"/>
    </row>
  </sheetData>
  <mergeCells count="5">
    <mergeCell ref="A3:B3"/>
    <mergeCell ref="A77:F77"/>
    <mergeCell ref="A2:K2"/>
    <mergeCell ref="A1:K1"/>
    <mergeCell ref="A78:K78"/>
  </mergeCells>
  <printOptions horizontalCentered="1"/>
  <pageMargins left="0.39370078740157483" right="0.39370078740157483" top="1.0629921259842521" bottom="0.86614173228346458" header="0.78740157480314965" footer="0.59055118110236227"/>
  <pageSetup paperSize="9" scale="35" fitToHeight="2" orientation="portrait" r:id="rId1"/>
  <headerFooter alignWithMargins="0">
    <oddHeader>&amp;R&amp;"Times New Roman CE,Félkövér dőlt"&amp;11 9. melléklet a 27/2020.(XI.26.) önkormányzati rendelethez</oddHeader>
  </headerFooter>
  <rowBreaks count="1" manualBreakCount="1">
    <brk id="76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F46"/>
  <sheetViews>
    <sheetView zoomScale="130" zoomScaleNormal="130" workbookViewId="0">
      <selection sqref="A1:F46"/>
    </sheetView>
  </sheetViews>
  <sheetFormatPr defaultRowHeight="13" x14ac:dyDescent="0.3"/>
  <cols>
    <col min="1" max="1" width="6" style="563" customWidth="1"/>
    <col min="2" max="2" width="28.5" style="565" customWidth="1"/>
    <col min="3" max="3" width="15.69921875" style="569" customWidth="1"/>
    <col min="4" max="4" width="14.5" style="870" bestFit="1" customWidth="1"/>
    <col min="5" max="5" width="14.5" style="564" bestFit="1" customWidth="1"/>
    <col min="6" max="6" width="17.19921875" style="569" customWidth="1"/>
    <col min="7" max="249" width="9.296875" style="569"/>
    <col min="250" max="250" width="5.796875" style="569" customWidth="1"/>
    <col min="251" max="251" width="22.296875" style="569" customWidth="1"/>
    <col min="252" max="252" width="13" style="569" customWidth="1"/>
    <col min="253" max="253" width="11" style="569" customWidth="1"/>
    <col min="254" max="254" width="15.5" style="569" customWidth="1"/>
    <col min="255" max="255" width="11.19921875" style="569" customWidth="1"/>
    <col min="256" max="256" width="13.296875" style="569" customWidth="1"/>
    <col min="257" max="258" width="14" style="569" customWidth="1"/>
    <col min="259" max="259" width="13.296875" style="569" customWidth="1"/>
    <col min="260" max="260" width="12.296875" style="569" customWidth="1"/>
    <col min="261" max="261" width="14.296875" style="569" customWidth="1"/>
    <col min="262" max="262" width="15.19921875" style="569" customWidth="1"/>
    <col min="263" max="505" width="9.296875" style="569"/>
    <col min="506" max="506" width="5.796875" style="569" customWidth="1"/>
    <col min="507" max="507" width="22.296875" style="569" customWidth="1"/>
    <col min="508" max="508" width="13" style="569" customWidth="1"/>
    <col min="509" max="509" width="11" style="569" customWidth="1"/>
    <col min="510" max="510" width="15.5" style="569" customWidth="1"/>
    <col min="511" max="511" width="11.19921875" style="569" customWidth="1"/>
    <col min="512" max="512" width="13.296875" style="569" customWidth="1"/>
    <col min="513" max="514" width="14" style="569" customWidth="1"/>
    <col min="515" max="515" width="13.296875" style="569" customWidth="1"/>
    <col min="516" max="516" width="12.296875" style="569" customWidth="1"/>
    <col min="517" max="517" width="14.296875" style="569" customWidth="1"/>
    <col min="518" max="518" width="15.19921875" style="569" customWidth="1"/>
    <col min="519" max="761" width="9.296875" style="569"/>
    <col min="762" max="762" width="5.796875" style="569" customWidth="1"/>
    <col min="763" max="763" width="22.296875" style="569" customWidth="1"/>
    <col min="764" max="764" width="13" style="569" customWidth="1"/>
    <col min="765" max="765" width="11" style="569" customWidth="1"/>
    <col min="766" max="766" width="15.5" style="569" customWidth="1"/>
    <col min="767" max="767" width="11.19921875" style="569" customWidth="1"/>
    <col min="768" max="768" width="13.296875" style="569" customWidth="1"/>
    <col min="769" max="770" width="14" style="569" customWidth="1"/>
    <col min="771" max="771" width="13.296875" style="569" customWidth="1"/>
    <col min="772" max="772" width="12.296875" style="569" customWidth="1"/>
    <col min="773" max="773" width="14.296875" style="569" customWidth="1"/>
    <col min="774" max="774" width="15.19921875" style="569" customWidth="1"/>
    <col min="775" max="1017" width="9.296875" style="569"/>
    <col min="1018" max="1018" width="5.796875" style="569" customWidth="1"/>
    <col min="1019" max="1019" width="22.296875" style="569" customWidth="1"/>
    <col min="1020" max="1020" width="13" style="569" customWidth="1"/>
    <col min="1021" max="1021" width="11" style="569" customWidth="1"/>
    <col min="1022" max="1022" width="15.5" style="569" customWidth="1"/>
    <col min="1023" max="1023" width="11.19921875" style="569" customWidth="1"/>
    <col min="1024" max="1024" width="13.296875" style="569" customWidth="1"/>
    <col min="1025" max="1026" width="14" style="569" customWidth="1"/>
    <col min="1027" max="1027" width="13.296875" style="569" customWidth="1"/>
    <col min="1028" max="1028" width="12.296875" style="569" customWidth="1"/>
    <col min="1029" max="1029" width="14.296875" style="569" customWidth="1"/>
    <col min="1030" max="1030" width="15.19921875" style="569" customWidth="1"/>
    <col min="1031" max="1273" width="9.296875" style="569"/>
    <col min="1274" max="1274" width="5.796875" style="569" customWidth="1"/>
    <col min="1275" max="1275" width="22.296875" style="569" customWidth="1"/>
    <col min="1276" max="1276" width="13" style="569" customWidth="1"/>
    <col min="1277" max="1277" width="11" style="569" customWidth="1"/>
    <col min="1278" max="1278" width="15.5" style="569" customWidth="1"/>
    <col min="1279" max="1279" width="11.19921875" style="569" customWidth="1"/>
    <col min="1280" max="1280" width="13.296875" style="569" customWidth="1"/>
    <col min="1281" max="1282" width="14" style="569" customWidth="1"/>
    <col min="1283" max="1283" width="13.296875" style="569" customWidth="1"/>
    <col min="1284" max="1284" width="12.296875" style="569" customWidth="1"/>
    <col min="1285" max="1285" width="14.296875" style="569" customWidth="1"/>
    <col min="1286" max="1286" width="15.19921875" style="569" customWidth="1"/>
    <col min="1287" max="1529" width="9.296875" style="569"/>
    <col min="1530" max="1530" width="5.796875" style="569" customWidth="1"/>
    <col min="1531" max="1531" width="22.296875" style="569" customWidth="1"/>
    <col min="1532" max="1532" width="13" style="569" customWidth="1"/>
    <col min="1533" max="1533" width="11" style="569" customWidth="1"/>
    <col min="1534" max="1534" width="15.5" style="569" customWidth="1"/>
    <col min="1535" max="1535" width="11.19921875" style="569" customWidth="1"/>
    <col min="1536" max="1536" width="13.296875" style="569" customWidth="1"/>
    <col min="1537" max="1538" width="14" style="569" customWidth="1"/>
    <col min="1539" max="1539" width="13.296875" style="569" customWidth="1"/>
    <col min="1540" max="1540" width="12.296875" style="569" customWidth="1"/>
    <col min="1541" max="1541" width="14.296875" style="569" customWidth="1"/>
    <col min="1542" max="1542" width="15.19921875" style="569" customWidth="1"/>
    <col min="1543" max="1785" width="9.296875" style="569"/>
    <col min="1786" max="1786" width="5.796875" style="569" customWidth="1"/>
    <col min="1787" max="1787" width="22.296875" style="569" customWidth="1"/>
    <col min="1788" max="1788" width="13" style="569" customWidth="1"/>
    <col min="1789" max="1789" width="11" style="569" customWidth="1"/>
    <col min="1790" max="1790" width="15.5" style="569" customWidth="1"/>
    <col min="1791" max="1791" width="11.19921875" style="569" customWidth="1"/>
    <col min="1792" max="1792" width="13.296875" style="569" customWidth="1"/>
    <col min="1793" max="1794" width="14" style="569" customWidth="1"/>
    <col min="1795" max="1795" width="13.296875" style="569" customWidth="1"/>
    <col min="1796" max="1796" width="12.296875" style="569" customWidth="1"/>
    <col min="1797" max="1797" width="14.296875" style="569" customWidth="1"/>
    <col min="1798" max="1798" width="15.19921875" style="569" customWidth="1"/>
    <col min="1799" max="2041" width="9.296875" style="569"/>
    <col min="2042" max="2042" width="5.796875" style="569" customWidth="1"/>
    <col min="2043" max="2043" width="22.296875" style="569" customWidth="1"/>
    <col min="2044" max="2044" width="13" style="569" customWidth="1"/>
    <col min="2045" max="2045" width="11" style="569" customWidth="1"/>
    <col min="2046" max="2046" width="15.5" style="569" customWidth="1"/>
    <col min="2047" max="2047" width="11.19921875" style="569" customWidth="1"/>
    <col min="2048" max="2048" width="13.296875" style="569" customWidth="1"/>
    <col min="2049" max="2050" width="14" style="569" customWidth="1"/>
    <col min="2051" max="2051" width="13.296875" style="569" customWidth="1"/>
    <col min="2052" max="2052" width="12.296875" style="569" customWidth="1"/>
    <col min="2053" max="2053" width="14.296875" style="569" customWidth="1"/>
    <col min="2054" max="2054" width="15.19921875" style="569" customWidth="1"/>
    <col min="2055" max="2297" width="9.296875" style="569"/>
    <col min="2298" max="2298" width="5.796875" style="569" customWidth="1"/>
    <col min="2299" max="2299" width="22.296875" style="569" customWidth="1"/>
    <col min="2300" max="2300" width="13" style="569" customWidth="1"/>
    <col min="2301" max="2301" width="11" style="569" customWidth="1"/>
    <col min="2302" max="2302" width="15.5" style="569" customWidth="1"/>
    <col min="2303" max="2303" width="11.19921875" style="569" customWidth="1"/>
    <col min="2304" max="2304" width="13.296875" style="569" customWidth="1"/>
    <col min="2305" max="2306" width="14" style="569" customWidth="1"/>
    <col min="2307" max="2307" width="13.296875" style="569" customWidth="1"/>
    <col min="2308" max="2308" width="12.296875" style="569" customWidth="1"/>
    <col min="2309" max="2309" width="14.296875" style="569" customWidth="1"/>
    <col min="2310" max="2310" width="15.19921875" style="569" customWidth="1"/>
    <col min="2311" max="2553" width="9.296875" style="569"/>
    <col min="2554" max="2554" width="5.796875" style="569" customWidth="1"/>
    <col min="2555" max="2555" width="22.296875" style="569" customWidth="1"/>
    <col min="2556" max="2556" width="13" style="569" customWidth="1"/>
    <col min="2557" max="2557" width="11" style="569" customWidth="1"/>
    <col min="2558" max="2558" width="15.5" style="569" customWidth="1"/>
    <col min="2559" max="2559" width="11.19921875" style="569" customWidth="1"/>
    <col min="2560" max="2560" width="13.296875" style="569" customWidth="1"/>
    <col min="2561" max="2562" width="14" style="569" customWidth="1"/>
    <col min="2563" max="2563" width="13.296875" style="569" customWidth="1"/>
    <col min="2564" max="2564" width="12.296875" style="569" customWidth="1"/>
    <col min="2565" max="2565" width="14.296875" style="569" customWidth="1"/>
    <col min="2566" max="2566" width="15.19921875" style="569" customWidth="1"/>
    <col min="2567" max="2809" width="9.296875" style="569"/>
    <col min="2810" max="2810" width="5.796875" style="569" customWidth="1"/>
    <col min="2811" max="2811" width="22.296875" style="569" customWidth="1"/>
    <col min="2812" max="2812" width="13" style="569" customWidth="1"/>
    <col min="2813" max="2813" width="11" style="569" customWidth="1"/>
    <col min="2814" max="2814" width="15.5" style="569" customWidth="1"/>
    <col min="2815" max="2815" width="11.19921875" style="569" customWidth="1"/>
    <col min="2816" max="2816" width="13.296875" style="569" customWidth="1"/>
    <col min="2817" max="2818" width="14" style="569" customWidth="1"/>
    <col min="2819" max="2819" width="13.296875" style="569" customWidth="1"/>
    <col min="2820" max="2820" width="12.296875" style="569" customWidth="1"/>
    <col min="2821" max="2821" width="14.296875" style="569" customWidth="1"/>
    <col min="2822" max="2822" width="15.19921875" style="569" customWidth="1"/>
    <col min="2823" max="3065" width="9.296875" style="569"/>
    <col min="3066" max="3066" width="5.796875" style="569" customWidth="1"/>
    <col min="3067" max="3067" width="22.296875" style="569" customWidth="1"/>
    <col min="3068" max="3068" width="13" style="569" customWidth="1"/>
    <col min="3069" max="3069" width="11" style="569" customWidth="1"/>
    <col min="3070" max="3070" width="15.5" style="569" customWidth="1"/>
    <col min="3071" max="3071" width="11.19921875" style="569" customWidth="1"/>
    <col min="3072" max="3072" width="13.296875" style="569" customWidth="1"/>
    <col min="3073" max="3074" width="14" style="569" customWidth="1"/>
    <col min="3075" max="3075" width="13.296875" style="569" customWidth="1"/>
    <col min="3076" max="3076" width="12.296875" style="569" customWidth="1"/>
    <col min="3077" max="3077" width="14.296875" style="569" customWidth="1"/>
    <col min="3078" max="3078" width="15.19921875" style="569" customWidth="1"/>
    <col min="3079" max="3321" width="9.296875" style="569"/>
    <col min="3322" max="3322" width="5.796875" style="569" customWidth="1"/>
    <col min="3323" max="3323" width="22.296875" style="569" customWidth="1"/>
    <col min="3324" max="3324" width="13" style="569" customWidth="1"/>
    <col min="3325" max="3325" width="11" style="569" customWidth="1"/>
    <col min="3326" max="3326" width="15.5" style="569" customWidth="1"/>
    <col min="3327" max="3327" width="11.19921875" style="569" customWidth="1"/>
    <col min="3328" max="3328" width="13.296875" style="569" customWidth="1"/>
    <col min="3329" max="3330" width="14" style="569" customWidth="1"/>
    <col min="3331" max="3331" width="13.296875" style="569" customWidth="1"/>
    <col min="3332" max="3332" width="12.296875" style="569" customWidth="1"/>
    <col min="3333" max="3333" width="14.296875" style="569" customWidth="1"/>
    <col min="3334" max="3334" width="15.19921875" style="569" customWidth="1"/>
    <col min="3335" max="3577" width="9.296875" style="569"/>
    <col min="3578" max="3578" width="5.796875" style="569" customWidth="1"/>
    <col min="3579" max="3579" width="22.296875" style="569" customWidth="1"/>
    <col min="3580" max="3580" width="13" style="569" customWidth="1"/>
    <col min="3581" max="3581" width="11" style="569" customWidth="1"/>
    <col min="3582" max="3582" width="15.5" style="569" customWidth="1"/>
    <col min="3583" max="3583" width="11.19921875" style="569" customWidth="1"/>
    <col min="3584" max="3584" width="13.296875" style="569" customWidth="1"/>
    <col min="3585" max="3586" width="14" style="569" customWidth="1"/>
    <col min="3587" max="3587" width="13.296875" style="569" customWidth="1"/>
    <col min="3588" max="3588" width="12.296875" style="569" customWidth="1"/>
    <col min="3589" max="3589" width="14.296875" style="569" customWidth="1"/>
    <col min="3590" max="3590" width="15.19921875" style="569" customWidth="1"/>
    <col min="3591" max="3833" width="9.296875" style="569"/>
    <col min="3834" max="3834" width="5.796875" style="569" customWidth="1"/>
    <col min="3835" max="3835" width="22.296875" style="569" customWidth="1"/>
    <col min="3836" max="3836" width="13" style="569" customWidth="1"/>
    <col min="3837" max="3837" width="11" style="569" customWidth="1"/>
    <col min="3838" max="3838" width="15.5" style="569" customWidth="1"/>
    <col min="3839" max="3839" width="11.19921875" style="569" customWidth="1"/>
    <col min="3840" max="3840" width="13.296875" style="569" customWidth="1"/>
    <col min="3841" max="3842" width="14" style="569" customWidth="1"/>
    <col min="3843" max="3843" width="13.296875" style="569" customWidth="1"/>
    <col min="3844" max="3844" width="12.296875" style="569" customWidth="1"/>
    <col min="3845" max="3845" width="14.296875" style="569" customWidth="1"/>
    <col min="3846" max="3846" width="15.19921875" style="569" customWidth="1"/>
    <col min="3847" max="4089" width="9.296875" style="569"/>
    <col min="4090" max="4090" width="5.796875" style="569" customWidth="1"/>
    <col min="4091" max="4091" width="22.296875" style="569" customWidth="1"/>
    <col min="4092" max="4092" width="13" style="569" customWidth="1"/>
    <col min="4093" max="4093" width="11" style="569" customWidth="1"/>
    <col min="4094" max="4094" width="15.5" style="569" customWidth="1"/>
    <col min="4095" max="4095" width="11.19921875" style="569" customWidth="1"/>
    <col min="4096" max="4096" width="13.296875" style="569" customWidth="1"/>
    <col min="4097" max="4098" width="14" style="569" customWidth="1"/>
    <col min="4099" max="4099" width="13.296875" style="569" customWidth="1"/>
    <col min="4100" max="4100" width="12.296875" style="569" customWidth="1"/>
    <col min="4101" max="4101" width="14.296875" style="569" customWidth="1"/>
    <col min="4102" max="4102" width="15.19921875" style="569" customWidth="1"/>
    <col min="4103" max="4345" width="9.296875" style="569"/>
    <col min="4346" max="4346" width="5.796875" style="569" customWidth="1"/>
    <col min="4347" max="4347" width="22.296875" style="569" customWidth="1"/>
    <col min="4348" max="4348" width="13" style="569" customWidth="1"/>
    <col min="4349" max="4349" width="11" style="569" customWidth="1"/>
    <col min="4350" max="4350" width="15.5" style="569" customWidth="1"/>
    <col min="4351" max="4351" width="11.19921875" style="569" customWidth="1"/>
    <col min="4352" max="4352" width="13.296875" style="569" customWidth="1"/>
    <col min="4353" max="4354" width="14" style="569" customWidth="1"/>
    <col min="4355" max="4355" width="13.296875" style="569" customWidth="1"/>
    <col min="4356" max="4356" width="12.296875" style="569" customWidth="1"/>
    <col min="4357" max="4357" width="14.296875" style="569" customWidth="1"/>
    <col min="4358" max="4358" width="15.19921875" style="569" customWidth="1"/>
    <col min="4359" max="4601" width="9.296875" style="569"/>
    <col min="4602" max="4602" width="5.796875" style="569" customWidth="1"/>
    <col min="4603" max="4603" width="22.296875" style="569" customWidth="1"/>
    <col min="4604" max="4604" width="13" style="569" customWidth="1"/>
    <col min="4605" max="4605" width="11" style="569" customWidth="1"/>
    <col min="4606" max="4606" width="15.5" style="569" customWidth="1"/>
    <col min="4607" max="4607" width="11.19921875" style="569" customWidth="1"/>
    <col min="4608" max="4608" width="13.296875" style="569" customWidth="1"/>
    <col min="4609" max="4610" width="14" style="569" customWidth="1"/>
    <col min="4611" max="4611" width="13.296875" style="569" customWidth="1"/>
    <col min="4612" max="4612" width="12.296875" style="569" customWidth="1"/>
    <col min="4613" max="4613" width="14.296875" style="569" customWidth="1"/>
    <col min="4614" max="4614" width="15.19921875" style="569" customWidth="1"/>
    <col min="4615" max="4857" width="9.296875" style="569"/>
    <col min="4858" max="4858" width="5.796875" style="569" customWidth="1"/>
    <col min="4859" max="4859" width="22.296875" style="569" customWidth="1"/>
    <col min="4860" max="4860" width="13" style="569" customWidth="1"/>
    <col min="4861" max="4861" width="11" style="569" customWidth="1"/>
    <col min="4862" max="4862" width="15.5" style="569" customWidth="1"/>
    <col min="4863" max="4863" width="11.19921875" style="569" customWidth="1"/>
    <col min="4864" max="4864" width="13.296875" style="569" customWidth="1"/>
    <col min="4865" max="4866" width="14" style="569" customWidth="1"/>
    <col min="4867" max="4867" width="13.296875" style="569" customWidth="1"/>
    <col min="4868" max="4868" width="12.296875" style="569" customWidth="1"/>
    <col min="4869" max="4869" width="14.296875" style="569" customWidth="1"/>
    <col min="4870" max="4870" width="15.19921875" style="569" customWidth="1"/>
    <col min="4871" max="5113" width="9.296875" style="569"/>
    <col min="5114" max="5114" width="5.796875" style="569" customWidth="1"/>
    <col min="5115" max="5115" width="22.296875" style="569" customWidth="1"/>
    <col min="5116" max="5116" width="13" style="569" customWidth="1"/>
    <col min="5117" max="5117" width="11" style="569" customWidth="1"/>
    <col min="5118" max="5118" width="15.5" style="569" customWidth="1"/>
    <col min="5119" max="5119" width="11.19921875" style="569" customWidth="1"/>
    <col min="5120" max="5120" width="13.296875" style="569" customWidth="1"/>
    <col min="5121" max="5122" width="14" style="569" customWidth="1"/>
    <col min="5123" max="5123" width="13.296875" style="569" customWidth="1"/>
    <col min="5124" max="5124" width="12.296875" style="569" customWidth="1"/>
    <col min="5125" max="5125" width="14.296875" style="569" customWidth="1"/>
    <col min="5126" max="5126" width="15.19921875" style="569" customWidth="1"/>
    <col min="5127" max="5369" width="9.296875" style="569"/>
    <col min="5370" max="5370" width="5.796875" style="569" customWidth="1"/>
    <col min="5371" max="5371" width="22.296875" style="569" customWidth="1"/>
    <col min="5372" max="5372" width="13" style="569" customWidth="1"/>
    <col min="5373" max="5373" width="11" style="569" customWidth="1"/>
    <col min="5374" max="5374" width="15.5" style="569" customWidth="1"/>
    <col min="5375" max="5375" width="11.19921875" style="569" customWidth="1"/>
    <col min="5376" max="5376" width="13.296875" style="569" customWidth="1"/>
    <col min="5377" max="5378" width="14" style="569" customWidth="1"/>
    <col min="5379" max="5379" width="13.296875" style="569" customWidth="1"/>
    <col min="5380" max="5380" width="12.296875" style="569" customWidth="1"/>
    <col min="5381" max="5381" width="14.296875" style="569" customWidth="1"/>
    <col min="5382" max="5382" width="15.19921875" style="569" customWidth="1"/>
    <col min="5383" max="5625" width="9.296875" style="569"/>
    <col min="5626" max="5626" width="5.796875" style="569" customWidth="1"/>
    <col min="5627" max="5627" width="22.296875" style="569" customWidth="1"/>
    <col min="5628" max="5628" width="13" style="569" customWidth="1"/>
    <col min="5629" max="5629" width="11" style="569" customWidth="1"/>
    <col min="5630" max="5630" width="15.5" style="569" customWidth="1"/>
    <col min="5631" max="5631" width="11.19921875" style="569" customWidth="1"/>
    <col min="5632" max="5632" width="13.296875" style="569" customWidth="1"/>
    <col min="5633" max="5634" width="14" style="569" customWidth="1"/>
    <col min="5635" max="5635" width="13.296875" style="569" customWidth="1"/>
    <col min="5636" max="5636" width="12.296875" style="569" customWidth="1"/>
    <col min="5637" max="5637" width="14.296875" style="569" customWidth="1"/>
    <col min="5638" max="5638" width="15.19921875" style="569" customWidth="1"/>
    <col min="5639" max="5881" width="9.296875" style="569"/>
    <col min="5882" max="5882" width="5.796875" style="569" customWidth="1"/>
    <col min="5883" max="5883" width="22.296875" style="569" customWidth="1"/>
    <col min="5884" max="5884" width="13" style="569" customWidth="1"/>
    <col min="5885" max="5885" width="11" style="569" customWidth="1"/>
    <col min="5886" max="5886" width="15.5" style="569" customWidth="1"/>
    <col min="5887" max="5887" width="11.19921875" style="569" customWidth="1"/>
    <col min="5888" max="5888" width="13.296875" style="569" customWidth="1"/>
    <col min="5889" max="5890" width="14" style="569" customWidth="1"/>
    <col min="5891" max="5891" width="13.296875" style="569" customWidth="1"/>
    <col min="5892" max="5892" width="12.296875" style="569" customWidth="1"/>
    <col min="5893" max="5893" width="14.296875" style="569" customWidth="1"/>
    <col min="5894" max="5894" width="15.19921875" style="569" customWidth="1"/>
    <col min="5895" max="6137" width="9.296875" style="569"/>
    <col min="6138" max="6138" width="5.796875" style="569" customWidth="1"/>
    <col min="6139" max="6139" width="22.296875" style="569" customWidth="1"/>
    <col min="6140" max="6140" width="13" style="569" customWidth="1"/>
    <col min="6141" max="6141" width="11" style="569" customWidth="1"/>
    <col min="6142" max="6142" width="15.5" style="569" customWidth="1"/>
    <col min="6143" max="6143" width="11.19921875" style="569" customWidth="1"/>
    <col min="6144" max="6144" width="13.296875" style="569" customWidth="1"/>
    <col min="6145" max="6146" width="14" style="569" customWidth="1"/>
    <col min="6147" max="6147" width="13.296875" style="569" customWidth="1"/>
    <col min="6148" max="6148" width="12.296875" style="569" customWidth="1"/>
    <col min="6149" max="6149" width="14.296875" style="569" customWidth="1"/>
    <col min="6150" max="6150" width="15.19921875" style="569" customWidth="1"/>
    <col min="6151" max="6393" width="9.296875" style="569"/>
    <col min="6394" max="6394" width="5.796875" style="569" customWidth="1"/>
    <col min="6395" max="6395" width="22.296875" style="569" customWidth="1"/>
    <col min="6396" max="6396" width="13" style="569" customWidth="1"/>
    <col min="6397" max="6397" width="11" style="569" customWidth="1"/>
    <col min="6398" max="6398" width="15.5" style="569" customWidth="1"/>
    <col min="6399" max="6399" width="11.19921875" style="569" customWidth="1"/>
    <col min="6400" max="6400" width="13.296875" style="569" customWidth="1"/>
    <col min="6401" max="6402" width="14" style="569" customWidth="1"/>
    <col min="6403" max="6403" width="13.296875" style="569" customWidth="1"/>
    <col min="6404" max="6404" width="12.296875" style="569" customWidth="1"/>
    <col min="6405" max="6405" width="14.296875" style="569" customWidth="1"/>
    <col min="6406" max="6406" width="15.19921875" style="569" customWidth="1"/>
    <col min="6407" max="6649" width="9.296875" style="569"/>
    <col min="6650" max="6650" width="5.796875" style="569" customWidth="1"/>
    <col min="6651" max="6651" width="22.296875" style="569" customWidth="1"/>
    <col min="6652" max="6652" width="13" style="569" customWidth="1"/>
    <col min="6653" max="6653" width="11" style="569" customWidth="1"/>
    <col min="6654" max="6654" width="15.5" style="569" customWidth="1"/>
    <col min="6655" max="6655" width="11.19921875" style="569" customWidth="1"/>
    <col min="6656" max="6656" width="13.296875" style="569" customWidth="1"/>
    <col min="6657" max="6658" width="14" style="569" customWidth="1"/>
    <col min="6659" max="6659" width="13.296875" style="569" customWidth="1"/>
    <col min="6660" max="6660" width="12.296875" style="569" customWidth="1"/>
    <col min="6661" max="6661" width="14.296875" style="569" customWidth="1"/>
    <col min="6662" max="6662" width="15.19921875" style="569" customWidth="1"/>
    <col min="6663" max="6905" width="9.296875" style="569"/>
    <col min="6906" max="6906" width="5.796875" style="569" customWidth="1"/>
    <col min="6907" max="6907" width="22.296875" style="569" customWidth="1"/>
    <col min="6908" max="6908" width="13" style="569" customWidth="1"/>
    <col min="6909" max="6909" width="11" style="569" customWidth="1"/>
    <col min="6910" max="6910" width="15.5" style="569" customWidth="1"/>
    <col min="6911" max="6911" width="11.19921875" style="569" customWidth="1"/>
    <col min="6912" max="6912" width="13.296875" style="569" customWidth="1"/>
    <col min="6913" max="6914" width="14" style="569" customWidth="1"/>
    <col min="6915" max="6915" width="13.296875" style="569" customWidth="1"/>
    <col min="6916" max="6916" width="12.296875" style="569" customWidth="1"/>
    <col min="6917" max="6917" width="14.296875" style="569" customWidth="1"/>
    <col min="6918" max="6918" width="15.19921875" style="569" customWidth="1"/>
    <col min="6919" max="7161" width="9.296875" style="569"/>
    <col min="7162" max="7162" width="5.796875" style="569" customWidth="1"/>
    <col min="7163" max="7163" width="22.296875" style="569" customWidth="1"/>
    <col min="7164" max="7164" width="13" style="569" customWidth="1"/>
    <col min="7165" max="7165" width="11" style="569" customWidth="1"/>
    <col min="7166" max="7166" width="15.5" style="569" customWidth="1"/>
    <col min="7167" max="7167" width="11.19921875" style="569" customWidth="1"/>
    <col min="7168" max="7168" width="13.296875" style="569" customWidth="1"/>
    <col min="7169" max="7170" width="14" style="569" customWidth="1"/>
    <col min="7171" max="7171" width="13.296875" style="569" customWidth="1"/>
    <col min="7172" max="7172" width="12.296875" style="569" customWidth="1"/>
    <col min="7173" max="7173" width="14.296875" style="569" customWidth="1"/>
    <col min="7174" max="7174" width="15.19921875" style="569" customWidth="1"/>
    <col min="7175" max="7417" width="9.296875" style="569"/>
    <col min="7418" max="7418" width="5.796875" style="569" customWidth="1"/>
    <col min="7419" max="7419" width="22.296875" style="569" customWidth="1"/>
    <col min="7420" max="7420" width="13" style="569" customWidth="1"/>
    <col min="7421" max="7421" width="11" style="569" customWidth="1"/>
    <col min="7422" max="7422" width="15.5" style="569" customWidth="1"/>
    <col min="7423" max="7423" width="11.19921875" style="569" customWidth="1"/>
    <col min="7424" max="7424" width="13.296875" style="569" customWidth="1"/>
    <col min="7425" max="7426" width="14" style="569" customWidth="1"/>
    <col min="7427" max="7427" width="13.296875" style="569" customWidth="1"/>
    <col min="7428" max="7428" width="12.296875" style="569" customWidth="1"/>
    <col min="7429" max="7429" width="14.296875" style="569" customWidth="1"/>
    <col min="7430" max="7430" width="15.19921875" style="569" customWidth="1"/>
    <col min="7431" max="7673" width="9.296875" style="569"/>
    <col min="7674" max="7674" width="5.796875" style="569" customWidth="1"/>
    <col min="7675" max="7675" width="22.296875" style="569" customWidth="1"/>
    <col min="7676" max="7676" width="13" style="569" customWidth="1"/>
    <col min="7677" max="7677" width="11" style="569" customWidth="1"/>
    <col min="7678" max="7678" width="15.5" style="569" customWidth="1"/>
    <col min="7679" max="7679" width="11.19921875" style="569" customWidth="1"/>
    <col min="7680" max="7680" width="13.296875" style="569" customWidth="1"/>
    <col min="7681" max="7682" width="14" style="569" customWidth="1"/>
    <col min="7683" max="7683" width="13.296875" style="569" customWidth="1"/>
    <col min="7684" max="7684" width="12.296875" style="569" customWidth="1"/>
    <col min="7685" max="7685" width="14.296875" style="569" customWidth="1"/>
    <col min="7686" max="7686" width="15.19921875" style="569" customWidth="1"/>
    <col min="7687" max="7929" width="9.296875" style="569"/>
    <col min="7930" max="7930" width="5.796875" style="569" customWidth="1"/>
    <col min="7931" max="7931" width="22.296875" style="569" customWidth="1"/>
    <col min="7932" max="7932" width="13" style="569" customWidth="1"/>
    <col min="7933" max="7933" width="11" style="569" customWidth="1"/>
    <col min="7934" max="7934" width="15.5" style="569" customWidth="1"/>
    <col min="7935" max="7935" width="11.19921875" style="569" customWidth="1"/>
    <col min="7936" max="7936" width="13.296875" style="569" customWidth="1"/>
    <col min="7937" max="7938" width="14" style="569" customWidth="1"/>
    <col min="7939" max="7939" width="13.296875" style="569" customWidth="1"/>
    <col min="7940" max="7940" width="12.296875" style="569" customWidth="1"/>
    <col min="7941" max="7941" width="14.296875" style="569" customWidth="1"/>
    <col min="7942" max="7942" width="15.19921875" style="569" customWidth="1"/>
    <col min="7943" max="8185" width="9.296875" style="569"/>
    <col min="8186" max="8186" width="5.796875" style="569" customWidth="1"/>
    <col min="8187" max="8187" width="22.296875" style="569" customWidth="1"/>
    <col min="8188" max="8188" width="13" style="569" customWidth="1"/>
    <col min="8189" max="8189" width="11" style="569" customWidth="1"/>
    <col min="8190" max="8190" width="15.5" style="569" customWidth="1"/>
    <col min="8191" max="8191" width="11.19921875" style="569" customWidth="1"/>
    <col min="8192" max="8192" width="13.296875" style="569" customWidth="1"/>
    <col min="8193" max="8194" width="14" style="569" customWidth="1"/>
    <col min="8195" max="8195" width="13.296875" style="569" customWidth="1"/>
    <col min="8196" max="8196" width="12.296875" style="569" customWidth="1"/>
    <col min="8197" max="8197" width="14.296875" style="569" customWidth="1"/>
    <col min="8198" max="8198" width="15.19921875" style="569" customWidth="1"/>
    <col min="8199" max="8441" width="9.296875" style="569"/>
    <col min="8442" max="8442" width="5.796875" style="569" customWidth="1"/>
    <col min="8443" max="8443" width="22.296875" style="569" customWidth="1"/>
    <col min="8444" max="8444" width="13" style="569" customWidth="1"/>
    <col min="8445" max="8445" width="11" style="569" customWidth="1"/>
    <col min="8446" max="8446" width="15.5" style="569" customWidth="1"/>
    <col min="8447" max="8447" width="11.19921875" style="569" customWidth="1"/>
    <col min="8448" max="8448" width="13.296875" style="569" customWidth="1"/>
    <col min="8449" max="8450" width="14" style="569" customWidth="1"/>
    <col min="8451" max="8451" width="13.296875" style="569" customWidth="1"/>
    <col min="8452" max="8452" width="12.296875" style="569" customWidth="1"/>
    <col min="8453" max="8453" width="14.296875" style="569" customWidth="1"/>
    <col min="8454" max="8454" width="15.19921875" style="569" customWidth="1"/>
    <col min="8455" max="8697" width="9.296875" style="569"/>
    <col min="8698" max="8698" width="5.796875" style="569" customWidth="1"/>
    <col min="8699" max="8699" width="22.296875" style="569" customWidth="1"/>
    <col min="8700" max="8700" width="13" style="569" customWidth="1"/>
    <col min="8701" max="8701" width="11" style="569" customWidth="1"/>
    <col min="8702" max="8702" width="15.5" style="569" customWidth="1"/>
    <col min="8703" max="8703" width="11.19921875" style="569" customWidth="1"/>
    <col min="8704" max="8704" width="13.296875" style="569" customWidth="1"/>
    <col min="8705" max="8706" width="14" style="569" customWidth="1"/>
    <col min="8707" max="8707" width="13.296875" style="569" customWidth="1"/>
    <col min="8708" max="8708" width="12.296875" style="569" customWidth="1"/>
    <col min="8709" max="8709" width="14.296875" style="569" customWidth="1"/>
    <col min="8710" max="8710" width="15.19921875" style="569" customWidth="1"/>
    <col min="8711" max="8953" width="9.296875" style="569"/>
    <col min="8954" max="8954" width="5.796875" style="569" customWidth="1"/>
    <col min="8955" max="8955" width="22.296875" style="569" customWidth="1"/>
    <col min="8956" max="8956" width="13" style="569" customWidth="1"/>
    <col min="8957" max="8957" width="11" style="569" customWidth="1"/>
    <col min="8958" max="8958" width="15.5" style="569" customWidth="1"/>
    <col min="8959" max="8959" width="11.19921875" style="569" customWidth="1"/>
    <col min="8960" max="8960" width="13.296875" style="569" customWidth="1"/>
    <col min="8961" max="8962" width="14" style="569" customWidth="1"/>
    <col min="8963" max="8963" width="13.296875" style="569" customWidth="1"/>
    <col min="8964" max="8964" width="12.296875" style="569" customWidth="1"/>
    <col min="8965" max="8965" width="14.296875" style="569" customWidth="1"/>
    <col min="8966" max="8966" width="15.19921875" style="569" customWidth="1"/>
    <col min="8967" max="9209" width="9.296875" style="569"/>
    <col min="9210" max="9210" width="5.796875" style="569" customWidth="1"/>
    <col min="9211" max="9211" width="22.296875" style="569" customWidth="1"/>
    <col min="9212" max="9212" width="13" style="569" customWidth="1"/>
    <col min="9213" max="9213" width="11" style="569" customWidth="1"/>
    <col min="9214" max="9214" width="15.5" style="569" customWidth="1"/>
    <col min="9215" max="9215" width="11.19921875" style="569" customWidth="1"/>
    <col min="9216" max="9216" width="13.296875" style="569" customWidth="1"/>
    <col min="9217" max="9218" width="14" style="569" customWidth="1"/>
    <col min="9219" max="9219" width="13.296875" style="569" customWidth="1"/>
    <col min="9220" max="9220" width="12.296875" style="569" customWidth="1"/>
    <col min="9221" max="9221" width="14.296875" style="569" customWidth="1"/>
    <col min="9222" max="9222" width="15.19921875" style="569" customWidth="1"/>
    <col min="9223" max="9465" width="9.296875" style="569"/>
    <col min="9466" max="9466" width="5.796875" style="569" customWidth="1"/>
    <col min="9467" max="9467" width="22.296875" style="569" customWidth="1"/>
    <col min="9468" max="9468" width="13" style="569" customWidth="1"/>
    <col min="9469" max="9469" width="11" style="569" customWidth="1"/>
    <col min="9470" max="9470" width="15.5" style="569" customWidth="1"/>
    <col min="9471" max="9471" width="11.19921875" style="569" customWidth="1"/>
    <col min="9472" max="9472" width="13.296875" style="569" customWidth="1"/>
    <col min="9473" max="9474" width="14" style="569" customWidth="1"/>
    <col min="9475" max="9475" width="13.296875" style="569" customWidth="1"/>
    <col min="9476" max="9476" width="12.296875" style="569" customWidth="1"/>
    <col min="9477" max="9477" width="14.296875" style="569" customWidth="1"/>
    <col min="9478" max="9478" width="15.19921875" style="569" customWidth="1"/>
    <col min="9479" max="9721" width="9.296875" style="569"/>
    <col min="9722" max="9722" width="5.796875" style="569" customWidth="1"/>
    <col min="9723" max="9723" width="22.296875" style="569" customWidth="1"/>
    <col min="9724" max="9724" width="13" style="569" customWidth="1"/>
    <col min="9725" max="9725" width="11" style="569" customWidth="1"/>
    <col min="9726" max="9726" width="15.5" style="569" customWidth="1"/>
    <col min="9727" max="9727" width="11.19921875" style="569" customWidth="1"/>
    <col min="9728" max="9728" width="13.296875" style="569" customWidth="1"/>
    <col min="9729" max="9730" width="14" style="569" customWidth="1"/>
    <col min="9731" max="9731" width="13.296875" style="569" customWidth="1"/>
    <col min="9732" max="9732" width="12.296875" style="569" customWidth="1"/>
    <col min="9733" max="9733" width="14.296875" style="569" customWidth="1"/>
    <col min="9734" max="9734" width="15.19921875" style="569" customWidth="1"/>
    <col min="9735" max="9977" width="9.296875" style="569"/>
    <col min="9978" max="9978" width="5.796875" style="569" customWidth="1"/>
    <col min="9979" max="9979" width="22.296875" style="569" customWidth="1"/>
    <col min="9980" max="9980" width="13" style="569" customWidth="1"/>
    <col min="9981" max="9981" width="11" style="569" customWidth="1"/>
    <col min="9982" max="9982" width="15.5" style="569" customWidth="1"/>
    <col min="9983" max="9983" width="11.19921875" style="569" customWidth="1"/>
    <col min="9984" max="9984" width="13.296875" style="569" customWidth="1"/>
    <col min="9985" max="9986" width="14" style="569" customWidth="1"/>
    <col min="9987" max="9987" width="13.296875" style="569" customWidth="1"/>
    <col min="9988" max="9988" width="12.296875" style="569" customWidth="1"/>
    <col min="9989" max="9989" width="14.296875" style="569" customWidth="1"/>
    <col min="9990" max="9990" width="15.19921875" style="569" customWidth="1"/>
    <col min="9991" max="10233" width="9.296875" style="569"/>
    <col min="10234" max="10234" width="5.796875" style="569" customWidth="1"/>
    <col min="10235" max="10235" width="22.296875" style="569" customWidth="1"/>
    <col min="10236" max="10236" width="13" style="569" customWidth="1"/>
    <col min="10237" max="10237" width="11" style="569" customWidth="1"/>
    <col min="10238" max="10238" width="15.5" style="569" customWidth="1"/>
    <col min="10239" max="10239" width="11.19921875" style="569" customWidth="1"/>
    <col min="10240" max="10240" width="13.296875" style="569" customWidth="1"/>
    <col min="10241" max="10242" width="14" style="569" customWidth="1"/>
    <col min="10243" max="10243" width="13.296875" style="569" customWidth="1"/>
    <col min="10244" max="10244" width="12.296875" style="569" customWidth="1"/>
    <col min="10245" max="10245" width="14.296875" style="569" customWidth="1"/>
    <col min="10246" max="10246" width="15.19921875" style="569" customWidth="1"/>
    <col min="10247" max="10489" width="9.296875" style="569"/>
    <col min="10490" max="10490" width="5.796875" style="569" customWidth="1"/>
    <col min="10491" max="10491" width="22.296875" style="569" customWidth="1"/>
    <col min="10492" max="10492" width="13" style="569" customWidth="1"/>
    <col min="10493" max="10493" width="11" style="569" customWidth="1"/>
    <col min="10494" max="10494" width="15.5" style="569" customWidth="1"/>
    <col min="10495" max="10495" width="11.19921875" style="569" customWidth="1"/>
    <col min="10496" max="10496" width="13.296875" style="569" customWidth="1"/>
    <col min="10497" max="10498" width="14" style="569" customWidth="1"/>
    <col min="10499" max="10499" width="13.296875" style="569" customWidth="1"/>
    <col min="10500" max="10500" width="12.296875" style="569" customWidth="1"/>
    <col min="10501" max="10501" width="14.296875" style="569" customWidth="1"/>
    <col min="10502" max="10502" width="15.19921875" style="569" customWidth="1"/>
    <col min="10503" max="10745" width="9.296875" style="569"/>
    <col min="10746" max="10746" width="5.796875" style="569" customWidth="1"/>
    <col min="10747" max="10747" width="22.296875" style="569" customWidth="1"/>
    <col min="10748" max="10748" width="13" style="569" customWidth="1"/>
    <col min="10749" max="10749" width="11" style="569" customWidth="1"/>
    <col min="10750" max="10750" width="15.5" style="569" customWidth="1"/>
    <col min="10751" max="10751" width="11.19921875" style="569" customWidth="1"/>
    <col min="10752" max="10752" width="13.296875" style="569" customWidth="1"/>
    <col min="10753" max="10754" width="14" style="569" customWidth="1"/>
    <col min="10755" max="10755" width="13.296875" style="569" customWidth="1"/>
    <col min="10756" max="10756" width="12.296875" style="569" customWidth="1"/>
    <col min="10757" max="10757" width="14.296875" style="569" customWidth="1"/>
    <col min="10758" max="10758" width="15.19921875" style="569" customWidth="1"/>
    <col min="10759" max="11001" width="9.296875" style="569"/>
    <col min="11002" max="11002" width="5.796875" style="569" customWidth="1"/>
    <col min="11003" max="11003" width="22.296875" style="569" customWidth="1"/>
    <col min="11004" max="11004" width="13" style="569" customWidth="1"/>
    <col min="11005" max="11005" width="11" style="569" customWidth="1"/>
    <col min="11006" max="11006" width="15.5" style="569" customWidth="1"/>
    <col min="11007" max="11007" width="11.19921875" style="569" customWidth="1"/>
    <col min="11008" max="11008" width="13.296875" style="569" customWidth="1"/>
    <col min="11009" max="11010" width="14" style="569" customWidth="1"/>
    <col min="11011" max="11011" width="13.296875" style="569" customWidth="1"/>
    <col min="11012" max="11012" width="12.296875" style="569" customWidth="1"/>
    <col min="11013" max="11013" width="14.296875" style="569" customWidth="1"/>
    <col min="11014" max="11014" width="15.19921875" style="569" customWidth="1"/>
    <col min="11015" max="11257" width="9.296875" style="569"/>
    <col min="11258" max="11258" width="5.796875" style="569" customWidth="1"/>
    <col min="11259" max="11259" width="22.296875" style="569" customWidth="1"/>
    <col min="11260" max="11260" width="13" style="569" customWidth="1"/>
    <col min="11261" max="11261" width="11" style="569" customWidth="1"/>
    <col min="11262" max="11262" width="15.5" style="569" customWidth="1"/>
    <col min="11263" max="11263" width="11.19921875" style="569" customWidth="1"/>
    <col min="11264" max="11264" width="13.296875" style="569" customWidth="1"/>
    <col min="11265" max="11266" width="14" style="569" customWidth="1"/>
    <col min="11267" max="11267" width="13.296875" style="569" customWidth="1"/>
    <col min="11268" max="11268" width="12.296875" style="569" customWidth="1"/>
    <col min="11269" max="11269" width="14.296875" style="569" customWidth="1"/>
    <col min="11270" max="11270" width="15.19921875" style="569" customWidth="1"/>
    <col min="11271" max="11513" width="9.296875" style="569"/>
    <col min="11514" max="11514" width="5.796875" style="569" customWidth="1"/>
    <col min="11515" max="11515" width="22.296875" style="569" customWidth="1"/>
    <col min="11516" max="11516" width="13" style="569" customWidth="1"/>
    <col min="11517" max="11517" width="11" style="569" customWidth="1"/>
    <col min="11518" max="11518" width="15.5" style="569" customWidth="1"/>
    <col min="11519" max="11519" width="11.19921875" style="569" customWidth="1"/>
    <col min="11520" max="11520" width="13.296875" style="569" customWidth="1"/>
    <col min="11521" max="11522" width="14" style="569" customWidth="1"/>
    <col min="11523" max="11523" width="13.296875" style="569" customWidth="1"/>
    <col min="11524" max="11524" width="12.296875" style="569" customWidth="1"/>
    <col min="11525" max="11525" width="14.296875" style="569" customWidth="1"/>
    <col min="11526" max="11526" width="15.19921875" style="569" customWidth="1"/>
    <col min="11527" max="11769" width="9.296875" style="569"/>
    <col min="11770" max="11770" width="5.796875" style="569" customWidth="1"/>
    <col min="11771" max="11771" width="22.296875" style="569" customWidth="1"/>
    <col min="11772" max="11772" width="13" style="569" customWidth="1"/>
    <col min="11773" max="11773" width="11" style="569" customWidth="1"/>
    <col min="11774" max="11774" width="15.5" style="569" customWidth="1"/>
    <col min="11775" max="11775" width="11.19921875" style="569" customWidth="1"/>
    <col min="11776" max="11776" width="13.296875" style="569" customWidth="1"/>
    <col min="11777" max="11778" width="14" style="569" customWidth="1"/>
    <col min="11779" max="11779" width="13.296875" style="569" customWidth="1"/>
    <col min="11780" max="11780" width="12.296875" style="569" customWidth="1"/>
    <col min="11781" max="11781" width="14.296875" style="569" customWidth="1"/>
    <col min="11782" max="11782" width="15.19921875" style="569" customWidth="1"/>
    <col min="11783" max="12025" width="9.296875" style="569"/>
    <col min="12026" max="12026" width="5.796875" style="569" customWidth="1"/>
    <col min="12027" max="12027" width="22.296875" style="569" customWidth="1"/>
    <col min="12028" max="12028" width="13" style="569" customWidth="1"/>
    <col min="12029" max="12029" width="11" style="569" customWidth="1"/>
    <col min="12030" max="12030" width="15.5" style="569" customWidth="1"/>
    <col min="12031" max="12031" width="11.19921875" style="569" customWidth="1"/>
    <col min="12032" max="12032" width="13.296875" style="569" customWidth="1"/>
    <col min="12033" max="12034" width="14" style="569" customWidth="1"/>
    <col min="12035" max="12035" width="13.296875" style="569" customWidth="1"/>
    <col min="12036" max="12036" width="12.296875" style="569" customWidth="1"/>
    <col min="12037" max="12037" width="14.296875" style="569" customWidth="1"/>
    <col min="12038" max="12038" width="15.19921875" style="569" customWidth="1"/>
    <col min="12039" max="12281" width="9.296875" style="569"/>
    <col min="12282" max="12282" width="5.796875" style="569" customWidth="1"/>
    <col min="12283" max="12283" width="22.296875" style="569" customWidth="1"/>
    <col min="12284" max="12284" width="13" style="569" customWidth="1"/>
    <col min="12285" max="12285" width="11" style="569" customWidth="1"/>
    <col min="12286" max="12286" width="15.5" style="569" customWidth="1"/>
    <col min="12287" max="12287" width="11.19921875" style="569" customWidth="1"/>
    <col min="12288" max="12288" width="13.296875" style="569" customWidth="1"/>
    <col min="12289" max="12290" width="14" style="569" customWidth="1"/>
    <col min="12291" max="12291" width="13.296875" style="569" customWidth="1"/>
    <col min="12292" max="12292" width="12.296875" style="569" customWidth="1"/>
    <col min="12293" max="12293" width="14.296875" style="569" customWidth="1"/>
    <col min="12294" max="12294" width="15.19921875" style="569" customWidth="1"/>
    <col min="12295" max="12537" width="9.296875" style="569"/>
    <col min="12538" max="12538" width="5.796875" style="569" customWidth="1"/>
    <col min="12539" max="12539" width="22.296875" style="569" customWidth="1"/>
    <col min="12540" max="12540" width="13" style="569" customWidth="1"/>
    <col min="12541" max="12541" width="11" style="569" customWidth="1"/>
    <col min="12542" max="12542" width="15.5" style="569" customWidth="1"/>
    <col min="12543" max="12543" width="11.19921875" style="569" customWidth="1"/>
    <col min="12544" max="12544" width="13.296875" style="569" customWidth="1"/>
    <col min="12545" max="12546" width="14" style="569" customWidth="1"/>
    <col min="12547" max="12547" width="13.296875" style="569" customWidth="1"/>
    <col min="12548" max="12548" width="12.296875" style="569" customWidth="1"/>
    <col min="12549" max="12549" width="14.296875" style="569" customWidth="1"/>
    <col min="12550" max="12550" width="15.19921875" style="569" customWidth="1"/>
    <col min="12551" max="12793" width="9.296875" style="569"/>
    <col min="12794" max="12794" width="5.796875" style="569" customWidth="1"/>
    <col min="12795" max="12795" width="22.296875" style="569" customWidth="1"/>
    <col min="12796" max="12796" width="13" style="569" customWidth="1"/>
    <col min="12797" max="12797" width="11" style="569" customWidth="1"/>
    <col min="12798" max="12798" width="15.5" style="569" customWidth="1"/>
    <col min="12799" max="12799" width="11.19921875" style="569" customWidth="1"/>
    <col min="12800" max="12800" width="13.296875" style="569" customWidth="1"/>
    <col min="12801" max="12802" width="14" style="569" customWidth="1"/>
    <col min="12803" max="12803" width="13.296875" style="569" customWidth="1"/>
    <col min="12804" max="12804" width="12.296875" style="569" customWidth="1"/>
    <col min="12805" max="12805" width="14.296875" style="569" customWidth="1"/>
    <col min="12806" max="12806" width="15.19921875" style="569" customWidth="1"/>
    <col min="12807" max="13049" width="9.296875" style="569"/>
    <col min="13050" max="13050" width="5.796875" style="569" customWidth="1"/>
    <col min="13051" max="13051" width="22.296875" style="569" customWidth="1"/>
    <col min="13052" max="13052" width="13" style="569" customWidth="1"/>
    <col min="13053" max="13053" width="11" style="569" customWidth="1"/>
    <col min="13054" max="13054" width="15.5" style="569" customWidth="1"/>
    <col min="13055" max="13055" width="11.19921875" style="569" customWidth="1"/>
    <col min="13056" max="13056" width="13.296875" style="569" customWidth="1"/>
    <col min="13057" max="13058" width="14" style="569" customWidth="1"/>
    <col min="13059" max="13059" width="13.296875" style="569" customWidth="1"/>
    <col min="13060" max="13060" width="12.296875" style="569" customWidth="1"/>
    <col min="13061" max="13061" width="14.296875" style="569" customWidth="1"/>
    <col min="13062" max="13062" width="15.19921875" style="569" customWidth="1"/>
    <col min="13063" max="13305" width="9.296875" style="569"/>
    <col min="13306" max="13306" width="5.796875" style="569" customWidth="1"/>
    <col min="13307" max="13307" width="22.296875" style="569" customWidth="1"/>
    <col min="13308" max="13308" width="13" style="569" customWidth="1"/>
    <col min="13309" max="13309" width="11" style="569" customWidth="1"/>
    <col min="13310" max="13310" width="15.5" style="569" customWidth="1"/>
    <col min="13311" max="13311" width="11.19921875" style="569" customWidth="1"/>
    <col min="13312" max="13312" width="13.296875" style="569" customWidth="1"/>
    <col min="13313" max="13314" width="14" style="569" customWidth="1"/>
    <col min="13315" max="13315" width="13.296875" style="569" customWidth="1"/>
    <col min="13316" max="13316" width="12.296875" style="569" customWidth="1"/>
    <col min="13317" max="13317" width="14.296875" style="569" customWidth="1"/>
    <col min="13318" max="13318" width="15.19921875" style="569" customWidth="1"/>
    <col min="13319" max="13561" width="9.296875" style="569"/>
    <col min="13562" max="13562" width="5.796875" style="569" customWidth="1"/>
    <col min="13563" max="13563" width="22.296875" style="569" customWidth="1"/>
    <col min="13564" max="13564" width="13" style="569" customWidth="1"/>
    <col min="13565" max="13565" width="11" style="569" customWidth="1"/>
    <col min="13566" max="13566" width="15.5" style="569" customWidth="1"/>
    <col min="13567" max="13567" width="11.19921875" style="569" customWidth="1"/>
    <col min="13568" max="13568" width="13.296875" style="569" customWidth="1"/>
    <col min="13569" max="13570" width="14" style="569" customWidth="1"/>
    <col min="13571" max="13571" width="13.296875" style="569" customWidth="1"/>
    <col min="13572" max="13572" width="12.296875" style="569" customWidth="1"/>
    <col min="13573" max="13573" width="14.296875" style="569" customWidth="1"/>
    <col min="13574" max="13574" width="15.19921875" style="569" customWidth="1"/>
    <col min="13575" max="13817" width="9.296875" style="569"/>
    <col min="13818" max="13818" width="5.796875" style="569" customWidth="1"/>
    <col min="13819" max="13819" width="22.296875" style="569" customWidth="1"/>
    <col min="13820" max="13820" width="13" style="569" customWidth="1"/>
    <col min="13821" max="13821" width="11" style="569" customWidth="1"/>
    <col min="13822" max="13822" width="15.5" style="569" customWidth="1"/>
    <col min="13823" max="13823" width="11.19921875" style="569" customWidth="1"/>
    <col min="13824" max="13824" width="13.296875" style="569" customWidth="1"/>
    <col min="13825" max="13826" width="14" style="569" customWidth="1"/>
    <col min="13827" max="13827" width="13.296875" style="569" customWidth="1"/>
    <col min="13828" max="13828" width="12.296875" style="569" customWidth="1"/>
    <col min="13829" max="13829" width="14.296875" style="569" customWidth="1"/>
    <col min="13830" max="13830" width="15.19921875" style="569" customWidth="1"/>
    <col min="13831" max="14073" width="9.296875" style="569"/>
    <col min="14074" max="14074" width="5.796875" style="569" customWidth="1"/>
    <col min="14075" max="14075" width="22.296875" style="569" customWidth="1"/>
    <col min="14076" max="14076" width="13" style="569" customWidth="1"/>
    <col min="14077" max="14077" width="11" style="569" customWidth="1"/>
    <col min="14078" max="14078" width="15.5" style="569" customWidth="1"/>
    <col min="14079" max="14079" width="11.19921875" style="569" customWidth="1"/>
    <col min="14080" max="14080" width="13.296875" style="569" customWidth="1"/>
    <col min="14081" max="14082" width="14" style="569" customWidth="1"/>
    <col min="14083" max="14083" width="13.296875" style="569" customWidth="1"/>
    <col min="14084" max="14084" width="12.296875" style="569" customWidth="1"/>
    <col min="14085" max="14085" width="14.296875" style="569" customWidth="1"/>
    <col min="14086" max="14086" width="15.19921875" style="569" customWidth="1"/>
    <col min="14087" max="14329" width="9.296875" style="569"/>
    <col min="14330" max="14330" width="5.796875" style="569" customWidth="1"/>
    <col min="14331" max="14331" width="22.296875" style="569" customWidth="1"/>
    <col min="14332" max="14332" width="13" style="569" customWidth="1"/>
    <col min="14333" max="14333" width="11" style="569" customWidth="1"/>
    <col min="14334" max="14334" width="15.5" style="569" customWidth="1"/>
    <col min="14335" max="14335" width="11.19921875" style="569" customWidth="1"/>
    <col min="14336" max="14336" width="13.296875" style="569" customWidth="1"/>
    <col min="14337" max="14338" width="14" style="569" customWidth="1"/>
    <col min="14339" max="14339" width="13.296875" style="569" customWidth="1"/>
    <col min="14340" max="14340" width="12.296875" style="569" customWidth="1"/>
    <col min="14341" max="14341" width="14.296875" style="569" customWidth="1"/>
    <col min="14342" max="14342" width="15.19921875" style="569" customWidth="1"/>
    <col min="14343" max="14585" width="9.296875" style="569"/>
    <col min="14586" max="14586" width="5.796875" style="569" customWidth="1"/>
    <col min="14587" max="14587" width="22.296875" style="569" customWidth="1"/>
    <col min="14588" max="14588" width="13" style="569" customWidth="1"/>
    <col min="14589" max="14589" width="11" style="569" customWidth="1"/>
    <col min="14590" max="14590" width="15.5" style="569" customWidth="1"/>
    <col min="14591" max="14591" width="11.19921875" style="569" customWidth="1"/>
    <col min="14592" max="14592" width="13.296875" style="569" customWidth="1"/>
    <col min="14593" max="14594" width="14" style="569" customWidth="1"/>
    <col min="14595" max="14595" width="13.296875" style="569" customWidth="1"/>
    <col min="14596" max="14596" width="12.296875" style="569" customWidth="1"/>
    <col min="14597" max="14597" width="14.296875" style="569" customWidth="1"/>
    <col min="14598" max="14598" width="15.19921875" style="569" customWidth="1"/>
    <col min="14599" max="14841" width="9.296875" style="569"/>
    <col min="14842" max="14842" width="5.796875" style="569" customWidth="1"/>
    <col min="14843" max="14843" width="22.296875" style="569" customWidth="1"/>
    <col min="14844" max="14844" width="13" style="569" customWidth="1"/>
    <col min="14845" max="14845" width="11" style="569" customWidth="1"/>
    <col min="14846" max="14846" width="15.5" style="569" customWidth="1"/>
    <col min="14847" max="14847" width="11.19921875" style="569" customWidth="1"/>
    <col min="14848" max="14848" width="13.296875" style="569" customWidth="1"/>
    <col min="14849" max="14850" width="14" style="569" customWidth="1"/>
    <col min="14851" max="14851" width="13.296875" style="569" customWidth="1"/>
    <col min="14852" max="14852" width="12.296875" style="569" customWidth="1"/>
    <col min="14853" max="14853" width="14.296875" style="569" customWidth="1"/>
    <col min="14854" max="14854" width="15.19921875" style="569" customWidth="1"/>
    <col min="14855" max="15097" width="9.296875" style="569"/>
    <col min="15098" max="15098" width="5.796875" style="569" customWidth="1"/>
    <col min="15099" max="15099" width="22.296875" style="569" customWidth="1"/>
    <col min="15100" max="15100" width="13" style="569" customWidth="1"/>
    <col min="15101" max="15101" width="11" style="569" customWidth="1"/>
    <col min="15102" max="15102" width="15.5" style="569" customWidth="1"/>
    <col min="15103" max="15103" width="11.19921875" style="569" customWidth="1"/>
    <col min="15104" max="15104" width="13.296875" style="569" customWidth="1"/>
    <col min="15105" max="15106" width="14" style="569" customWidth="1"/>
    <col min="15107" max="15107" width="13.296875" style="569" customWidth="1"/>
    <col min="15108" max="15108" width="12.296875" style="569" customWidth="1"/>
    <col min="15109" max="15109" width="14.296875" style="569" customWidth="1"/>
    <col min="15110" max="15110" width="15.19921875" style="569" customWidth="1"/>
    <col min="15111" max="15353" width="9.296875" style="569"/>
    <col min="15354" max="15354" width="5.796875" style="569" customWidth="1"/>
    <col min="15355" max="15355" width="22.296875" style="569" customWidth="1"/>
    <col min="15356" max="15356" width="13" style="569" customWidth="1"/>
    <col min="15357" max="15357" width="11" style="569" customWidth="1"/>
    <col min="15358" max="15358" width="15.5" style="569" customWidth="1"/>
    <col min="15359" max="15359" width="11.19921875" style="569" customWidth="1"/>
    <col min="15360" max="15360" width="13.296875" style="569" customWidth="1"/>
    <col min="15361" max="15362" width="14" style="569" customWidth="1"/>
    <col min="15363" max="15363" width="13.296875" style="569" customWidth="1"/>
    <col min="15364" max="15364" width="12.296875" style="569" customWidth="1"/>
    <col min="15365" max="15365" width="14.296875" style="569" customWidth="1"/>
    <col min="15366" max="15366" width="15.19921875" style="569" customWidth="1"/>
    <col min="15367" max="15609" width="9.296875" style="569"/>
    <col min="15610" max="15610" width="5.796875" style="569" customWidth="1"/>
    <col min="15611" max="15611" width="22.296875" style="569" customWidth="1"/>
    <col min="15612" max="15612" width="13" style="569" customWidth="1"/>
    <col min="15613" max="15613" width="11" style="569" customWidth="1"/>
    <col min="15614" max="15614" width="15.5" style="569" customWidth="1"/>
    <col min="15615" max="15615" width="11.19921875" style="569" customWidth="1"/>
    <col min="15616" max="15616" width="13.296875" style="569" customWidth="1"/>
    <col min="15617" max="15618" width="14" style="569" customWidth="1"/>
    <col min="15619" max="15619" width="13.296875" style="569" customWidth="1"/>
    <col min="15620" max="15620" width="12.296875" style="569" customWidth="1"/>
    <col min="15621" max="15621" width="14.296875" style="569" customWidth="1"/>
    <col min="15622" max="15622" width="15.19921875" style="569" customWidth="1"/>
    <col min="15623" max="15865" width="9.296875" style="569"/>
    <col min="15866" max="15866" width="5.796875" style="569" customWidth="1"/>
    <col min="15867" max="15867" width="22.296875" style="569" customWidth="1"/>
    <col min="15868" max="15868" width="13" style="569" customWidth="1"/>
    <col min="15869" max="15869" width="11" style="569" customWidth="1"/>
    <col min="15870" max="15870" width="15.5" style="569" customWidth="1"/>
    <col min="15871" max="15871" width="11.19921875" style="569" customWidth="1"/>
    <col min="15872" max="15872" width="13.296875" style="569" customWidth="1"/>
    <col min="15873" max="15874" width="14" style="569" customWidth="1"/>
    <col min="15875" max="15875" width="13.296875" style="569" customWidth="1"/>
    <col min="15876" max="15876" width="12.296875" style="569" customWidth="1"/>
    <col min="15877" max="15877" width="14.296875" style="569" customWidth="1"/>
    <col min="15878" max="15878" width="15.19921875" style="569" customWidth="1"/>
    <col min="15879" max="16121" width="9.296875" style="569"/>
    <col min="16122" max="16122" width="5.796875" style="569" customWidth="1"/>
    <col min="16123" max="16123" width="22.296875" style="569" customWidth="1"/>
    <col min="16124" max="16124" width="13" style="569" customWidth="1"/>
    <col min="16125" max="16125" width="11" style="569" customWidth="1"/>
    <col min="16126" max="16126" width="15.5" style="569" customWidth="1"/>
    <col min="16127" max="16127" width="11.19921875" style="569" customWidth="1"/>
    <col min="16128" max="16128" width="13.296875" style="569" customWidth="1"/>
    <col min="16129" max="16130" width="14" style="569" customWidth="1"/>
    <col min="16131" max="16131" width="13.296875" style="569" customWidth="1"/>
    <col min="16132" max="16132" width="12.296875" style="569" customWidth="1"/>
    <col min="16133" max="16133" width="14.296875" style="569" customWidth="1"/>
    <col min="16134" max="16134" width="15.19921875" style="569" customWidth="1"/>
    <col min="16135" max="16384" width="9.296875" style="569"/>
  </cols>
  <sheetData>
    <row r="1" spans="1:6" ht="41.25" customHeight="1" x14ac:dyDescent="0.3">
      <c r="A1" s="1492" t="s">
        <v>877</v>
      </c>
      <c r="B1" s="1492"/>
      <c r="C1" s="1492"/>
      <c r="D1" s="1492"/>
      <c r="E1" s="1492"/>
      <c r="F1" s="1492"/>
    </row>
    <row r="2" spans="1:6" ht="14" x14ac:dyDescent="0.3">
      <c r="A2" s="570" t="s">
        <v>853</v>
      </c>
      <c r="B2" s="568"/>
      <c r="C2" s="572"/>
      <c r="D2" s="865"/>
      <c r="E2" s="571"/>
      <c r="F2" s="849"/>
    </row>
    <row r="3" spans="1:6" s="566" customFormat="1" ht="75.75" customHeight="1" x14ac:dyDescent="0.3">
      <c r="A3" s="889" t="s">
        <v>393</v>
      </c>
      <c r="B3" s="851" t="s">
        <v>436</v>
      </c>
      <c r="C3" s="851" t="s">
        <v>437</v>
      </c>
      <c r="D3" s="866" t="s">
        <v>779</v>
      </c>
      <c r="E3" s="851" t="s">
        <v>778</v>
      </c>
      <c r="F3" s="573" t="s">
        <v>524</v>
      </c>
    </row>
    <row r="4" spans="1:6" ht="65.25" customHeight="1" x14ac:dyDescent="0.3">
      <c r="A4" s="852" t="s">
        <v>9</v>
      </c>
      <c r="B4" s="853" t="s">
        <v>443</v>
      </c>
      <c r="C4" s="854" t="s">
        <v>444</v>
      </c>
      <c r="D4" s="867">
        <v>204663073</v>
      </c>
      <c r="E4" s="856">
        <v>210532839</v>
      </c>
      <c r="F4" s="857">
        <f t="shared" ref="F4:F46" si="0">D4-E4</f>
        <v>-5869766</v>
      </c>
    </row>
    <row r="5" spans="1:6" ht="36.75" customHeight="1" x14ac:dyDescent="0.3">
      <c r="A5" s="852" t="s">
        <v>12</v>
      </c>
      <c r="B5" s="853" t="s">
        <v>692</v>
      </c>
      <c r="C5" s="854" t="s">
        <v>674</v>
      </c>
      <c r="D5" s="867">
        <v>1016000</v>
      </c>
      <c r="E5" s="856"/>
      <c r="F5" s="857">
        <f t="shared" si="0"/>
        <v>1016000</v>
      </c>
    </row>
    <row r="6" spans="1:6" ht="36.75" customHeight="1" x14ac:dyDescent="0.3">
      <c r="A6" s="852" t="s">
        <v>15</v>
      </c>
      <c r="B6" s="853" t="s">
        <v>838</v>
      </c>
      <c r="C6" s="854" t="s">
        <v>819</v>
      </c>
      <c r="D6" s="867">
        <v>39563944</v>
      </c>
      <c r="E6" s="856">
        <v>39563944</v>
      </c>
      <c r="F6" s="857">
        <f t="shared" si="0"/>
        <v>0</v>
      </c>
    </row>
    <row r="7" spans="1:6" ht="51" customHeight="1" x14ac:dyDescent="0.3">
      <c r="A7" s="852" t="s">
        <v>18</v>
      </c>
      <c r="B7" s="853" t="s">
        <v>661</v>
      </c>
      <c r="C7" s="854" t="s">
        <v>660</v>
      </c>
      <c r="D7" s="867">
        <v>380026534</v>
      </c>
      <c r="E7" s="856">
        <v>421305141</v>
      </c>
      <c r="F7" s="857">
        <f t="shared" si="0"/>
        <v>-41278607</v>
      </c>
    </row>
    <row r="8" spans="1:6" ht="39.75" customHeight="1" x14ac:dyDescent="0.3">
      <c r="A8" s="852" t="s">
        <v>21</v>
      </c>
      <c r="B8" s="853" t="s">
        <v>693</v>
      </c>
      <c r="C8" s="854" t="s">
        <v>675</v>
      </c>
      <c r="D8" s="868"/>
      <c r="E8" s="858">
        <v>11510000</v>
      </c>
      <c r="F8" s="857">
        <f t="shared" si="0"/>
        <v>-11510000</v>
      </c>
    </row>
    <row r="9" spans="1:6" ht="34.5" customHeight="1" x14ac:dyDescent="0.3">
      <c r="A9" s="852" t="s">
        <v>24</v>
      </c>
      <c r="B9" s="853" t="s">
        <v>715</v>
      </c>
      <c r="C9" s="854" t="s">
        <v>446</v>
      </c>
      <c r="D9" s="868">
        <v>1191559074</v>
      </c>
      <c r="E9" s="858">
        <v>1550496298</v>
      </c>
      <c r="F9" s="857">
        <f t="shared" si="0"/>
        <v>-358937224</v>
      </c>
    </row>
    <row r="10" spans="1:6" ht="34.5" customHeight="1" x14ac:dyDescent="0.3">
      <c r="A10" s="852" t="s">
        <v>27</v>
      </c>
      <c r="B10" s="859" t="s">
        <v>657</v>
      </c>
      <c r="C10" s="854" t="s">
        <v>656</v>
      </c>
      <c r="D10" s="867">
        <v>9774045</v>
      </c>
      <c r="E10" s="856">
        <v>4701645</v>
      </c>
      <c r="F10" s="857">
        <f t="shared" si="0"/>
        <v>5072400</v>
      </c>
    </row>
    <row r="11" spans="1:6" s="567" customFormat="1" ht="36" customHeight="1" x14ac:dyDescent="0.35">
      <c r="A11" s="852" t="s">
        <v>30</v>
      </c>
      <c r="B11" s="853" t="s">
        <v>694</v>
      </c>
      <c r="C11" s="854" t="s">
        <v>668</v>
      </c>
      <c r="D11" s="867">
        <v>140540000</v>
      </c>
      <c r="E11" s="855">
        <v>162959000</v>
      </c>
      <c r="F11" s="857">
        <f t="shared" si="0"/>
        <v>-22419000</v>
      </c>
    </row>
    <row r="12" spans="1:6" s="567" customFormat="1" ht="36" customHeight="1" x14ac:dyDescent="0.35">
      <c r="A12" s="852" t="s">
        <v>33</v>
      </c>
      <c r="B12" s="853" t="s">
        <v>910</v>
      </c>
      <c r="C12" s="854" t="s">
        <v>911</v>
      </c>
      <c r="D12" s="867"/>
      <c r="E12" s="855">
        <v>20982060</v>
      </c>
      <c r="F12" s="857">
        <f t="shared" si="0"/>
        <v>-20982060</v>
      </c>
    </row>
    <row r="13" spans="1:6" s="567" customFormat="1" ht="36" customHeight="1" x14ac:dyDescent="0.35">
      <c r="A13" s="852" t="s">
        <v>36</v>
      </c>
      <c r="B13" s="853" t="s">
        <v>781</v>
      </c>
      <c r="C13" s="854" t="s">
        <v>780</v>
      </c>
      <c r="D13" s="867">
        <v>686451652</v>
      </c>
      <c r="E13" s="855">
        <v>688890052</v>
      </c>
      <c r="F13" s="857">
        <f t="shared" si="0"/>
        <v>-2438400</v>
      </c>
    </row>
    <row r="14" spans="1:6" ht="38.25" customHeight="1" x14ac:dyDescent="0.3">
      <c r="A14" s="852" t="s">
        <v>38</v>
      </c>
      <c r="B14" s="853" t="s">
        <v>695</v>
      </c>
      <c r="C14" s="854" t="s">
        <v>676</v>
      </c>
      <c r="D14" s="867"/>
      <c r="E14" s="855">
        <v>6553000</v>
      </c>
      <c r="F14" s="857">
        <f t="shared" si="0"/>
        <v>-6553000</v>
      </c>
    </row>
    <row r="15" spans="1:6" ht="36" customHeight="1" x14ac:dyDescent="0.3">
      <c r="A15" s="852" t="s">
        <v>40</v>
      </c>
      <c r="B15" s="853" t="s">
        <v>696</v>
      </c>
      <c r="C15" s="854" t="s">
        <v>677</v>
      </c>
      <c r="D15" s="867">
        <v>5200650</v>
      </c>
      <c r="E15" s="855">
        <v>7679500</v>
      </c>
      <c r="F15" s="857">
        <f t="shared" si="0"/>
        <v>-2478850</v>
      </c>
    </row>
    <row r="16" spans="1:6" ht="36" customHeight="1" x14ac:dyDescent="0.3">
      <c r="A16" s="852" t="s">
        <v>42</v>
      </c>
      <c r="B16" s="853" t="s">
        <v>785</v>
      </c>
      <c r="C16" s="854" t="s">
        <v>784</v>
      </c>
      <c r="D16" s="867">
        <v>55510750</v>
      </c>
      <c r="E16" s="855">
        <v>55510750</v>
      </c>
      <c r="F16" s="857">
        <f t="shared" si="0"/>
        <v>0</v>
      </c>
    </row>
    <row r="17" spans="1:6" ht="36" customHeight="1" x14ac:dyDescent="0.3">
      <c r="A17" s="852" t="s">
        <v>44</v>
      </c>
      <c r="B17" s="853" t="s">
        <v>783</v>
      </c>
      <c r="C17" s="854" t="s">
        <v>782</v>
      </c>
      <c r="D17" s="867">
        <v>307664935</v>
      </c>
      <c r="E17" s="855">
        <v>307664935</v>
      </c>
      <c r="F17" s="857">
        <f t="shared" si="0"/>
        <v>0</v>
      </c>
    </row>
    <row r="18" spans="1:6" ht="36" customHeight="1" x14ac:dyDescent="0.3">
      <c r="A18" s="852" t="s">
        <v>46</v>
      </c>
      <c r="B18" s="853" t="s">
        <v>698</v>
      </c>
      <c r="C18" s="854" t="s">
        <v>697</v>
      </c>
      <c r="D18" s="867">
        <v>18269453</v>
      </c>
      <c r="E18" s="855">
        <v>39279152</v>
      </c>
      <c r="F18" s="857">
        <f t="shared" si="0"/>
        <v>-21009699</v>
      </c>
    </row>
    <row r="19" spans="1:6" ht="52.5" customHeight="1" x14ac:dyDescent="0.3">
      <c r="A19" s="852" t="s">
        <v>48</v>
      </c>
      <c r="B19" s="853" t="s">
        <v>699</v>
      </c>
      <c r="C19" s="854" t="s">
        <v>678</v>
      </c>
      <c r="D19" s="867"/>
      <c r="E19" s="855">
        <v>16827500</v>
      </c>
      <c r="F19" s="857">
        <f t="shared" si="0"/>
        <v>-16827500</v>
      </c>
    </row>
    <row r="20" spans="1:6" s="562" customFormat="1" ht="36" customHeight="1" x14ac:dyDescent="0.3">
      <c r="A20" s="852" t="s">
        <v>50</v>
      </c>
      <c r="B20" s="853" t="s">
        <v>700</v>
      </c>
      <c r="C20" s="854" t="s">
        <v>679</v>
      </c>
      <c r="D20" s="867">
        <v>1270000</v>
      </c>
      <c r="E20" s="855">
        <v>10160000</v>
      </c>
      <c r="F20" s="857">
        <f t="shared" si="0"/>
        <v>-8890000</v>
      </c>
    </row>
    <row r="21" spans="1:6" ht="36" customHeight="1" x14ac:dyDescent="0.3">
      <c r="A21" s="852" t="s">
        <v>53</v>
      </c>
      <c r="B21" s="853" t="s">
        <v>701</v>
      </c>
      <c r="C21" s="854" t="s">
        <v>680</v>
      </c>
      <c r="D21" s="867">
        <v>81306916</v>
      </c>
      <c r="E21" s="855">
        <v>82473316</v>
      </c>
      <c r="F21" s="857">
        <f t="shared" si="0"/>
        <v>-1166400</v>
      </c>
    </row>
    <row r="22" spans="1:6" ht="36" customHeight="1" x14ac:dyDescent="0.3">
      <c r="A22" s="852" t="s">
        <v>56</v>
      </c>
      <c r="B22" s="853" t="s">
        <v>787</v>
      </c>
      <c r="C22" s="854" t="s">
        <v>786</v>
      </c>
      <c r="D22" s="867">
        <v>114652097</v>
      </c>
      <c r="E22" s="855">
        <v>114652097</v>
      </c>
      <c r="F22" s="857">
        <f t="shared" si="0"/>
        <v>0</v>
      </c>
    </row>
    <row r="23" spans="1:6" ht="36" customHeight="1" x14ac:dyDescent="0.3">
      <c r="A23" s="852" t="s">
        <v>59</v>
      </c>
      <c r="B23" s="853" t="s">
        <v>702</v>
      </c>
      <c r="C23" s="854" t="s">
        <v>681</v>
      </c>
      <c r="D23" s="867"/>
      <c r="E23" s="855">
        <v>56078039</v>
      </c>
      <c r="F23" s="857">
        <f t="shared" si="0"/>
        <v>-56078039</v>
      </c>
    </row>
    <row r="24" spans="1:6" ht="38.25" customHeight="1" x14ac:dyDescent="0.3">
      <c r="A24" s="852" t="s">
        <v>61</v>
      </c>
      <c r="B24" s="853" t="s">
        <v>703</v>
      </c>
      <c r="C24" s="854" t="s">
        <v>682</v>
      </c>
      <c r="D24" s="867">
        <v>10000000</v>
      </c>
      <c r="E24" s="855">
        <v>80357300</v>
      </c>
      <c r="F24" s="857">
        <f t="shared" si="0"/>
        <v>-70357300</v>
      </c>
    </row>
    <row r="25" spans="1:6" ht="36" customHeight="1" x14ac:dyDescent="0.3">
      <c r="A25" s="852" t="s">
        <v>63</v>
      </c>
      <c r="B25" s="853" t="s">
        <v>667</v>
      </c>
      <c r="C25" s="854" t="s">
        <v>666</v>
      </c>
      <c r="D25" s="867">
        <v>43200000</v>
      </c>
      <c r="E25" s="855">
        <v>42079650</v>
      </c>
      <c r="F25" s="857">
        <f t="shared" si="0"/>
        <v>1120350</v>
      </c>
    </row>
    <row r="26" spans="1:6" ht="36" customHeight="1" x14ac:dyDescent="0.3">
      <c r="A26" s="852" t="s">
        <v>65</v>
      </c>
      <c r="B26" s="853" t="s">
        <v>704</v>
      </c>
      <c r="C26" s="854" t="s">
        <v>683</v>
      </c>
      <c r="D26" s="867"/>
      <c r="E26" s="855">
        <v>24764496</v>
      </c>
      <c r="F26" s="857">
        <f t="shared" si="0"/>
        <v>-24764496</v>
      </c>
    </row>
    <row r="27" spans="1:6" ht="36" customHeight="1" x14ac:dyDescent="0.3">
      <c r="A27" s="852" t="s">
        <v>67</v>
      </c>
      <c r="B27" s="853" t="s">
        <v>904</v>
      </c>
      <c r="C27" s="854" t="s">
        <v>905</v>
      </c>
      <c r="D27" s="867">
        <v>52600000</v>
      </c>
      <c r="E27" s="855">
        <v>58469377</v>
      </c>
      <c r="F27" s="857"/>
    </row>
    <row r="28" spans="1:6" ht="36" customHeight="1" x14ac:dyDescent="0.3">
      <c r="A28" s="852" t="s">
        <v>69</v>
      </c>
      <c r="B28" s="853" t="s">
        <v>906</v>
      </c>
      <c r="C28" s="854" t="s">
        <v>907</v>
      </c>
      <c r="D28" s="867">
        <v>1554000</v>
      </c>
      <c r="E28" s="855">
        <v>1554000</v>
      </c>
      <c r="F28" s="857"/>
    </row>
    <row r="29" spans="1:6" ht="36" customHeight="1" x14ac:dyDescent="0.3">
      <c r="A29" s="852" t="s">
        <v>71</v>
      </c>
      <c r="B29" s="853" t="s">
        <v>908</v>
      </c>
      <c r="C29" s="854" t="s">
        <v>909</v>
      </c>
      <c r="D29" s="867">
        <v>16646000</v>
      </c>
      <c r="E29" s="855">
        <v>7200000</v>
      </c>
      <c r="F29" s="857"/>
    </row>
    <row r="30" spans="1:6" ht="25.5" customHeight="1" x14ac:dyDescent="0.3">
      <c r="A30" s="852" t="s">
        <v>74</v>
      </c>
      <c r="B30" s="853" t="s">
        <v>705</v>
      </c>
      <c r="C30" s="854" t="s">
        <v>684</v>
      </c>
      <c r="D30" s="867"/>
      <c r="E30" s="855">
        <v>15000000</v>
      </c>
      <c r="F30" s="857">
        <f t="shared" si="0"/>
        <v>-15000000</v>
      </c>
    </row>
    <row r="31" spans="1:6" ht="51" customHeight="1" x14ac:dyDescent="0.3">
      <c r="A31" s="852" t="s">
        <v>77</v>
      </c>
      <c r="B31" s="853" t="s">
        <v>706</v>
      </c>
      <c r="C31" s="854" t="s">
        <v>707</v>
      </c>
      <c r="D31" s="867">
        <v>1396000</v>
      </c>
      <c r="E31" s="855">
        <v>10295000</v>
      </c>
      <c r="F31" s="857">
        <f t="shared" si="0"/>
        <v>-8899000</v>
      </c>
    </row>
    <row r="32" spans="1:6" ht="39.75" customHeight="1" x14ac:dyDescent="0.3">
      <c r="A32" s="852" t="s">
        <v>80</v>
      </c>
      <c r="B32" s="853" t="s">
        <v>708</v>
      </c>
      <c r="C32" s="854" t="s">
        <v>685</v>
      </c>
      <c r="D32" s="867"/>
      <c r="E32" s="855">
        <v>142251000</v>
      </c>
      <c r="F32" s="857">
        <f t="shared" si="0"/>
        <v>-142251000</v>
      </c>
    </row>
    <row r="33" spans="1:6" ht="25.5" customHeight="1" x14ac:dyDescent="0.3">
      <c r="A33" s="852" t="s">
        <v>82</v>
      </c>
      <c r="B33" s="853" t="s">
        <v>709</v>
      </c>
      <c r="C33" s="854" t="s">
        <v>686</v>
      </c>
      <c r="D33" s="867"/>
      <c r="E33" s="855">
        <v>19237582</v>
      </c>
      <c r="F33" s="857">
        <f t="shared" si="0"/>
        <v>-19237582</v>
      </c>
    </row>
    <row r="34" spans="1:6" ht="25.5" customHeight="1" x14ac:dyDescent="0.3">
      <c r="A34" s="852" t="s">
        <v>84</v>
      </c>
      <c r="B34" s="853" t="s">
        <v>710</v>
      </c>
      <c r="C34" s="854" t="s">
        <v>687</v>
      </c>
      <c r="D34" s="867"/>
      <c r="E34" s="855">
        <v>7741300</v>
      </c>
      <c r="F34" s="857">
        <f t="shared" si="0"/>
        <v>-7741300</v>
      </c>
    </row>
    <row r="35" spans="1:6" ht="25.5" customHeight="1" x14ac:dyDescent="0.3">
      <c r="A35" s="852" t="s">
        <v>86</v>
      </c>
      <c r="B35" s="853" t="s">
        <v>840</v>
      </c>
      <c r="C35" s="854" t="s">
        <v>839</v>
      </c>
      <c r="D35" s="867">
        <v>28421600</v>
      </c>
      <c r="E35" s="855">
        <v>28421600</v>
      </c>
      <c r="F35" s="857">
        <f t="shared" si="0"/>
        <v>0</v>
      </c>
    </row>
    <row r="36" spans="1:6" ht="48.75" customHeight="1" x14ac:dyDescent="0.3">
      <c r="A36" s="852" t="s">
        <v>89</v>
      </c>
      <c r="B36" s="853" t="s">
        <v>711</v>
      </c>
      <c r="C36" s="854" t="s">
        <v>688</v>
      </c>
      <c r="D36" s="867">
        <v>31750000</v>
      </c>
      <c r="E36" s="855">
        <v>146050000</v>
      </c>
      <c r="F36" s="857">
        <f>D36-E36</f>
        <v>-114300000</v>
      </c>
    </row>
    <row r="37" spans="1:6" ht="48.75" customHeight="1" x14ac:dyDescent="0.3">
      <c r="A37" s="852" t="s">
        <v>91</v>
      </c>
      <c r="B37" s="853" t="s">
        <v>789</v>
      </c>
      <c r="C37" s="854" t="s">
        <v>788</v>
      </c>
      <c r="D37" s="867">
        <v>80569</v>
      </c>
      <c r="E37" s="855"/>
      <c r="F37" s="857">
        <f t="shared" si="0"/>
        <v>80569</v>
      </c>
    </row>
    <row r="38" spans="1:6" ht="48.75" customHeight="1" x14ac:dyDescent="0.3">
      <c r="A38" s="852" t="s">
        <v>93</v>
      </c>
      <c r="B38" s="853" t="s">
        <v>712</v>
      </c>
      <c r="C38" s="854" t="s">
        <v>689</v>
      </c>
      <c r="D38" s="867"/>
      <c r="E38" s="855">
        <v>12000000</v>
      </c>
      <c r="F38" s="857">
        <f t="shared" si="0"/>
        <v>-12000000</v>
      </c>
    </row>
    <row r="39" spans="1:6" ht="32.25" customHeight="1" x14ac:dyDescent="0.3">
      <c r="A39" s="852" t="s">
        <v>96</v>
      </c>
      <c r="B39" s="853" t="s">
        <v>713</v>
      </c>
      <c r="C39" s="854" t="s">
        <v>690</v>
      </c>
      <c r="D39" s="867"/>
      <c r="E39" s="855">
        <v>2540000</v>
      </c>
      <c r="F39" s="857">
        <f t="shared" si="0"/>
        <v>-2540000</v>
      </c>
    </row>
    <row r="40" spans="1:6" ht="39.75" customHeight="1" x14ac:dyDescent="0.3">
      <c r="A40" s="852" t="s">
        <v>99</v>
      </c>
      <c r="B40" s="853" t="s">
        <v>662</v>
      </c>
      <c r="C40" s="854" t="s">
        <v>663</v>
      </c>
      <c r="D40" s="867">
        <v>12734821</v>
      </c>
      <c r="E40" s="855">
        <v>12734821</v>
      </c>
      <c r="F40" s="857">
        <f t="shared" si="0"/>
        <v>0</v>
      </c>
    </row>
    <row r="41" spans="1:6" ht="36.75" customHeight="1" x14ac:dyDescent="0.3">
      <c r="A41" s="852" t="s">
        <v>101</v>
      </c>
      <c r="B41" s="853" t="s">
        <v>791</v>
      </c>
      <c r="C41" s="854" t="s">
        <v>790</v>
      </c>
      <c r="D41" s="867">
        <v>176071152</v>
      </c>
      <c r="E41" s="855">
        <v>176071152</v>
      </c>
      <c r="F41" s="857">
        <f t="shared" si="0"/>
        <v>0</v>
      </c>
    </row>
    <row r="42" spans="1:6" ht="45" customHeight="1" x14ac:dyDescent="0.3">
      <c r="A42" s="852" t="s">
        <v>103</v>
      </c>
      <c r="B42" s="853" t="s">
        <v>714</v>
      </c>
      <c r="C42" s="854" t="s">
        <v>691</v>
      </c>
      <c r="D42" s="867">
        <v>7872000</v>
      </c>
      <c r="E42" s="855">
        <v>45172000</v>
      </c>
      <c r="F42" s="857">
        <f t="shared" si="0"/>
        <v>-37300000</v>
      </c>
    </row>
    <row r="43" spans="1:6" ht="45" customHeight="1" x14ac:dyDescent="0.3">
      <c r="A43" s="852" t="s">
        <v>106</v>
      </c>
      <c r="B43" s="853" t="s">
        <v>842</v>
      </c>
      <c r="C43" s="854" t="s">
        <v>841</v>
      </c>
      <c r="D43" s="867">
        <v>69821015</v>
      </c>
      <c r="E43" s="855">
        <v>69821015</v>
      </c>
      <c r="F43" s="857">
        <f t="shared" si="0"/>
        <v>0</v>
      </c>
    </row>
    <row r="44" spans="1:6" ht="45" customHeight="1" x14ac:dyDescent="0.3">
      <c r="A44" s="852" t="s">
        <v>109</v>
      </c>
      <c r="B44" s="853" t="s">
        <v>792</v>
      </c>
      <c r="C44" s="854" t="s">
        <v>669</v>
      </c>
      <c r="D44" s="867">
        <v>941373439</v>
      </c>
      <c r="E44" s="855"/>
      <c r="F44" s="857">
        <f t="shared" si="0"/>
        <v>941373439</v>
      </c>
    </row>
    <row r="45" spans="1:6" ht="36.75" customHeight="1" x14ac:dyDescent="0.3">
      <c r="A45" s="852" t="s">
        <v>112</v>
      </c>
      <c r="B45" s="853" t="s">
        <v>665</v>
      </c>
      <c r="C45" s="854" t="s">
        <v>664</v>
      </c>
      <c r="D45" s="867">
        <v>122589842</v>
      </c>
      <c r="E45" s="855">
        <v>44000000</v>
      </c>
      <c r="F45" s="857">
        <f t="shared" si="0"/>
        <v>78589842</v>
      </c>
    </row>
    <row r="46" spans="1:6" ht="36.75" customHeight="1" x14ac:dyDescent="0.3">
      <c r="A46" s="852" t="s">
        <v>115</v>
      </c>
      <c r="B46" s="860" t="s">
        <v>394</v>
      </c>
      <c r="C46" s="861"/>
      <c r="D46" s="869">
        <f>SUM(D4:D45)</f>
        <v>4753579561</v>
      </c>
      <c r="E46" s="554">
        <f>SUM(E4:E45)</f>
        <v>4753579561</v>
      </c>
      <c r="F46" s="857">
        <f t="shared" si="0"/>
        <v>0</v>
      </c>
    </row>
  </sheetData>
  <sortState ref="A4:F52">
    <sortCondition ref="C4:C52"/>
  </sortState>
  <mergeCells count="1">
    <mergeCell ref="A1:F1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50" orientation="portrait" r:id="rId1"/>
  <headerFooter>
    <oddHeader>&amp;R &amp;"Times New Roman CE,Félkövér dőlt"&amp;11 9.2.  melléklet a 27/2020.(XI.26.)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N65"/>
  <sheetViews>
    <sheetView view="pageBreakPreview" topLeftCell="A43" zoomScaleNormal="100" zoomScaleSheetLayoutView="100" workbookViewId="0">
      <selection activeCell="Q9" sqref="Q9"/>
    </sheetView>
  </sheetViews>
  <sheetFormatPr defaultRowHeight="13" x14ac:dyDescent="0.3"/>
  <cols>
    <col min="1" max="1" width="6.796875" style="310" customWidth="1"/>
    <col min="2" max="2" width="60.19921875" style="311" customWidth="1"/>
    <col min="3" max="3" width="8.19921875" style="311" customWidth="1"/>
    <col min="4" max="5" width="14.5" style="245" customWidth="1"/>
    <col min="6" max="6" width="16" style="245" customWidth="1"/>
    <col min="7" max="7" width="14.5" style="245" customWidth="1"/>
    <col min="8" max="8" width="13.796875" style="245" customWidth="1"/>
    <col min="9" max="11" width="13.796875" style="1277" customWidth="1"/>
    <col min="12" max="12" width="14.796875" style="1146" customWidth="1"/>
    <col min="13" max="13" width="9.296875" style="245"/>
    <col min="14" max="14" width="12.69921875" style="245" bestFit="1" customWidth="1"/>
    <col min="15" max="259" width="9.296875" style="245"/>
    <col min="260" max="260" width="6.796875" style="245" customWidth="1"/>
    <col min="261" max="261" width="60.19921875" style="245" customWidth="1"/>
    <col min="262" max="262" width="8.19921875" style="245" customWidth="1"/>
    <col min="263" max="265" width="14.5" style="245" customWidth="1"/>
    <col min="266" max="515" width="9.296875" style="245"/>
    <col min="516" max="516" width="6.796875" style="245" customWidth="1"/>
    <col min="517" max="517" width="60.19921875" style="245" customWidth="1"/>
    <col min="518" max="518" width="8.19921875" style="245" customWidth="1"/>
    <col min="519" max="521" width="14.5" style="245" customWidth="1"/>
    <col min="522" max="771" width="9.296875" style="245"/>
    <col min="772" max="772" width="6.796875" style="245" customWidth="1"/>
    <col min="773" max="773" width="60.19921875" style="245" customWidth="1"/>
    <col min="774" max="774" width="8.19921875" style="245" customWidth="1"/>
    <col min="775" max="777" width="14.5" style="245" customWidth="1"/>
    <col min="778" max="1027" width="9.296875" style="245"/>
    <col min="1028" max="1028" width="6.796875" style="245" customWidth="1"/>
    <col min="1029" max="1029" width="60.19921875" style="245" customWidth="1"/>
    <col min="1030" max="1030" width="8.19921875" style="245" customWidth="1"/>
    <col min="1031" max="1033" width="14.5" style="245" customWidth="1"/>
    <col min="1034" max="1283" width="9.296875" style="245"/>
    <col min="1284" max="1284" width="6.796875" style="245" customWidth="1"/>
    <col min="1285" max="1285" width="60.19921875" style="245" customWidth="1"/>
    <col min="1286" max="1286" width="8.19921875" style="245" customWidth="1"/>
    <col min="1287" max="1289" width="14.5" style="245" customWidth="1"/>
    <col min="1290" max="1539" width="9.296875" style="245"/>
    <col min="1540" max="1540" width="6.796875" style="245" customWidth="1"/>
    <col min="1541" max="1541" width="60.19921875" style="245" customWidth="1"/>
    <col min="1542" max="1542" width="8.19921875" style="245" customWidth="1"/>
    <col min="1543" max="1545" width="14.5" style="245" customWidth="1"/>
    <col min="1546" max="1795" width="9.296875" style="245"/>
    <col min="1796" max="1796" width="6.796875" style="245" customWidth="1"/>
    <col min="1797" max="1797" width="60.19921875" style="245" customWidth="1"/>
    <col min="1798" max="1798" width="8.19921875" style="245" customWidth="1"/>
    <col min="1799" max="1801" width="14.5" style="245" customWidth="1"/>
    <col min="1802" max="2051" width="9.296875" style="245"/>
    <col min="2052" max="2052" width="6.796875" style="245" customWidth="1"/>
    <col min="2053" max="2053" width="60.19921875" style="245" customWidth="1"/>
    <col min="2054" max="2054" width="8.19921875" style="245" customWidth="1"/>
    <col min="2055" max="2057" width="14.5" style="245" customWidth="1"/>
    <col min="2058" max="2307" width="9.296875" style="245"/>
    <col min="2308" max="2308" width="6.796875" style="245" customWidth="1"/>
    <col min="2309" max="2309" width="60.19921875" style="245" customWidth="1"/>
    <col min="2310" max="2310" width="8.19921875" style="245" customWidth="1"/>
    <col min="2311" max="2313" width="14.5" style="245" customWidth="1"/>
    <col min="2314" max="2563" width="9.296875" style="245"/>
    <col min="2564" max="2564" width="6.796875" style="245" customWidth="1"/>
    <col min="2565" max="2565" width="60.19921875" style="245" customWidth="1"/>
    <col min="2566" max="2566" width="8.19921875" style="245" customWidth="1"/>
    <col min="2567" max="2569" width="14.5" style="245" customWidth="1"/>
    <col min="2570" max="2819" width="9.296875" style="245"/>
    <col min="2820" max="2820" width="6.796875" style="245" customWidth="1"/>
    <col min="2821" max="2821" width="60.19921875" style="245" customWidth="1"/>
    <col min="2822" max="2822" width="8.19921875" style="245" customWidth="1"/>
    <col min="2823" max="2825" width="14.5" style="245" customWidth="1"/>
    <col min="2826" max="3075" width="9.296875" style="245"/>
    <col min="3076" max="3076" width="6.796875" style="245" customWidth="1"/>
    <col min="3077" max="3077" width="60.19921875" style="245" customWidth="1"/>
    <col min="3078" max="3078" width="8.19921875" style="245" customWidth="1"/>
    <col min="3079" max="3081" width="14.5" style="245" customWidth="1"/>
    <col min="3082" max="3331" width="9.296875" style="245"/>
    <col min="3332" max="3332" width="6.796875" style="245" customWidth="1"/>
    <col min="3333" max="3333" width="60.19921875" style="245" customWidth="1"/>
    <col min="3334" max="3334" width="8.19921875" style="245" customWidth="1"/>
    <col min="3335" max="3337" width="14.5" style="245" customWidth="1"/>
    <col min="3338" max="3587" width="9.296875" style="245"/>
    <col min="3588" max="3588" width="6.796875" style="245" customWidth="1"/>
    <col min="3589" max="3589" width="60.19921875" style="245" customWidth="1"/>
    <col min="3590" max="3590" width="8.19921875" style="245" customWidth="1"/>
    <col min="3591" max="3593" width="14.5" style="245" customWidth="1"/>
    <col min="3594" max="3843" width="9.296875" style="245"/>
    <col min="3844" max="3844" width="6.796875" style="245" customWidth="1"/>
    <col min="3845" max="3845" width="60.19921875" style="245" customWidth="1"/>
    <col min="3846" max="3846" width="8.19921875" style="245" customWidth="1"/>
    <col min="3847" max="3849" width="14.5" style="245" customWidth="1"/>
    <col min="3850" max="4099" width="9.296875" style="245"/>
    <col min="4100" max="4100" width="6.796875" style="245" customWidth="1"/>
    <col min="4101" max="4101" width="60.19921875" style="245" customWidth="1"/>
    <col min="4102" max="4102" width="8.19921875" style="245" customWidth="1"/>
    <col min="4103" max="4105" width="14.5" style="245" customWidth="1"/>
    <col min="4106" max="4355" width="9.296875" style="245"/>
    <col min="4356" max="4356" width="6.796875" style="245" customWidth="1"/>
    <col min="4357" max="4357" width="60.19921875" style="245" customWidth="1"/>
    <col min="4358" max="4358" width="8.19921875" style="245" customWidth="1"/>
    <col min="4359" max="4361" width="14.5" style="245" customWidth="1"/>
    <col min="4362" max="4611" width="9.296875" style="245"/>
    <col min="4612" max="4612" width="6.796875" style="245" customWidth="1"/>
    <col min="4613" max="4613" width="60.19921875" style="245" customWidth="1"/>
    <col min="4614" max="4614" width="8.19921875" style="245" customWidth="1"/>
    <col min="4615" max="4617" width="14.5" style="245" customWidth="1"/>
    <col min="4618" max="4867" width="9.296875" style="245"/>
    <col min="4868" max="4868" width="6.796875" style="245" customWidth="1"/>
    <col min="4869" max="4869" width="60.19921875" style="245" customWidth="1"/>
    <col min="4870" max="4870" width="8.19921875" style="245" customWidth="1"/>
    <col min="4871" max="4873" width="14.5" style="245" customWidth="1"/>
    <col min="4874" max="5123" width="9.296875" style="245"/>
    <col min="5124" max="5124" width="6.796875" style="245" customWidth="1"/>
    <col min="5125" max="5125" width="60.19921875" style="245" customWidth="1"/>
    <col min="5126" max="5126" width="8.19921875" style="245" customWidth="1"/>
    <col min="5127" max="5129" width="14.5" style="245" customWidth="1"/>
    <col min="5130" max="5379" width="9.296875" style="245"/>
    <col min="5380" max="5380" width="6.796875" style="245" customWidth="1"/>
    <col min="5381" max="5381" width="60.19921875" style="245" customWidth="1"/>
    <col min="5382" max="5382" width="8.19921875" style="245" customWidth="1"/>
    <col min="5383" max="5385" width="14.5" style="245" customWidth="1"/>
    <col min="5386" max="5635" width="9.296875" style="245"/>
    <col min="5636" max="5636" width="6.796875" style="245" customWidth="1"/>
    <col min="5637" max="5637" width="60.19921875" style="245" customWidth="1"/>
    <col min="5638" max="5638" width="8.19921875" style="245" customWidth="1"/>
    <col min="5639" max="5641" width="14.5" style="245" customWidth="1"/>
    <col min="5642" max="5891" width="9.296875" style="245"/>
    <col min="5892" max="5892" width="6.796875" style="245" customWidth="1"/>
    <col min="5893" max="5893" width="60.19921875" style="245" customWidth="1"/>
    <col min="5894" max="5894" width="8.19921875" style="245" customWidth="1"/>
    <col min="5895" max="5897" width="14.5" style="245" customWidth="1"/>
    <col min="5898" max="6147" width="9.296875" style="245"/>
    <col min="6148" max="6148" width="6.796875" style="245" customWidth="1"/>
    <col min="6149" max="6149" width="60.19921875" style="245" customWidth="1"/>
    <col min="6150" max="6150" width="8.19921875" style="245" customWidth="1"/>
    <col min="6151" max="6153" width="14.5" style="245" customWidth="1"/>
    <col min="6154" max="6403" width="9.296875" style="245"/>
    <col min="6404" max="6404" width="6.796875" style="245" customWidth="1"/>
    <col min="6405" max="6405" width="60.19921875" style="245" customWidth="1"/>
    <col min="6406" max="6406" width="8.19921875" style="245" customWidth="1"/>
    <col min="6407" max="6409" width="14.5" style="245" customWidth="1"/>
    <col min="6410" max="6659" width="9.296875" style="245"/>
    <col min="6660" max="6660" width="6.796875" style="245" customWidth="1"/>
    <col min="6661" max="6661" width="60.19921875" style="245" customWidth="1"/>
    <col min="6662" max="6662" width="8.19921875" style="245" customWidth="1"/>
    <col min="6663" max="6665" width="14.5" style="245" customWidth="1"/>
    <col min="6666" max="6915" width="9.296875" style="245"/>
    <col min="6916" max="6916" width="6.796875" style="245" customWidth="1"/>
    <col min="6917" max="6917" width="60.19921875" style="245" customWidth="1"/>
    <col min="6918" max="6918" width="8.19921875" style="245" customWidth="1"/>
    <col min="6919" max="6921" width="14.5" style="245" customWidth="1"/>
    <col min="6922" max="7171" width="9.296875" style="245"/>
    <col min="7172" max="7172" width="6.796875" style="245" customWidth="1"/>
    <col min="7173" max="7173" width="60.19921875" style="245" customWidth="1"/>
    <col min="7174" max="7174" width="8.19921875" style="245" customWidth="1"/>
    <col min="7175" max="7177" width="14.5" style="245" customWidth="1"/>
    <col min="7178" max="7427" width="9.296875" style="245"/>
    <col min="7428" max="7428" width="6.796875" style="245" customWidth="1"/>
    <col min="7429" max="7429" width="60.19921875" style="245" customWidth="1"/>
    <col min="7430" max="7430" width="8.19921875" style="245" customWidth="1"/>
    <col min="7431" max="7433" width="14.5" style="245" customWidth="1"/>
    <col min="7434" max="7683" width="9.296875" style="245"/>
    <col min="7684" max="7684" width="6.796875" style="245" customWidth="1"/>
    <col min="7685" max="7685" width="60.19921875" style="245" customWidth="1"/>
    <col min="7686" max="7686" width="8.19921875" style="245" customWidth="1"/>
    <col min="7687" max="7689" width="14.5" style="245" customWidth="1"/>
    <col min="7690" max="7939" width="9.296875" style="245"/>
    <col min="7940" max="7940" width="6.796875" style="245" customWidth="1"/>
    <col min="7941" max="7941" width="60.19921875" style="245" customWidth="1"/>
    <col min="7942" max="7942" width="8.19921875" style="245" customWidth="1"/>
    <col min="7943" max="7945" width="14.5" style="245" customWidth="1"/>
    <col min="7946" max="8195" width="9.296875" style="245"/>
    <col min="8196" max="8196" width="6.796875" style="245" customWidth="1"/>
    <col min="8197" max="8197" width="60.19921875" style="245" customWidth="1"/>
    <col min="8198" max="8198" width="8.19921875" style="245" customWidth="1"/>
    <col min="8199" max="8201" width="14.5" style="245" customWidth="1"/>
    <col min="8202" max="8451" width="9.296875" style="245"/>
    <col min="8452" max="8452" width="6.796875" style="245" customWidth="1"/>
    <col min="8453" max="8453" width="60.19921875" style="245" customWidth="1"/>
    <col min="8454" max="8454" width="8.19921875" style="245" customWidth="1"/>
    <col min="8455" max="8457" width="14.5" style="245" customWidth="1"/>
    <col min="8458" max="8707" width="9.296875" style="245"/>
    <col min="8708" max="8708" width="6.796875" style="245" customWidth="1"/>
    <col min="8709" max="8709" width="60.19921875" style="245" customWidth="1"/>
    <col min="8710" max="8710" width="8.19921875" style="245" customWidth="1"/>
    <col min="8711" max="8713" width="14.5" style="245" customWidth="1"/>
    <col min="8714" max="8963" width="9.296875" style="245"/>
    <col min="8964" max="8964" width="6.796875" style="245" customWidth="1"/>
    <col min="8965" max="8965" width="60.19921875" style="245" customWidth="1"/>
    <col min="8966" max="8966" width="8.19921875" style="245" customWidth="1"/>
    <col min="8967" max="8969" width="14.5" style="245" customWidth="1"/>
    <col min="8970" max="9219" width="9.296875" style="245"/>
    <col min="9220" max="9220" width="6.796875" style="245" customWidth="1"/>
    <col min="9221" max="9221" width="60.19921875" style="245" customWidth="1"/>
    <col min="9222" max="9222" width="8.19921875" style="245" customWidth="1"/>
    <col min="9223" max="9225" width="14.5" style="245" customWidth="1"/>
    <col min="9226" max="9475" width="9.296875" style="245"/>
    <col min="9476" max="9476" width="6.796875" style="245" customWidth="1"/>
    <col min="9477" max="9477" width="60.19921875" style="245" customWidth="1"/>
    <col min="9478" max="9478" width="8.19921875" style="245" customWidth="1"/>
    <col min="9479" max="9481" width="14.5" style="245" customWidth="1"/>
    <col min="9482" max="9731" width="9.296875" style="245"/>
    <col min="9732" max="9732" width="6.796875" style="245" customWidth="1"/>
    <col min="9733" max="9733" width="60.19921875" style="245" customWidth="1"/>
    <col min="9734" max="9734" width="8.19921875" style="245" customWidth="1"/>
    <col min="9735" max="9737" width="14.5" style="245" customWidth="1"/>
    <col min="9738" max="9987" width="9.296875" style="245"/>
    <col min="9988" max="9988" width="6.796875" style="245" customWidth="1"/>
    <col min="9989" max="9989" width="60.19921875" style="245" customWidth="1"/>
    <col min="9990" max="9990" width="8.19921875" style="245" customWidth="1"/>
    <col min="9991" max="9993" width="14.5" style="245" customWidth="1"/>
    <col min="9994" max="10243" width="9.296875" style="245"/>
    <col min="10244" max="10244" width="6.796875" style="245" customWidth="1"/>
    <col min="10245" max="10245" width="60.19921875" style="245" customWidth="1"/>
    <col min="10246" max="10246" width="8.19921875" style="245" customWidth="1"/>
    <col min="10247" max="10249" width="14.5" style="245" customWidth="1"/>
    <col min="10250" max="10499" width="9.296875" style="245"/>
    <col min="10500" max="10500" width="6.796875" style="245" customWidth="1"/>
    <col min="10501" max="10501" width="60.19921875" style="245" customWidth="1"/>
    <col min="10502" max="10502" width="8.19921875" style="245" customWidth="1"/>
    <col min="10503" max="10505" width="14.5" style="245" customWidth="1"/>
    <col min="10506" max="10755" width="9.296875" style="245"/>
    <col min="10756" max="10756" width="6.796875" style="245" customWidth="1"/>
    <col min="10757" max="10757" width="60.19921875" style="245" customWidth="1"/>
    <col min="10758" max="10758" width="8.19921875" style="245" customWidth="1"/>
    <col min="10759" max="10761" width="14.5" style="245" customWidth="1"/>
    <col min="10762" max="11011" width="9.296875" style="245"/>
    <col min="11012" max="11012" width="6.796875" style="245" customWidth="1"/>
    <col min="11013" max="11013" width="60.19921875" style="245" customWidth="1"/>
    <col min="11014" max="11014" width="8.19921875" style="245" customWidth="1"/>
    <col min="11015" max="11017" width="14.5" style="245" customWidth="1"/>
    <col min="11018" max="11267" width="9.296875" style="245"/>
    <col min="11268" max="11268" width="6.796875" style="245" customWidth="1"/>
    <col min="11269" max="11269" width="60.19921875" style="245" customWidth="1"/>
    <col min="11270" max="11270" width="8.19921875" style="245" customWidth="1"/>
    <col min="11271" max="11273" width="14.5" style="245" customWidth="1"/>
    <col min="11274" max="11523" width="9.296875" style="245"/>
    <col min="11524" max="11524" width="6.796875" style="245" customWidth="1"/>
    <col min="11525" max="11525" width="60.19921875" style="245" customWidth="1"/>
    <col min="11526" max="11526" width="8.19921875" style="245" customWidth="1"/>
    <col min="11527" max="11529" width="14.5" style="245" customWidth="1"/>
    <col min="11530" max="11779" width="9.296875" style="245"/>
    <col min="11780" max="11780" width="6.796875" style="245" customWidth="1"/>
    <col min="11781" max="11781" width="60.19921875" style="245" customWidth="1"/>
    <col min="11782" max="11782" width="8.19921875" style="245" customWidth="1"/>
    <col min="11783" max="11785" width="14.5" style="245" customWidth="1"/>
    <col min="11786" max="12035" width="9.296875" style="245"/>
    <col min="12036" max="12036" width="6.796875" style="245" customWidth="1"/>
    <col min="12037" max="12037" width="60.19921875" style="245" customWidth="1"/>
    <col min="12038" max="12038" width="8.19921875" style="245" customWidth="1"/>
    <col min="12039" max="12041" width="14.5" style="245" customWidth="1"/>
    <col min="12042" max="12291" width="9.296875" style="245"/>
    <col min="12292" max="12292" width="6.796875" style="245" customWidth="1"/>
    <col min="12293" max="12293" width="60.19921875" style="245" customWidth="1"/>
    <col min="12294" max="12294" width="8.19921875" style="245" customWidth="1"/>
    <col min="12295" max="12297" width="14.5" style="245" customWidth="1"/>
    <col min="12298" max="12547" width="9.296875" style="245"/>
    <col min="12548" max="12548" width="6.796875" style="245" customWidth="1"/>
    <col min="12549" max="12549" width="60.19921875" style="245" customWidth="1"/>
    <col min="12550" max="12550" width="8.19921875" style="245" customWidth="1"/>
    <col min="12551" max="12553" width="14.5" style="245" customWidth="1"/>
    <col min="12554" max="12803" width="9.296875" style="245"/>
    <col min="12804" max="12804" width="6.796875" style="245" customWidth="1"/>
    <col min="12805" max="12805" width="60.19921875" style="245" customWidth="1"/>
    <col min="12806" max="12806" width="8.19921875" style="245" customWidth="1"/>
    <col min="12807" max="12809" width="14.5" style="245" customWidth="1"/>
    <col min="12810" max="13059" width="9.296875" style="245"/>
    <col min="13060" max="13060" width="6.796875" style="245" customWidth="1"/>
    <col min="13061" max="13061" width="60.19921875" style="245" customWidth="1"/>
    <col min="13062" max="13062" width="8.19921875" style="245" customWidth="1"/>
    <col min="13063" max="13065" width="14.5" style="245" customWidth="1"/>
    <col min="13066" max="13315" width="9.296875" style="245"/>
    <col min="13316" max="13316" width="6.796875" style="245" customWidth="1"/>
    <col min="13317" max="13317" width="60.19921875" style="245" customWidth="1"/>
    <col min="13318" max="13318" width="8.19921875" style="245" customWidth="1"/>
    <col min="13319" max="13321" width="14.5" style="245" customWidth="1"/>
    <col min="13322" max="13571" width="9.296875" style="245"/>
    <col min="13572" max="13572" width="6.796875" style="245" customWidth="1"/>
    <col min="13573" max="13573" width="60.19921875" style="245" customWidth="1"/>
    <col min="13574" max="13574" width="8.19921875" style="245" customWidth="1"/>
    <col min="13575" max="13577" width="14.5" style="245" customWidth="1"/>
    <col min="13578" max="13827" width="9.296875" style="245"/>
    <col min="13828" max="13828" width="6.796875" style="245" customWidth="1"/>
    <col min="13829" max="13829" width="60.19921875" style="245" customWidth="1"/>
    <col min="13830" max="13830" width="8.19921875" style="245" customWidth="1"/>
    <col min="13831" max="13833" width="14.5" style="245" customWidth="1"/>
    <col min="13834" max="14083" width="9.296875" style="245"/>
    <col min="14084" max="14084" width="6.796875" style="245" customWidth="1"/>
    <col min="14085" max="14085" width="60.19921875" style="245" customWidth="1"/>
    <col min="14086" max="14086" width="8.19921875" style="245" customWidth="1"/>
    <col min="14087" max="14089" width="14.5" style="245" customWidth="1"/>
    <col min="14090" max="14339" width="9.296875" style="245"/>
    <col min="14340" max="14340" width="6.796875" style="245" customWidth="1"/>
    <col min="14341" max="14341" width="60.19921875" style="245" customWidth="1"/>
    <col min="14342" max="14342" width="8.19921875" style="245" customWidth="1"/>
    <col min="14343" max="14345" width="14.5" style="245" customWidth="1"/>
    <col min="14346" max="14595" width="9.296875" style="245"/>
    <col min="14596" max="14596" width="6.796875" style="245" customWidth="1"/>
    <col min="14597" max="14597" width="60.19921875" style="245" customWidth="1"/>
    <col min="14598" max="14598" width="8.19921875" style="245" customWidth="1"/>
    <col min="14599" max="14601" width="14.5" style="245" customWidth="1"/>
    <col min="14602" max="14851" width="9.296875" style="245"/>
    <col min="14852" max="14852" width="6.796875" style="245" customWidth="1"/>
    <col min="14853" max="14853" width="60.19921875" style="245" customWidth="1"/>
    <col min="14854" max="14854" width="8.19921875" style="245" customWidth="1"/>
    <col min="14855" max="14857" width="14.5" style="245" customWidth="1"/>
    <col min="14858" max="15107" width="9.296875" style="245"/>
    <col min="15108" max="15108" width="6.796875" style="245" customWidth="1"/>
    <col min="15109" max="15109" width="60.19921875" style="245" customWidth="1"/>
    <col min="15110" max="15110" width="8.19921875" style="245" customWidth="1"/>
    <col min="15111" max="15113" width="14.5" style="245" customWidth="1"/>
    <col min="15114" max="15363" width="9.296875" style="245"/>
    <col min="15364" max="15364" width="6.796875" style="245" customWidth="1"/>
    <col min="15365" max="15365" width="60.19921875" style="245" customWidth="1"/>
    <col min="15366" max="15366" width="8.19921875" style="245" customWidth="1"/>
    <col min="15367" max="15369" width="14.5" style="245" customWidth="1"/>
    <col min="15370" max="15619" width="9.296875" style="245"/>
    <col min="15620" max="15620" width="6.796875" style="245" customWidth="1"/>
    <col min="15621" max="15621" width="60.19921875" style="245" customWidth="1"/>
    <col min="15622" max="15622" width="8.19921875" style="245" customWidth="1"/>
    <col min="15623" max="15625" width="14.5" style="245" customWidth="1"/>
    <col min="15626" max="15875" width="9.296875" style="245"/>
    <col min="15876" max="15876" width="6.796875" style="245" customWidth="1"/>
    <col min="15877" max="15877" width="60.19921875" style="245" customWidth="1"/>
    <col min="15878" max="15878" width="8.19921875" style="245" customWidth="1"/>
    <col min="15879" max="15881" width="14.5" style="245" customWidth="1"/>
    <col min="15882" max="16131" width="9.296875" style="245"/>
    <col min="16132" max="16132" width="6.796875" style="245" customWidth="1"/>
    <col min="16133" max="16133" width="60.19921875" style="245" customWidth="1"/>
    <col min="16134" max="16134" width="8.19921875" style="245" customWidth="1"/>
    <col min="16135" max="16137" width="14.5" style="245" customWidth="1"/>
    <col min="16138" max="16384" width="9.296875" style="245"/>
  </cols>
  <sheetData>
    <row r="1" spans="1:12" s="239" customFormat="1" ht="51.75" customHeight="1" x14ac:dyDescent="0.3">
      <c r="A1" s="1493" t="s">
        <v>878</v>
      </c>
      <c r="B1" s="1493"/>
      <c r="C1" s="1493"/>
      <c r="D1" s="1493"/>
      <c r="E1" s="1493"/>
      <c r="F1" s="1493"/>
      <c r="G1" s="1493"/>
      <c r="H1" s="1493"/>
      <c r="I1" s="1493"/>
      <c r="J1" s="1493"/>
      <c r="K1" s="1493"/>
      <c r="L1" s="1493"/>
    </row>
    <row r="2" spans="1:12" s="242" customFormat="1" ht="12" customHeight="1" x14ac:dyDescent="0.25">
      <c r="A2" s="240"/>
      <c r="B2" s="240"/>
      <c r="C2" s="241"/>
      <c r="D2" s="241"/>
      <c r="E2" s="241"/>
      <c r="F2" s="241"/>
      <c r="I2" s="1253"/>
      <c r="J2" s="1253"/>
      <c r="K2" s="1253"/>
      <c r="L2" s="1133" t="s">
        <v>1</v>
      </c>
    </row>
    <row r="3" spans="1:12" ht="38.25" customHeight="1" x14ac:dyDescent="0.3">
      <c r="A3" s="243" t="s">
        <v>393</v>
      </c>
      <c r="B3" s="243" t="s">
        <v>455</v>
      </c>
      <c r="C3" s="244" t="s">
        <v>456</v>
      </c>
      <c r="D3" s="606" t="s">
        <v>457</v>
      </c>
      <c r="E3" s="607" t="s">
        <v>458</v>
      </c>
      <c r="F3" s="608" t="s">
        <v>716</v>
      </c>
      <c r="G3" s="244" t="s">
        <v>862</v>
      </c>
      <c r="H3" s="1048" t="s">
        <v>966</v>
      </c>
      <c r="I3" s="1254" t="s">
        <v>980</v>
      </c>
      <c r="J3" s="1254" t="s">
        <v>988</v>
      </c>
      <c r="K3" s="1254" t="s">
        <v>994</v>
      </c>
      <c r="L3" s="1048" t="s">
        <v>967</v>
      </c>
    </row>
    <row r="4" spans="1:12" s="246" customFormat="1" ht="13" customHeight="1" thickBot="1" x14ac:dyDescent="0.35">
      <c r="A4" s="1056" t="s">
        <v>5</v>
      </c>
      <c r="B4" s="1056" t="s">
        <v>6</v>
      </c>
      <c r="C4" s="1056" t="s">
        <v>7</v>
      </c>
      <c r="D4" s="1247" t="s">
        <v>8</v>
      </c>
      <c r="E4" s="1248" t="s">
        <v>266</v>
      </c>
      <c r="F4" s="1249" t="s">
        <v>459</v>
      </c>
      <c r="G4" s="1056" t="s">
        <v>717</v>
      </c>
      <c r="H4" s="1056" t="s">
        <v>968</v>
      </c>
      <c r="I4" s="1255" t="s">
        <v>974</v>
      </c>
      <c r="J4" s="1255" t="s">
        <v>981</v>
      </c>
      <c r="K4" s="1255" t="s">
        <v>982</v>
      </c>
      <c r="L4" s="1109" t="s">
        <v>987</v>
      </c>
    </row>
    <row r="5" spans="1:12" s="246" customFormat="1" ht="16" customHeight="1" thickBot="1" x14ac:dyDescent="0.35">
      <c r="A5" s="1494" t="s">
        <v>263</v>
      </c>
      <c r="B5" s="1495"/>
      <c r="C5" s="1495"/>
      <c r="D5" s="1495"/>
      <c r="E5" s="1495"/>
      <c r="F5" s="1495"/>
      <c r="G5" s="1495"/>
      <c r="H5" s="1495"/>
      <c r="I5" s="1495"/>
      <c r="J5" s="1495"/>
      <c r="K5" s="1495"/>
      <c r="L5" s="1496"/>
    </row>
    <row r="6" spans="1:12" s="246" customFormat="1" ht="25.5" customHeight="1" x14ac:dyDescent="0.3">
      <c r="A6" s="578" t="s">
        <v>9</v>
      </c>
      <c r="B6" s="579" t="s">
        <v>460</v>
      </c>
      <c r="C6" s="578" t="s">
        <v>461</v>
      </c>
      <c r="D6" s="1057"/>
      <c r="E6" s="1058"/>
      <c r="F6" s="1059"/>
      <c r="G6" s="1060">
        <f>SUM(D6:F6)</f>
        <v>0</v>
      </c>
      <c r="H6" s="1061"/>
      <c r="I6" s="1256"/>
      <c r="J6" s="1256"/>
      <c r="K6" s="1256"/>
      <c r="L6" s="1134"/>
    </row>
    <row r="7" spans="1:12" s="246" customFormat="1" ht="30" customHeight="1" x14ac:dyDescent="0.3">
      <c r="A7" s="247" t="s">
        <v>12</v>
      </c>
      <c r="B7" s="248" t="s">
        <v>462</v>
      </c>
      <c r="C7" s="247" t="s">
        <v>463</v>
      </c>
      <c r="D7" s="609"/>
      <c r="E7" s="610"/>
      <c r="F7" s="611"/>
      <c r="G7" s="249">
        <f t="shared" ref="G7:G9" si="0">SUM(D7:F7)</f>
        <v>0</v>
      </c>
      <c r="H7" s="1053"/>
      <c r="I7" s="1257"/>
      <c r="J7" s="1257"/>
      <c r="K7" s="1257"/>
      <c r="L7" s="1135"/>
    </row>
    <row r="8" spans="1:12" s="246" customFormat="1" ht="25.5" customHeight="1" x14ac:dyDescent="0.3">
      <c r="A8" s="247" t="s">
        <v>15</v>
      </c>
      <c r="B8" s="248" t="s">
        <v>464</v>
      </c>
      <c r="C8" s="250" t="s">
        <v>465</v>
      </c>
      <c r="D8" s="609"/>
      <c r="E8" s="610"/>
      <c r="F8" s="611"/>
      <c r="G8" s="249">
        <f t="shared" si="0"/>
        <v>0</v>
      </c>
      <c r="H8" s="1053"/>
      <c r="I8" s="1257"/>
      <c r="J8" s="1257"/>
      <c r="K8" s="1257"/>
      <c r="L8" s="1135"/>
    </row>
    <row r="9" spans="1:12" s="246" customFormat="1" ht="25.5" customHeight="1" x14ac:dyDescent="0.3">
      <c r="A9" s="575" t="s">
        <v>18</v>
      </c>
      <c r="B9" s="576" t="s">
        <v>466</v>
      </c>
      <c r="C9" s="577" t="s">
        <v>467</v>
      </c>
      <c r="D9" s="612"/>
      <c r="E9" s="613"/>
      <c r="F9" s="614"/>
      <c r="G9" s="599">
        <f t="shared" si="0"/>
        <v>0</v>
      </c>
      <c r="H9" s="1053"/>
      <c r="I9" s="1257"/>
      <c r="J9" s="1257"/>
      <c r="K9" s="1257"/>
      <c r="L9" s="1135"/>
    </row>
    <row r="10" spans="1:12" s="246" customFormat="1" ht="27.75" customHeight="1" x14ac:dyDescent="0.3">
      <c r="A10" s="265" t="s">
        <v>21</v>
      </c>
      <c r="B10" s="581" t="s">
        <v>468</v>
      </c>
      <c r="C10" s="265" t="s">
        <v>35</v>
      </c>
      <c r="D10" s="615">
        <f>SUM(D6:D9)</f>
        <v>0</v>
      </c>
      <c r="E10" s="616">
        <f>SUM(E6:E9)</f>
        <v>0</v>
      </c>
      <c r="F10" s="617">
        <f>SUM(F6:F9)</f>
        <v>0</v>
      </c>
      <c r="G10" s="582">
        <f>SUM(G6:G9)</f>
        <v>0</v>
      </c>
      <c r="H10" s="582">
        <f t="shared" ref="H10:L10" si="1">SUM(H6:H9)</f>
        <v>0</v>
      </c>
      <c r="I10" s="1258"/>
      <c r="J10" s="1258"/>
      <c r="K10" s="1258"/>
      <c r="L10" s="582">
        <f t="shared" si="1"/>
        <v>0</v>
      </c>
    </row>
    <row r="11" spans="1:12" s="246" customFormat="1" ht="24.75" customHeight="1" x14ac:dyDescent="0.3">
      <c r="A11" s="578" t="s">
        <v>24</v>
      </c>
      <c r="B11" s="579" t="s">
        <v>469</v>
      </c>
      <c r="C11" s="578" t="s">
        <v>470</v>
      </c>
      <c r="D11" s="618"/>
      <c r="E11" s="619"/>
      <c r="F11" s="620"/>
      <c r="G11" s="580">
        <f>SUM(D11:F11)</f>
        <v>0</v>
      </c>
      <c r="H11" s="1053"/>
      <c r="I11" s="1257"/>
      <c r="J11" s="1257"/>
      <c r="K11" s="1257"/>
      <c r="L11" s="1135"/>
    </row>
    <row r="12" spans="1:12" s="246" customFormat="1" ht="30" customHeight="1" x14ac:dyDescent="0.3">
      <c r="A12" s="247" t="s">
        <v>27</v>
      </c>
      <c r="B12" s="248" t="s">
        <v>471</v>
      </c>
      <c r="C12" s="247" t="s">
        <v>472</v>
      </c>
      <c r="D12" s="621"/>
      <c r="E12" s="622"/>
      <c r="F12" s="623"/>
      <c r="G12" s="580">
        <f t="shared" ref="G12:G14" si="2">SUM(D12:F12)</f>
        <v>0</v>
      </c>
      <c r="H12" s="1053"/>
      <c r="I12" s="1257"/>
      <c r="J12" s="1257"/>
      <c r="K12" s="1257"/>
      <c r="L12" s="1135"/>
    </row>
    <row r="13" spans="1:12" s="246" customFormat="1" ht="30" customHeight="1" x14ac:dyDescent="0.3">
      <c r="A13" s="247" t="s">
        <v>30</v>
      </c>
      <c r="B13" s="248" t="s">
        <v>473</v>
      </c>
      <c r="C13" s="247" t="s">
        <v>474</v>
      </c>
      <c r="D13" s="621"/>
      <c r="E13" s="622"/>
      <c r="F13" s="623"/>
      <c r="G13" s="580">
        <f t="shared" si="2"/>
        <v>0</v>
      </c>
      <c r="H13" s="1053"/>
      <c r="I13" s="1257"/>
      <c r="J13" s="1257"/>
      <c r="K13" s="1257"/>
      <c r="L13" s="1135"/>
    </row>
    <row r="14" spans="1:12" s="246" customFormat="1" ht="30" customHeight="1" x14ac:dyDescent="0.3">
      <c r="A14" s="575" t="s">
        <v>33</v>
      </c>
      <c r="B14" s="576" t="s">
        <v>475</v>
      </c>
      <c r="C14" s="575" t="s">
        <v>476</v>
      </c>
      <c r="D14" s="624"/>
      <c r="E14" s="625"/>
      <c r="F14" s="626"/>
      <c r="G14" s="580">
        <f t="shared" si="2"/>
        <v>0</v>
      </c>
      <c r="H14" s="1053"/>
      <c r="I14" s="1257"/>
      <c r="J14" s="1257"/>
      <c r="K14" s="1257"/>
      <c r="L14" s="1135"/>
    </row>
    <row r="15" spans="1:12" s="246" customFormat="1" ht="21.75" customHeight="1" x14ac:dyDescent="0.3">
      <c r="A15" s="265" t="s">
        <v>36</v>
      </c>
      <c r="B15" s="586" t="s">
        <v>438</v>
      </c>
      <c r="C15" s="587" t="s">
        <v>58</v>
      </c>
      <c r="D15" s="615">
        <f>SUM(D11:D14)</f>
        <v>0</v>
      </c>
      <c r="E15" s="616">
        <f>SUM(E11:E14)</f>
        <v>0</v>
      </c>
      <c r="F15" s="617">
        <f>SUM(F11:F14)</f>
        <v>0</v>
      </c>
      <c r="G15" s="582">
        <f>SUM(G11:G14)</f>
        <v>0</v>
      </c>
      <c r="H15" s="582">
        <f t="shared" ref="H15:L15" si="3">SUM(H11:H14)</f>
        <v>0</v>
      </c>
      <c r="I15" s="1258"/>
      <c r="J15" s="1258"/>
      <c r="K15" s="1258"/>
      <c r="L15" s="582">
        <f t="shared" si="3"/>
        <v>0</v>
      </c>
    </row>
    <row r="16" spans="1:12" s="257" customFormat="1" ht="16.5" customHeight="1" x14ac:dyDescent="0.3">
      <c r="A16" s="578" t="s">
        <v>38</v>
      </c>
      <c r="B16" s="583" t="s">
        <v>110</v>
      </c>
      <c r="C16" s="584" t="s">
        <v>111</v>
      </c>
      <c r="D16" s="627"/>
      <c r="E16" s="628"/>
      <c r="F16" s="629"/>
      <c r="G16" s="585">
        <f>SUM(D16:E16)</f>
        <v>0</v>
      </c>
      <c r="H16" s="1054"/>
      <c r="I16" s="1252"/>
      <c r="J16" s="1252"/>
      <c r="K16" s="1252"/>
      <c r="L16" s="1136"/>
    </row>
    <row r="17" spans="1:12" s="257" customFormat="1" ht="16.5" customHeight="1" x14ac:dyDescent="0.3">
      <c r="A17" s="247" t="s">
        <v>40</v>
      </c>
      <c r="B17" s="254" t="s">
        <v>113</v>
      </c>
      <c r="C17" s="255" t="s">
        <v>114</v>
      </c>
      <c r="D17" s="630">
        <v>1250000</v>
      </c>
      <c r="E17" s="631"/>
      <c r="F17" s="632"/>
      <c r="G17" s="256">
        <f>SUM(D17:F17)</f>
        <v>1250000</v>
      </c>
      <c r="H17" s="1054"/>
      <c r="I17" s="1252"/>
      <c r="J17" s="1252"/>
      <c r="K17" s="1252">
        <v>2000000</v>
      </c>
      <c r="L17" s="1136">
        <f>SUM(G17:K17)</f>
        <v>3250000</v>
      </c>
    </row>
    <row r="18" spans="1:12" s="257" customFormat="1" ht="16.5" customHeight="1" x14ac:dyDescent="0.3">
      <c r="A18" s="247" t="s">
        <v>42</v>
      </c>
      <c r="B18" s="254" t="s">
        <v>477</v>
      </c>
      <c r="C18" s="255" t="s">
        <v>117</v>
      </c>
      <c r="D18" s="630">
        <f>SUM(D19:D20)</f>
        <v>3735544</v>
      </c>
      <c r="E18" s="631">
        <f>SUM(E19:E20)</f>
        <v>0</v>
      </c>
      <c r="F18" s="632">
        <f>SUM(F19:F20)</f>
        <v>0</v>
      </c>
      <c r="G18" s="256">
        <f>SUM(D18:F18)</f>
        <v>3735544</v>
      </c>
      <c r="H18" s="1054">
        <v>33783</v>
      </c>
      <c r="I18" s="1252"/>
      <c r="J18" s="1252"/>
      <c r="K18" s="1252">
        <v>-2190000</v>
      </c>
      <c r="L18" s="1136">
        <f>SUM(G18:K18)</f>
        <v>1579327</v>
      </c>
    </row>
    <row r="19" spans="1:12" s="257" customFormat="1" ht="16.5" customHeight="1" x14ac:dyDescent="0.3">
      <c r="A19" s="247" t="s">
        <v>44</v>
      </c>
      <c r="B19" s="258" t="s">
        <v>478</v>
      </c>
      <c r="C19" s="259" t="s">
        <v>479</v>
      </c>
      <c r="D19" s="633"/>
      <c r="E19" s="634"/>
      <c r="F19" s="635"/>
      <c r="G19" s="260">
        <f>SUM(D19:F19)</f>
        <v>0</v>
      </c>
      <c r="H19" s="1054"/>
      <c r="I19" s="1252"/>
      <c r="J19" s="1252"/>
      <c r="K19" s="1252"/>
      <c r="L19" s="1136"/>
    </row>
    <row r="20" spans="1:12" s="261" customFormat="1" ht="16.5" customHeight="1" x14ac:dyDescent="0.3">
      <c r="A20" s="247" t="s">
        <v>46</v>
      </c>
      <c r="B20" s="258" t="s">
        <v>480</v>
      </c>
      <c r="C20" s="259" t="s">
        <v>481</v>
      </c>
      <c r="D20" s="633">
        <v>3735544</v>
      </c>
      <c r="E20" s="634"/>
      <c r="F20" s="635"/>
      <c r="G20" s="260">
        <f t="shared" ref="G20:G28" si="4">SUM(D20:F20)</f>
        <v>3735544</v>
      </c>
      <c r="H20" s="1055">
        <v>33783</v>
      </c>
      <c r="I20" s="1259"/>
      <c r="J20" s="1259"/>
      <c r="K20" s="1259"/>
      <c r="L20" s="1137">
        <f>SUM(G20:K20)</f>
        <v>3769327</v>
      </c>
    </row>
    <row r="21" spans="1:12" s="261" customFormat="1" ht="16.5" customHeight="1" x14ac:dyDescent="0.3">
      <c r="A21" s="247" t="s">
        <v>48</v>
      </c>
      <c r="B21" s="262" t="s">
        <v>119</v>
      </c>
      <c r="C21" s="255" t="s">
        <v>120</v>
      </c>
      <c r="D21" s="633"/>
      <c r="E21" s="634"/>
      <c r="F21" s="635"/>
      <c r="G21" s="260">
        <f t="shared" si="4"/>
        <v>0</v>
      </c>
      <c r="H21" s="1055"/>
      <c r="I21" s="1259"/>
      <c r="J21" s="1259"/>
      <c r="K21" s="1259"/>
      <c r="L21" s="1137"/>
    </row>
    <row r="22" spans="1:12" s="257" customFormat="1" ht="16.5" customHeight="1" x14ac:dyDescent="0.3">
      <c r="A22" s="247" t="s">
        <v>50</v>
      </c>
      <c r="B22" s="254" t="s">
        <v>122</v>
      </c>
      <c r="C22" s="255" t="s">
        <v>123</v>
      </c>
      <c r="D22" s="630"/>
      <c r="E22" s="631"/>
      <c r="F22" s="632"/>
      <c r="G22" s="260">
        <f t="shared" si="4"/>
        <v>0</v>
      </c>
      <c r="H22" s="1054"/>
      <c r="I22" s="1252"/>
      <c r="J22" s="1252"/>
      <c r="K22" s="1252"/>
      <c r="L22" s="1136"/>
    </row>
    <row r="23" spans="1:12" s="257" customFormat="1" ht="16.5" customHeight="1" x14ac:dyDescent="0.3">
      <c r="A23" s="247" t="s">
        <v>53</v>
      </c>
      <c r="B23" s="254" t="s">
        <v>482</v>
      </c>
      <c r="C23" s="255" t="s">
        <v>126</v>
      </c>
      <c r="D23" s="630">
        <v>25000</v>
      </c>
      <c r="E23" s="631"/>
      <c r="F23" s="632"/>
      <c r="G23" s="260">
        <f t="shared" si="4"/>
        <v>25000</v>
      </c>
      <c r="H23" s="1054"/>
      <c r="I23" s="1252"/>
      <c r="J23" s="1252"/>
      <c r="K23" s="1252">
        <v>100000</v>
      </c>
      <c r="L23" s="1136">
        <f>SUM(G23:K23)</f>
        <v>125000</v>
      </c>
    </row>
    <row r="24" spans="1:12" s="261" customFormat="1" ht="16.5" customHeight="1" x14ac:dyDescent="0.3">
      <c r="A24" s="247" t="s">
        <v>56</v>
      </c>
      <c r="B24" s="254" t="s">
        <v>483</v>
      </c>
      <c r="C24" s="255" t="s">
        <v>129</v>
      </c>
      <c r="D24" s="630"/>
      <c r="E24" s="631"/>
      <c r="F24" s="632"/>
      <c r="G24" s="260">
        <f t="shared" si="4"/>
        <v>0</v>
      </c>
      <c r="H24" s="1055"/>
      <c r="I24" s="1259"/>
      <c r="J24" s="1259"/>
      <c r="K24" s="1259"/>
      <c r="L24" s="1137"/>
    </row>
    <row r="25" spans="1:12" s="261" customFormat="1" ht="16.5" customHeight="1" x14ac:dyDescent="0.3">
      <c r="A25" s="247" t="s">
        <v>59</v>
      </c>
      <c r="B25" s="263" t="s">
        <v>131</v>
      </c>
      <c r="C25" s="255" t="s">
        <v>132</v>
      </c>
      <c r="D25" s="630"/>
      <c r="E25" s="631"/>
      <c r="F25" s="632"/>
      <c r="G25" s="260">
        <f t="shared" si="4"/>
        <v>0</v>
      </c>
      <c r="H25" s="1055"/>
      <c r="I25" s="1259"/>
      <c r="J25" s="1259"/>
      <c r="K25" s="1259"/>
      <c r="L25" s="1137"/>
    </row>
    <row r="26" spans="1:12" s="261" customFormat="1" ht="16.5" customHeight="1" x14ac:dyDescent="0.3">
      <c r="A26" s="247" t="s">
        <v>61</v>
      </c>
      <c r="B26" s="254" t="s">
        <v>484</v>
      </c>
      <c r="C26" s="255" t="s">
        <v>135</v>
      </c>
      <c r="D26" s="630"/>
      <c r="E26" s="631"/>
      <c r="F26" s="632"/>
      <c r="G26" s="260">
        <f t="shared" si="4"/>
        <v>0</v>
      </c>
      <c r="H26" s="1055"/>
      <c r="I26" s="1259"/>
      <c r="J26" s="1259"/>
      <c r="K26" s="1259"/>
      <c r="L26" s="1137"/>
    </row>
    <row r="27" spans="1:12" s="261" customFormat="1" ht="16.5" customHeight="1" x14ac:dyDescent="0.3">
      <c r="A27" s="247" t="s">
        <v>63</v>
      </c>
      <c r="B27" s="254" t="s">
        <v>485</v>
      </c>
      <c r="C27" s="255" t="s">
        <v>138</v>
      </c>
      <c r="D27" s="630"/>
      <c r="E27" s="631"/>
      <c r="F27" s="632"/>
      <c r="G27" s="260">
        <f t="shared" si="4"/>
        <v>0</v>
      </c>
      <c r="H27" s="1055"/>
      <c r="I27" s="1259"/>
      <c r="J27" s="1259"/>
      <c r="K27" s="1259"/>
      <c r="L27" s="1137"/>
    </row>
    <row r="28" spans="1:12" s="261" customFormat="1" ht="16.5" customHeight="1" x14ac:dyDescent="0.3">
      <c r="A28" s="575" t="s">
        <v>65</v>
      </c>
      <c r="B28" s="588" t="s">
        <v>140</v>
      </c>
      <c r="C28" s="589" t="s">
        <v>141</v>
      </c>
      <c r="D28" s="636"/>
      <c r="E28" s="637"/>
      <c r="F28" s="638"/>
      <c r="G28" s="260">
        <f t="shared" si="4"/>
        <v>0</v>
      </c>
      <c r="H28" s="1055">
        <v>1943</v>
      </c>
      <c r="I28" s="1259"/>
      <c r="J28" s="1259"/>
      <c r="K28" s="1259">
        <v>90000</v>
      </c>
      <c r="L28" s="1137">
        <f>SUM(H28:K28)</f>
        <v>91943</v>
      </c>
    </row>
    <row r="29" spans="1:12" s="261" customFormat="1" ht="21" customHeight="1" x14ac:dyDescent="0.3">
      <c r="A29" s="265" t="s">
        <v>67</v>
      </c>
      <c r="B29" s="266" t="s">
        <v>486</v>
      </c>
      <c r="C29" s="590" t="s">
        <v>144</v>
      </c>
      <c r="D29" s="639">
        <f>SUM(D16+D17+D18+D21+D22+D23+D24+D25+D26+D27+D28)</f>
        <v>5010544</v>
      </c>
      <c r="E29" s="640">
        <f>SUM(E16+E17+E18+E21+E22+E23+E24+E25+E26+E27+E28)</f>
        <v>0</v>
      </c>
      <c r="F29" s="641">
        <f>SUM(F16+F17+F18+F21+F22+F23+F24+F25+F26+F27+F28)</f>
        <v>0</v>
      </c>
      <c r="G29" s="268">
        <f>SUM(G16+G17+G18+G21+G22+G23+G24+G25+G26+G27+G28)</f>
        <v>5010544</v>
      </c>
      <c r="H29" s="268">
        <f t="shared" ref="H29" si="5">SUM(H16+H17+H18+H21+H22+H23+H24+H25+H26+H27+H28)</f>
        <v>35726</v>
      </c>
      <c r="I29" s="1260"/>
      <c r="J29" s="1260"/>
      <c r="K29" s="1260">
        <f>SUM(K17:K28)</f>
        <v>0</v>
      </c>
      <c r="L29" s="268">
        <f>SUM(G29:K29)</f>
        <v>5046270</v>
      </c>
    </row>
    <row r="30" spans="1:12" s="264" customFormat="1" ht="21" customHeight="1" x14ac:dyDescent="0.3">
      <c r="A30" s="265" t="s">
        <v>69</v>
      </c>
      <c r="B30" s="266" t="s">
        <v>440</v>
      </c>
      <c r="C30" s="590" t="s">
        <v>162</v>
      </c>
      <c r="D30" s="639"/>
      <c r="E30" s="640"/>
      <c r="F30" s="641"/>
      <c r="G30" s="268">
        <f>SUM(D30:F30)</f>
        <v>0</v>
      </c>
      <c r="H30" s="1066"/>
      <c r="I30" s="1261"/>
      <c r="J30" s="1261"/>
      <c r="K30" s="1261"/>
      <c r="L30" s="1138"/>
    </row>
    <row r="31" spans="1:12" s="261" customFormat="1" ht="21" customHeight="1" x14ac:dyDescent="0.3">
      <c r="A31" s="265" t="s">
        <v>71</v>
      </c>
      <c r="B31" s="266" t="s">
        <v>408</v>
      </c>
      <c r="C31" s="590" t="s">
        <v>171</v>
      </c>
      <c r="D31" s="642"/>
      <c r="E31" s="643"/>
      <c r="F31" s="644"/>
      <c r="G31" s="595">
        <f>SUM(D31:F31)</f>
        <v>0</v>
      </c>
      <c r="H31" s="1067"/>
      <c r="I31" s="1262"/>
      <c r="J31" s="1262"/>
      <c r="K31" s="1262"/>
      <c r="L31" s="1139"/>
    </row>
    <row r="32" spans="1:12" s="261" customFormat="1" ht="21" customHeight="1" x14ac:dyDescent="0.3">
      <c r="A32" s="591" t="s">
        <v>74</v>
      </c>
      <c r="B32" s="592" t="s">
        <v>441</v>
      </c>
      <c r="C32" s="593" t="s">
        <v>180</v>
      </c>
      <c r="D32" s="645"/>
      <c r="E32" s="646"/>
      <c r="F32" s="647"/>
      <c r="G32" s="594">
        <f>SUM(D32:F32)</f>
        <v>0</v>
      </c>
      <c r="H32" s="1067"/>
      <c r="I32" s="1262"/>
      <c r="J32" s="1262"/>
      <c r="K32" s="1262"/>
      <c r="L32" s="1139"/>
    </row>
    <row r="33" spans="1:14" s="261" customFormat="1" ht="21" customHeight="1" x14ac:dyDescent="0.3">
      <c r="A33" s="265" t="s">
        <v>77</v>
      </c>
      <c r="B33" s="266" t="s">
        <v>487</v>
      </c>
      <c r="C33" s="267"/>
      <c r="D33" s="639">
        <f>D10+D15+D29+D30+D31+D32</f>
        <v>5010544</v>
      </c>
      <c r="E33" s="640">
        <f>E10+E15+E29+E30+E31+E32</f>
        <v>0</v>
      </c>
      <c r="F33" s="641">
        <f>F10+F15+F29+F30+F31+F32</f>
        <v>0</v>
      </c>
      <c r="G33" s="268">
        <f>G10+G15+G29+G30+G31+G32</f>
        <v>5010544</v>
      </c>
      <c r="H33" s="268">
        <f t="shared" ref="H33:L33" si="6">H10+H15+H29+H30+H31+H32</f>
        <v>35726</v>
      </c>
      <c r="I33" s="1260"/>
      <c r="J33" s="1260"/>
      <c r="K33" s="1260"/>
      <c r="L33" s="268">
        <f t="shared" si="6"/>
        <v>5046270</v>
      </c>
    </row>
    <row r="34" spans="1:14" s="257" customFormat="1" ht="20.25" customHeight="1" x14ac:dyDescent="0.3">
      <c r="A34" s="247" t="s">
        <v>80</v>
      </c>
      <c r="B34" s="269" t="s">
        <v>488</v>
      </c>
      <c r="C34" s="270" t="s">
        <v>189</v>
      </c>
      <c r="D34" s="648">
        <f>SUM(D35:D36)</f>
        <v>0</v>
      </c>
      <c r="E34" s="649">
        <f>SUM(E35:E36)</f>
        <v>0</v>
      </c>
      <c r="F34" s="650">
        <f>SUM(F35:F36)</f>
        <v>0</v>
      </c>
      <c r="G34" s="271">
        <f>SUM(G35:G36)</f>
        <v>0</v>
      </c>
      <c r="H34" s="1065">
        <v>622764</v>
      </c>
      <c r="I34" s="1263"/>
      <c r="J34" s="1263"/>
      <c r="K34" s="1263"/>
      <c r="L34" s="1140">
        <f>SUM(L35:L36)</f>
        <v>622764</v>
      </c>
    </row>
    <row r="35" spans="1:14" s="257" customFormat="1" ht="20.25" customHeight="1" x14ac:dyDescent="0.3">
      <c r="A35" s="247" t="s">
        <v>82</v>
      </c>
      <c r="B35" s="95" t="s">
        <v>191</v>
      </c>
      <c r="C35" s="270" t="s">
        <v>192</v>
      </c>
      <c r="D35" s="648"/>
      <c r="E35" s="649"/>
      <c r="F35" s="650"/>
      <c r="G35" s="271">
        <f>SUM(D35:F35)</f>
        <v>0</v>
      </c>
      <c r="H35" s="1054">
        <v>622764</v>
      </c>
      <c r="I35" s="1252"/>
      <c r="J35" s="1252"/>
      <c r="K35" s="1252"/>
      <c r="L35" s="1136">
        <v>622764</v>
      </c>
    </row>
    <row r="36" spans="1:14" s="257" customFormat="1" ht="20.25" customHeight="1" x14ac:dyDescent="0.3">
      <c r="A36" s="247" t="s">
        <v>84</v>
      </c>
      <c r="B36" s="95" t="s">
        <v>194</v>
      </c>
      <c r="C36" s="270" t="s">
        <v>195</v>
      </c>
      <c r="D36" s="648"/>
      <c r="E36" s="649"/>
      <c r="F36" s="650"/>
      <c r="G36" s="271">
        <f>SUM(D36:F36)</f>
        <v>0</v>
      </c>
      <c r="H36" s="1054"/>
      <c r="I36" s="1252"/>
      <c r="J36" s="1252"/>
      <c r="K36" s="1252"/>
      <c r="L36" s="1136"/>
    </row>
    <row r="37" spans="1:14" s="257" customFormat="1" ht="20.25" customHeight="1" x14ac:dyDescent="0.3">
      <c r="A37" s="247" t="s">
        <v>86</v>
      </c>
      <c r="B37" s="269" t="s">
        <v>489</v>
      </c>
      <c r="C37" s="272" t="s">
        <v>490</v>
      </c>
      <c r="D37" s="648">
        <f>SUM(D38:D39)</f>
        <v>370047559</v>
      </c>
      <c r="E37" s="649"/>
      <c r="F37" s="650">
        <f t="shared" ref="F37" si="7">SUM(F38:F39)</f>
        <v>0</v>
      </c>
      <c r="G37" s="271">
        <f>SUM(G38:G39)</f>
        <v>370047559</v>
      </c>
      <c r="H37" s="271">
        <f t="shared" ref="H37" si="8">SUM(H38:H39)</f>
        <v>-11851353</v>
      </c>
      <c r="I37" s="1264">
        <v>181121</v>
      </c>
      <c r="J37" s="1264">
        <v>44699</v>
      </c>
      <c r="K37" s="1264">
        <v>45393</v>
      </c>
      <c r="L37" s="271">
        <f t="shared" ref="L37:L39" si="9">SUM(G37:J37)</f>
        <v>358422026</v>
      </c>
    </row>
    <row r="38" spans="1:14" s="257" customFormat="1" ht="20.25" customHeight="1" x14ac:dyDescent="0.3">
      <c r="A38" s="247"/>
      <c r="B38" s="389" t="s">
        <v>562</v>
      </c>
      <c r="C38" s="390" t="s">
        <v>490</v>
      </c>
      <c r="D38" s="648">
        <v>201749000</v>
      </c>
      <c r="E38" s="649"/>
      <c r="F38" s="650"/>
      <c r="G38" s="271">
        <f>SUM(D38:F38)</f>
        <v>201749000</v>
      </c>
      <c r="H38" s="1054">
        <v>-11851353</v>
      </c>
      <c r="I38" s="1252">
        <v>181121</v>
      </c>
      <c r="J38" s="1252">
        <v>44699</v>
      </c>
      <c r="K38" s="1252"/>
      <c r="L38" s="1136">
        <f t="shared" si="9"/>
        <v>190123467</v>
      </c>
    </row>
    <row r="39" spans="1:14" s="257" customFormat="1" ht="20.25" customHeight="1" x14ac:dyDescent="0.3">
      <c r="A39" s="575"/>
      <c r="B39" s="596" t="s">
        <v>563</v>
      </c>
      <c r="C39" s="597" t="s">
        <v>490</v>
      </c>
      <c r="D39" s="651">
        <v>168298559</v>
      </c>
      <c r="E39" s="652"/>
      <c r="F39" s="56"/>
      <c r="G39" s="598">
        <f>SUM(D39:F39)</f>
        <v>168298559</v>
      </c>
      <c r="H39" s="1054"/>
      <c r="I39" s="1252"/>
      <c r="J39" s="1252"/>
      <c r="K39" s="1252"/>
      <c r="L39" s="1136">
        <f t="shared" si="9"/>
        <v>168298559</v>
      </c>
    </row>
    <row r="40" spans="1:14" s="257" customFormat="1" ht="20.25" customHeight="1" x14ac:dyDescent="0.3">
      <c r="A40" s="942" t="s">
        <v>89</v>
      </c>
      <c r="B40" s="266" t="s">
        <v>491</v>
      </c>
      <c r="C40" s="273" t="s">
        <v>492</v>
      </c>
      <c r="D40" s="653">
        <f>SUM(D34+D37)</f>
        <v>370047559</v>
      </c>
      <c r="E40" s="654">
        <f t="shared" ref="E40:F40" si="10">SUM(E34+E37)</f>
        <v>0</v>
      </c>
      <c r="F40" s="655">
        <f t="shared" si="10"/>
        <v>0</v>
      </c>
      <c r="G40" s="274">
        <f>SUM(G34+G37)</f>
        <v>370047559</v>
      </c>
      <c r="H40" s="274">
        <f t="shared" ref="H40" si="11">SUM(H34+H37)</f>
        <v>-11228589</v>
      </c>
      <c r="I40" s="1265">
        <f>SUM(I37)</f>
        <v>181121</v>
      </c>
      <c r="J40" s="1265">
        <f>SUM(J38)</f>
        <v>44699</v>
      </c>
      <c r="K40" s="1265">
        <f>SUM(K37)</f>
        <v>45393</v>
      </c>
      <c r="L40" s="274">
        <f>SUM(G40:K40)</f>
        <v>359090183</v>
      </c>
    </row>
    <row r="41" spans="1:14" s="257" customFormat="1" ht="20.25" customHeight="1" x14ac:dyDescent="0.3">
      <c r="A41" s="942" t="s">
        <v>91</v>
      </c>
      <c r="B41" s="266" t="s">
        <v>493</v>
      </c>
      <c r="C41" s="273" t="s">
        <v>197</v>
      </c>
      <c r="D41" s="653">
        <f>D40</f>
        <v>370047559</v>
      </c>
      <c r="E41" s="654">
        <f t="shared" ref="E41:F41" si="12">E40</f>
        <v>0</v>
      </c>
      <c r="F41" s="655">
        <f t="shared" si="12"/>
        <v>0</v>
      </c>
      <c r="G41" s="274">
        <f t="shared" ref="G41:H41" si="13">G40</f>
        <v>370047559</v>
      </c>
      <c r="H41" s="274">
        <f t="shared" si="13"/>
        <v>-11228589</v>
      </c>
      <c r="I41" s="1265">
        <f>SUM(I37)</f>
        <v>181121</v>
      </c>
      <c r="J41" s="1265">
        <f>SUM(J40)</f>
        <v>44699</v>
      </c>
      <c r="K41" s="1265">
        <f>SUM(K40)</f>
        <v>45393</v>
      </c>
      <c r="L41" s="274">
        <f>SUM(G41:K41)</f>
        <v>359090183</v>
      </c>
    </row>
    <row r="42" spans="1:14" s="257" customFormat="1" ht="27" customHeight="1" x14ac:dyDescent="0.3">
      <c r="A42" s="942" t="s">
        <v>93</v>
      </c>
      <c r="B42" s="266" t="s">
        <v>494</v>
      </c>
      <c r="C42" s="275"/>
      <c r="D42" s="653">
        <f>D33+D41</f>
        <v>375058103</v>
      </c>
      <c r="E42" s="654">
        <f>E33+E41</f>
        <v>0</v>
      </c>
      <c r="F42" s="655">
        <f>F33+F41</f>
        <v>0</v>
      </c>
      <c r="G42" s="274">
        <f>G33+G41</f>
        <v>375058103</v>
      </c>
      <c r="H42" s="274">
        <f t="shared" ref="H42:I42" si="14">H33+H41</f>
        <v>-11192863</v>
      </c>
      <c r="I42" s="1265">
        <f t="shared" si="14"/>
        <v>181121</v>
      </c>
      <c r="J42" s="1265">
        <f>SUM(J41)</f>
        <v>44699</v>
      </c>
      <c r="K42" s="1265">
        <f>SUM(K41)</f>
        <v>45393</v>
      </c>
      <c r="L42" s="274">
        <f>SUM(G42:K42)</f>
        <v>364136453</v>
      </c>
      <c r="N42" s="1141"/>
    </row>
    <row r="43" spans="1:14" s="257" customFormat="1" ht="15" customHeight="1" x14ac:dyDescent="0.3">
      <c r="A43" s="276"/>
      <c r="B43" s="277"/>
      <c r="C43" s="278"/>
      <c r="D43" s="279"/>
      <c r="E43" s="279"/>
      <c r="F43" s="279"/>
      <c r="G43" s="279"/>
      <c r="I43" s="1266"/>
      <c r="J43" s="1266"/>
      <c r="K43" s="1266"/>
      <c r="L43" s="1141"/>
    </row>
    <row r="44" spans="1:14" s="257" customFormat="1" ht="15" customHeight="1" x14ac:dyDescent="0.3">
      <c r="A44" s="1497" t="s">
        <v>495</v>
      </c>
      <c r="B44" s="1497"/>
      <c r="C44" s="1497"/>
      <c r="D44" s="1497"/>
      <c r="E44" s="1497"/>
      <c r="F44" s="1497"/>
      <c r="G44" s="1497"/>
      <c r="H44" s="1497"/>
      <c r="I44" s="1497"/>
      <c r="J44" s="1497"/>
      <c r="K44" s="1497"/>
      <c r="L44" s="1497"/>
    </row>
    <row r="45" spans="1:14" s="257" customFormat="1" ht="38.25" customHeight="1" x14ac:dyDescent="0.3">
      <c r="A45" s="244" t="s">
        <v>393</v>
      </c>
      <c r="B45" s="244" t="s">
        <v>265</v>
      </c>
      <c r="C45" s="280" t="s">
        <v>456</v>
      </c>
      <c r="D45" s="606" t="s">
        <v>457</v>
      </c>
      <c r="E45" s="607" t="s">
        <v>458</v>
      </c>
      <c r="F45" s="608" t="s">
        <v>716</v>
      </c>
      <c r="G45" s="280" t="s">
        <v>879</v>
      </c>
      <c r="H45" s="1048" t="s">
        <v>966</v>
      </c>
      <c r="I45" s="1254" t="s">
        <v>980</v>
      </c>
      <c r="J45" s="1254" t="s">
        <v>984</v>
      </c>
      <c r="K45" s="1254" t="s">
        <v>994</v>
      </c>
      <c r="L45" s="1048" t="s">
        <v>967</v>
      </c>
    </row>
    <row r="46" spans="1:14" s="257" customFormat="1" ht="15" customHeight="1" x14ac:dyDescent="0.3">
      <c r="A46" s="244" t="s">
        <v>5</v>
      </c>
      <c r="B46" s="244" t="s">
        <v>6</v>
      </c>
      <c r="C46" s="244" t="s">
        <v>7</v>
      </c>
      <c r="D46" s="3" t="s">
        <v>8</v>
      </c>
      <c r="E46" s="4" t="s">
        <v>266</v>
      </c>
      <c r="F46" s="5" t="s">
        <v>459</v>
      </c>
      <c r="G46" s="244" t="s">
        <v>717</v>
      </c>
      <c r="H46" s="243" t="s">
        <v>968</v>
      </c>
      <c r="I46" s="1267" t="s">
        <v>974</v>
      </c>
      <c r="J46" s="1267" t="s">
        <v>981</v>
      </c>
      <c r="K46" s="1267" t="s">
        <v>982</v>
      </c>
      <c r="L46" s="975" t="s">
        <v>987</v>
      </c>
    </row>
    <row r="47" spans="1:14" s="257" customFormat="1" ht="17.25" customHeight="1" x14ac:dyDescent="0.3">
      <c r="A47" s="281" t="s">
        <v>9</v>
      </c>
      <c r="B47" s="282" t="s">
        <v>202</v>
      </c>
      <c r="C47" s="283" t="s">
        <v>203</v>
      </c>
      <c r="D47" s="656">
        <v>269148002</v>
      </c>
      <c r="E47" s="357"/>
      <c r="F47" s="358"/>
      <c r="G47" s="284">
        <f>SUM(D47:F47)</f>
        <v>269148002</v>
      </c>
      <c r="H47" s="1062">
        <v>-4277000</v>
      </c>
      <c r="I47" s="1268">
        <v>154804</v>
      </c>
      <c r="J47" s="1268">
        <v>38042</v>
      </c>
      <c r="K47" s="1268">
        <v>38632</v>
      </c>
      <c r="L47" s="1142">
        <f>SUM(G47:K47)</f>
        <v>265102480</v>
      </c>
    </row>
    <row r="48" spans="1:14" s="257" customFormat="1" ht="17.25" customHeight="1" x14ac:dyDescent="0.3">
      <c r="A48" s="285" t="s">
        <v>12</v>
      </c>
      <c r="B48" s="286" t="s">
        <v>204</v>
      </c>
      <c r="C48" s="287" t="s">
        <v>205</v>
      </c>
      <c r="D48" s="657">
        <v>47123753</v>
      </c>
      <c r="E48" s="360"/>
      <c r="F48" s="358"/>
      <c r="G48" s="284">
        <f>SUM(D48:F48)</f>
        <v>47123753</v>
      </c>
      <c r="H48" s="1054">
        <v>-3328475</v>
      </c>
      <c r="I48" s="1252">
        <v>26317</v>
      </c>
      <c r="J48" s="1252">
        <v>6657</v>
      </c>
      <c r="K48" s="1252">
        <v>6761</v>
      </c>
      <c r="L48" s="1136">
        <f>SUM(G48:K48)</f>
        <v>43835013</v>
      </c>
    </row>
    <row r="49" spans="1:13" s="257" customFormat="1" ht="17.25" customHeight="1" x14ac:dyDescent="0.3">
      <c r="A49" s="285" t="s">
        <v>15</v>
      </c>
      <c r="B49" s="286" t="s">
        <v>206</v>
      </c>
      <c r="C49" s="287" t="s">
        <v>207</v>
      </c>
      <c r="D49" s="657">
        <v>49525325</v>
      </c>
      <c r="E49" s="360"/>
      <c r="F49" s="358"/>
      <c r="G49" s="284">
        <f t="shared" ref="G49:G51" si="15">SUM(D49:F49)</f>
        <v>49525325</v>
      </c>
      <c r="H49" s="1054">
        <v>3058490</v>
      </c>
      <c r="I49" s="1252"/>
      <c r="J49" s="1252"/>
      <c r="K49" s="1252">
        <v>700000</v>
      </c>
      <c r="L49" s="1136">
        <f>SUM(G49:K49)</f>
        <v>53283815</v>
      </c>
    </row>
    <row r="50" spans="1:13" s="257" customFormat="1" ht="17.25" customHeight="1" x14ac:dyDescent="0.3">
      <c r="A50" s="285" t="s">
        <v>18</v>
      </c>
      <c r="B50" s="286" t="s">
        <v>208</v>
      </c>
      <c r="C50" s="287" t="s">
        <v>209</v>
      </c>
      <c r="D50" s="657"/>
      <c r="E50" s="360"/>
      <c r="F50" s="358"/>
      <c r="G50" s="284">
        <f t="shared" si="15"/>
        <v>0</v>
      </c>
      <c r="H50" s="1054"/>
      <c r="I50" s="1252"/>
      <c r="J50" s="1252"/>
      <c r="K50" s="1252"/>
      <c r="L50" s="1136"/>
    </row>
    <row r="51" spans="1:13" s="257" customFormat="1" ht="17.25" customHeight="1" x14ac:dyDescent="0.3">
      <c r="A51" s="285" t="s">
        <v>21</v>
      </c>
      <c r="B51" s="286" t="s">
        <v>210</v>
      </c>
      <c r="C51" s="287" t="s">
        <v>211</v>
      </c>
      <c r="D51" s="657"/>
      <c r="E51" s="360"/>
      <c r="F51" s="358"/>
      <c r="G51" s="284">
        <f t="shared" si="15"/>
        <v>0</v>
      </c>
      <c r="H51" s="1054"/>
      <c r="I51" s="1252"/>
      <c r="J51" s="1252"/>
      <c r="K51" s="1252"/>
      <c r="L51" s="1136"/>
    </row>
    <row r="52" spans="1:13" s="246" customFormat="1" ht="17.25" customHeight="1" x14ac:dyDescent="0.3">
      <c r="A52" s="289" t="s">
        <v>24</v>
      </c>
      <c r="B52" s="290" t="s">
        <v>496</v>
      </c>
      <c r="C52" s="291" t="s">
        <v>228</v>
      </c>
      <c r="D52" s="658">
        <f>SUM(D47:D51)</f>
        <v>365797080</v>
      </c>
      <c r="E52" s="659">
        <f>SUM(E47:E51)</f>
        <v>0</v>
      </c>
      <c r="F52" s="660">
        <f>SUM(F47:F51)</f>
        <v>0</v>
      </c>
      <c r="G52" s="292">
        <f>SUM(G47:G51)</f>
        <v>365797080</v>
      </c>
      <c r="H52" s="292">
        <f t="shared" ref="H52" si="16">SUM(H47:H51)</f>
        <v>-4546985</v>
      </c>
      <c r="I52" s="1269">
        <f>SUM(I47:I51)</f>
        <v>181121</v>
      </c>
      <c r="J52" s="1269">
        <f>SUM(J47:J48)</f>
        <v>44699</v>
      </c>
      <c r="K52" s="1269">
        <f>SUM(K47:K49)</f>
        <v>745393</v>
      </c>
      <c r="L52" s="292">
        <f>SUM(G52:K52)</f>
        <v>362221308</v>
      </c>
      <c r="M52" s="293"/>
    </row>
    <row r="53" spans="1:13" s="295" customFormat="1" ht="17.25" customHeight="1" x14ac:dyDescent="0.3">
      <c r="A53" s="285" t="s">
        <v>27</v>
      </c>
      <c r="B53" s="286" t="s">
        <v>497</v>
      </c>
      <c r="C53" s="287" t="s">
        <v>230</v>
      </c>
      <c r="D53" s="657">
        <v>9261023</v>
      </c>
      <c r="E53" s="360">
        <v>0</v>
      </c>
      <c r="F53" s="362"/>
      <c r="G53" s="288">
        <f>SUM(D53:F53)</f>
        <v>9261023</v>
      </c>
      <c r="H53" s="1063">
        <v>-6645878</v>
      </c>
      <c r="I53" s="1270"/>
      <c r="J53" s="1270"/>
      <c r="K53" s="1270">
        <v>-700000</v>
      </c>
      <c r="L53" s="1143">
        <f>SUM(G53:K53)</f>
        <v>1915145</v>
      </c>
      <c r="M53" s="294"/>
    </row>
    <row r="54" spans="1:13" ht="17.25" customHeight="1" x14ac:dyDescent="0.3">
      <c r="A54" s="285" t="s">
        <v>30</v>
      </c>
      <c r="B54" s="286" t="s">
        <v>231</v>
      </c>
      <c r="C54" s="287" t="s">
        <v>232</v>
      </c>
      <c r="D54" s="657"/>
      <c r="E54" s="360"/>
      <c r="F54" s="362"/>
      <c r="G54" s="288">
        <f t="shared" ref="G54:G55" si="17">SUM(D54:F54)</f>
        <v>0</v>
      </c>
      <c r="H54" s="1064"/>
      <c r="I54" s="1271"/>
      <c r="J54" s="1271"/>
      <c r="K54" s="1271"/>
      <c r="L54" s="1144"/>
      <c r="M54" s="296"/>
    </row>
    <row r="55" spans="1:13" ht="17.25" customHeight="1" x14ac:dyDescent="0.3">
      <c r="A55" s="600" t="s">
        <v>33</v>
      </c>
      <c r="B55" s="601" t="s">
        <v>498</v>
      </c>
      <c r="C55" s="602" t="s">
        <v>234</v>
      </c>
      <c r="D55" s="661"/>
      <c r="E55" s="662"/>
      <c r="F55" s="394"/>
      <c r="G55" s="603">
        <f t="shared" si="17"/>
        <v>0</v>
      </c>
      <c r="H55" s="1064"/>
      <c r="I55" s="1271"/>
      <c r="J55" s="1271"/>
      <c r="K55" s="1271"/>
      <c r="L55" s="1144"/>
      <c r="M55" s="296"/>
    </row>
    <row r="56" spans="1:13" ht="17.25" customHeight="1" x14ac:dyDescent="0.3">
      <c r="A56" s="297" t="s">
        <v>36</v>
      </c>
      <c r="B56" s="604" t="s">
        <v>499</v>
      </c>
      <c r="C56" s="275" t="s">
        <v>246</v>
      </c>
      <c r="D56" s="663">
        <f>SUM(D53:D55)</f>
        <v>9261023</v>
      </c>
      <c r="E56" s="664">
        <f>SUM(E53:E55)</f>
        <v>0</v>
      </c>
      <c r="F56" s="400">
        <f>SUM(F53:F55)</f>
        <v>0</v>
      </c>
      <c r="G56" s="605">
        <f>SUM(G53:G55)</f>
        <v>9261023</v>
      </c>
      <c r="H56" s="605">
        <f t="shared" ref="H56:L56" si="18">SUM(H53:H55)</f>
        <v>-6645878</v>
      </c>
      <c r="I56" s="1272"/>
      <c r="J56" s="1272"/>
      <c r="K56" s="1272">
        <f>SUM(K53:K55)</f>
        <v>-700000</v>
      </c>
      <c r="L56" s="605">
        <f t="shared" si="18"/>
        <v>1915145</v>
      </c>
      <c r="M56" s="296"/>
    </row>
    <row r="57" spans="1:13" ht="17.25" customHeight="1" x14ac:dyDescent="0.3">
      <c r="A57" s="297" t="s">
        <v>38</v>
      </c>
      <c r="B57" s="298" t="s">
        <v>500</v>
      </c>
      <c r="C57" s="275" t="s">
        <v>501</v>
      </c>
      <c r="D57" s="665">
        <f>D52+D56</f>
        <v>375058103</v>
      </c>
      <c r="E57" s="366">
        <f>E52+E56</f>
        <v>0</v>
      </c>
      <c r="F57" s="367">
        <f>F52+F56</f>
        <v>0</v>
      </c>
      <c r="G57" s="299">
        <f>G52+G56</f>
        <v>375058103</v>
      </c>
      <c r="H57" s="299">
        <f t="shared" ref="H57" si="19">H52+H56</f>
        <v>-11192863</v>
      </c>
      <c r="I57" s="1273">
        <f>SUM(I52)</f>
        <v>181121</v>
      </c>
      <c r="J57" s="1273">
        <f>SUM(J52)</f>
        <v>44699</v>
      </c>
      <c r="K57" s="1273">
        <f>SUM(K52,K56)</f>
        <v>45393</v>
      </c>
      <c r="L57" s="299">
        <f>SUM(G57:K57)</f>
        <v>364136453</v>
      </c>
      <c r="M57" s="296"/>
    </row>
    <row r="58" spans="1:13" ht="22.5" customHeight="1" x14ac:dyDescent="0.3">
      <c r="A58" s="891" t="s">
        <v>40</v>
      </c>
      <c r="B58" s="300" t="s">
        <v>502</v>
      </c>
      <c r="C58" s="301" t="s">
        <v>503</v>
      </c>
      <c r="D58" s="666"/>
      <c r="E58" s="667"/>
      <c r="F58" s="538"/>
      <c r="G58" s="302">
        <f>SUM(D58:F58)</f>
        <v>0</v>
      </c>
      <c r="H58" s="302">
        <f t="shared" ref="H58" si="20">SUM(E58:G58)</f>
        <v>0</v>
      </c>
      <c r="I58" s="1274"/>
      <c r="J58" s="1274"/>
      <c r="K58" s="1274"/>
      <c r="L58" s="302">
        <f>SUM(F58:H58)</f>
        <v>0</v>
      </c>
      <c r="M58" s="296"/>
    </row>
    <row r="59" spans="1:13" ht="20.25" customHeight="1" x14ac:dyDescent="0.3">
      <c r="A59" s="297" t="s">
        <v>42</v>
      </c>
      <c r="B59" s="298" t="s">
        <v>564</v>
      </c>
      <c r="C59" s="275" t="s">
        <v>258</v>
      </c>
      <c r="D59" s="665">
        <f>D58</f>
        <v>0</v>
      </c>
      <c r="E59" s="366">
        <f t="shared" ref="E59:G59" si="21">E58</f>
        <v>0</v>
      </c>
      <c r="F59" s="367">
        <f t="shared" si="21"/>
        <v>0</v>
      </c>
      <c r="G59" s="299">
        <f t="shared" si="21"/>
        <v>0</v>
      </c>
      <c r="H59" s="299">
        <f t="shared" ref="H59:L59" si="22">H58</f>
        <v>0</v>
      </c>
      <c r="I59" s="1273"/>
      <c r="J59" s="1273"/>
      <c r="K59" s="1273"/>
      <c r="L59" s="299">
        <f t="shared" si="22"/>
        <v>0</v>
      </c>
      <c r="M59" s="296"/>
    </row>
    <row r="60" spans="1:13" ht="30.75" customHeight="1" x14ac:dyDescent="0.3">
      <c r="A60" s="275" t="s">
        <v>44</v>
      </c>
      <c r="B60" s="303" t="s">
        <v>504</v>
      </c>
      <c r="C60" s="275" t="s">
        <v>260</v>
      </c>
      <c r="D60" s="668">
        <f>SUM(D57+D59)</f>
        <v>375058103</v>
      </c>
      <c r="E60" s="669">
        <f>SUM(E57+E59)</f>
        <v>0</v>
      </c>
      <c r="F60" s="670">
        <f>SUM(F57+F59)</f>
        <v>0</v>
      </c>
      <c r="G60" s="304">
        <f>SUM(G57+G59)</f>
        <v>375058103</v>
      </c>
      <c r="H60" s="304">
        <f t="shared" ref="H60" si="23">SUM(H57+H59)</f>
        <v>-11192863</v>
      </c>
      <c r="I60" s="1275">
        <f>SUM(I57)</f>
        <v>181121</v>
      </c>
      <c r="J60" s="1275">
        <f>SUM(J57)</f>
        <v>44699</v>
      </c>
      <c r="K60" s="1275">
        <f>SUM(K57)</f>
        <v>45393</v>
      </c>
      <c r="L60" s="304">
        <f>SUM(G60:K60)</f>
        <v>364136453</v>
      </c>
      <c r="M60" s="296"/>
    </row>
    <row r="61" spans="1:13" ht="12" customHeight="1" x14ac:dyDescent="0.3">
      <c r="A61" s="305"/>
      <c r="B61" s="306"/>
      <c r="C61" s="307"/>
      <c r="D61" s="307"/>
      <c r="E61" s="307"/>
      <c r="F61" s="307"/>
      <c r="G61" s="307"/>
      <c r="H61" s="296"/>
      <c r="I61" s="1276"/>
      <c r="J61" s="1276"/>
      <c r="K61" s="1276"/>
      <c r="L61" s="1145"/>
      <c r="M61" s="296"/>
    </row>
    <row r="62" spans="1:13" ht="12" customHeight="1" x14ac:dyDescent="0.3">
      <c r="A62" s="305"/>
      <c r="B62" s="306"/>
      <c r="C62" s="307"/>
      <c r="D62" s="307"/>
      <c r="E62" s="307"/>
      <c r="F62" s="307"/>
      <c r="G62" s="307"/>
      <c r="H62" s="296"/>
      <c r="I62" s="1276"/>
      <c r="J62" s="1276"/>
      <c r="K62" s="1276"/>
      <c r="L62" s="1145"/>
      <c r="M62" s="296"/>
    </row>
    <row r="63" spans="1:13" x14ac:dyDescent="0.3">
      <c r="A63" s="308"/>
      <c r="B63" s="309"/>
      <c r="C63" s="309"/>
    </row>
    <row r="64" spans="1:13" x14ac:dyDescent="0.3">
      <c r="A64" s="308"/>
      <c r="B64" s="309"/>
      <c r="C64" s="309"/>
    </row>
    <row r="65" spans="1:3" x14ac:dyDescent="0.3">
      <c r="A65" s="308"/>
      <c r="B65" s="309"/>
      <c r="C65" s="309"/>
    </row>
  </sheetData>
  <sheetProtection formatCells="0"/>
  <mergeCells count="3">
    <mergeCell ref="A1:L1"/>
    <mergeCell ref="A5:L5"/>
    <mergeCell ref="A44:L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50" orientation="portrait" r:id="rId1"/>
  <headerFooter alignWithMargins="0">
    <oddHeader>&amp;R&amp;"Times New Roman CE,Félkövér dőlt"&amp;11 10. melléklet a 27/2020.(XI.26.)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L14"/>
  <sheetViews>
    <sheetView zoomScaleNormal="100" workbookViewId="0">
      <selection activeCell="A11" sqref="A11"/>
    </sheetView>
  </sheetViews>
  <sheetFormatPr defaultRowHeight="13" x14ac:dyDescent="0.3"/>
  <cols>
    <col min="1" max="1" width="6.69921875" style="228" customWidth="1"/>
    <col min="2" max="2" width="24.69921875" style="188" customWidth="1"/>
    <col min="3" max="3" width="13" style="188" customWidth="1"/>
    <col min="4" max="4" width="12.5" style="229" customWidth="1"/>
    <col min="5" max="5" width="15.5" style="229" customWidth="1"/>
    <col min="6" max="6" width="11.5" style="229" customWidth="1"/>
    <col min="7" max="7" width="13" style="229" customWidth="1"/>
    <col min="8" max="9" width="14" style="229" customWidth="1"/>
    <col min="10" max="10" width="13.296875" style="188" customWidth="1"/>
    <col min="11" max="11" width="14.796875" style="188" customWidth="1"/>
    <col min="12" max="12" width="14.69921875" style="188" customWidth="1"/>
    <col min="13" max="257" width="9.296875" style="188"/>
    <col min="258" max="258" width="6.69921875" style="188" customWidth="1"/>
    <col min="259" max="259" width="24.69921875" style="188" customWidth="1"/>
    <col min="260" max="260" width="13" style="188" customWidth="1"/>
    <col min="261" max="262" width="15.5" style="188" customWidth="1"/>
    <col min="263" max="263" width="11.5" style="188" customWidth="1"/>
    <col min="264" max="264" width="13" style="188" customWidth="1"/>
    <col min="265" max="266" width="14" style="188" customWidth="1"/>
    <col min="267" max="267" width="13.296875" style="188" customWidth="1"/>
    <col min="268" max="268" width="14.69921875" style="188" customWidth="1"/>
    <col min="269" max="513" width="9.296875" style="188"/>
    <col min="514" max="514" width="6.69921875" style="188" customWidth="1"/>
    <col min="515" max="515" width="24.69921875" style="188" customWidth="1"/>
    <col min="516" max="516" width="13" style="188" customWidth="1"/>
    <col min="517" max="518" width="15.5" style="188" customWidth="1"/>
    <col min="519" max="519" width="11.5" style="188" customWidth="1"/>
    <col min="520" max="520" width="13" style="188" customWidth="1"/>
    <col min="521" max="522" width="14" style="188" customWidth="1"/>
    <col min="523" max="523" width="13.296875" style="188" customWidth="1"/>
    <col min="524" max="524" width="14.69921875" style="188" customWidth="1"/>
    <col min="525" max="769" width="9.296875" style="188"/>
    <col min="770" max="770" width="6.69921875" style="188" customWidth="1"/>
    <col min="771" max="771" width="24.69921875" style="188" customWidth="1"/>
    <col min="772" max="772" width="13" style="188" customWidth="1"/>
    <col min="773" max="774" width="15.5" style="188" customWidth="1"/>
    <col min="775" max="775" width="11.5" style="188" customWidth="1"/>
    <col min="776" max="776" width="13" style="188" customWidth="1"/>
    <col min="777" max="778" width="14" style="188" customWidth="1"/>
    <col min="779" max="779" width="13.296875" style="188" customWidth="1"/>
    <col min="780" max="780" width="14.69921875" style="188" customWidth="1"/>
    <col min="781" max="1025" width="9.296875" style="188"/>
    <col min="1026" max="1026" width="6.69921875" style="188" customWidth="1"/>
    <col min="1027" max="1027" width="24.69921875" style="188" customWidth="1"/>
    <col min="1028" max="1028" width="13" style="188" customWidth="1"/>
    <col min="1029" max="1030" width="15.5" style="188" customWidth="1"/>
    <col min="1031" max="1031" width="11.5" style="188" customWidth="1"/>
    <col min="1032" max="1032" width="13" style="188" customWidth="1"/>
    <col min="1033" max="1034" width="14" style="188" customWidth="1"/>
    <col min="1035" max="1035" width="13.296875" style="188" customWidth="1"/>
    <col min="1036" max="1036" width="14.69921875" style="188" customWidth="1"/>
    <col min="1037" max="1281" width="9.296875" style="188"/>
    <col min="1282" max="1282" width="6.69921875" style="188" customWidth="1"/>
    <col min="1283" max="1283" width="24.69921875" style="188" customWidth="1"/>
    <col min="1284" max="1284" width="13" style="188" customWidth="1"/>
    <col min="1285" max="1286" width="15.5" style="188" customWidth="1"/>
    <col min="1287" max="1287" width="11.5" style="188" customWidth="1"/>
    <col min="1288" max="1288" width="13" style="188" customWidth="1"/>
    <col min="1289" max="1290" width="14" style="188" customWidth="1"/>
    <col min="1291" max="1291" width="13.296875" style="188" customWidth="1"/>
    <col min="1292" max="1292" width="14.69921875" style="188" customWidth="1"/>
    <col min="1293" max="1537" width="9.296875" style="188"/>
    <col min="1538" max="1538" width="6.69921875" style="188" customWidth="1"/>
    <col min="1539" max="1539" width="24.69921875" style="188" customWidth="1"/>
    <col min="1540" max="1540" width="13" style="188" customWidth="1"/>
    <col min="1541" max="1542" width="15.5" style="188" customWidth="1"/>
    <col min="1543" max="1543" width="11.5" style="188" customWidth="1"/>
    <col min="1544" max="1544" width="13" style="188" customWidth="1"/>
    <col min="1545" max="1546" width="14" style="188" customWidth="1"/>
    <col min="1547" max="1547" width="13.296875" style="188" customWidth="1"/>
    <col min="1548" max="1548" width="14.69921875" style="188" customWidth="1"/>
    <col min="1549" max="1793" width="9.296875" style="188"/>
    <col min="1794" max="1794" width="6.69921875" style="188" customWidth="1"/>
    <col min="1795" max="1795" width="24.69921875" style="188" customWidth="1"/>
    <col min="1796" max="1796" width="13" style="188" customWidth="1"/>
    <col min="1797" max="1798" width="15.5" style="188" customWidth="1"/>
    <col min="1799" max="1799" width="11.5" style="188" customWidth="1"/>
    <col min="1800" max="1800" width="13" style="188" customWidth="1"/>
    <col min="1801" max="1802" width="14" style="188" customWidth="1"/>
    <col min="1803" max="1803" width="13.296875" style="188" customWidth="1"/>
    <col min="1804" max="1804" width="14.69921875" style="188" customWidth="1"/>
    <col min="1805" max="2049" width="9.296875" style="188"/>
    <col min="2050" max="2050" width="6.69921875" style="188" customWidth="1"/>
    <col min="2051" max="2051" width="24.69921875" style="188" customWidth="1"/>
    <col min="2052" max="2052" width="13" style="188" customWidth="1"/>
    <col min="2053" max="2054" width="15.5" style="188" customWidth="1"/>
    <col min="2055" max="2055" width="11.5" style="188" customWidth="1"/>
    <col min="2056" max="2056" width="13" style="188" customWidth="1"/>
    <col min="2057" max="2058" width="14" style="188" customWidth="1"/>
    <col min="2059" max="2059" width="13.296875" style="188" customWidth="1"/>
    <col min="2060" max="2060" width="14.69921875" style="188" customWidth="1"/>
    <col min="2061" max="2305" width="9.296875" style="188"/>
    <col min="2306" max="2306" width="6.69921875" style="188" customWidth="1"/>
    <col min="2307" max="2307" width="24.69921875" style="188" customWidth="1"/>
    <col min="2308" max="2308" width="13" style="188" customWidth="1"/>
    <col min="2309" max="2310" width="15.5" style="188" customWidth="1"/>
    <col min="2311" max="2311" width="11.5" style="188" customWidth="1"/>
    <col min="2312" max="2312" width="13" style="188" customWidth="1"/>
    <col min="2313" max="2314" width="14" style="188" customWidth="1"/>
    <col min="2315" max="2315" width="13.296875" style="188" customWidth="1"/>
    <col min="2316" max="2316" width="14.69921875" style="188" customWidth="1"/>
    <col min="2317" max="2561" width="9.296875" style="188"/>
    <col min="2562" max="2562" width="6.69921875" style="188" customWidth="1"/>
    <col min="2563" max="2563" width="24.69921875" style="188" customWidth="1"/>
    <col min="2564" max="2564" width="13" style="188" customWidth="1"/>
    <col min="2565" max="2566" width="15.5" style="188" customWidth="1"/>
    <col min="2567" max="2567" width="11.5" style="188" customWidth="1"/>
    <col min="2568" max="2568" width="13" style="188" customWidth="1"/>
    <col min="2569" max="2570" width="14" style="188" customWidth="1"/>
    <col min="2571" max="2571" width="13.296875" style="188" customWidth="1"/>
    <col min="2572" max="2572" width="14.69921875" style="188" customWidth="1"/>
    <col min="2573" max="2817" width="9.296875" style="188"/>
    <col min="2818" max="2818" width="6.69921875" style="188" customWidth="1"/>
    <col min="2819" max="2819" width="24.69921875" style="188" customWidth="1"/>
    <col min="2820" max="2820" width="13" style="188" customWidth="1"/>
    <col min="2821" max="2822" width="15.5" style="188" customWidth="1"/>
    <col min="2823" max="2823" width="11.5" style="188" customWidth="1"/>
    <col min="2824" max="2824" width="13" style="188" customWidth="1"/>
    <col min="2825" max="2826" width="14" style="188" customWidth="1"/>
    <col min="2827" max="2827" width="13.296875" style="188" customWidth="1"/>
    <col min="2828" max="2828" width="14.69921875" style="188" customWidth="1"/>
    <col min="2829" max="3073" width="9.296875" style="188"/>
    <col min="3074" max="3074" width="6.69921875" style="188" customWidth="1"/>
    <col min="3075" max="3075" width="24.69921875" style="188" customWidth="1"/>
    <col min="3076" max="3076" width="13" style="188" customWidth="1"/>
    <col min="3077" max="3078" width="15.5" style="188" customWidth="1"/>
    <col min="3079" max="3079" width="11.5" style="188" customWidth="1"/>
    <col min="3080" max="3080" width="13" style="188" customWidth="1"/>
    <col min="3081" max="3082" width="14" style="188" customWidth="1"/>
    <col min="3083" max="3083" width="13.296875" style="188" customWidth="1"/>
    <col min="3084" max="3084" width="14.69921875" style="188" customWidth="1"/>
    <col min="3085" max="3329" width="9.296875" style="188"/>
    <col min="3330" max="3330" width="6.69921875" style="188" customWidth="1"/>
    <col min="3331" max="3331" width="24.69921875" style="188" customWidth="1"/>
    <col min="3332" max="3332" width="13" style="188" customWidth="1"/>
    <col min="3333" max="3334" width="15.5" style="188" customWidth="1"/>
    <col min="3335" max="3335" width="11.5" style="188" customWidth="1"/>
    <col min="3336" max="3336" width="13" style="188" customWidth="1"/>
    <col min="3337" max="3338" width="14" style="188" customWidth="1"/>
    <col min="3339" max="3339" width="13.296875" style="188" customWidth="1"/>
    <col min="3340" max="3340" width="14.69921875" style="188" customWidth="1"/>
    <col min="3341" max="3585" width="9.296875" style="188"/>
    <col min="3586" max="3586" width="6.69921875" style="188" customWidth="1"/>
    <col min="3587" max="3587" width="24.69921875" style="188" customWidth="1"/>
    <col min="3588" max="3588" width="13" style="188" customWidth="1"/>
    <col min="3589" max="3590" width="15.5" style="188" customWidth="1"/>
    <col min="3591" max="3591" width="11.5" style="188" customWidth="1"/>
    <col min="3592" max="3592" width="13" style="188" customWidth="1"/>
    <col min="3593" max="3594" width="14" style="188" customWidth="1"/>
    <col min="3595" max="3595" width="13.296875" style="188" customWidth="1"/>
    <col min="3596" max="3596" width="14.69921875" style="188" customWidth="1"/>
    <col min="3597" max="3841" width="9.296875" style="188"/>
    <col min="3842" max="3842" width="6.69921875" style="188" customWidth="1"/>
    <col min="3843" max="3843" width="24.69921875" style="188" customWidth="1"/>
    <col min="3844" max="3844" width="13" style="188" customWidth="1"/>
    <col min="3845" max="3846" width="15.5" style="188" customWidth="1"/>
    <col min="3847" max="3847" width="11.5" style="188" customWidth="1"/>
    <col min="3848" max="3848" width="13" style="188" customWidth="1"/>
    <col min="3849" max="3850" width="14" style="188" customWidth="1"/>
    <col min="3851" max="3851" width="13.296875" style="188" customWidth="1"/>
    <col min="3852" max="3852" width="14.69921875" style="188" customWidth="1"/>
    <col min="3853" max="4097" width="9.296875" style="188"/>
    <col min="4098" max="4098" width="6.69921875" style="188" customWidth="1"/>
    <col min="4099" max="4099" width="24.69921875" style="188" customWidth="1"/>
    <col min="4100" max="4100" width="13" style="188" customWidth="1"/>
    <col min="4101" max="4102" width="15.5" style="188" customWidth="1"/>
    <col min="4103" max="4103" width="11.5" style="188" customWidth="1"/>
    <col min="4104" max="4104" width="13" style="188" customWidth="1"/>
    <col min="4105" max="4106" width="14" style="188" customWidth="1"/>
    <col min="4107" max="4107" width="13.296875" style="188" customWidth="1"/>
    <col min="4108" max="4108" width="14.69921875" style="188" customWidth="1"/>
    <col min="4109" max="4353" width="9.296875" style="188"/>
    <col min="4354" max="4354" width="6.69921875" style="188" customWidth="1"/>
    <col min="4355" max="4355" width="24.69921875" style="188" customWidth="1"/>
    <col min="4356" max="4356" width="13" style="188" customWidth="1"/>
    <col min="4357" max="4358" width="15.5" style="188" customWidth="1"/>
    <col min="4359" max="4359" width="11.5" style="188" customWidth="1"/>
    <col min="4360" max="4360" width="13" style="188" customWidth="1"/>
    <col min="4361" max="4362" width="14" style="188" customWidth="1"/>
    <col min="4363" max="4363" width="13.296875" style="188" customWidth="1"/>
    <col min="4364" max="4364" width="14.69921875" style="188" customWidth="1"/>
    <col min="4365" max="4609" width="9.296875" style="188"/>
    <col min="4610" max="4610" width="6.69921875" style="188" customWidth="1"/>
    <col min="4611" max="4611" width="24.69921875" style="188" customWidth="1"/>
    <col min="4612" max="4612" width="13" style="188" customWidth="1"/>
    <col min="4613" max="4614" width="15.5" style="188" customWidth="1"/>
    <col min="4615" max="4615" width="11.5" style="188" customWidth="1"/>
    <col min="4616" max="4616" width="13" style="188" customWidth="1"/>
    <col min="4617" max="4618" width="14" style="188" customWidth="1"/>
    <col min="4619" max="4619" width="13.296875" style="188" customWidth="1"/>
    <col min="4620" max="4620" width="14.69921875" style="188" customWidth="1"/>
    <col min="4621" max="4865" width="9.296875" style="188"/>
    <col min="4866" max="4866" width="6.69921875" style="188" customWidth="1"/>
    <col min="4867" max="4867" width="24.69921875" style="188" customWidth="1"/>
    <col min="4868" max="4868" width="13" style="188" customWidth="1"/>
    <col min="4869" max="4870" width="15.5" style="188" customWidth="1"/>
    <col min="4871" max="4871" width="11.5" style="188" customWidth="1"/>
    <col min="4872" max="4872" width="13" style="188" customWidth="1"/>
    <col min="4873" max="4874" width="14" style="188" customWidth="1"/>
    <col min="4875" max="4875" width="13.296875" style="188" customWidth="1"/>
    <col min="4876" max="4876" width="14.69921875" style="188" customWidth="1"/>
    <col min="4877" max="5121" width="9.296875" style="188"/>
    <col min="5122" max="5122" width="6.69921875" style="188" customWidth="1"/>
    <col min="5123" max="5123" width="24.69921875" style="188" customWidth="1"/>
    <col min="5124" max="5124" width="13" style="188" customWidth="1"/>
    <col min="5125" max="5126" width="15.5" style="188" customWidth="1"/>
    <col min="5127" max="5127" width="11.5" style="188" customWidth="1"/>
    <col min="5128" max="5128" width="13" style="188" customWidth="1"/>
    <col min="5129" max="5130" width="14" style="188" customWidth="1"/>
    <col min="5131" max="5131" width="13.296875" style="188" customWidth="1"/>
    <col min="5132" max="5132" width="14.69921875" style="188" customWidth="1"/>
    <col min="5133" max="5377" width="9.296875" style="188"/>
    <col min="5378" max="5378" width="6.69921875" style="188" customWidth="1"/>
    <col min="5379" max="5379" width="24.69921875" style="188" customWidth="1"/>
    <col min="5380" max="5380" width="13" style="188" customWidth="1"/>
    <col min="5381" max="5382" width="15.5" style="188" customWidth="1"/>
    <col min="5383" max="5383" width="11.5" style="188" customWidth="1"/>
    <col min="5384" max="5384" width="13" style="188" customWidth="1"/>
    <col min="5385" max="5386" width="14" style="188" customWidth="1"/>
    <col min="5387" max="5387" width="13.296875" style="188" customWidth="1"/>
    <col min="5388" max="5388" width="14.69921875" style="188" customWidth="1"/>
    <col min="5389" max="5633" width="9.296875" style="188"/>
    <col min="5634" max="5634" width="6.69921875" style="188" customWidth="1"/>
    <col min="5635" max="5635" width="24.69921875" style="188" customWidth="1"/>
    <col min="5636" max="5636" width="13" style="188" customWidth="1"/>
    <col min="5637" max="5638" width="15.5" style="188" customWidth="1"/>
    <col min="5639" max="5639" width="11.5" style="188" customWidth="1"/>
    <col min="5640" max="5640" width="13" style="188" customWidth="1"/>
    <col min="5641" max="5642" width="14" style="188" customWidth="1"/>
    <col min="5643" max="5643" width="13.296875" style="188" customWidth="1"/>
    <col min="5644" max="5644" width="14.69921875" style="188" customWidth="1"/>
    <col min="5645" max="5889" width="9.296875" style="188"/>
    <col min="5890" max="5890" width="6.69921875" style="188" customWidth="1"/>
    <col min="5891" max="5891" width="24.69921875" style="188" customWidth="1"/>
    <col min="5892" max="5892" width="13" style="188" customWidth="1"/>
    <col min="5893" max="5894" width="15.5" style="188" customWidth="1"/>
    <col min="5895" max="5895" width="11.5" style="188" customWidth="1"/>
    <col min="5896" max="5896" width="13" style="188" customWidth="1"/>
    <col min="5897" max="5898" width="14" style="188" customWidth="1"/>
    <col min="5899" max="5899" width="13.296875" style="188" customWidth="1"/>
    <col min="5900" max="5900" width="14.69921875" style="188" customWidth="1"/>
    <col min="5901" max="6145" width="9.296875" style="188"/>
    <col min="6146" max="6146" width="6.69921875" style="188" customWidth="1"/>
    <col min="6147" max="6147" width="24.69921875" style="188" customWidth="1"/>
    <col min="6148" max="6148" width="13" style="188" customWidth="1"/>
    <col min="6149" max="6150" width="15.5" style="188" customWidth="1"/>
    <col min="6151" max="6151" width="11.5" style="188" customWidth="1"/>
    <col min="6152" max="6152" width="13" style="188" customWidth="1"/>
    <col min="6153" max="6154" width="14" style="188" customWidth="1"/>
    <col min="6155" max="6155" width="13.296875" style="188" customWidth="1"/>
    <col min="6156" max="6156" width="14.69921875" style="188" customWidth="1"/>
    <col min="6157" max="6401" width="9.296875" style="188"/>
    <col min="6402" max="6402" width="6.69921875" style="188" customWidth="1"/>
    <col min="6403" max="6403" width="24.69921875" style="188" customWidth="1"/>
    <col min="6404" max="6404" width="13" style="188" customWidth="1"/>
    <col min="6405" max="6406" width="15.5" style="188" customWidth="1"/>
    <col min="6407" max="6407" width="11.5" style="188" customWidth="1"/>
    <col min="6408" max="6408" width="13" style="188" customWidth="1"/>
    <col min="6409" max="6410" width="14" style="188" customWidth="1"/>
    <col min="6411" max="6411" width="13.296875" style="188" customWidth="1"/>
    <col min="6412" max="6412" width="14.69921875" style="188" customWidth="1"/>
    <col min="6413" max="6657" width="9.296875" style="188"/>
    <col min="6658" max="6658" width="6.69921875" style="188" customWidth="1"/>
    <col min="6659" max="6659" width="24.69921875" style="188" customWidth="1"/>
    <col min="6660" max="6660" width="13" style="188" customWidth="1"/>
    <col min="6661" max="6662" width="15.5" style="188" customWidth="1"/>
    <col min="6663" max="6663" width="11.5" style="188" customWidth="1"/>
    <col min="6664" max="6664" width="13" style="188" customWidth="1"/>
    <col min="6665" max="6666" width="14" style="188" customWidth="1"/>
    <col min="6667" max="6667" width="13.296875" style="188" customWidth="1"/>
    <col min="6668" max="6668" width="14.69921875" style="188" customWidth="1"/>
    <col min="6669" max="6913" width="9.296875" style="188"/>
    <col min="6914" max="6914" width="6.69921875" style="188" customWidth="1"/>
    <col min="6915" max="6915" width="24.69921875" style="188" customWidth="1"/>
    <col min="6916" max="6916" width="13" style="188" customWidth="1"/>
    <col min="6917" max="6918" width="15.5" style="188" customWidth="1"/>
    <col min="6919" max="6919" width="11.5" style="188" customWidth="1"/>
    <col min="6920" max="6920" width="13" style="188" customWidth="1"/>
    <col min="6921" max="6922" width="14" style="188" customWidth="1"/>
    <col min="6923" max="6923" width="13.296875" style="188" customWidth="1"/>
    <col min="6924" max="6924" width="14.69921875" style="188" customWidth="1"/>
    <col min="6925" max="7169" width="9.296875" style="188"/>
    <col min="7170" max="7170" width="6.69921875" style="188" customWidth="1"/>
    <col min="7171" max="7171" width="24.69921875" style="188" customWidth="1"/>
    <col min="7172" max="7172" width="13" style="188" customWidth="1"/>
    <col min="7173" max="7174" width="15.5" style="188" customWidth="1"/>
    <col min="7175" max="7175" width="11.5" style="188" customWidth="1"/>
    <col min="7176" max="7176" width="13" style="188" customWidth="1"/>
    <col min="7177" max="7178" width="14" style="188" customWidth="1"/>
    <col min="7179" max="7179" width="13.296875" style="188" customWidth="1"/>
    <col min="7180" max="7180" width="14.69921875" style="188" customWidth="1"/>
    <col min="7181" max="7425" width="9.296875" style="188"/>
    <col min="7426" max="7426" width="6.69921875" style="188" customWidth="1"/>
    <col min="7427" max="7427" width="24.69921875" style="188" customWidth="1"/>
    <col min="7428" max="7428" width="13" style="188" customWidth="1"/>
    <col min="7429" max="7430" width="15.5" style="188" customWidth="1"/>
    <col min="7431" max="7431" width="11.5" style="188" customWidth="1"/>
    <col min="7432" max="7432" width="13" style="188" customWidth="1"/>
    <col min="7433" max="7434" width="14" style="188" customWidth="1"/>
    <col min="7435" max="7435" width="13.296875" style="188" customWidth="1"/>
    <col min="7436" max="7436" width="14.69921875" style="188" customWidth="1"/>
    <col min="7437" max="7681" width="9.296875" style="188"/>
    <col min="7682" max="7682" width="6.69921875" style="188" customWidth="1"/>
    <col min="7683" max="7683" width="24.69921875" style="188" customWidth="1"/>
    <col min="7684" max="7684" width="13" style="188" customWidth="1"/>
    <col min="7685" max="7686" width="15.5" style="188" customWidth="1"/>
    <col min="7687" max="7687" width="11.5" style="188" customWidth="1"/>
    <col min="7688" max="7688" width="13" style="188" customWidth="1"/>
    <col min="7689" max="7690" width="14" style="188" customWidth="1"/>
    <col min="7691" max="7691" width="13.296875" style="188" customWidth="1"/>
    <col min="7692" max="7692" width="14.69921875" style="188" customWidth="1"/>
    <col min="7693" max="7937" width="9.296875" style="188"/>
    <col min="7938" max="7938" width="6.69921875" style="188" customWidth="1"/>
    <col min="7939" max="7939" width="24.69921875" style="188" customWidth="1"/>
    <col min="7940" max="7940" width="13" style="188" customWidth="1"/>
    <col min="7941" max="7942" width="15.5" style="188" customWidth="1"/>
    <col min="7943" max="7943" width="11.5" style="188" customWidth="1"/>
    <col min="7944" max="7944" width="13" style="188" customWidth="1"/>
    <col min="7945" max="7946" width="14" style="188" customWidth="1"/>
    <col min="7947" max="7947" width="13.296875" style="188" customWidth="1"/>
    <col min="7948" max="7948" width="14.69921875" style="188" customWidth="1"/>
    <col min="7949" max="8193" width="9.296875" style="188"/>
    <col min="8194" max="8194" width="6.69921875" style="188" customWidth="1"/>
    <col min="8195" max="8195" width="24.69921875" style="188" customWidth="1"/>
    <col min="8196" max="8196" width="13" style="188" customWidth="1"/>
    <col min="8197" max="8198" width="15.5" style="188" customWidth="1"/>
    <col min="8199" max="8199" width="11.5" style="188" customWidth="1"/>
    <col min="8200" max="8200" width="13" style="188" customWidth="1"/>
    <col min="8201" max="8202" width="14" style="188" customWidth="1"/>
    <col min="8203" max="8203" width="13.296875" style="188" customWidth="1"/>
    <col min="8204" max="8204" width="14.69921875" style="188" customWidth="1"/>
    <col min="8205" max="8449" width="9.296875" style="188"/>
    <col min="8450" max="8450" width="6.69921875" style="188" customWidth="1"/>
    <col min="8451" max="8451" width="24.69921875" style="188" customWidth="1"/>
    <col min="8452" max="8452" width="13" style="188" customWidth="1"/>
    <col min="8453" max="8454" width="15.5" style="188" customWidth="1"/>
    <col min="8455" max="8455" width="11.5" style="188" customWidth="1"/>
    <col min="8456" max="8456" width="13" style="188" customWidth="1"/>
    <col min="8457" max="8458" width="14" style="188" customWidth="1"/>
    <col min="8459" max="8459" width="13.296875" style="188" customWidth="1"/>
    <col min="8460" max="8460" width="14.69921875" style="188" customWidth="1"/>
    <col min="8461" max="8705" width="9.296875" style="188"/>
    <col min="8706" max="8706" width="6.69921875" style="188" customWidth="1"/>
    <col min="8707" max="8707" width="24.69921875" style="188" customWidth="1"/>
    <col min="8708" max="8708" width="13" style="188" customWidth="1"/>
    <col min="8709" max="8710" width="15.5" style="188" customWidth="1"/>
    <col min="8711" max="8711" width="11.5" style="188" customWidth="1"/>
    <col min="8712" max="8712" width="13" style="188" customWidth="1"/>
    <col min="8713" max="8714" width="14" style="188" customWidth="1"/>
    <col min="8715" max="8715" width="13.296875" style="188" customWidth="1"/>
    <col min="8716" max="8716" width="14.69921875" style="188" customWidth="1"/>
    <col min="8717" max="8961" width="9.296875" style="188"/>
    <col min="8962" max="8962" width="6.69921875" style="188" customWidth="1"/>
    <col min="8963" max="8963" width="24.69921875" style="188" customWidth="1"/>
    <col min="8964" max="8964" width="13" style="188" customWidth="1"/>
    <col min="8965" max="8966" width="15.5" style="188" customWidth="1"/>
    <col min="8967" max="8967" width="11.5" style="188" customWidth="1"/>
    <col min="8968" max="8968" width="13" style="188" customWidth="1"/>
    <col min="8969" max="8970" width="14" style="188" customWidth="1"/>
    <col min="8971" max="8971" width="13.296875" style="188" customWidth="1"/>
    <col min="8972" max="8972" width="14.69921875" style="188" customWidth="1"/>
    <col min="8973" max="9217" width="9.296875" style="188"/>
    <col min="9218" max="9218" width="6.69921875" style="188" customWidth="1"/>
    <col min="9219" max="9219" width="24.69921875" style="188" customWidth="1"/>
    <col min="9220" max="9220" width="13" style="188" customWidth="1"/>
    <col min="9221" max="9222" width="15.5" style="188" customWidth="1"/>
    <col min="9223" max="9223" width="11.5" style="188" customWidth="1"/>
    <col min="9224" max="9224" width="13" style="188" customWidth="1"/>
    <col min="9225" max="9226" width="14" style="188" customWidth="1"/>
    <col min="9227" max="9227" width="13.296875" style="188" customWidth="1"/>
    <col min="9228" max="9228" width="14.69921875" style="188" customWidth="1"/>
    <col min="9229" max="9473" width="9.296875" style="188"/>
    <col min="9474" max="9474" width="6.69921875" style="188" customWidth="1"/>
    <col min="9475" max="9475" width="24.69921875" style="188" customWidth="1"/>
    <col min="9476" max="9476" width="13" style="188" customWidth="1"/>
    <col min="9477" max="9478" width="15.5" style="188" customWidth="1"/>
    <col min="9479" max="9479" width="11.5" style="188" customWidth="1"/>
    <col min="9480" max="9480" width="13" style="188" customWidth="1"/>
    <col min="9481" max="9482" width="14" style="188" customWidth="1"/>
    <col min="9483" max="9483" width="13.296875" style="188" customWidth="1"/>
    <col min="9484" max="9484" width="14.69921875" style="188" customWidth="1"/>
    <col min="9485" max="9729" width="9.296875" style="188"/>
    <col min="9730" max="9730" width="6.69921875" style="188" customWidth="1"/>
    <col min="9731" max="9731" width="24.69921875" style="188" customWidth="1"/>
    <col min="9732" max="9732" width="13" style="188" customWidth="1"/>
    <col min="9733" max="9734" width="15.5" style="188" customWidth="1"/>
    <col min="9735" max="9735" width="11.5" style="188" customWidth="1"/>
    <col min="9736" max="9736" width="13" style="188" customWidth="1"/>
    <col min="9737" max="9738" width="14" style="188" customWidth="1"/>
    <col min="9739" max="9739" width="13.296875" style="188" customWidth="1"/>
    <col min="9740" max="9740" width="14.69921875" style="188" customWidth="1"/>
    <col min="9741" max="9985" width="9.296875" style="188"/>
    <col min="9986" max="9986" width="6.69921875" style="188" customWidth="1"/>
    <col min="9987" max="9987" width="24.69921875" style="188" customWidth="1"/>
    <col min="9988" max="9988" width="13" style="188" customWidth="1"/>
    <col min="9989" max="9990" width="15.5" style="188" customWidth="1"/>
    <col min="9991" max="9991" width="11.5" style="188" customWidth="1"/>
    <col min="9992" max="9992" width="13" style="188" customWidth="1"/>
    <col min="9993" max="9994" width="14" style="188" customWidth="1"/>
    <col min="9995" max="9995" width="13.296875" style="188" customWidth="1"/>
    <col min="9996" max="9996" width="14.69921875" style="188" customWidth="1"/>
    <col min="9997" max="10241" width="9.296875" style="188"/>
    <col min="10242" max="10242" width="6.69921875" style="188" customWidth="1"/>
    <col min="10243" max="10243" width="24.69921875" style="188" customWidth="1"/>
    <col min="10244" max="10244" width="13" style="188" customWidth="1"/>
    <col min="10245" max="10246" width="15.5" style="188" customWidth="1"/>
    <col min="10247" max="10247" width="11.5" style="188" customWidth="1"/>
    <col min="10248" max="10248" width="13" style="188" customWidth="1"/>
    <col min="10249" max="10250" width="14" style="188" customWidth="1"/>
    <col min="10251" max="10251" width="13.296875" style="188" customWidth="1"/>
    <col min="10252" max="10252" width="14.69921875" style="188" customWidth="1"/>
    <col min="10253" max="10497" width="9.296875" style="188"/>
    <col min="10498" max="10498" width="6.69921875" style="188" customWidth="1"/>
    <col min="10499" max="10499" width="24.69921875" style="188" customWidth="1"/>
    <col min="10500" max="10500" width="13" style="188" customWidth="1"/>
    <col min="10501" max="10502" width="15.5" style="188" customWidth="1"/>
    <col min="10503" max="10503" width="11.5" style="188" customWidth="1"/>
    <col min="10504" max="10504" width="13" style="188" customWidth="1"/>
    <col min="10505" max="10506" width="14" style="188" customWidth="1"/>
    <col min="10507" max="10507" width="13.296875" style="188" customWidth="1"/>
    <col min="10508" max="10508" width="14.69921875" style="188" customWidth="1"/>
    <col min="10509" max="10753" width="9.296875" style="188"/>
    <col min="10754" max="10754" width="6.69921875" style="188" customWidth="1"/>
    <col min="10755" max="10755" width="24.69921875" style="188" customWidth="1"/>
    <col min="10756" max="10756" width="13" style="188" customWidth="1"/>
    <col min="10757" max="10758" width="15.5" style="188" customWidth="1"/>
    <col min="10759" max="10759" width="11.5" style="188" customWidth="1"/>
    <col min="10760" max="10760" width="13" style="188" customWidth="1"/>
    <col min="10761" max="10762" width="14" style="188" customWidth="1"/>
    <col min="10763" max="10763" width="13.296875" style="188" customWidth="1"/>
    <col min="10764" max="10764" width="14.69921875" style="188" customWidth="1"/>
    <col min="10765" max="11009" width="9.296875" style="188"/>
    <col min="11010" max="11010" width="6.69921875" style="188" customWidth="1"/>
    <col min="11011" max="11011" width="24.69921875" style="188" customWidth="1"/>
    <col min="11012" max="11012" width="13" style="188" customWidth="1"/>
    <col min="11013" max="11014" width="15.5" style="188" customWidth="1"/>
    <col min="11015" max="11015" width="11.5" style="188" customWidth="1"/>
    <col min="11016" max="11016" width="13" style="188" customWidth="1"/>
    <col min="11017" max="11018" width="14" style="188" customWidth="1"/>
    <col min="11019" max="11019" width="13.296875" style="188" customWidth="1"/>
    <col min="11020" max="11020" width="14.69921875" style="188" customWidth="1"/>
    <col min="11021" max="11265" width="9.296875" style="188"/>
    <col min="11266" max="11266" width="6.69921875" style="188" customWidth="1"/>
    <col min="11267" max="11267" width="24.69921875" style="188" customWidth="1"/>
    <col min="11268" max="11268" width="13" style="188" customWidth="1"/>
    <col min="11269" max="11270" width="15.5" style="188" customWidth="1"/>
    <col min="11271" max="11271" width="11.5" style="188" customWidth="1"/>
    <col min="11272" max="11272" width="13" style="188" customWidth="1"/>
    <col min="11273" max="11274" width="14" style="188" customWidth="1"/>
    <col min="11275" max="11275" width="13.296875" style="188" customWidth="1"/>
    <col min="11276" max="11276" width="14.69921875" style="188" customWidth="1"/>
    <col min="11277" max="11521" width="9.296875" style="188"/>
    <col min="11522" max="11522" width="6.69921875" style="188" customWidth="1"/>
    <col min="11523" max="11523" width="24.69921875" style="188" customWidth="1"/>
    <col min="11524" max="11524" width="13" style="188" customWidth="1"/>
    <col min="11525" max="11526" width="15.5" style="188" customWidth="1"/>
    <col min="11527" max="11527" width="11.5" style="188" customWidth="1"/>
    <col min="11528" max="11528" width="13" style="188" customWidth="1"/>
    <col min="11529" max="11530" width="14" style="188" customWidth="1"/>
    <col min="11531" max="11531" width="13.296875" style="188" customWidth="1"/>
    <col min="11532" max="11532" width="14.69921875" style="188" customWidth="1"/>
    <col min="11533" max="11777" width="9.296875" style="188"/>
    <col min="11778" max="11778" width="6.69921875" style="188" customWidth="1"/>
    <col min="11779" max="11779" width="24.69921875" style="188" customWidth="1"/>
    <col min="11780" max="11780" width="13" style="188" customWidth="1"/>
    <col min="11781" max="11782" width="15.5" style="188" customWidth="1"/>
    <col min="11783" max="11783" width="11.5" style="188" customWidth="1"/>
    <col min="11784" max="11784" width="13" style="188" customWidth="1"/>
    <col min="11785" max="11786" width="14" style="188" customWidth="1"/>
    <col min="11787" max="11787" width="13.296875" style="188" customWidth="1"/>
    <col min="11788" max="11788" width="14.69921875" style="188" customWidth="1"/>
    <col min="11789" max="12033" width="9.296875" style="188"/>
    <col min="12034" max="12034" width="6.69921875" style="188" customWidth="1"/>
    <col min="12035" max="12035" width="24.69921875" style="188" customWidth="1"/>
    <col min="12036" max="12036" width="13" style="188" customWidth="1"/>
    <col min="12037" max="12038" width="15.5" style="188" customWidth="1"/>
    <col min="12039" max="12039" width="11.5" style="188" customWidth="1"/>
    <col min="12040" max="12040" width="13" style="188" customWidth="1"/>
    <col min="12041" max="12042" width="14" style="188" customWidth="1"/>
    <col min="12043" max="12043" width="13.296875" style="188" customWidth="1"/>
    <col min="12044" max="12044" width="14.69921875" style="188" customWidth="1"/>
    <col min="12045" max="12289" width="9.296875" style="188"/>
    <col min="12290" max="12290" width="6.69921875" style="188" customWidth="1"/>
    <col min="12291" max="12291" width="24.69921875" style="188" customWidth="1"/>
    <col min="12292" max="12292" width="13" style="188" customWidth="1"/>
    <col min="12293" max="12294" width="15.5" style="188" customWidth="1"/>
    <col min="12295" max="12295" width="11.5" style="188" customWidth="1"/>
    <col min="12296" max="12296" width="13" style="188" customWidth="1"/>
    <col min="12297" max="12298" width="14" style="188" customWidth="1"/>
    <col min="12299" max="12299" width="13.296875" style="188" customWidth="1"/>
    <col min="12300" max="12300" width="14.69921875" style="188" customWidth="1"/>
    <col min="12301" max="12545" width="9.296875" style="188"/>
    <col min="12546" max="12546" width="6.69921875" style="188" customWidth="1"/>
    <col min="12547" max="12547" width="24.69921875" style="188" customWidth="1"/>
    <col min="12548" max="12548" width="13" style="188" customWidth="1"/>
    <col min="12549" max="12550" width="15.5" style="188" customWidth="1"/>
    <col min="12551" max="12551" width="11.5" style="188" customWidth="1"/>
    <col min="12552" max="12552" width="13" style="188" customWidth="1"/>
    <col min="12553" max="12554" width="14" style="188" customWidth="1"/>
    <col min="12555" max="12555" width="13.296875" style="188" customWidth="1"/>
    <col min="12556" max="12556" width="14.69921875" style="188" customWidth="1"/>
    <col min="12557" max="12801" width="9.296875" style="188"/>
    <col min="12802" max="12802" width="6.69921875" style="188" customWidth="1"/>
    <col min="12803" max="12803" width="24.69921875" style="188" customWidth="1"/>
    <col min="12804" max="12804" width="13" style="188" customWidth="1"/>
    <col min="12805" max="12806" width="15.5" style="188" customWidth="1"/>
    <col min="12807" max="12807" width="11.5" style="188" customWidth="1"/>
    <col min="12808" max="12808" width="13" style="188" customWidth="1"/>
    <col min="12809" max="12810" width="14" style="188" customWidth="1"/>
    <col min="12811" max="12811" width="13.296875" style="188" customWidth="1"/>
    <col min="12812" max="12812" width="14.69921875" style="188" customWidth="1"/>
    <col min="12813" max="13057" width="9.296875" style="188"/>
    <col min="13058" max="13058" width="6.69921875" style="188" customWidth="1"/>
    <col min="13059" max="13059" width="24.69921875" style="188" customWidth="1"/>
    <col min="13060" max="13060" width="13" style="188" customWidth="1"/>
    <col min="13061" max="13062" width="15.5" style="188" customWidth="1"/>
    <col min="13063" max="13063" width="11.5" style="188" customWidth="1"/>
    <col min="13064" max="13064" width="13" style="188" customWidth="1"/>
    <col min="13065" max="13066" width="14" style="188" customWidth="1"/>
    <col min="13067" max="13067" width="13.296875" style="188" customWidth="1"/>
    <col min="13068" max="13068" width="14.69921875" style="188" customWidth="1"/>
    <col min="13069" max="13313" width="9.296875" style="188"/>
    <col min="13314" max="13314" width="6.69921875" style="188" customWidth="1"/>
    <col min="13315" max="13315" width="24.69921875" style="188" customWidth="1"/>
    <col min="13316" max="13316" width="13" style="188" customWidth="1"/>
    <col min="13317" max="13318" width="15.5" style="188" customWidth="1"/>
    <col min="13319" max="13319" width="11.5" style="188" customWidth="1"/>
    <col min="13320" max="13320" width="13" style="188" customWidth="1"/>
    <col min="13321" max="13322" width="14" style="188" customWidth="1"/>
    <col min="13323" max="13323" width="13.296875" style="188" customWidth="1"/>
    <col min="13324" max="13324" width="14.69921875" style="188" customWidth="1"/>
    <col min="13325" max="13569" width="9.296875" style="188"/>
    <col min="13570" max="13570" width="6.69921875" style="188" customWidth="1"/>
    <col min="13571" max="13571" width="24.69921875" style="188" customWidth="1"/>
    <col min="13572" max="13572" width="13" style="188" customWidth="1"/>
    <col min="13573" max="13574" width="15.5" style="188" customWidth="1"/>
    <col min="13575" max="13575" width="11.5" style="188" customWidth="1"/>
    <col min="13576" max="13576" width="13" style="188" customWidth="1"/>
    <col min="13577" max="13578" width="14" style="188" customWidth="1"/>
    <col min="13579" max="13579" width="13.296875" style="188" customWidth="1"/>
    <col min="13580" max="13580" width="14.69921875" style="188" customWidth="1"/>
    <col min="13581" max="13825" width="9.296875" style="188"/>
    <col min="13826" max="13826" width="6.69921875" style="188" customWidth="1"/>
    <col min="13827" max="13827" width="24.69921875" style="188" customWidth="1"/>
    <col min="13828" max="13828" width="13" style="188" customWidth="1"/>
    <col min="13829" max="13830" width="15.5" style="188" customWidth="1"/>
    <col min="13831" max="13831" width="11.5" style="188" customWidth="1"/>
    <col min="13832" max="13832" width="13" style="188" customWidth="1"/>
    <col min="13833" max="13834" width="14" style="188" customWidth="1"/>
    <col min="13835" max="13835" width="13.296875" style="188" customWidth="1"/>
    <col min="13836" max="13836" width="14.69921875" style="188" customWidth="1"/>
    <col min="13837" max="14081" width="9.296875" style="188"/>
    <col min="14082" max="14082" width="6.69921875" style="188" customWidth="1"/>
    <col min="14083" max="14083" width="24.69921875" style="188" customWidth="1"/>
    <col min="14084" max="14084" width="13" style="188" customWidth="1"/>
    <col min="14085" max="14086" width="15.5" style="188" customWidth="1"/>
    <col min="14087" max="14087" width="11.5" style="188" customWidth="1"/>
    <col min="14088" max="14088" width="13" style="188" customWidth="1"/>
    <col min="14089" max="14090" width="14" style="188" customWidth="1"/>
    <col min="14091" max="14091" width="13.296875" style="188" customWidth="1"/>
    <col min="14092" max="14092" width="14.69921875" style="188" customWidth="1"/>
    <col min="14093" max="14337" width="9.296875" style="188"/>
    <col min="14338" max="14338" width="6.69921875" style="188" customWidth="1"/>
    <col min="14339" max="14339" width="24.69921875" style="188" customWidth="1"/>
    <col min="14340" max="14340" width="13" style="188" customWidth="1"/>
    <col min="14341" max="14342" width="15.5" style="188" customWidth="1"/>
    <col min="14343" max="14343" width="11.5" style="188" customWidth="1"/>
    <col min="14344" max="14344" width="13" style="188" customWidth="1"/>
    <col min="14345" max="14346" width="14" style="188" customWidth="1"/>
    <col min="14347" max="14347" width="13.296875" style="188" customWidth="1"/>
    <col min="14348" max="14348" width="14.69921875" style="188" customWidth="1"/>
    <col min="14349" max="14593" width="9.296875" style="188"/>
    <col min="14594" max="14594" width="6.69921875" style="188" customWidth="1"/>
    <col min="14595" max="14595" width="24.69921875" style="188" customWidth="1"/>
    <col min="14596" max="14596" width="13" style="188" customWidth="1"/>
    <col min="14597" max="14598" width="15.5" style="188" customWidth="1"/>
    <col min="14599" max="14599" width="11.5" style="188" customWidth="1"/>
    <col min="14600" max="14600" width="13" style="188" customWidth="1"/>
    <col min="14601" max="14602" width="14" style="188" customWidth="1"/>
    <col min="14603" max="14603" width="13.296875" style="188" customWidth="1"/>
    <col min="14604" max="14604" width="14.69921875" style="188" customWidth="1"/>
    <col min="14605" max="14849" width="9.296875" style="188"/>
    <col min="14850" max="14850" width="6.69921875" style="188" customWidth="1"/>
    <col min="14851" max="14851" width="24.69921875" style="188" customWidth="1"/>
    <col min="14852" max="14852" width="13" style="188" customWidth="1"/>
    <col min="14853" max="14854" width="15.5" style="188" customWidth="1"/>
    <col min="14855" max="14855" width="11.5" style="188" customWidth="1"/>
    <col min="14856" max="14856" width="13" style="188" customWidth="1"/>
    <col min="14857" max="14858" width="14" style="188" customWidth="1"/>
    <col min="14859" max="14859" width="13.296875" style="188" customWidth="1"/>
    <col min="14860" max="14860" width="14.69921875" style="188" customWidth="1"/>
    <col min="14861" max="15105" width="9.296875" style="188"/>
    <col min="15106" max="15106" width="6.69921875" style="188" customWidth="1"/>
    <col min="15107" max="15107" width="24.69921875" style="188" customWidth="1"/>
    <col min="15108" max="15108" width="13" style="188" customWidth="1"/>
    <col min="15109" max="15110" width="15.5" style="188" customWidth="1"/>
    <col min="15111" max="15111" width="11.5" style="188" customWidth="1"/>
    <col min="15112" max="15112" width="13" style="188" customWidth="1"/>
    <col min="15113" max="15114" width="14" style="188" customWidth="1"/>
    <col min="15115" max="15115" width="13.296875" style="188" customWidth="1"/>
    <col min="15116" max="15116" width="14.69921875" style="188" customWidth="1"/>
    <col min="15117" max="15361" width="9.296875" style="188"/>
    <col min="15362" max="15362" width="6.69921875" style="188" customWidth="1"/>
    <col min="15363" max="15363" width="24.69921875" style="188" customWidth="1"/>
    <col min="15364" max="15364" width="13" style="188" customWidth="1"/>
    <col min="15365" max="15366" width="15.5" style="188" customWidth="1"/>
    <col min="15367" max="15367" width="11.5" style="188" customWidth="1"/>
    <col min="15368" max="15368" width="13" style="188" customWidth="1"/>
    <col min="15369" max="15370" width="14" style="188" customWidth="1"/>
    <col min="15371" max="15371" width="13.296875" style="188" customWidth="1"/>
    <col min="15372" max="15372" width="14.69921875" style="188" customWidth="1"/>
    <col min="15373" max="15617" width="9.296875" style="188"/>
    <col min="15618" max="15618" width="6.69921875" style="188" customWidth="1"/>
    <col min="15619" max="15619" width="24.69921875" style="188" customWidth="1"/>
    <col min="15620" max="15620" width="13" style="188" customWidth="1"/>
    <col min="15621" max="15622" width="15.5" style="188" customWidth="1"/>
    <col min="15623" max="15623" width="11.5" style="188" customWidth="1"/>
    <col min="15624" max="15624" width="13" style="188" customWidth="1"/>
    <col min="15625" max="15626" width="14" style="188" customWidth="1"/>
    <col min="15627" max="15627" width="13.296875" style="188" customWidth="1"/>
    <col min="15628" max="15628" width="14.69921875" style="188" customWidth="1"/>
    <col min="15629" max="15873" width="9.296875" style="188"/>
    <col min="15874" max="15874" width="6.69921875" style="188" customWidth="1"/>
    <col min="15875" max="15875" width="24.69921875" style="188" customWidth="1"/>
    <col min="15876" max="15876" width="13" style="188" customWidth="1"/>
    <col min="15877" max="15878" width="15.5" style="188" customWidth="1"/>
    <col min="15879" max="15879" width="11.5" style="188" customWidth="1"/>
    <col min="15880" max="15880" width="13" style="188" customWidth="1"/>
    <col min="15881" max="15882" width="14" style="188" customWidth="1"/>
    <col min="15883" max="15883" width="13.296875" style="188" customWidth="1"/>
    <col min="15884" max="15884" width="14.69921875" style="188" customWidth="1"/>
    <col min="15885" max="16129" width="9.296875" style="188"/>
    <col min="16130" max="16130" width="6.69921875" style="188" customWidth="1"/>
    <col min="16131" max="16131" width="24.69921875" style="188" customWidth="1"/>
    <col min="16132" max="16132" width="13" style="188" customWidth="1"/>
    <col min="16133" max="16134" width="15.5" style="188" customWidth="1"/>
    <col min="16135" max="16135" width="11.5" style="188" customWidth="1"/>
    <col min="16136" max="16136" width="13" style="188" customWidth="1"/>
    <col min="16137" max="16138" width="14" style="188" customWidth="1"/>
    <col min="16139" max="16139" width="13.296875" style="188" customWidth="1"/>
    <col min="16140" max="16140" width="14.69921875" style="188" customWidth="1"/>
    <col min="16141" max="16384" width="9.296875" style="188"/>
  </cols>
  <sheetData>
    <row r="1" spans="1:12" ht="33" customHeight="1" x14ac:dyDescent="0.3">
      <c r="A1" s="1492" t="s">
        <v>880</v>
      </c>
      <c r="B1" s="1498"/>
      <c r="C1" s="1498"/>
      <c r="D1" s="1498"/>
      <c r="E1" s="1498"/>
      <c r="F1" s="1498"/>
      <c r="G1" s="1498"/>
      <c r="H1" s="1498"/>
      <c r="I1" s="1498"/>
      <c r="J1" s="1498"/>
      <c r="K1" s="1498"/>
      <c r="L1" s="1498"/>
    </row>
    <row r="2" spans="1:12" ht="14" x14ac:dyDescent="0.3">
      <c r="A2" s="189"/>
      <c r="B2" s="190"/>
      <c r="C2" s="190"/>
      <c r="D2" s="191"/>
      <c r="E2" s="192"/>
      <c r="F2" s="192"/>
      <c r="G2" s="193"/>
      <c r="H2" s="193"/>
      <c r="I2" s="192"/>
    </row>
    <row r="3" spans="1:12" ht="14" x14ac:dyDescent="0.3">
      <c r="A3" s="189"/>
      <c r="B3" s="194"/>
      <c r="C3" s="194"/>
      <c r="D3" s="195"/>
      <c r="E3" s="191"/>
      <c r="F3" s="191"/>
      <c r="G3" s="191"/>
      <c r="H3" s="191"/>
      <c r="I3" s="191"/>
      <c r="L3" s="241" t="s">
        <v>1</v>
      </c>
    </row>
    <row r="4" spans="1:12" s="202" customFormat="1" ht="85.5" customHeight="1" x14ac:dyDescent="0.3">
      <c r="A4" s="196" t="s">
        <v>393</v>
      </c>
      <c r="B4" s="197" t="s">
        <v>436</v>
      </c>
      <c r="C4" s="197" t="s">
        <v>437</v>
      </c>
      <c r="D4" s="197" t="s">
        <v>654</v>
      </c>
      <c r="E4" s="197" t="s">
        <v>438</v>
      </c>
      <c r="F4" s="197" t="s">
        <v>439</v>
      </c>
      <c r="G4" s="198" t="s">
        <v>440</v>
      </c>
      <c r="H4" s="198" t="s">
        <v>408</v>
      </c>
      <c r="I4" s="199" t="s">
        <v>441</v>
      </c>
      <c r="J4" s="200" t="s">
        <v>188</v>
      </c>
      <c r="K4" s="546" t="s">
        <v>655</v>
      </c>
      <c r="L4" s="201" t="s">
        <v>442</v>
      </c>
    </row>
    <row r="5" spans="1:12" ht="57" customHeight="1" x14ac:dyDescent="0.3">
      <c r="A5" s="203">
        <v>1</v>
      </c>
      <c r="B5" s="204" t="s">
        <v>443</v>
      </c>
      <c r="C5" s="205" t="s">
        <v>444</v>
      </c>
      <c r="D5" s="233"/>
      <c r="E5" s="574"/>
      <c r="F5" s="574">
        <v>5010544</v>
      </c>
      <c r="G5" s="234"/>
      <c r="H5" s="234"/>
      <c r="I5" s="574"/>
      <c r="J5" s="1073"/>
      <c r="K5" s="1074"/>
      <c r="L5" s="1100">
        <f>SUM(D5:K5)</f>
        <v>5010544</v>
      </c>
    </row>
    <row r="6" spans="1:12" ht="57" customHeight="1" x14ac:dyDescent="0.3">
      <c r="A6" s="548">
        <v>2</v>
      </c>
      <c r="B6" s="549" t="s">
        <v>969</v>
      </c>
      <c r="C6" s="556"/>
      <c r="D6" s="550"/>
      <c r="E6" s="551"/>
      <c r="F6" s="551">
        <v>5046270</v>
      </c>
      <c r="G6" s="552"/>
      <c r="H6" s="552"/>
      <c r="I6" s="551"/>
      <c r="J6" s="1075"/>
      <c r="K6" s="1076"/>
      <c r="L6" s="235">
        <f t="shared" ref="L6:L7" si="0">SUM(D6:K6)</f>
        <v>5046270</v>
      </c>
    </row>
    <row r="7" spans="1:12" ht="45.75" customHeight="1" x14ac:dyDescent="0.3">
      <c r="A7" s="203">
        <v>3</v>
      </c>
      <c r="B7" s="549" t="s">
        <v>445</v>
      </c>
      <c r="C7" s="556" t="s">
        <v>446</v>
      </c>
      <c r="D7" s="550"/>
      <c r="E7" s="551"/>
      <c r="F7" s="551"/>
      <c r="G7" s="552"/>
      <c r="H7" s="552"/>
      <c r="I7" s="551"/>
      <c r="J7" s="1075"/>
      <c r="K7" s="1076">
        <f>'10.sz.mell'!G37</f>
        <v>370047559</v>
      </c>
      <c r="L7" s="235">
        <f t="shared" si="0"/>
        <v>370047559</v>
      </c>
    </row>
    <row r="8" spans="1:12" ht="45.75" customHeight="1" x14ac:dyDescent="0.3">
      <c r="A8" s="206">
        <v>4</v>
      </c>
      <c r="B8" s="207" t="s">
        <v>969</v>
      </c>
      <c r="C8" s="208"/>
      <c r="D8" s="236"/>
      <c r="E8" s="237"/>
      <c r="F8" s="237"/>
      <c r="G8" s="238"/>
      <c r="H8" s="238"/>
      <c r="I8" s="237"/>
      <c r="J8" s="1077">
        <v>622764</v>
      </c>
      <c r="K8" s="1078">
        <v>358467419</v>
      </c>
      <c r="L8" s="1098">
        <f>SUM(J8:K8)</f>
        <v>359090183</v>
      </c>
    </row>
    <row r="9" spans="1:12" s="213" customFormat="1" ht="45.75" customHeight="1" x14ac:dyDescent="0.35">
      <c r="A9" s="892">
        <v>5</v>
      </c>
      <c r="B9" s="1071" t="s">
        <v>970</v>
      </c>
      <c r="C9" s="1072"/>
      <c r="D9" s="1084">
        <f t="shared" ref="D9:K10" si="1">D5+D7</f>
        <v>0</v>
      </c>
      <c r="E9" s="1084">
        <f t="shared" si="1"/>
        <v>0</v>
      </c>
      <c r="F9" s="1084">
        <f t="shared" si="1"/>
        <v>5010544</v>
      </c>
      <c r="G9" s="1084">
        <f t="shared" si="1"/>
        <v>0</v>
      </c>
      <c r="H9" s="1084">
        <f t="shared" si="1"/>
        <v>0</v>
      </c>
      <c r="I9" s="1084">
        <f t="shared" si="1"/>
        <v>0</v>
      </c>
      <c r="J9" s="1084">
        <f t="shared" si="1"/>
        <v>0</v>
      </c>
      <c r="K9" s="1099">
        <f t="shared" si="1"/>
        <v>370047559</v>
      </c>
      <c r="L9" s="1100">
        <f>SUM(D9:K9)</f>
        <v>375058103</v>
      </c>
    </row>
    <row r="10" spans="1:12" s="213" customFormat="1" ht="33" customHeight="1" x14ac:dyDescent="0.35">
      <c r="A10" s="1069">
        <v>6</v>
      </c>
      <c r="B10" s="210" t="s">
        <v>971</v>
      </c>
      <c r="C10" s="211"/>
      <c r="D10" s="212">
        <f t="shared" si="1"/>
        <v>0</v>
      </c>
      <c r="E10" s="212">
        <f t="shared" si="1"/>
        <v>0</v>
      </c>
      <c r="F10" s="212">
        <f t="shared" si="1"/>
        <v>5046270</v>
      </c>
      <c r="G10" s="212">
        <f t="shared" si="1"/>
        <v>0</v>
      </c>
      <c r="H10" s="212">
        <f t="shared" si="1"/>
        <v>0</v>
      </c>
      <c r="I10" s="212">
        <f t="shared" si="1"/>
        <v>0</v>
      </c>
      <c r="J10" s="212">
        <f t="shared" si="1"/>
        <v>622764</v>
      </c>
      <c r="K10" s="553">
        <f t="shared" si="1"/>
        <v>358467419</v>
      </c>
      <c r="L10" s="1094">
        <f>SUM(F10:K10)</f>
        <v>364136453</v>
      </c>
    </row>
    <row r="11" spans="1:12" ht="42" customHeight="1" x14ac:dyDescent="0.3">
      <c r="A11" s="214"/>
      <c r="B11" s="219"/>
      <c r="C11" s="220"/>
      <c r="D11" s="221"/>
      <c r="E11" s="217"/>
      <c r="F11" s="217"/>
      <c r="G11" s="216"/>
      <c r="H11" s="216"/>
      <c r="I11" s="216"/>
    </row>
    <row r="12" spans="1:12" ht="42" customHeight="1" x14ac:dyDescent="0.3">
      <c r="A12" s="222"/>
      <c r="B12" s="223"/>
      <c r="C12" s="224"/>
      <c r="D12" s="225"/>
      <c r="E12" s="192"/>
      <c r="F12" s="192"/>
      <c r="G12" s="193"/>
      <c r="H12" s="193"/>
      <c r="I12" s="193"/>
    </row>
    <row r="13" spans="1:12" ht="14" x14ac:dyDescent="0.3">
      <c r="A13" s="189"/>
      <c r="B13" s="190"/>
      <c r="C13" s="190"/>
      <c r="D13" s="191"/>
      <c r="E13" s="191"/>
      <c r="F13" s="191"/>
      <c r="G13" s="191"/>
      <c r="H13" s="191"/>
      <c r="I13" s="191"/>
    </row>
    <row r="14" spans="1:12" s="227" customFormat="1" ht="14" x14ac:dyDescent="0.3">
      <c r="A14" s="189"/>
      <c r="B14" s="190"/>
      <c r="C14" s="190"/>
      <c r="D14" s="191"/>
      <c r="E14" s="192"/>
      <c r="F14" s="226"/>
      <c r="G14" s="226"/>
      <c r="H14" s="226"/>
      <c r="I14" s="226"/>
    </row>
  </sheetData>
  <mergeCells count="1">
    <mergeCell ref="A1:L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10.1. melléklet a 27/2020.(XI.26.)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M17"/>
  <sheetViews>
    <sheetView zoomScaleNormal="100" workbookViewId="0">
      <selection sqref="A1:M12"/>
    </sheetView>
  </sheetViews>
  <sheetFormatPr defaultRowHeight="13" x14ac:dyDescent="0.3"/>
  <cols>
    <col min="1" max="1" width="5.796875" style="228" customWidth="1"/>
    <col min="2" max="2" width="22.296875" style="188" customWidth="1"/>
    <col min="3" max="3" width="13" style="188" customWidth="1"/>
    <col min="4" max="4" width="13.19921875" style="229" customWidth="1"/>
    <col min="5" max="5" width="15.5" style="229" customWidth="1"/>
    <col min="6" max="6" width="11.19921875" style="229" customWidth="1"/>
    <col min="7" max="7" width="13.296875" style="229" customWidth="1"/>
    <col min="8" max="9" width="14" style="229" customWidth="1"/>
    <col min="10" max="10" width="13.296875" style="188" customWidth="1"/>
    <col min="11" max="11" width="12.296875" style="188" customWidth="1"/>
    <col min="12" max="12" width="14.296875" style="188" customWidth="1"/>
    <col min="13" max="13" width="15.19921875" style="188" customWidth="1"/>
    <col min="14" max="256" width="9.296875" style="188"/>
    <col min="257" max="257" width="5.796875" style="188" customWidth="1"/>
    <col min="258" max="258" width="22.296875" style="188" customWidth="1"/>
    <col min="259" max="259" width="13" style="188" customWidth="1"/>
    <col min="260" max="260" width="11" style="188" customWidth="1"/>
    <col min="261" max="261" width="15.5" style="188" customWidth="1"/>
    <col min="262" max="262" width="11.19921875" style="188" customWidth="1"/>
    <col min="263" max="263" width="13.296875" style="188" customWidth="1"/>
    <col min="264" max="265" width="14" style="188" customWidth="1"/>
    <col min="266" max="266" width="13.296875" style="188" customWidth="1"/>
    <col min="267" max="267" width="12.296875" style="188" customWidth="1"/>
    <col min="268" max="268" width="14.296875" style="188" customWidth="1"/>
    <col min="269" max="269" width="15.19921875" style="188" customWidth="1"/>
    <col min="270" max="512" width="9.296875" style="188"/>
    <col min="513" max="513" width="5.796875" style="188" customWidth="1"/>
    <col min="514" max="514" width="22.296875" style="188" customWidth="1"/>
    <col min="515" max="515" width="13" style="188" customWidth="1"/>
    <col min="516" max="516" width="11" style="188" customWidth="1"/>
    <col min="517" max="517" width="15.5" style="188" customWidth="1"/>
    <col min="518" max="518" width="11.19921875" style="188" customWidth="1"/>
    <col min="519" max="519" width="13.296875" style="188" customWidth="1"/>
    <col min="520" max="521" width="14" style="188" customWidth="1"/>
    <col min="522" max="522" width="13.296875" style="188" customWidth="1"/>
    <col min="523" max="523" width="12.296875" style="188" customWidth="1"/>
    <col min="524" max="524" width="14.296875" style="188" customWidth="1"/>
    <col min="525" max="525" width="15.19921875" style="188" customWidth="1"/>
    <col min="526" max="768" width="9.296875" style="188"/>
    <col min="769" max="769" width="5.796875" style="188" customWidth="1"/>
    <col min="770" max="770" width="22.296875" style="188" customWidth="1"/>
    <col min="771" max="771" width="13" style="188" customWidth="1"/>
    <col min="772" max="772" width="11" style="188" customWidth="1"/>
    <col min="773" max="773" width="15.5" style="188" customWidth="1"/>
    <col min="774" max="774" width="11.19921875" style="188" customWidth="1"/>
    <col min="775" max="775" width="13.296875" style="188" customWidth="1"/>
    <col min="776" max="777" width="14" style="188" customWidth="1"/>
    <col min="778" max="778" width="13.296875" style="188" customWidth="1"/>
    <col min="779" max="779" width="12.296875" style="188" customWidth="1"/>
    <col min="780" max="780" width="14.296875" style="188" customWidth="1"/>
    <col min="781" max="781" width="15.19921875" style="188" customWidth="1"/>
    <col min="782" max="1024" width="9.296875" style="188"/>
    <col min="1025" max="1025" width="5.796875" style="188" customWidth="1"/>
    <col min="1026" max="1026" width="22.296875" style="188" customWidth="1"/>
    <col min="1027" max="1027" width="13" style="188" customWidth="1"/>
    <col min="1028" max="1028" width="11" style="188" customWidth="1"/>
    <col min="1029" max="1029" width="15.5" style="188" customWidth="1"/>
    <col min="1030" max="1030" width="11.19921875" style="188" customWidth="1"/>
    <col min="1031" max="1031" width="13.296875" style="188" customWidth="1"/>
    <col min="1032" max="1033" width="14" style="188" customWidth="1"/>
    <col min="1034" max="1034" width="13.296875" style="188" customWidth="1"/>
    <col min="1035" max="1035" width="12.296875" style="188" customWidth="1"/>
    <col min="1036" max="1036" width="14.296875" style="188" customWidth="1"/>
    <col min="1037" max="1037" width="15.19921875" style="188" customWidth="1"/>
    <col min="1038" max="1280" width="9.296875" style="188"/>
    <col min="1281" max="1281" width="5.796875" style="188" customWidth="1"/>
    <col min="1282" max="1282" width="22.296875" style="188" customWidth="1"/>
    <col min="1283" max="1283" width="13" style="188" customWidth="1"/>
    <col min="1284" max="1284" width="11" style="188" customWidth="1"/>
    <col min="1285" max="1285" width="15.5" style="188" customWidth="1"/>
    <col min="1286" max="1286" width="11.19921875" style="188" customWidth="1"/>
    <col min="1287" max="1287" width="13.296875" style="188" customWidth="1"/>
    <col min="1288" max="1289" width="14" style="188" customWidth="1"/>
    <col min="1290" max="1290" width="13.296875" style="188" customWidth="1"/>
    <col min="1291" max="1291" width="12.296875" style="188" customWidth="1"/>
    <col min="1292" max="1292" width="14.296875" style="188" customWidth="1"/>
    <col min="1293" max="1293" width="15.19921875" style="188" customWidth="1"/>
    <col min="1294" max="1536" width="9.296875" style="188"/>
    <col min="1537" max="1537" width="5.796875" style="188" customWidth="1"/>
    <col min="1538" max="1538" width="22.296875" style="188" customWidth="1"/>
    <col min="1539" max="1539" width="13" style="188" customWidth="1"/>
    <col min="1540" max="1540" width="11" style="188" customWidth="1"/>
    <col min="1541" max="1541" width="15.5" style="188" customWidth="1"/>
    <col min="1542" max="1542" width="11.19921875" style="188" customWidth="1"/>
    <col min="1543" max="1543" width="13.296875" style="188" customWidth="1"/>
    <col min="1544" max="1545" width="14" style="188" customWidth="1"/>
    <col min="1546" max="1546" width="13.296875" style="188" customWidth="1"/>
    <col min="1547" max="1547" width="12.296875" style="188" customWidth="1"/>
    <col min="1548" max="1548" width="14.296875" style="188" customWidth="1"/>
    <col min="1549" max="1549" width="15.19921875" style="188" customWidth="1"/>
    <col min="1550" max="1792" width="9.296875" style="188"/>
    <col min="1793" max="1793" width="5.796875" style="188" customWidth="1"/>
    <col min="1794" max="1794" width="22.296875" style="188" customWidth="1"/>
    <col min="1795" max="1795" width="13" style="188" customWidth="1"/>
    <col min="1796" max="1796" width="11" style="188" customWidth="1"/>
    <col min="1797" max="1797" width="15.5" style="188" customWidth="1"/>
    <col min="1798" max="1798" width="11.19921875" style="188" customWidth="1"/>
    <col min="1799" max="1799" width="13.296875" style="188" customWidth="1"/>
    <col min="1800" max="1801" width="14" style="188" customWidth="1"/>
    <col min="1802" max="1802" width="13.296875" style="188" customWidth="1"/>
    <col min="1803" max="1803" width="12.296875" style="188" customWidth="1"/>
    <col min="1804" max="1804" width="14.296875" style="188" customWidth="1"/>
    <col min="1805" max="1805" width="15.19921875" style="188" customWidth="1"/>
    <col min="1806" max="2048" width="9.296875" style="188"/>
    <col min="2049" max="2049" width="5.796875" style="188" customWidth="1"/>
    <col min="2050" max="2050" width="22.296875" style="188" customWidth="1"/>
    <col min="2051" max="2051" width="13" style="188" customWidth="1"/>
    <col min="2052" max="2052" width="11" style="188" customWidth="1"/>
    <col min="2053" max="2053" width="15.5" style="188" customWidth="1"/>
    <col min="2054" max="2054" width="11.19921875" style="188" customWidth="1"/>
    <col min="2055" max="2055" width="13.296875" style="188" customWidth="1"/>
    <col min="2056" max="2057" width="14" style="188" customWidth="1"/>
    <col min="2058" max="2058" width="13.296875" style="188" customWidth="1"/>
    <col min="2059" max="2059" width="12.296875" style="188" customWidth="1"/>
    <col min="2060" max="2060" width="14.296875" style="188" customWidth="1"/>
    <col min="2061" max="2061" width="15.19921875" style="188" customWidth="1"/>
    <col min="2062" max="2304" width="9.296875" style="188"/>
    <col min="2305" max="2305" width="5.796875" style="188" customWidth="1"/>
    <col min="2306" max="2306" width="22.296875" style="188" customWidth="1"/>
    <col min="2307" max="2307" width="13" style="188" customWidth="1"/>
    <col min="2308" max="2308" width="11" style="188" customWidth="1"/>
    <col min="2309" max="2309" width="15.5" style="188" customWidth="1"/>
    <col min="2310" max="2310" width="11.19921875" style="188" customWidth="1"/>
    <col min="2311" max="2311" width="13.296875" style="188" customWidth="1"/>
    <col min="2312" max="2313" width="14" style="188" customWidth="1"/>
    <col min="2314" max="2314" width="13.296875" style="188" customWidth="1"/>
    <col min="2315" max="2315" width="12.296875" style="188" customWidth="1"/>
    <col min="2316" max="2316" width="14.296875" style="188" customWidth="1"/>
    <col min="2317" max="2317" width="15.19921875" style="188" customWidth="1"/>
    <col min="2318" max="2560" width="9.296875" style="188"/>
    <col min="2561" max="2561" width="5.796875" style="188" customWidth="1"/>
    <col min="2562" max="2562" width="22.296875" style="188" customWidth="1"/>
    <col min="2563" max="2563" width="13" style="188" customWidth="1"/>
    <col min="2564" max="2564" width="11" style="188" customWidth="1"/>
    <col min="2565" max="2565" width="15.5" style="188" customWidth="1"/>
    <col min="2566" max="2566" width="11.19921875" style="188" customWidth="1"/>
    <col min="2567" max="2567" width="13.296875" style="188" customWidth="1"/>
    <col min="2568" max="2569" width="14" style="188" customWidth="1"/>
    <col min="2570" max="2570" width="13.296875" style="188" customWidth="1"/>
    <col min="2571" max="2571" width="12.296875" style="188" customWidth="1"/>
    <col min="2572" max="2572" width="14.296875" style="188" customWidth="1"/>
    <col min="2573" max="2573" width="15.19921875" style="188" customWidth="1"/>
    <col min="2574" max="2816" width="9.296875" style="188"/>
    <col min="2817" max="2817" width="5.796875" style="188" customWidth="1"/>
    <col min="2818" max="2818" width="22.296875" style="188" customWidth="1"/>
    <col min="2819" max="2819" width="13" style="188" customWidth="1"/>
    <col min="2820" max="2820" width="11" style="188" customWidth="1"/>
    <col min="2821" max="2821" width="15.5" style="188" customWidth="1"/>
    <col min="2822" max="2822" width="11.19921875" style="188" customWidth="1"/>
    <col min="2823" max="2823" width="13.296875" style="188" customWidth="1"/>
    <col min="2824" max="2825" width="14" style="188" customWidth="1"/>
    <col min="2826" max="2826" width="13.296875" style="188" customWidth="1"/>
    <col min="2827" max="2827" width="12.296875" style="188" customWidth="1"/>
    <col min="2828" max="2828" width="14.296875" style="188" customWidth="1"/>
    <col min="2829" max="2829" width="15.19921875" style="188" customWidth="1"/>
    <col min="2830" max="3072" width="9.296875" style="188"/>
    <col min="3073" max="3073" width="5.796875" style="188" customWidth="1"/>
    <col min="3074" max="3074" width="22.296875" style="188" customWidth="1"/>
    <col min="3075" max="3075" width="13" style="188" customWidth="1"/>
    <col min="3076" max="3076" width="11" style="188" customWidth="1"/>
    <col min="3077" max="3077" width="15.5" style="188" customWidth="1"/>
    <col min="3078" max="3078" width="11.19921875" style="188" customWidth="1"/>
    <col min="3079" max="3079" width="13.296875" style="188" customWidth="1"/>
    <col min="3080" max="3081" width="14" style="188" customWidth="1"/>
    <col min="3082" max="3082" width="13.296875" style="188" customWidth="1"/>
    <col min="3083" max="3083" width="12.296875" style="188" customWidth="1"/>
    <col min="3084" max="3084" width="14.296875" style="188" customWidth="1"/>
    <col min="3085" max="3085" width="15.19921875" style="188" customWidth="1"/>
    <col min="3086" max="3328" width="9.296875" style="188"/>
    <col min="3329" max="3329" width="5.796875" style="188" customWidth="1"/>
    <col min="3330" max="3330" width="22.296875" style="188" customWidth="1"/>
    <col min="3331" max="3331" width="13" style="188" customWidth="1"/>
    <col min="3332" max="3332" width="11" style="188" customWidth="1"/>
    <col min="3333" max="3333" width="15.5" style="188" customWidth="1"/>
    <col min="3334" max="3334" width="11.19921875" style="188" customWidth="1"/>
    <col min="3335" max="3335" width="13.296875" style="188" customWidth="1"/>
    <col min="3336" max="3337" width="14" style="188" customWidth="1"/>
    <col min="3338" max="3338" width="13.296875" style="188" customWidth="1"/>
    <col min="3339" max="3339" width="12.296875" style="188" customWidth="1"/>
    <col min="3340" max="3340" width="14.296875" style="188" customWidth="1"/>
    <col min="3341" max="3341" width="15.19921875" style="188" customWidth="1"/>
    <col min="3342" max="3584" width="9.296875" style="188"/>
    <col min="3585" max="3585" width="5.796875" style="188" customWidth="1"/>
    <col min="3586" max="3586" width="22.296875" style="188" customWidth="1"/>
    <col min="3587" max="3587" width="13" style="188" customWidth="1"/>
    <col min="3588" max="3588" width="11" style="188" customWidth="1"/>
    <col min="3589" max="3589" width="15.5" style="188" customWidth="1"/>
    <col min="3590" max="3590" width="11.19921875" style="188" customWidth="1"/>
    <col min="3591" max="3591" width="13.296875" style="188" customWidth="1"/>
    <col min="3592" max="3593" width="14" style="188" customWidth="1"/>
    <col min="3594" max="3594" width="13.296875" style="188" customWidth="1"/>
    <col min="3595" max="3595" width="12.296875" style="188" customWidth="1"/>
    <col min="3596" max="3596" width="14.296875" style="188" customWidth="1"/>
    <col min="3597" max="3597" width="15.19921875" style="188" customWidth="1"/>
    <col min="3598" max="3840" width="9.296875" style="188"/>
    <col min="3841" max="3841" width="5.796875" style="188" customWidth="1"/>
    <col min="3842" max="3842" width="22.296875" style="188" customWidth="1"/>
    <col min="3843" max="3843" width="13" style="188" customWidth="1"/>
    <col min="3844" max="3844" width="11" style="188" customWidth="1"/>
    <col min="3845" max="3845" width="15.5" style="188" customWidth="1"/>
    <col min="3846" max="3846" width="11.19921875" style="188" customWidth="1"/>
    <col min="3847" max="3847" width="13.296875" style="188" customWidth="1"/>
    <col min="3848" max="3849" width="14" style="188" customWidth="1"/>
    <col min="3850" max="3850" width="13.296875" style="188" customWidth="1"/>
    <col min="3851" max="3851" width="12.296875" style="188" customWidth="1"/>
    <col min="3852" max="3852" width="14.296875" style="188" customWidth="1"/>
    <col min="3853" max="3853" width="15.19921875" style="188" customWidth="1"/>
    <col min="3854" max="4096" width="9.296875" style="188"/>
    <col min="4097" max="4097" width="5.796875" style="188" customWidth="1"/>
    <col min="4098" max="4098" width="22.296875" style="188" customWidth="1"/>
    <col min="4099" max="4099" width="13" style="188" customWidth="1"/>
    <col min="4100" max="4100" width="11" style="188" customWidth="1"/>
    <col min="4101" max="4101" width="15.5" style="188" customWidth="1"/>
    <col min="4102" max="4102" width="11.19921875" style="188" customWidth="1"/>
    <col min="4103" max="4103" width="13.296875" style="188" customWidth="1"/>
    <col min="4104" max="4105" width="14" style="188" customWidth="1"/>
    <col min="4106" max="4106" width="13.296875" style="188" customWidth="1"/>
    <col min="4107" max="4107" width="12.296875" style="188" customWidth="1"/>
    <col min="4108" max="4108" width="14.296875" style="188" customWidth="1"/>
    <col min="4109" max="4109" width="15.19921875" style="188" customWidth="1"/>
    <col min="4110" max="4352" width="9.296875" style="188"/>
    <col min="4353" max="4353" width="5.796875" style="188" customWidth="1"/>
    <col min="4354" max="4354" width="22.296875" style="188" customWidth="1"/>
    <col min="4355" max="4355" width="13" style="188" customWidth="1"/>
    <col min="4356" max="4356" width="11" style="188" customWidth="1"/>
    <col min="4357" max="4357" width="15.5" style="188" customWidth="1"/>
    <col min="4358" max="4358" width="11.19921875" style="188" customWidth="1"/>
    <col min="4359" max="4359" width="13.296875" style="188" customWidth="1"/>
    <col min="4360" max="4361" width="14" style="188" customWidth="1"/>
    <col min="4362" max="4362" width="13.296875" style="188" customWidth="1"/>
    <col min="4363" max="4363" width="12.296875" style="188" customWidth="1"/>
    <col min="4364" max="4364" width="14.296875" style="188" customWidth="1"/>
    <col min="4365" max="4365" width="15.19921875" style="188" customWidth="1"/>
    <col min="4366" max="4608" width="9.296875" style="188"/>
    <col min="4609" max="4609" width="5.796875" style="188" customWidth="1"/>
    <col min="4610" max="4610" width="22.296875" style="188" customWidth="1"/>
    <col min="4611" max="4611" width="13" style="188" customWidth="1"/>
    <col min="4612" max="4612" width="11" style="188" customWidth="1"/>
    <col min="4613" max="4613" width="15.5" style="188" customWidth="1"/>
    <col min="4614" max="4614" width="11.19921875" style="188" customWidth="1"/>
    <col min="4615" max="4615" width="13.296875" style="188" customWidth="1"/>
    <col min="4616" max="4617" width="14" style="188" customWidth="1"/>
    <col min="4618" max="4618" width="13.296875" style="188" customWidth="1"/>
    <col min="4619" max="4619" width="12.296875" style="188" customWidth="1"/>
    <col min="4620" max="4620" width="14.296875" style="188" customWidth="1"/>
    <col min="4621" max="4621" width="15.19921875" style="188" customWidth="1"/>
    <col min="4622" max="4864" width="9.296875" style="188"/>
    <col min="4865" max="4865" width="5.796875" style="188" customWidth="1"/>
    <col min="4866" max="4866" width="22.296875" style="188" customWidth="1"/>
    <col min="4867" max="4867" width="13" style="188" customWidth="1"/>
    <col min="4868" max="4868" width="11" style="188" customWidth="1"/>
    <col min="4869" max="4869" width="15.5" style="188" customWidth="1"/>
    <col min="4870" max="4870" width="11.19921875" style="188" customWidth="1"/>
    <col min="4871" max="4871" width="13.296875" style="188" customWidth="1"/>
    <col min="4872" max="4873" width="14" style="188" customWidth="1"/>
    <col min="4874" max="4874" width="13.296875" style="188" customWidth="1"/>
    <col min="4875" max="4875" width="12.296875" style="188" customWidth="1"/>
    <col min="4876" max="4876" width="14.296875" style="188" customWidth="1"/>
    <col min="4877" max="4877" width="15.19921875" style="188" customWidth="1"/>
    <col min="4878" max="5120" width="9.296875" style="188"/>
    <col min="5121" max="5121" width="5.796875" style="188" customWidth="1"/>
    <col min="5122" max="5122" width="22.296875" style="188" customWidth="1"/>
    <col min="5123" max="5123" width="13" style="188" customWidth="1"/>
    <col min="5124" max="5124" width="11" style="188" customWidth="1"/>
    <col min="5125" max="5125" width="15.5" style="188" customWidth="1"/>
    <col min="5126" max="5126" width="11.19921875" style="188" customWidth="1"/>
    <col min="5127" max="5127" width="13.296875" style="188" customWidth="1"/>
    <col min="5128" max="5129" width="14" style="188" customWidth="1"/>
    <col min="5130" max="5130" width="13.296875" style="188" customWidth="1"/>
    <col min="5131" max="5131" width="12.296875" style="188" customWidth="1"/>
    <col min="5132" max="5132" width="14.296875" style="188" customWidth="1"/>
    <col min="5133" max="5133" width="15.19921875" style="188" customWidth="1"/>
    <col min="5134" max="5376" width="9.296875" style="188"/>
    <col min="5377" max="5377" width="5.796875" style="188" customWidth="1"/>
    <col min="5378" max="5378" width="22.296875" style="188" customWidth="1"/>
    <col min="5379" max="5379" width="13" style="188" customWidth="1"/>
    <col min="5380" max="5380" width="11" style="188" customWidth="1"/>
    <col min="5381" max="5381" width="15.5" style="188" customWidth="1"/>
    <col min="5382" max="5382" width="11.19921875" style="188" customWidth="1"/>
    <col min="5383" max="5383" width="13.296875" style="188" customWidth="1"/>
    <col min="5384" max="5385" width="14" style="188" customWidth="1"/>
    <col min="5386" max="5386" width="13.296875" style="188" customWidth="1"/>
    <col min="5387" max="5387" width="12.296875" style="188" customWidth="1"/>
    <col min="5388" max="5388" width="14.296875" style="188" customWidth="1"/>
    <col min="5389" max="5389" width="15.19921875" style="188" customWidth="1"/>
    <col min="5390" max="5632" width="9.296875" style="188"/>
    <col min="5633" max="5633" width="5.796875" style="188" customWidth="1"/>
    <col min="5634" max="5634" width="22.296875" style="188" customWidth="1"/>
    <col min="5635" max="5635" width="13" style="188" customWidth="1"/>
    <col min="5636" max="5636" width="11" style="188" customWidth="1"/>
    <col min="5637" max="5637" width="15.5" style="188" customWidth="1"/>
    <col min="5638" max="5638" width="11.19921875" style="188" customWidth="1"/>
    <col min="5639" max="5639" width="13.296875" style="188" customWidth="1"/>
    <col min="5640" max="5641" width="14" style="188" customWidth="1"/>
    <col min="5642" max="5642" width="13.296875" style="188" customWidth="1"/>
    <col min="5643" max="5643" width="12.296875" style="188" customWidth="1"/>
    <col min="5644" max="5644" width="14.296875" style="188" customWidth="1"/>
    <col min="5645" max="5645" width="15.19921875" style="188" customWidth="1"/>
    <col min="5646" max="5888" width="9.296875" style="188"/>
    <col min="5889" max="5889" width="5.796875" style="188" customWidth="1"/>
    <col min="5890" max="5890" width="22.296875" style="188" customWidth="1"/>
    <col min="5891" max="5891" width="13" style="188" customWidth="1"/>
    <col min="5892" max="5892" width="11" style="188" customWidth="1"/>
    <col min="5893" max="5893" width="15.5" style="188" customWidth="1"/>
    <col min="5894" max="5894" width="11.19921875" style="188" customWidth="1"/>
    <col min="5895" max="5895" width="13.296875" style="188" customWidth="1"/>
    <col min="5896" max="5897" width="14" style="188" customWidth="1"/>
    <col min="5898" max="5898" width="13.296875" style="188" customWidth="1"/>
    <col min="5899" max="5899" width="12.296875" style="188" customWidth="1"/>
    <col min="5900" max="5900" width="14.296875" style="188" customWidth="1"/>
    <col min="5901" max="5901" width="15.19921875" style="188" customWidth="1"/>
    <col min="5902" max="6144" width="9.296875" style="188"/>
    <col min="6145" max="6145" width="5.796875" style="188" customWidth="1"/>
    <col min="6146" max="6146" width="22.296875" style="188" customWidth="1"/>
    <col min="6147" max="6147" width="13" style="188" customWidth="1"/>
    <col min="6148" max="6148" width="11" style="188" customWidth="1"/>
    <col min="6149" max="6149" width="15.5" style="188" customWidth="1"/>
    <col min="6150" max="6150" width="11.19921875" style="188" customWidth="1"/>
    <col min="6151" max="6151" width="13.296875" style="188" customWidth="1"/>
    <col min="6152" max="6153" width="14" style="188" customWidth="1"/>
    <col min="6154" max="6154" width="13.296875" style="188" customWidth="1"/>
    <col min="6155" max="6155" width="12.296875" style="188" customWidth="1"/>
    <col min="6156" max="6156" width="14.296875" style="188" customWidth="1"/>
    <col min="6157" max="6157" width="15.19921875" style="188" customWidth="1"/>
    <col min="6158" max="6400" width="9.296875" style="188"/>
    <col min="6401" max="6401" width="5.796875" style="188" customWidth="1"/>
    <col min="6402" max="6402" width="22.296875" style="188" customWidth="1"/>
    <col min="6403" max="6403" width="13" style="188" customWidth="1"/>
    <col min="6404" max="6404" width="11" style="188" customWidth="1"/>
    <col min="6405" max="6405" width="15.5" style="188" customWidth="1"/>
    <col min="6406" max="6406" width="11.19921875" style="188" customWidth="1"/>
    <col min="6407" max="6407" width="13.296875" style="188" customWidth="1"/>
    <col min="6408" max="6409" width="14" style="188" customWidth="1"/>
    <col min="6410" max="6410" width="13.296875" style="188" customWidth="1"/>
    <col min="6411" max="6411" width="12.296875" style="188" customWidth="1"/>
    <col min="6412" max="6412" width="14.296875" style="188" customWidth="1"/>
    <col min="6413" max="6413" width="15.19921875" style="188" customWidth="1"/>
    <col min="6414" max="6656" width="9.296875" style="188"/>
    <col min="6657" max="6657" width="5.796875" style="188" customWidth="1"/>
    <col min="6658" max="6658" width="22.296875" style="188" customWidth="1"/>
    <col min="6659" max="6659" width="13" style="188" customWidth="1"/>
    <col min="6660" max="6660" width="11" style="188" customWidth="1"/>
    <col min="6661" max="6661" width="15.5" style="188" customWidth="1"/>
    <col min="6662" max="6662" width="11.19921875" style="188" customWidth="1"/>
    <col min="6663" max="6663" width="13.296875" style="188" customWidth="1"/>
    <col min="6664" max="6665" width="14" style="188" customWidth="1"/>
    <col min="6666" max="6666" width="13.296875" style="188" customWidth="1"/>
    <col min="6667" max="6667" width="12.296875" style="188" customWidth="1"/>
    <col min="6668" max="6668" width="14.296875" style="188" customWidth="1"/>
    <col min="6669" max="6669" width="15.19921875" style="188" customWidth="1"/>
    <col min="6670" max="6912" width="9.296875" style="188"/>
    <col min="6913" max="6913" width="5.796875" style="188" customWidth="1"/>
    <col min="6914" max="6914" width="22.296875" style="188" customWidth="1"/>
    <col min="6915" max="6915" width="13" style="188" customWidth="1"/>
    <col min="6916" max="6916" width="11" style="188" customWidth="1"/>
    <col min="6917" max="6917" width="15.5" style="188" customWidth="1"/>
    <col min="6918" max="6918" width="11.19921875" style="188" customWidth="1"/>
    <col min="6919" max="6919" width="13.296875" style="188" customWidth="1"/>
    <col min="6920" max="6921" width="14" style="188" customWidth="1"/>
    <col min="6922" max="6922" width="13.296875" style="188" customWidth="1"/>
    <col min="6923" max="6923" width="12.296875" style="188" customWidth="1"/>
    <col min="6924" max="6924" width="14.296875" style="188" customWidth="1"/>
    <col min="6925" max="6925" width="15.19921875" style="188" customWidth="1"/>
    <col min="6926" max="7168" width="9.296875" style="188"/>
    <col min="7169" max="7169" width="5.796875" style="188" customWidth="1"/>
    <col min="7170" max="7170" width="22.296875" style="188" customWidth="1"/>
    <col min="7171" max="7171" width="13" style="188" customWidth="1"/>
    <col min="7172" max="7172" width="11" style="188" customWidth="1"/>
    <col min="7173" max="7173" width="15.5" style="188" customWidth="1"/>
    <col min="7174" max="7174" width="11.19921875" style="188" customWidth="1"/>
    <col min="7175" max="7175" width="13.296875" style="188" customWidth="1"/>
    <col min="7176" max="7177" width="14" style="188" customWidth="1"/>
    <col min="7178" max="7178" width="13.296875" style="188" customWidth="1"/>
    <col min="7179" max="7179" width="12.296875" style="188" customWidth="1"/>
    <col min="7180" max="7180" width="14.296875" style="188" customWidth="1"/>
    <col min="7181" max="7181" width="15.19921875" style="188" customWidth="1"/>
    <col min="7182" max="7424" width="9.296875" style="188"/>
    <col min="7425" max="7425" width="5.796875" style="188" customWidth="1"/>
    <col min="7426" max="7426" width="22.296875" style="188" customWidth="1"/>
    <col min="7427" max="7427" width="13" style="188" customWidth="1"/>
    <col min="7428" max="7428" width="11" style="188" customWidth="1"/>
    <col min="7429" max="7429" width="15.5" style="188" customWidth="1"/>
    <col min="7430" max="7430" width="11.19921875" style="188" customWidth="1"/>
    <col min="7431" max="7431" width="13.296875" style="188" customWidth="1"/>
    <col min="7432" max="7433" width="14" style="188" customWidth="1"/>
    <col min="7434" max="7434" width="13.296875" style="188" customWidth="1"/>
    <col min="7435" max="7435" width="12.296875" style="188" customWidth="1"/>
    <col min="7436" max="7436" width="14.296875" style="188" customWidth="1"/>
    <col min="7437" max="7437" width="15.19921875" style="188" customWidth="1"/>
    <col min="7438" max="7680" width="9.296875" style="188"/>
    <col min="7681" max="7681" width="5.796875" style="188" customWidth="1"/>
    <col min="7682" max="7682" width="22.296875" style="188" customWidth="1"/>
    <col min="7683" max="7683" width="13" style="188" customWidth="1"/>
    <col min="7684" max="7684" width="11" style="188" customWidth="1"/>
    <col min="7685" max="7685" width="15.5" style="188" customWidth="1"/>
    <col min="7686" max="7686" width="11.19921875" style="188" customWidth="1"/>
    <col min="7687" max="7687" width="13.296875" style="188" customWidth="1"/>
    <col min="7688" max="7689" width="14" style="188" customWidth="1"/>
    <col min="7690" max="7690" width="13.296875" style="188" customWidth="1"/>
    <col min="7691" max="7691" width="12.296875" style="188" customWidth="1"/>
    <col min="7692" max="7692" width="14.296875" style="188" customWidth="1"/>
    <col min="7693" max="7693" width="15.19921875" style="188" customWidth="1"/>
    <col min="7694" max="7936" width="9.296875" style="188"/>
    <col min="7937" max="7937" width="5.796875" style="188" customWidth="1"/>
    <col min="7938" max="7938" width="22.296875" style="188" customWidth="1"/>
    <col min="7939" max="7939" width="13" style="188" customWidth="1"/>
    <col min="7940" max="7940" width="11" style="188" customWidth="1"/>
    <col min="7941" max="7941" width="15.5" style="188" customWidth="1"/>
    <col min="7942" max="7942" width="11.19921875" style="188" customWidth="1"/>
    <col min="7943" max="7943" width="13.296875" style="188" customWidth="1"/>
    <col min="7944" max="7945" width="14" style="188" customWidth="1"/>
    <col min="7946" max="7946" width="13.296875" style="188" customWidth="1"/>
    <col min="7947" max="7947" width="12.296875" style="188" customWidth="1"/>
    <col min="7948" max="7948" width="14.296875" style="188" customWidth="1"/>
    <col min="7949" max="7949" width="15.19921875" style="188" customWidth="1"/>
    <col min="7950" max="8192" width="9.296875" style="188"/>
    <col min="8193" max="8193" width="5.796875" style="188" customWidth="1"/>
    <col min="8194" max="8194" width="22.296875" style="188" customWidth="1"/>
    <col min="8195" max="8195" width="13" style="188" customWidth="1"/>
    <col min="8196" max="8196" width="11" style="188" customWidth="1"/>
    <col min="8197" max="8197" width="15.5" style="188" customWidth="1"/>
    <col min="8198" max="8198" width="11.19921875" style="188" customWidth="1"/>
    <col min="8199" max="8199" width="13.296875" style="188" customWidth="1"/>
    <col min="8200" max="8201" width="14" style="188" customWidth="1"/>
    <col min="8202" max="8202" width="13.296875" style="188" customWidth="1"/>
    <col min="8203" max="8203" width="12.296875" style="188" customWidth="1"/>
    <col min="8204" max="8204" width="14.296875" style="188" customWidth="1"/>
    <col min="8205" max="8205" width="15.19921875" style="188" customWidth="1"/>
    <col min="8206" max="8448" width="9.296875" style="188"/>
    <col min="8449" max="8449" width="5.796875" style="188" customWidth="1"/>
    <col min="8450" max="8450" width="22.296875" style="188" customWidth="1"/>
    <col min="8451" max="8451" width="13" style="188" customWidth="1"/>
    <col min="8452" max="8452" width="11" style="188" customWidth="1"/>
    <col min="8453" max="8453" width="15.5" style="188" customWidth="1"/>
    <col min="8454" max="8454" width="11.19921875" style="188" customWidth="1"/>
    <col min="8455" max="8455" width="13.296875" style="188" customWidth="1"/>
    <col min="8456" max="8457" width="14" style="188" customWidth="1"/>
    <col min="8458" max="8458" width="13.296875" style="188" customWidth="1"/>
    <col min="8459" max="8459" width="12.296875" style="188" customWidth="1"/>
    <col min="8460" max="8460" width="14.296875" style="188" customWidth="1"/>
    <col min="8461" max="8461" width="15.19921875" style="188" customWidth="1"/>
    <col min="8462" max="8704" width="9.296875" style="188"/>
    <col min="8705" max="8705" width="5.796875" style="188" customWidth="1"/>
    <col min="8706" max="8706" width="22.296875" style="188" customWidth="1"/>
    <col min="8707" max="8707" width="13" style="188" customWidth="1"/>
    <col min="8708" max="8708" width="11" style="188" customWidth="1"/>
    <col min="8709" max="8709" width="15.5" style="188" customWidth="1"/>
    <col min="8710" max="8710" width="11.19921875" style="188" customWidth="1"/>
    <col min="8711" max="8711" width="13.296875" style="188" customWidth="1"/>
    <col min="8712" max="8713" width="14" style="188" customWidth="1"/>
    <col min="8714" max="8714" width="13.296875" style="188" customWidth="1"/>
    <col min="8715" max="8715" width="12.296875" style="188" customWidth="1"/>
    <col min="8716" max="8716" width="14.296875" style="188" customWidth="1"/>
    <col min="8717" max="8717" width="15.19921875" style="188" customWidth="1"/>
    <col min="8718" max="8960" width="9.296875" style="188"/>
    <col min="8961" max="8961" width="5.796875" style="188" customWidth="1"/>
    <col min="8962" max="8962" width="22.296875" style="188" customWidth="1"/>
    <col min="8963" max="8963" width="13" style="188" customWidth="1"/>
    <col min="8964" max="8964" width="11" style="188" customWidth="1"/>
    <col min="8965" max="8965" width="15.5" style="188" customWidth="1"/>
    <col min="8966" max="8966" width="11.19921875" style="188" customWidth="1"/>
    <col min="8967" max="8967" width="13.296875" style="188" customWidth="1"/>
    <col min="8968" max="8969" width="14" style="188" customWidth="1"/>
    <col min="8970" max="8970" width="13.296875" style="188" customWidth="1"/>
    <col min="8971" max="8971" width="12.296875" style="188" customWidth="1"/>
    <col min="8972" max="8972" width="14.296875" style="188" customWidth="1"/>
    <col min="8973" max="8973" width="15.19921875" style="188" customWidth="1"/>
    <col min="8974" max="9216" width="9.296875" style="188"/>
    <col min="9217" max="9217" width="5.796875" style="188" customWidth="1"/>
    <col min="9218" max="9218" width="22.296875" style="188" customWidth="1"/>
    <col min="9219" max="9219" width="13" style="188" customWidth="1"/>
    <col min="9220" max="9220" width="11" style="188" customWidth="1"/>
    <col min="9221" max="9221" width="15.5" style="188" customWidth="1"/>
    <col min="9222" max="9222" width="11.19921875" style="188" customWidth="1"/>
    <col min="9223" max="9223" width="13.296875" style="188" customWidth="1"/>
    <col min="9224" max="9225" width="14" style="188" customWidth="1"/>
    <col min="9226" max="9226" width="13.296875" style="188" customWidth="1"/>
    <col min="9227" max="9227" width="12.296875" style="188" customWidth="1"/>
    <col min="9228" max="9228" width="14.296875" style="188" customWidth="1"/>
    <col min="9229" max="9229" width="15.19921875" style="188" customWidth="1"/>
    <col min="9230" max="9472" width="9.296875" style="188"/>
    <col min="9473" max="9473" width="5.796875" style="188" customWidth="1"/>
    <col min="9474" max="9474" width="22.296875" style="188" customWidth="1"/>
    <col min="9475" max="9475" width="13" style="188" customWidth="1"/>
    <col min="9476" max="9476" width="11" style="188" customWidth="1"/>
    <col min="9477" max="9477" width="15.5" style="188" customWidth="1"/>
    <col min="9478" max="9478" width="11.19921875" style="188" customWidth="1"/>
    <col min="9479" max="9479" width="13.296875" style="188" customWidth="1"/>
    <col min="9480" max="9481" width="14" style="188" customWidth="1"/>
    <col min="9482" max="9482" width="13.296875" style="188" customWidth="1"/>
    <col min="9483" max="9483" width="12.296875" style="188" customWidth="1"/>
    <col min="9484" max="9484" width="14.296875" style="188" customWidth="1"/>
    <col min="9485" max="9485" width="15.19921875" style="188" customWidth="1"/>
    <col min="9486" max="9728" width="9.296875" style="188"/>
    <col min="9729" max="9729" width="5.796875" style="188" customWidth="1"/>
    <col min="9730" max="9730" width="22.296875" style="188" customWidth="1"/>
    <col min="9731" max="9731" width="13" style="188" customWidth="1"/>
    <col min="9732" max="9732" width="11" style="188" customWidth="1"/>
    <col min="9733" max="9733" width="15.5" style="188" customWidth="1"/>
    <col min="9734" max="9734" width="11.19921875" style="188" customWidth="1"/>
    <col min="9735" max="9735" width="13.296875" style="188" customWidth="1"/>
    <col min="9736" max="9737" width="14" style="188" customWidth="1"/>
    <col min="9738" max="9738" width="13.296875" style="188" customWidth="1"/>
    <col min="9739" max="9739" width="12.296875" style="188" customWidth="1"/>
    <col min="9740" max="9740" width="14.296875" style="188" customWidth="1"/>
    <col min="9741" max="9741" width="15.19921875" style="188" customWidth="1"/>
    <col min="9742" max="9984" width="9.296875" style="188"/>
    <col min="9985" max="9985" width="5.796875" style="188" customWidth="1"/>
    <col min="9986" max="9986" width="22.296875" style="188" customWidth="1"/>
    <col min="9987" max="9987" width="13" style="188" customWidth="1"/>
    <col min="9988" max="9988" width="11" style="188" customWidth="1"/>
    <col min="9989" max="9989" width="15.5" style="188" customWidth="1"/>
    <col min="9990" max="9990" width="11.19921875" style="188" customWidth="1"/>
    <col min="9991" max="9991" width="13.296875" style="188" customWidth="1"/>
    <col min="9992" max="9993" width="14" style="188" customWidth="1"/>
    <col min="9994" max="9994" width="13.296875" style="188" customWidth="1"/>
    <col min="9995" max="9995" width="12.296875" style="188" customWidth="1"/>
    <col min="9996" max="9996" width="14.296875" style="188" customWidth="1"/>
    <col min="9997" max="9997" width="15.19921875" style="188" customWidth="1"/>
    <col min="9998" max="10240" width="9.296875" style="188"/>
    <col min="10241" max="10241" width="5.796875" style="188" customWidth="1"/>
    <col min="10242" max="10242" width="22.296875" style="188" customWidth="1"/>
    <col min="10243" max="10243" width="13" style="188" customWidth="1"/>
    <col min="10244" max="10244" width="11" style="188" customWidth="1"/>
    <col min="10245" max="10245" width="15.5" style="188" customWidth="1"/>
    <col min="10246" max="10246" width="11.19921875" style="188" customWidth="1"/>
    <col min="10247" max="10247" width="13.296875" style="188" customWidth="1"/>
    <col min="10248" max="10249" width="14" style="188" customWidth="1"/>
    <col min="10250" max="10250" width="13.296875" style="188" customWidth="1"/>
    <col min="10251" max="10251" width="12.296875" style="188" customWidth="1"/>
    <col min="10252" max="10252" width="14.296875" style="188" customWidth="1"/>
    <col min="10253" max="10253" width="15.19921875" style="188" customWidth="1"/>
    <col min="10254" max="10496" width="9.296875" style="188"/>
    <col min="10497" max="10497" width="5.796875" style="188" customWidth="1"/>
    <col min="10498" max="10498" width="22.296875" style="188" customWidth="1"/>
    <col min="10499" max="10499" width="13" style="188" customWidth="1"/>
    <col min="10500" max="10500" width="11" style="188" customWidth="1"/>
    <col min="10501" max="10501" width="15.5" style="188" customWidth="1"/>
    <col min="10502" max="10502" width="11.19921875" style="188" customWidth="1"/>
    <col min="10503" max="10503" width="13.296875" style="188" customWidth="1"/>
    <col min="10504" max="10505" width="14" style="188" customWidth="1"/>
    <col min="10506" max="10506" width="13.296875" style="188" customWidth="1"/>
    <col min="10507" max="10507" width="12.296875" style="188" customWidth="1"/>
    <col min="10508" max="10508" width="14.296875" style="188" customWidth="1"/>
    <col min="10509" max="10509" width="15.19921875" style="188" customWidth="1"/>
    <col min="10510" max="10752" width="9.296875" style="188"/>
    <col min="10753" max="10753" width="5.796875" style="188" customWidth="1"/>
    <col min="10754" max="10754" width="22.296875" style="188" customWidth="1"/>
    <col min="10755" max="10755" width="13" style="188" customWidth="1"/>
    <col min="10756" max="10756" width="11" style="188" customWidth="1"/>
    <col min="10757" max="10757" width="15.5" style="188" customWidth="1"/>
    <col min="10758" max="10758" width="11.19921875" style="188" customWidth="1"/>
    <col min="10759" max="10759" width="13.296875" style="188" customWidth="1"/>
    <col min="10760" max="10761" width="14" style="188" customWidth="1"/>
    <col min="10762" max="10762" width="13.296875" style="188" customWidth="1"/>
    <col min="10763" max="10763" width="12.296875" style="188" customWidth="1"/>
    <col min="10764" max="10764" width="14.296875" style="188" customWidth="1"/>
    <col min="10765" max="10765" width="15.19921875" style="188" customWidth="1"/>
    <col min="10766" max="11008" width="9.296875" style="188"/>
    <col min="11009" max="11009" width="5.796875" style="188" customWidth="1"/>
    <col min="11010" max="11010" width="22.296875" style="188" customWidth="1"/>
    <col min="11011" max="11011" width="13" style="188" customWidth="1"/>
    <col min="11012" max="11012" width="11" style="188" customWidth="1"/>
    <col min="11013" max="11013" width="15.5" style="188" customWidth="1"/>
    <col min="11014" max="11014" width="11.19921875" style="188" customWidth="1"/>
    <col min="11015" max="11015" width="13.296875" style="188" customWidth="1"/>
    <col min="11016" max="11017" width="14" style="188" customWidth="1"/>
    <col min="11018" max="11018" width="13.296875" style="188" customWidth="1"/>
    <col min="11019" max="11019" width="12.296875" style="188" customWidth="1"/>
    <col min="11020" max="11020" width="14.296875" style="188" customWidth="1"/>
    <col min="11021" max="11021" width="15.19921875" style="188" customWidth="1"/>
    <col min="11022" max="11264" width="9.296875" style="188"/>
    <col min="11265" max="11265" width="5.796875" style="188" customWidth="1"/>
    <col min="11266" max="11266" width="22.296875" style="188" customWidth="1"/>
    <col min="11267" max="11267" width="13" style="188" customWidth="1"/>
    <col min="11268" max="11268" width="11" style="188" customWidth="1"/>
    <col min="11269" max="11269" width="15.5" style="188" customWidth="1"/>
    <col min="11270" max="11270" width="11.19921875" style="188" customWidth="1"/>
    <col min="11271" max="11271" width="13.296875" style="188" customWidth="1"/>
    <col min="11272" max="11273" width="14" style="188" customWidth="1"/>
    <col min="11274" max="11274" width="13.296875" style="188" customWidth="1"/>
    <col min="11275" max="11275" width="12.296875" style="188" customWidth="1"/>
    <col min="11276" max="11276" width="14.296875" style="188" customWidth="1"/>
    <col min="11277" max="11277" width="15.19921875" style="188" customWidth="1"/>
    <col min="11278" max="11520" width="9.296875" style="188"/>
    <col min="11521" max="11521" width="5.796875" style="188" customWidth="1"/>
    <col min="11522" max="11522" width="22.296875" style="188" customWidth="1"/>
    <col min="11523" max="11523" width="13" style="188" customWidth="1"/>
    <col min="11524" max="11524" width="11" style="188" customWidth="1"/>
    <col min="11525" max="11525" width="15.5" style="188" customWidth="1"/>
    <col min="11526" max="11526" width="11.19921875" style="188" customWidth="1"/>
    <col min="11527" max="11527" width="13.296875" style="188" customWidth="1"/>
    <col min="11528" max="11529" width="14" style="188" customWidth="1"/>
    <col min="11530" max="11530" width="13.296875" style="188" customWidth="1"/>
    <col min="11531" max="11531" width="12.296875" style="188" customWidth="1"/>
    <col min="11532" max="11532" width="14.296875" style="188" customWidth="1"/>
    <col min="11533" max="11533" width="15.19921875" style="188" customWidth="1"/>
    <col min="11534" max="11776" width="9.296875" style="188"/>
    <col min="11777" max="11777" width="5.796875" style="188" customWidth="1"/>
    <col min="11778" max="11778" width="22.296875" style="188" customWidth="1"/>
    <col min="11779" max="11779" width="13" style="188" customWidth="1"/>
    <col min="11780" max="11780" width="11" style="188" customWidth="1"/>
    <col min="11781" max="11781" width="15.5" style="188" customWidth="1"/>
    <col min="11782" max="11782" width="11.19921875" style="188" customWidth="1"/>
    <col min="11783" max="11783" width="13.296875" style="188" customWidth="1"/>
    <col min="11784" max="11785" width="14" style="188" customWidth="1"/>
    <col min="11786" max="11786" width="13.296875" style="188" customWidth="1"/>
    <col min="11787" max="11787" width="12.296875" style="188" customWidth="1"/>
    <col min="11788" max="11788" width="14.296875" style="188" customWidth="1"/>
    <col min="11789" max="11789" width="15.19921875" style="188" customWidth="1"/>
    <col min="11790" max="12032" width="9.296875" style="188"/>
    <col min="12033" max="12033" width="5.796875" style="188" customWidth="1"/>
    <col min="12034" max="12034" width="22.296875" style="188" customWidth="1"/>
    <col min="12035" max="12035" width="13" style="188" customWidth="1"/>
    <col min="12036" max="12036" width="11" style="188" customWidth="1"/>
    <col min="12037" max="12037" width="15.5" style="188" customWidth="1"/>
    <col min="12038" max="12038" width="11.19921875" style="188" customWidth="1"/>
    <col min="12039" max="12039" width="13.296875" style="188" customWidth="1"/>
    <col min="12040" max="12041" width="14" style="188" customWidth="1"/>
    <col min="12042" max="12042" width="13.296875" style="188" customWidth="1"/>
    <col min="12043" max="12043" width="12.296875" style="188" customWidth="1"/>
    <col min="12044" max="12044" width="14.296875" style="188" customWidth="1"/>
    <col min="12045" max="12045" width="15.19921875" style="188" customWidth="1"/>
    <col min="12046" max="12288" width="9.296875" style="188"/>
    <col min="12289" max="12289" width="5.796875" style="188" customWidth="1"/>
    <col min="12290" max="12290" width="22.296875" style="188" customWidth="1"/>
    <col min="12291" max="12291" width="13" style="188" customWidth="1"/>
    <col min="12292" max="12292" width="11" style="188" customWidth="1"/>
    <col min="12293" max="12293" width="15.5" style="188" customWidth="1"/>
    <col min="12294" max="12294" width="11.19921875" style="188" customWidth="1"/>
    <col min="12295" max="12295" width="13.296875" style="188" customWidth="1"/>
    <col min="12296" max="12297" width="14" style="188" customWidth="1"/>
    <col min="12298" max="12298" width="13.296875" style="188" customWidth="1"/>
    <col min="12299" max="12299" width="12.296875" style="188" customWidth="1"/>
    <col min="12300" max="12300" width="14.296875" style="188" customWidth="1"/>
    <col min="12301" max="12301" width="15.19921875" style="188" customWidth="1"/>
    <col min="12302" max="12544" width="9.296875" style="188"/>
    <col min="12545" max="12545" width="5.796875" style="188" customWidth="1"/>
    <col min="12546" max="12546" width="22.296875" style="188" customWidth="1"/>
    <col min="12547" max="12547" width="13" style="188" customWidth="1"/>
    <col min="12548" max="12548" width="11" style="188" customWidth="1"/>
    <col min="12549" max="12549" width="15.5" style="188" customWidth="1"/>
    <col min="12550" max="12550" width="11.19921875" style="188" customWidth="1"/>
    <col min="12551" max="12551" width="13.296875" style="188" customWidth="1"/>
    <col min="12552" max="12553" width="14" style="188" customWidth="1"/>
    <col min="12554" max="12554" width="13.296875" style="188" customWidth="1"/>
    <col min="12555" max="12555" width="12.296875" style="188" customWidth="1"/>
    <col min="12556" max="12556" width="14.296875" style="188" customWidth="1"/>
    <col min="12557" max="12557" width="15.19921875" style="188" customWidth="1"/>
    <col min="12558" max="12800" width="9.296875" style="188"/>
    <col min="12801" max="12801" width="5.796875" style="188" customWidth="1"/>
    <col min="12802" max="12802" width="22.296875" style="188" customWidth="1"/>
    <col min="12803" max="12803" width="13" style="188" customWidth="1"/>
    <col min="12804" max="12804" width="11" style="188" customWidth="1"/>
    <col min="12805" max="12805" width="15.5" style="188" customWidth="1"/>
    <col min="12806" max="12806" width="11.19921875" style="188" customWidth="1"/>
    <col min="12807" max="12807" width="13.296875" style="188" customWidth="1"/>
    <col min="12808" max="12809" width="14" style="188" customWidth="1"/>
    <col min="12810" max="12810" width="13.296875" style="188" customWidth="1"/>
    <col min="12811" max="12811" width="12.296875" style="188" customWidth="1"/>
    <col min="12812" max="12812" width="14.296875" style="188" customWidth="1"/>
    <col min="12813" max="12813" width="15.19921875" style="188" customWidth="1"/>
    <col min="12814" max="13056" width="9.296875" style="188"/>
    <col min="13057" max="13057" width="5.796875" style="188" customWidth="1"/>
    <col min="13058" max="13058" width="22.296875" style="188" customWidth="1"/>
    <col min="13059" max="13059" width="13" style="188" customWidth="1"/>
    <col min="13060" max="13060" width="11" style="188" customWidth="1"/>
    <col min="13061" max="13061" width="15.5" style="188" customWidth="1"/>
    <col min="13062" max="13062" width="11.19921875" style="188" customWidth="1"/>
    <col min="13063" max="13063" width="13.296875" style="188" customWidth="1"/>
    <col min="13064" max="13065" width="14" style="188" customWidth="1"/>
    <col min="13066" max="13066" width="13.296875" style="188" customWidth="1"/>
    <col min="13067" max="13067" width="12.296875" style="188" customWidth="1"/>
    <col min="13068" max="13068" width="14.296875" style="188" customWidth="1"/>
    <col min="13069" max="13069" width="15.19921875" style="188" customWidth="1"/>
    <col min="13070" max="13312" width="9.296875" style="188"/>
    <col min="13313" max="13313" width="5.796875" style="188" customWidth="1"/>
    <col min="13314" max="13314" width="22.296875" style="188" customWidth="1"/>
    <col min="13315" max="13315" width="13" style="188" customWidth="1"/>
    <col min="13316" max="13316" width="11" style="188" customWidth="1"/>
    <col min="13317" max="13317" width="15.5" style="188" customWidth="1"/>
    <col min="13318" max="13318" width="11.19921875" style="188" customWidth="1"/>
    <col min="13319" max="13319" width="13.296875" style="188" customWidth="1"/>
    <col min="13320" max="13321" width="14" style="188" customWidth="1"/>
    <col min="13322" max="13322" width="13.296875" style="188" customWidth="1"/>
    <col min="13323" max="13323" width="12.296875" style="188" customWidth="1"/>
    <col min="13324" max="13324" width="14.296875" style="188" customWidth="1"/>
    <col min="13325" max="13325" width="15.19921875" style="188" customWidth="1"/>
    <col min="13326" max="13568" width="9.296875" style="188"/>
    <col min="13569" max="13569" width="5.796875" style="188" customWidth="1"/>
    <col min="13570" max="13570" width="22.296875" style="188" customWidth="1"/>
    <col min="13571" max="13571" width="13" style="188" customWidth="1"/>
    <col min="13572" max="13572" width="11" style="188" customWidth="1"/>
    <col min="13573" max="13573" width="15.5" style="188" customWidth="1"/>
    <col min="13574" max="13574" width="11.19921875" style="188" customWidth="1"/>
    <col min="13575" max="13575" width="13.296875" style="188" customWidth="1"/>
    <col min="13576" max="13577" width="14" style="188" customWidth="1"/>
    <col min="13578" max="13578" width="13.296875" style="188" customWidth="1"/>
    <col min="13579" max="13579" width="12.296875" style="188" customWidth="1"/>
    <col min="13580" max="13580" width="14.296875" style="188" customWidth="1"/>
    <col min="13581" max="13581" width="15.19921875" style="188" customWidth="1"/>
    <col min="13582" max="13824" width="9.296875" style="188"/>
    <col min="13825" max="13825" width="5.796875" style="188" customWidth="1"/>
    <col min="13826" max="13826" width="22.296875" style="188" customWidth="1"/>
    <col min="13827" max="13827" width="13" style="188" customWidth="1"/>
    <col min="13828" max="13828" width="11" style="188" customWidth="1"/>
    <col min="13829" max="13829" width="15.5" style="188" customWidth="1"/>
    <col min="13830" max="13830" width="11.19921875" style="188" customWidth="1"/>
    <col min="13831" max="13831" width="13.296875" style="188" customWidth="1"/>
    <col min="13832" max="13833" width="14" style="188" customWidth="1"/>
    <col min="13834" max="13834" width="13.296875" style="188" customWidth="1"/>
    <col min="13835" max="13835" width="12.296875" style="188" customWidth="1"/>
    <col min="13836" max="13836" width="14.296875" style="188" customWidth="1"/>
    <col min="13837" max="13837" width="15.19921875" style="188" customWidth="1"/>
    <col min="13838" max="14080" width="9.296875" style="188"/>
    <col min="14081" max="14081" width="5.796875" style="188" customWidth="1"/>
    <col min="14082" max="14082" width="22.296875" style="188" customWidth="1"/>
    <col min="14083" max="14083" width="13" style="188" customWidth="1"/>
    <col min="14084" max="14084" width="11" style="188" customWidth="1"/>
    <col min="14085" max="14085" width="15.5" style="188" customWidth="1"/>
    <col min="14086" max="14086" width="11.19921875" style="188" customWidth="1"/>
    <col min="14087" max="14087" width="13.296875" style="188" customWidth="1"/>
    <col min="14088" max="14089" width="14" style="188" customWidth="1"/>
    <col min="14090" max="14090" width="13.296875" style="188" customWidth="1"/>
    <col min="14091" max="14091" width="12.296875" style="188" customWidth="1"/>
    <col min="14092" max="14092" width="14.296875" style="188" customWidth="1"/>
    <col min="14093" max="14093" width="15.19921875" style="188" customWidth="1"/>
    <col min="14094" max="14336" width="9.296875" style="188"/>
    <col min="14337" max="14337" width="5.796875" style="188" customWidth="1"/>
    <col min="14338" max="14338" width="22.296875" style="188" customWidth="1"/>
    <col min="14339" max="14339" width="13" style="188" customWidth="1"/>
    <col min="14340" max="14340" width="11" style="188" customWidth="1"/>
    <col min="14341" max="14341" width="15.5" style="188" customWidth="1"/>
    <col min="14342" max="14342" width="11.19921875" style="188" customWidth="1"/>
    <col min="14343" max="14343" width="13.296875" style="188" customWidth="1"/>
    <col min="14344" max="14345" width="14" style="188" customWidth="1"/>
    <col min="14346" max="14346" width="13.296875" style="188" customWidth="1"/>
    <col min="14347" max="14347" width="12.296875" style="188" customWidth="1"/>
    <col min="14348" max="14348" width="14.296875" style="188" customWidth="1"/>
    <col min="14349" max="14349" width="15.19921875" style="188" customWidth="1"/>
    <col min="14350" max="14592" width="9.296875" style="188"/>
    <col min="14593" max="14593" width="5.796875" style="188" customWidth="1"/>
    <col min="14594" max="14594" width="22.296875" style="188" customWidth="1"/>
    <col min="14595" max="14595" width="13" style="188" customWidth="1"/>
    <col min="14596" max="14596" width="11" style="188" customWidth="1"/>
    <col min="14597" max="14597" width="15.5" style="188" customWidth="1"/>
    <col min="14598" max="14598" width="11.19921875" style="188" customWidth="1"/>
    <col min="14599" max="14599" width="13.296875" style="188" customWidth="1"/>
    <col min="14600" max="14601" width="14" style="188" customWidth="1"/>
    <col min="14602" max="14602" width="13.296875" style="188" customWidth="1"/>
    <col min="14603" max="14603" width="12.296875" style="188" customWidth="1"/>
    <col min="14604" max="14604" width="14.296875" style="188" customWidth="1"/>
    <col min="14605" max="14605" width="15.19921875" style="188" customWidth="1"/>
    <col min="14606" max="14848" width="9.296875" style="188"/>
    <col min="14849" max="14849" width="5.796875" style="188" customWidth="1"/>
    <col min="14850" max="14850" width="22.296875" style="188" customWidth="1"/>
    <col min="14851" max="14851" width="13" style="188" customWidth="1"/>
    <col min="14852" max="14852" width="11" style="188" customWidth="1"/>
    <col min="14853" max="14853" width="15.5" style="188" customWidth="1"/>
    <col min="14854" max="14854" width="11.19921875" style="188" customWidth="1"/>
    <col min="14855" max="14855" width="13.296875" style="188" customWidth="1"/>
    <col min="14856" max="14857" width="14" style="188" customWidth="1"/>
    <col min="14858" max="14858" width="13.296875" style="188" customWidth="1"/>
    <col min="14859" max="14859" width="12.296875" style="188" customWidth="1"/>
    <col min="14860" max="14860" width="14.296875" style="188" customWidth="1"/>
    <col min="14861" max="14861" width="15.19921875" style="188" customWidth="1"/>
    <col min="14862" max="15104" width="9.296875" style="188"/>
    <col min="15105" max="15105" width="5.796875" style="188" customWidth="1"/>
    <col min="15106" max="15106" width="22.296875" style="188" customWidth="1"/>
    <col min="15107" max="15107" width="13" style="188" customWidth="1"/>
    <col min="15108" max="15108" width="11" style="188" customWidth="1"/>
    <col min="15109" max="15109" width="15.5" style="188" customWidth="1"/>
    <col min="15110" max="15110" width="11.19921875" style="188" customWidth="1"/>
    <col min="15111" max="15111" width="13.296875" style="188" customWidth="1"/>
    <col min="15112" max="15113" width="14" style="188" customWidth="1"/>
    <col min="15114" max="15114" width="13.296875" style="188" customWidth="1"/>
    <col min="15115" max="15115" width="12.296875" style="188" customWidth="1"/>
    <col min="15116" max="15116" width="14.296875" style="188" customWidth="1"/>
    <col min="15117" max="15117" width="15.19921875" style="188" customWidth="1"/>
    <col min="15118" max="15360" width="9.296875" style="188"/>
    <col min="15361" max="15361" width="5.796875" style="188" customWidth="1"/>
    <col min="15362" max="15362" width="22.296875" style="188" customWidth="1"/>
    <col min="15363" max="15363" width="13" style="188" customWidth="1"/>
    <col min="15364" max="15364" width="11" style="188" customWidth="1"/>
    <col min="15365" max="15365" width="15.5" style="188" customWidth="1"/>
    <col min="15366" max="15366" width="11.19921875" style="188" customWidth="1"/>
    <col min="15367" max="15367" width="13.296875" style="188" customWidth="1"/>
    <col min="15368" max="15369" width="14" style="188" customWidth="1"/>
    <col min="15370" max="15370" width="13.296875" style="188" customWidth="1"/>
    <col min="15371" max="15371" width="12.296875" style="188" customWidth="1"/>
    <col min="15372" max="15372" width="14.296875" style="188" customWidth="1"/>
    <col min="15373" max="15373" width="15.19921875" style="188" customWidth="1"/>
    <col min="15374" max="15616" width="9.296875" style="188"/>
    <col min="15617" max="15617" width="5.796875" style="188" customWidth="1"/>
    <col min="15618" max="15618" width="22.296875" style="188" customWidth="1"/>
    <col min="15619" max="15619" width="13" style="188" customWidth="1"/>
    <col min="15620" max="15620" width="11" style="188" customWidth="1"/>
    <col min="15621" max="15621" width="15.5" style="188" customWidth="1"/>
    <col min="15622" max="15622" width="11.19921875" style="188" customWidth="1"/>
    <col min="15623" max="15623" width="13.296875" style="188" customWidth="1"/>
    <col min="15624" max="15625" width="14" style="188" customWidth="1"/>
    <col min="15626" max="15626" width="13.296875" style="188" customWidth="1"/>
    <col min="15627" max="15627" width="12.296875" style="188" customWidth="1"/>
    <col min="15628" max="15628" width="14.296875" style="188" customWidth="1"/>
    <col min="15629" max="15629" width="15.19921875" style="188" customWidth="1"/>
    <col min="15630" max="15872" width="9.296875" style="188"/>
    <col min="15873" max="15873" width="5.796875" style="188" customWidth="1"/>
    <col min="15874" max="15874" width="22.296875" style="188" customWidth="1"/>
    <col min="15875" max="15875" width="13" style="188" customWidth="1"/>
    <col min="15876" max="15876" width="11" style="188" customWidth="1"/>
    <col min="15877" max="15877" width="15.5" style="188" customWidth="1"/>
    <col min="15878" max="15878" width="11.19921875" style="188" customWidth="1"/>
    <col min="15879" max="15879" width="13.296875" style="188" customWidth="1"/>
    <col min="15880" max="15881" width="14" style="188" customWidth="1"/>
    <col min="15882" max="15882" width="13.296875" style="188" customWidth="1"/>
    <col min="15883" max="15883" width="12.296875" style="188" customWidth="1"/>
    <col min="15884" max="15884" width="14.296875" style="188" customWidth="1"/>
    <col min="15885" max="15885" width="15.19921875" style="188" customWidth="1"/>
    <col min="15886" max="16128" width="9.296875" style="188"/>
    <col min="16129" max="16129" width="5.796875" style="188" customWidth="1"/>
    <col min="16130" max="16130" width="22.296875" style="188" customWidth="1"/>
    <col min="16131" max="16131" width="13" style="188" customWidth="1"/>
    <col min="16132" max="16132" width="11" style="188" customWidth="1"/>
    <col min="16133" max="16133" width="15.5" style="188" customWidth="1"/>
    <col min="16134" max="16134" width="11.19921875" style="188" customWidth="1"/>
    <col min="16135" max="16135" width="13.296875" style="188" customWidth="1"/>
    <col min="16136" max="16137" width="14" style="188" customWidth="1"/>
    <col min="16138" max="16138" width="13.296875" style="188" customWidth="1"/>
    <col min="16139" max="16139" width="12.296875" style="188" customWidth="1"/>
    <col min="16140" max="16140" width="14.296875" style="188" customWidth="1"/>
    <col min="16141" max="16141" width="15.19921875" style="188" customWidth="1"/>
    <col min="16142" max="16384" width="9.296875" style="188"/>
  </cols>
  <sheetData>
    <row r="1" spans="1:13" ht="45" customHeight="1" x14ac:dyDescent="0.3">
      <c r="A1" s="1492" t="s">
        <v>881</v>
      </c>
      <c r="B1" s="1498"/>
      <c r="C1" s="1498"/>
      <c r="D1" s="1498"/>
      <c r="E1" s="1498"/>
      <c r="F1" s="1498"/>
      <c r="G1" s="1498"/>
      <c r="H1" s="1498"/>
      <c r="I1" s="1498"/>
      <c r="J1" s="1498"/>
      <c r="K1" s="1498"/>
      <c r="L1" s="1498"/>
      <c r="M1" s="1498"/>
    </row>
    <row r="2" spans="1:13" ht="14" x14ac:dyDescent="0.3">
      <c r="A2" s="189"/>
      <c r="B2" s="190"/>
      <c r="C2" s="190"/>
      <c r="D2" s="191"/>
      <c r="E2" s="192"/>
      <c r="F2" s="192"/>
      <c r="G2" s="193"/>
      <c r="H2" s="193"/>
      <c r="I2" s="192"/>
    </row>
    <row r="3" spans="1:13" ht="14" x14ac:dyDescent="0.3">
      <c r="A3" s="189"/>
      <c r="B3" s="194"/>
      <c r="C3" s="194"/>
      <c r="D3" s="195"/>
      <c r="E3" s="191"/>
      <c r="F3" s="191"/>
      <c r="G3" s="191"/>
      <c r="H3" s="191"/>
      <c r="I3" s="191"/>
      <c r="K3" s="1499" t="s">
        <v>1</v>
      </c>
      <c r="L3" s="1499"/>
      <c r="M3" s="1499"/>
    </row>
    <row r="4" spans="1:13" s="202" customFormat="1" ht="75.75" customHeight="1" x14ac:dyDescent="0.3">
      <c r="A4" s="196" t="s">
        <v>393</v>
      </c>
      <c r="B4" s="197" t="s">
        <v>436</v>
      </c>
      <c r="C4" s="197" t="s">
        <v>437</v>
      </c>
      <c r="D4" s="197" t="s">
        <v>447</v>
      </c>
      <c r="E4" s="197" t="s">
        <v>204</v>
      </c>
      <c r="F4" s="197" t="s">
        <v>448</v>
      </c>
      <c r="G4" s="198" t="s">
        <v>208</v>
      </c>
      <c r="H4" s="198" t="s">
        <v>449</v>
      </c>
      <c r="I4" s="198" t="s">
        <v>229</v>
      </c>
      <c r="J4" s="200" t="s">
        <v>231</v>
      </c>
      <c r="K4" s="231" t="s">
        <v>233</v>
      </c>
      <c r="L4" s="546" t="s">
        <v>450</v>
      </c>
      <c r="M4" s="232" t="s">
        <v>451</v>
      </c>
    </row>
    <row r="5" spans="1:13" ht="65.25" customHeight="1" x14ac:dyDescent="0.3">
      <c r="A5" s="203">
        <v>1</v>
      </c>
      <c r="B5" s="204" t="s">
        <v>443</v>
      </c>
      <c r="C5" s="205" t="s">
        <v>444</v>
      </c>
      <c r="D5" s="233">
        <v>242359678</v>
      </c>
      <c r="E5" s="574">
        <v>42435023</v>
      </c>
      <c r="F5" s="574">
        <v>47250921</v>
      </c>
      <c r="G5" s="234"/>
      <c r="H5" s="234"/>
      <c r="I5" s="574">
        <v>9261023</v>
      </c>
      <c r="J5" s="1073"/>
      <c r="K5" s="1074"/>
      <c r="L5" s="1074"/>
      <c r="M5" s="235">
        <f>SUM(D5:L5)</f>
        <v>341306645</v>
      </c>
    </row>
    <row r="6" spans="1:13" ht="40.5" customHeight="1" x14ac:dyDescent="0.3">
      <c r="A6" s="548">
        <v>2</v>
      </c>
      <c r="B6" s="549" t="s">
        <v>972</v>
      </c>
      <c r="C6" s="556"/>
      <c r="D6" s="550">
        <v>238159352</v>
      </c>
      <c r="E6" s="551">
        <v>39119966</v>
      </c>
      <c r="F6" s="551">
        <v>51009411</v>
      </c>
      <c r="G6" s="552"/>
      <c r="H6" s="552"/>
      <c r="I6" s="551">
        <v>1915145</v>
      </c>
      <c r="J6" s="1075"/>
      <c r="K6" s="1076"/>
      <c r="L6" s="1076"/>
      <c r="M6" s="235">
        <f>SUM(D6:I6)</f>
        <v>330203874</v>
      </c>
    </row>
    <row r="7" spans="1:13" ht="33.75" customHeight="1" x14ac:dyDescent="0.3">
      <c r="A7" s="203">
        <v>3</v>
      </c>
      <c r="B7" s="549" t="s">
        <v>671</v>
      </c>
      <c r="C7" s="556" t="s">
        <v>670</v>
      </c>
      <c r="D7" s="550">
        <v>18468218</v>
      </c>
      <c r="E7" s="551">
        <v>3231938</v>
      </c>
      <c r="F7" s="551">
        <v>1774403</v>
      </c>
      <c r="G7" s="552"/>
      <c r="H7" s="552"/>
      <c r="I7" s="551"/>
      <c r="J7" s="1075"/>
      <c r="K7" s="1076"/>
      <c r="L7" s="1076"/>
      <c r="M7" s="235">
        <f t="shared" ref="M7:M10" si="0">SUM(D7:L7)</f>
        <v>23474559</v>
      </c>
    </row>
    <row r="8" spans="1:13" ht="33.75" customHeight="1" x14ac:dyDescent="0.3">
      <c r="A8" s="548">
        <v>4</v>
      </c>
      <c r="B8" s="549" t="s">
        <v>972</v>
      </c>
      <c r="C8" s="556"/>
      <c r="D8" s="550">
        <v>18468218</v>
      </c>
      <c r="E8" s="551">
        <v>3231938</v>
      </c>
      <c r="F8" s="551">
        <v>1774403</v>
      </c>
      <c r="G8" s="552"/>
      <c r="H8" s="552"/>
      <c r="I8" s="551"/>
      <c r="J8" s="1075"/>
      <c r="K8" s="1076"/>
      <c r="L8" s="1076"/>
      <c r="M8" s="235">
        <f t="shared" si="0"/>
        <v>23474559</v>
      </c>
    </row>
    <row r="9" spans="1:13" ht="31.5" customHeight="1" x14ac:dyDescent="0.3">
      <c r="A9" s="203">
        <v>5</v>
      </c>
      <c r="B9" s="204" t="s">
        <v>673</v>
      </c>
      <c r="C9" s="205" t="s">
        <v>672</v>
      </c>
      <c r="D9" s="233">
        <v>8474910</v>
      </c>
      <c r="E9" s="574">
        <v>1483109</v>
      </c>
      <c r="F9" s="574">
        <v>500001</v>
      </c>
      <c r="G9" s="234"/>
      <c r="H9" s="234"/>
      <c r="I9" s="574"/>
      <c r="J9" s="1073"/>
      <c r="K9" s="1073"/>
      <c r="L9" s="1074"/>
      <c r="M9" s="235">
        <f t="shared" si="0"/>
        <v>10458020</v>
      </c>
    </row>
    <row r="10" spans="1:13" ht="31.5" customHeight="1" x14ac:dyDescent="0.3">
      <c r="A10" s="206">
        <v>6</v>
      </c>
      <c r="B10" s="1085" t="s">
        <v>972</v>
      </c>
      <c r="C10" s="1086"/>
      <c r="D10" s="1087">
        <v>8474910</v>
      </c>
      <c r="E10" s="1088">
        <v>1483109</v>
      </c>
      <c r="F10" s="1088">
        <v>500001</v>
      </c>
      <c r="G10" s="1089"/>
      <c r="H10" s="1089"/>
      <c r="I10" s="1088"/>
      <c r="J10" s="1105"/>
      <c r="K10" s="1105"/>
      <c r="L10" s="1106"/>
      <c r="M10" s="1098">
        <f t="shared" si="0"/>
        <v>10458020</v>
      </c>
    </row>
    <row r="11" spans="1:13" ht="31.5" customHeight="1" x14ac:dyDescent="0.3">
      <c r="A11" s="196">
        <v>7</v>
      </c>
      <c r="B11" s="1096" t="s">
        <v>973</v>
      </c>
      <c r="C11" s="211"/>
      <c r="D11" s="212">
        <f>D5+D7+D9</f>
        <v>269302806</v>
      </c>
      <c r="E11" s="212">
        <f t="shared" ref="E11:L11" si="1">E5+E7+E9</f>
        <v>47150070</v>
      </c>
      <c r="F11" s="212">
        <f t="shared" si="1"/>
        <v>49525325</v>
      </c>
      <c r="G11" s="212">
        <f t="shared" si="1"/>
        <v>0</v>
      </c>
      <c r="H11" s="212">
        <f t="shared" si="1"/>
        <v>0</v>
      </c>
      <c r="I11" s="212">
        <f t="shared" si="1"/>
        <v>9261023</v>
      </c>
      <c r="J11" s="212">
        <f t="shared" si="1"/>
        <v>0</v>
      </c>
      <c r="K11" s="212">
        <f t="shared" si="1"/>
        <v>0</v>
      </c>
      <c r="L11" s="553">
        <f t="shared" si="1"/>
        <v>0</v>
      </c>
      <c r="M11" s="1094">
        <v>363865240</v>
      </c>
    </row>
    <row r="12" spans="1:13" s="213" customFormat="1" ht="33" customHeight="1" x14ac:dyDescent="0.35">
      <c r="A12" s="1231">
        <v>8</v>
      </c>
      <c r="B12" s="210" t="s">
        <v>971</v>
      </c>
      <c r="C12" s="211"/>
      <c r="D12" s="212">
        <f>SUM(D6,D8,D10)</f>
        <v>265102480</v>
      </c>
      <c r="E12" s="212">
        <f>SUM(E6,E8,E10)</f>
        <v>43835013</v>
      </c>
      <c r="F12" s="212">
        <f>SUM(F6,F8,F10)</f>
        <v>53283815</v>
      </c>
      <c r="G12" s="212">
        <f t="shared" ref="G12:K12" si="2">G6+G8+G10</f>
        <v>0</v>
      </c>
      <c r="H12" s="212">
        <f t="shared" si="2"/>
        <v>0</v>
      </c>
      <c r="I12" s="212">
        <f t="shared" si="2"/>
        <v>1915145</v>
      </c>
      <c r="J12" s="212">
        <f t="shared" si="2"/>
        <v>0</v>
      </c>
      <c r="K12" s="212">
        <f t="shared" si="2"/>
        <v>0</v>
      </c>
      <c r="L12" s="553">
        <f ca="1">SUM(D12:L12)</f>
        <v>0</v>
      </c>
      <c r="M12" s="1279">
        <f>SUM(D12:K12)</f>
        <v>364136453</v>
      </c>
    </row>
    <row r="13" spans="1:13" ht="21" customHeight="1" x14ac:dyDescent="0.3">
      <c r="A13" s="214"/>
      <c r="B13" s="215"/>
      <c r="C13" s="215"/>
      <c r="D13" s="216"/>
      <c r="E13" s="217"/>
      <c r="F13" s="216"/>
      <c r="G13" s="216"/>
      <c r="H13" s="216"/>
      <c r="I13" s="218"/>
      <c r="M13" s="1380"/>
    </row>
    <row r="14" spans="1:13" ht="42" customHeight="1" x14ac:dyDescent="0.3">
      <c r="A14" s="214"/>
      <c r="B14" s="219"/>
      <c r="C14" s="220"/>
      <c r="D14" s="221"/>
      <c r="E14" s="217"/>
      <c r="F14" s="217"/>
      <c r="G14" s="216"/>
      <c r="H14" s="216"/>
      <c r="I14" s="216"/>
    </row>
    <row r="15" spans="1:13" ht="42" customHeight="1" x14ac:dyDescent="0.3">
      <c r="A15" s="222"/>
      <c r="B15" s="223"/>
      <c r="C15" s="224"/>
      <c r="D15" s="225"/>
      <c r="E15" s="192"/>
      <c r="F15" s="192"/>
      <c r="G15" s="193"/>
      <c r="H15" s="193"/>
      <c r="I15" s="193"/>
    </row>
    <row r="16" spans="1:13" ht="14" x14ac:dyDescent="0.3">
      <c r="A16" s="189"/>
      <c r="B16" s="190"/>
      <c r="C16" s="190"/>
      <c r="D16" s="191"/>
      <c r="E16" s="191"/>
      <c r="F16" s="191"/>
      <c r="G16" s="191"/>
      <c r="H16" s="191"/>
      <c r="I16" s="191"/>
    </row>
    <row r="17" spans="1:9" s="227" customFormat="1" ht="14" x14ac:dyDescent="0.3">
      <c r="A17" s="189"/>
      <c r="B17" s="190"/>
      <c r="C17" s="190"/>
      <c r="D17" s="191"/>
      <c r="E17" s="192"/>
      <c r="F17" s="226"/>
      <c r="G17" s="226"/>
      <c r="H17" s="226"/>
      <c r="I17" s="226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27/2020.(XI.26.)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L65"/>
  <sheetViews>
    <sheetView topLeftCell="A40" zoomScale="90" zoomScaleNormal="90" zoomScaleSheetLayoutView="100" workbookViewId="0">
      <selection activeCell="O19" sqref="O19"/>
    </sheetView>
  </sheetViews>
  <sheetFormatPr defaultRowHeight="13" x14ac:dyDescent="0.3"/>
  <cols>
    <col min="1" max="1" width="6.796875" style="310" customWidth="1"/>
    <col min="2" max="2" width="66.796875" style="311" customWidth="1"/>
    <col min="3" max="3" width="8.19921875" style="311" customWidth="1"/>
    <col min="4" max="6" width="16.296875" style="245" customWidth="1"/>
    <col min="7" max="10" width="15.296875" style="1146" customWidth="1"/>
    <col min="11" max="11" width="15.5" style="1146" customWidth="1"/>
    <col min="12" max="257" width="9.296875" style="245"/>
    <col min="258" max="258" width="6.796875" style="245" customWidth="1"/>
    <col min="259" max="259" width="60.19921875" style="245" customWidth="1"/>
    <col min="260" max="260" width="8.19921875" style="245" customWidth="1"/>
    <col min="261" max="263" width="14.5" style="245" customWidth="1"/>
    <col min="264" max="513" width="9.296875" style="245"/>
    <col min="514" max="514" width="6.796875" style="245" customWidth="1"/>
    <col min="515" max="515" width="60.19921875" style="245" customWidth="1"/>
    <col min="516" max="516" width="8.19921875" style="245" customWidth="1"/>
    <col min="517" max="519" width="14.5" style="245" customWidth="1"/>
    <col min="520" max="769" width="9.296875" style="245"/>
    <col min="770" max="770" width="6.796875" style="245" customWidth="1"/>
    <col min="771" max="771" width="60.19921875" style="245" customWidth="1"/>
    <col min="772" max="772" width="8.19921875" style="245" customWidth="1"/>
    <col min="773" max="775" width="14.5" style="245" customWidth="1"/>
    <col min="776" max="1025" width="9.296875" style="245"/>
    <col min="1026" max="1026" width="6.796875" style="245" customWidth="1"/>
    <col min="1027" max="1027" width="60.19921875" style="245" customWidth="1"/>
    <col min="1028" max="1028" width="8.19921875" style="245" customWidth="1"/>
    <col min="1029" max="1031" width="14.5" style="245" customWidth="1"/>
    <col min="1032" max="1281" width="9.296875" style="245"/>
    <col min="1282" max="1282" width="6.796875" style="245" customWidth="1"/>
    <col min="1283" max="1283" width="60.19921875" style="245" customWidth="1"/>
    <col min="1284" max="1284" width="8.19921875" style="245" customWidth="1"/>
    <col min="1285" max="1287" width="14.5" style="245" customWidth="1"/>
    <col min="1288" max="1537" width="9.296875" style="245"/>
    <col min="1538" max="1538" width="6.796875" style="245" customWidth="1"/>
    <col min="1539" max="1539" width="60.19921875" style="245" customWidth="1"/>
    <col min="1540" max="1540" width="8.19921875" style="245" customWidth="1"/>
    <col min="1541" max="1543" width="14.5" style="245" customWidth="1"/>
    <col min="1544" max="1793" width="9.296875" style="245"/>
    <col min="1794" max="1794" width="6.796875" style="245" customWidth="1"/>
    <col min="1795" max="1795" width="60.19921875" style="245" customWidth="1"/>
    <col min="1796" max="1796" width="8.19921875" style="245" customWidth="1"/>
    <col min="1797" max="1799" width="14.5" style="245" customWidth="1"/>
    <col min="1800" max="2049" width="9.296875" style="245"/>
    <col min="2050" max="2050" width="6.796875" style="245" customWidth="1"/>
    <col min="2051" max="2051" width="60.19921875" style="245" customWidth="1"/>
    <col min="2052" max="2052" width="8.19921875" style="245" customWidth="1"/>
    <col min="2053" max="2055" width="14.5" style="245" customWidth="1"/>
    <col min="2056" max="2305" width="9.296875" style="245"/>
    <col min="2306" max="2306" width="6.796875" style="245" customWidth="1"/>
    <col min="2307" max="2307" width="60.19921875" style="245" customWidth="1"/>
    <col min="2308" max="2308" width="8.19921875" style="245" customWidth="1"/>
    <col min="2309" max="2311" width="14.5" style="245" customWidth="1"/>
    <col min="2312" max="2561" width="9.296875" style="245"/>
    <col min="2562" max="2562" width="6.796875" style="245" customWidth="1"/>
    <col min="2563" max="2563" width="60.19921875" style="245" customWidth="1"/>
    <col min="2564" max="2564" width="8.19921875" style="245" customWidth="1"/>
    <col min="2565" max="2567" width="14.5" style="245" customWidth="1"/>
    <col min="2568" max="2817" width="9.296875" style="245"/>
    <col min="2818" max="2818" width="6.796875" style="245" customWidth="1"/>
    <col min="2819" max="2819" width="60.19921875" style="245" customWidth="1"/>
    <col min="2820" max="2820" width="8.19921875" style="245" customWidth="1"/>
    <col min="2821" max="2823" width="14.5" style="245" customWidth="1"/>
    <col min="2824" max="3073" width="9.296875" style="245"/>
    <col min="3074" max="3074" width="6.796875" style="245" customWidth="1"/>
    <col min="3075" max="3075" width="60.19921875" style="245" customWidth="1"/>
    <col min="3076" max="3076" width="8.19921875" style="245" customWidth="1"/>
    <col min="3077" max="3079" width="14.5" style="245" customWidth="1"/>
    <col min="3080" max="3329" width="9.296875" style="245"/>
    <col min="3330" max="3330" width="6.796875" style="245" customWidth="1"/>
    <col min="3331" max="3331" width="60.19921875" style="245" customWidth="1"/>
    <col min="3332" max="3332" width="8.19921875" style="245" customWidth="1"/>
    <col min="3333" max="3335" width="14.5" style="245" customWidth="1"/>
    <col min="3336" max="3585" width="9.296875" style="245"/>
    <col min="3586" max="3586" width="6.796875" style="245" customWidth="1"/>
    <col min="3587" max="3587" width="60.19921875" style="245" customWidth="1"/>
    <col min="3588" max="3588" width="8.19921875" style="245" customWidth="1"/>
    <col min="3589" max="3591" width="14.5" style="245" customWidth="1"/>
    <col min="3592" max="3841" width="9.296875" style="245"/>
    <col min="3842" max="3842" width="6.796875" style="245" customWidth="1"/>
    <col min="3843" max="3843" width="60.19921875" style="245" customWidth="1"/>
    <col min="3844" max="3844" width="8.19921875" style="245" customWidth="1"/>
    <col min="3845" max="3847" width="14.5" style="245" customWidth="1"/>
    <col min="3848" max="4097" width="9.296875" style="245"/>
    <col min="4098" max="4098" width="6.796875" style="245" customWidth="1"/>
    <col min="4099" max="4099" width="60.19921875" style="245" customWidth="1"/>
    <col min="4100" max="4100" width="8.19921875" style="245" customWidth="1"/>
    <col min="4101" max="4103" width="14.5" style="245" customWidth="1"/>
    <col min="4104" max="4353" width="9.296875" style="245"/>
    <col min="4354" max="4354" width="6.796875" style="245" customWidth="1"/>
    <col min="4355" max="4355" width="60.19921875" style="245" customWidth="1"/>
    <col min="4356" max="4356" width="8.19921875" style="245" customWidth="1"/>
    <col min="4357" max="4359" width="14.5" style="245" customWidth="1"/>
    <col min="4360" max="4609" width="9.296875" style="245"/>
    <col min="4610" max="4610" width="6.796875" style="245" customWidth="1"/>
    <col min="4611" max="4611" width="60.19921875" style="245" customWidth="1"/>
    <col min="4612" max="4612" width="8.19921875" style="245" customWidth="1"/>
    <col min="4613" max="4615" width="14.5" style="245" customWidth="1"/>
    <col min="4616" max="4865" width="9.296875" style="245"/>
    <col min="4866" max="4866" width="6.796875" style="245" customWidth="1"/>
    <col min="4867" max="4867" width="60.19921875" style="245" customWidth="1"/>
    <col min="4868" max="4868" width="8.19921875" style="245" customWidth="1"/>
    <col min="4869" max="4871" width="14.5" style="245" customWidth="1"/>
    <col min="4872" max="5121" width="9.296875" style="245"/>
    <col min="5122" max="5122" width="6.796875" style="245" customWidth="1"/>
    <col min="5123" max="5123" width="60.19921875" style="245" customWidth="1"/>
    <col min="5124" max="5124" width="8.19921875" style="245" customWidth="1"/>
    <col min="5125" max="5127" width="14.5" style="245" customWidth="1"/>
    <col min="5128" max="5377" width="9.296875" style="245"/>
    <col min="5378" max="5378" width="6.796875" style="245" customWidth="1"/>
    <col min="5379" max="5379" width="60.19921875" style="245" customWidth="1"/>
    <col min="5380" max="5380" width="8.19921875" style="245" customWidth="1"/>
    <col min="5381" max="5383" width="14.5" style="245" customWidth="1"/>
    <col min="5384" max="5633" width="9.296875" style="245"/>
    <col min="5634" max="5634" width="6.796875" style="245" customWidth="1"/>
    <col min="5635" max="5635" width="60.19921875" style="245" customWidth="1"/>
    <col min="5636" max="5636" width="8.19921875" style="245" customWidth="1"/>
    <col min="5637" max="5639" width="14.5" style="245" customWidth="1"/>
    <col min="5640" max="5889" width="9.296875" style="245"/>
    <col min="5890" max="5890" width="6.796875" style="245" customWidth="1"/>
    <col min="5891" max="5891" width="60.19921875" style="245" customWidth="1"/>
    <col min="5892" max="5892" width="8.19921875" style="245" customWidth="1"/>
    <col min="5893" max="5895" width="14.5" style="245" customWidth="1"/>
    <col min="5896" max="6145" width="9.296875" style="245"/>
    <col min="6146" max="6146" width="6.796875" style="245" customWidth="1"/>
    <col min="6147" max="6147" width="60.19921875" style="245" customWidth="1"/>
    <col min="6148" max="6148" width="8.19921875" style="245" customWidth="1"/>
    <col min="6149" max="6151" width="14.5" style="245" customWidth="1"/>
    <col min="6152" max="6401" width="9.296875" style="245"/>
    <col min="6402" max="6402" width="6.796875" style="245" customWidth="1"/>
    <col min="6403" max="6403" width="60.19921875" style="245" customWidth="1"/>
    <col min="6404" max="6404" width="8.19921875" style="245" customWidth="1"/>
    <col min="6405" max="6407" width="14.5" style="245" customWidth="1"/>
    <col min="6408" max="6657" width="9.296875" style="245"/>
    <col min="6658" max="6658" width="6.796875" style="245" customWidth="1"/>
    <col min="6659" max="6659" width="60.19921875" style="245" customWidth="1"/>
    <col min="6660" max="6660" width="8.19921875" style="245" customWidth="1"/>
    <col min="6661" max="6663" width="14.5" style="245" customWidth="1"/>
    <col min="6664" max="6913" width="9.296875" style="245"/>
    <col min="6914" max="6914" width="6.796875" style="245" customWidth="1"/>
    <col min="6915" max="6915" width="60.19921875" style="245" customWidth="1"/>
    <col min="6916" max="6916" width="8.19921875" style="245" customWidth="1"/>
    <col min="6917" max="6919" width="14.5" style="245" customWidth="1"/>
    <col min="6920" max="7169" width="9.296875" style="245"/>
    <col min="7170" max="7170" width="6.796875" style="245" customWidth="1"/>
    <col min="7171" max="7171" width="60.19921875" style="245" customWidth="1"/>
    <col min="7172" max="7172" width="8.19921875" style="245" customWidth="1"/>
    <col min="7173" max="7175" width="14.5" style="245" customWidth="1"/>
    <col min="7176" max="7425" width="9.296875" style="245"/>
    <col min="7426" max="7426" width="6.796875" style="245" customWidth="1"/>
    <col min="7427" max="7427" width="60.19921875" style="245" customWidth="1"/>
    <col min="7428" max="7428" width="8.19921875" style="245" customWidth="1"/>
    <col min="7429" max="7431" width="14.5" style="245" customWidth="1"/>
    <col min="7432" max="7681" width="9.296875" style="245"/>
    <col min="7682" max="7682" width="6.796875" style="245" customWidth="1"/>
    <col min="7683" max="7683" width="60.19921875" style="245" customWidth="1"/>
    <col min="7684" max="7684" width="8.19921875" style="245" customWidth="1"/>
    <col min="7685" max="7687" width="14.5" style="245" customWidth="1"/>
    <col min="7688" max="7937" width="9.296875" style="245"/>
    <col min="7938" max="7938" width="6.796875" style="245" customWidth="1"/>
    <col min="7939" max="7939" width="60.19921875" style="245" customWidth="1"/>
    <col min="7940" max="7940" width="8.19921875" style="245" customWidth="1"/>
    <col min="7941" max="7943" width="14.5" style="245" customWidth="1"/>
    <col min="7944" max="8193" width="9.296875" style="245"/>
    <col min="8194" max="8194" width="6.796875" style="245" customWidth="1"/>
    <col min="8195" max="8195" width="60.19921875" style="245" customWidth="1"/>
    <col min="8196" max="8196" width="8.19921875" style="245" customWidth="1"/>
    <col min="8197" max="8199" width="14.5" style="245" customWidth="1"/>
    <col min="8200" max="8449" width="9.296875" style="245"/>
    <col min="8450" max="8450" width="6.796875" style="245" customWidth="1"/>
    <col min="8451" max="8451" width="60.19921875" style="245" customWidth="1"/>
    <col min="8452" max="8452" width="8.19921875" style="245" customWidth="1"/>
    <col min="8453" max="8455" width="14.5" style="245" customWidth="1"/>
    <col min="8456" max="8705" width="9.296875" style="245"/>
    <col min="8706" max="8706" width="6.796875" style="245" customWidth="1"/>
    <col min="8707" max="8707" width="60.19921875" style="245" customWidth="1"/>
    <col min="8708" max="8708" width="8.19921875" style="245" customWidth="1"/>
    <col min="8709" max="8711" width="14.5" style="245" customWidth="1"/>
    <col min="8712" max="8961" width="9.296875" style="245"/>
    <col min="8962" max="8962" width="6.796875" style="245" customWidth="1"/>
    <col min="8963" max="8963" width="60.19921875" style="245" customWidth="1"/>
    <col min="8964" max="8964" width="8.19921875" style="245" customWidth="1"/>
    <col min="8965" max="8967" width="14.5" style="245" customWidth="1"/>
    <col min="8968" max="9217" width="9.296875" style="245"/>
    <col min="9218" max="9218" width="6.796875" style="245" customWidth="1"/>
    <col min="9219" max="9219" width="60.19921875" style="245" customWidth="1"/>
    <col min="9220" max="9220" width="8.19921875" style="245" customWidth="1"/>
    <col min="9221" max="9223" width="14.5" style="245" customWidth="1"/>
    <col min="9224" max="9473" width="9.296875" style="245"/>
    <col min="9474" max="9474" width="6.796875" style="245" customWidth="1"/>
    <col min="9475" max="9475" width="60.19921875" style="245" customWidth="1"/>
    <col min="9476" max="9476" width="8.19921875" style="245" customWidth="1"/>
    <col min="9477" max="9479" width="14.5" style="245" customWidth="1"/>
    <col min="9480" max="9729" width="9.296875" style="245"/>
    <col min="9730" max="9730" width="6.796875" style="245" customWidth="1"/>
    <col min="9731" max="9731" width="60.19921875" style="245" customWidth="1"/>
    <col min="9732" max="9732" width="8.19921875" style="245" customWidth="1"/>
    <col min="9733" max="9735" width="14.5" style="245" customWidth="1"/>
    <col min="9736" max="9985" width="9.296875" style="245"/>
    <col min="9986" max="9986" width="6.796875" style="245" customWidth="1"/>
    <col min="9987" max="9987" width="60.19921875" style="245" customWidth="1"/>
    <col min="9988" max="9988" width="8.19921875" style="245" customWidth="1"/>
    <col min="9989" max="9991" width="14.5" style="245" customWidth="1"/>
    <col min="9992" max="10241" width="9.296875" style="245"/>
    <col min="10242" max="10242" width="6.796875" style="245" customWidth="1"/>
    <col min="10243" max="10243" width="60.19921875" style="245" customWidth="1"/>
    <col min="10244" max="10244" width="8.19921875" style="245" customWidth="1"/>
    <col min="10245" max="10247" width="14.5" style="245" customWidth="1"/>
    <col min="10248" max="10497" width="9.296875" style="245"/>
    <col min="10498" max="10498" width="6.796875" style="245" customWidth="1"/>
    <col min="10499" max="10499" width="60.19921875" style="245" customWidth="1"/>
    <col min="10500" max="10500" width="8.19921875" style="245" customWidth="1"/>
    <col min="10501" max="10503" width="14.5" style="245" customWidth="1"/>
    <col min="10504" max="10753" width="9.296875" style="245"/>
    <col min="10754" max="10754" width="6.796875" style="245" customWidth="1"/>
    <col min="10755" max="10755" width="60.19921875" style="245" customWidth="1"/>
    <col min="10756" max="10756" width="8.19921875" style="245" customWidth="1"/>
    <col min="10757" max="10759" width="14.5" style="245" customWidth="1"/>
    <col min="10760" max="11009" width="9.296875" style="245"/>
    <col min="11010" max="11010" width="6.796875" style="245" customWidth="1"/>
    <col min="11011" max="11011" width="60.19921875" style="245" customWidth="1"/>
    <col min="11012" max="11012" width="8.19921875" style="245" customWidth="1"/>
    <col min="11013" max="11015" width="14.5" style="245" customWidth="1"/>
    <col min="11016" max="11265" width="9.296875" style="245"/>
    <col min="11266" max="11266" width="6.796875" style="245" customWidth="1"/>
    <col min="11267" max="11267" width="60.19921875" style="245" customWidth="1"/>
    <col min="11268" max="11268" width="8.19921875" style="245" customWidth="1"/>
    <col min="11269" max="11271" width="14.5" style="245" customWidth="1"/>
    <col min="11272" max="11521" width="9.296875" style="245"/>
    <col min="11522" max="11522" width="6.796875" style="245" customWidth="1"/>
    <col min="11523" max="11523" width="60.19921875" style="245" customWidth="1"/>
    <col min="11524" max="11524" width="8.19921875" style="245" customWidth="1"/>
    <col min="11525" max="11527" width="14.5" style="245" customWidth="1"/>
    <col min="11528" max="11777" width="9.296875" style="245"/>
    <col min="11778" max="11778" width="6.796875" style="245" customWidth="1"/>
    <col min="11779" max="11779" width="60.19921875" style="245" customWidth="1"/>
    <col min="11780" max="11780" width="8.19921875" style="245" customWidth="1"/>
    <col min="11781" max="11783" width="14.5" style="245" customWidth="1"/>
    <col min="11784" max="12033" width="9.296875" style="245"/>
    <col min="12034" max="12034" width="6.796875" style="245" customWidth="1"/>
    <col min="12035" max="12035" width="60.19921875" style="245" customWidth="1"/>
    <col min="12036" max="12036" width="8.19921875" style="245" customWidth="1"/>
    <col min="12037" max="12039" width="14.5" style="245" customWidth="1"/>
    <col min="12040" max="12289" width="9.296875" style="245"/>
    <col min="12290" max="12290" width="6.796875" style="245" customWidth="1"/>
    <col min="12291" max="12291" width="60.19921875" style="245" customWidth="1"/>
    <col min="12292" max="12292" width="8.19921875" style="245" customWidth="1"/>
    <col min="12293" max="12295" width="14.5" style="245" customWidth="1"/>
    <col min="12296" max="12545" width="9.296875" style="245"/>
    <col min="12546" max="12546" width="6.796875" style="245" customWidth="1"/>
    <col min="12547" max="12547" width="60.19921875" style="245" customWidth="1"/>
    <col min="12548" max="12548" width="8.19921875" style="245" customWidth="1"/>
    <col min="12549" max="12551" width="14.5" style="245" customWidth="1"/>
    <col min="12552" max="12801" width="9.296875" style="245"/>
    <col min="12802" max="12802" width="6.796875" style="245" customWidth="1"/>
    <col min="12803" max="12803" width="60.19921875" style="245" customWidth="1"/>
    <col min="12804" max="12804" width="8.19921875" style="245" customWidth="1"/>
    <col min="12805" max="12807" width="14.5" style="245" customWidth="1"/>
    <col min="12808" max="13057" width="9.296875" style="245"/>
    <col min="13058" max="13058" width="6.796875" style="245" customWidth="1"/>
    <col min="13059" max="13059" width="60.19921875" style="245" customWidth="1"/>
    <col min="13060" max="13060" width="8.19921875" style="245" customWidth="1"/>
    <col min="13061" max="13063" width="14.5" style="245" customWidth="1"/>
    <col min="13064" max="13313" width="9.296875" style="245"/>
    <col min="13314" max="13314" width="6.796875" style="245" customWidth="1"/>
    <col min="13315" max="13315" width="60.19921875" style="245" customWidth="1"/>
    <col min="13316" max="13316" width="8.19921875" style="245" customWidth="1"/>
    <col min="13317" max="13319" width="14.5" style="245" customWidth="1"/>
    <col min="13320" max="13569" width="9.296875" style="245"/>
    <col min="13570" max="13570" width="6.796875" style="245" customWidth="1"/>
    <col min="13571" max="13571" width="60.19921875" style="245" customWidth="1"/>
    <col min="13572" max="13572" width="8.19921875" style="245" customWidth="1"/>
    <col min="13573" max="13575" width="14.5" style="245" customWidth="1"/>
    <col min="13576" max="13825" width="9.296875" style="245"/>
    <col min="13826" max="13826" width="6.796875" style="245" customWidth="1"/>
    <col min="13827" max="13827" width="60.19921875" style="245" customWidth="1"/>
    <col min="13828" max="13828" width="8.19921875" style="245" customWidth="1"/>
    <col min="13829" max="13831" width="14.5" style="245" customWidth="1"/>
    <col min="13832" max="14081" width="9.296875" style="245"/>
    <col min="14082" max="14082" width="6.796875" style="245" customWidth="1"/>
    <col min="14083" max="14083" width="60.19921875" style="245" customWidth="1"/>
    <col min="14084" max="14084" width="8.19921875" style="245" customWidth="1"/>
    <col min="14085" max="14087" width="14.5" style="245" customWidth="1"/>
    <col min="14088" max="14337" width="9.296875" style="245"/>
    <col min="14338" max="14338" width="6.796875" style="245" customWidth="1"/>
    <col min="14339" max="14339" width="60.19921875" style="245" customWidth="1"/>
    <col min="14340" max="14340" width="8.19921875" style="245" customWidth="1"/>
    <col min="14341" max="14343" width="14.5" style="245" customWidth="1"/>
    <col min="14344" max="14593" width="9.296875" style="245"/>
    <col min="14594" max="14594" width="6.796875" style="245" customWidth="1"/>
    <col min="14595" max="14595" width="60.19921875" style="245" customWidth="1"/>
    <col min="14596" max="14596" width="8.19921875" style="245" customWidth="1"/>
    <col min="14597" max="14599" width="14.5" style="245" customWidth="1"/>
    <col min="14600" max="14849" width="9.296875" style="245"/>
    <col min="14850" max="14850" width="6.796875" style="245" customWidth="1"/>
    <col min="14851" max="14851" width="60.19921875" style="245" customWidth="1"/>
    <col min="14852" max="14852" width="8.19921875" style="245" customWidth="1"/>
    <col min="14853" max="14855" width="14.5" style="245" customWidth="1"/>
    <col min="14856" max="15105" width="9.296875" style="245"/>
    <col min="15106" max="15106" width="6.796875" style="245" customWidth="1"/>
    <col min="15107" max="15107" width="60.19921875" style="245" customWidth="1"/>
    <col min="15108" max="15108" width="8.19921875" style="245" customWidth="1"/>
    <col min="15109" max="15111" width="14.5" style="245" customWidth="1"/>
    <col min="15112" max="15361" width="9.296875" style="245"/>
    <col min="15362" max="15362" width="6.796875" style="245" customWidth="1"/>
    <col min="15363" max="15363" width="60.19921875" style="245" customWidth="1"/>
    <col min="15364" max="15364" width="8.19921875" style="245" customWidth="1"/>
    <col min="15365" max="15367" width="14.5" style="245" customWidth="1"/>
    <col min="15368" max="15617" width="9.296875" style="245"/>
    <col min="15618" max="15618" width="6.796875" style="245" customWidth="1"/>
    <col min="15619" max="15619" width="60.19921875" style="245" customWidth="1"/>
    <col min="15620" max="15620" width="8.19921875" style="245" customWidth="1"/>
    <col min="15621" max="15623" width="14.5" style="245" customWidth="1"/>
    <col min="15624" max="15873" width="9.296875" style="245"/>
    <col min="15874" max="15874" width="6.796875" style="245" customWidth="1"/>
    <col min="15875" max="15875" width="60.19921875" style="245" customWidth="1"/>
    <col min="15876" max="15876" width="8.19921875" style="245" customWidth="1"/>
    <col min="15877" max="15879" width="14.5" style="245" customWidth="1"/>
    <col min="15880" max="16129" width="9.296875" style="245"/>
    <col min="16130" max="16130" width="6.796875" style="245" customWidth="1"/>
    <col min="16131" max="16131" width="60.19921875" style="245" customWidth="1"/>
    <col min="16132" max="16132" width="8.19921875" style="245" customWidth="1"/>
    <col min="16133" max="16135" width="14.5" style="245" customWidth="1"/>
    <col min="16136" max="16384" width="9.296875" style="245"/>
  </cols>
  <sheetData>
    <row r="1" spans="1:11" s="239" customFormat="1" ht="40.5" customHeight="1" x14ac:dyDescent="0.3">
      <c r="A1" s="1493" t="s">
        <v>882</v>
      </c>
      <c r="B1" s="1493"/>
      <c r="C1" s="1493"/>
      <c r="D1" s="1493"/>
      <c r="E1" s="1493"/>
      <c r="F1" s="1493"/>
      <c r="G1" s="1493"/>
      <c r="H1" s="1493"/>
      <c r="I1" s="1493"/>
      <c r="J1" s="1493"/>
      <c r="K1" s="1493"/>
    </row>
    <row r="2" spans="1:11" s="242" customFormat="1" ht="16" customHeight="1" x14ac:dyDescent="0.25">
      <c r="A2" s="240"/>
      <c r="B2" s="240"/>
      <c r="C2" s="241"/>
      <c r="D2" s="241"/>
      <c r="E2" s="241"/>
      <c r="G2" s="1159"/>
      <c r="H2" s="1159"/>
      <c r="I2" s="1159"/>
      <c r="J2" s="1159"/>
      <c r="K2" s="1133" t="s">
        <v>1</v>
      </c>
    </row>
    <row r="3" spans="1:11" ht="38.25" customHeight="1" x14ac:dyDescent="0.3">
      <c r="A3" s="243" t="s">
        <v>393</v>
      </c>
      <c r="B3" s="243" t="s">
        <v>455</v>
      </c>
      <c r="C3" s="244" t="s">
        <v>456</v>
      </c>
      <c r="D3" s="244" t="s">
        <v>457</v>
      </c>
      <c r="E3" s="244" t="s">
        <v>458</v>
      </c>
      <c r="F3" s="244" t="s">
        <v>862</v>
      </c>
      <c r="G3" s="1048" t="s">
        <v>966</v>
      </c>
      <c r="H3" s="1048" t="s">
        <v>980</v>
      </c>
      <c r="I3" s="1048" t="s">
        <v>984</v>
      </c>
      <c r="J3" s="1048" t="s">
        <v>994</v>
      </c>
      <c r="K3" s="1048" t="s">
        <v>967</v>
      </c>
    </row>
    <row r="4" spans="1:11" s="246" customFormat="1" ht="13" customHeight="1" x14ac:dyDescent="0.3">
      <c r="A4" s="243" t="s">
        <v>5</v>
      </c>
      <c r="B4" s="243" t="s">
        <v>6</v>
      </c>
      <c r="C4" s="243" t="s">
        <v>7</v>
      </c>
      <c r="D4" s="243" t="s">
        <v>8</v>
      </c>
      <c r="E4" s="243" t="s">
        <v>266</v>
      </c>
      <c r="F4" s="243" t="s">
        <v>459</v>
      </c>
      <c r="G4" s="975" t="s">
        <v>717</v>
      </c>
      <c r="H4" s="975" t="s">
        <v>968</v>
      </c>
      <c r="I4" s="975" t="s">
        <v>974</v>
      </c>
      <c r="J4" s="975" t="s">
        <v>981</v>
      </c>
      <c r="K4" s="975" t="s">
        <v>982</v>
      </c>
    </row>
    <row r="5" spans="1:11" s="246" customFormat="1" ht="16" customHeight="1" x14ac:dyDescent="0.3">
      <c r="A5" s="1500" t="s">
        <v>263</v>
      </c>
      <c r="B5" s="1501"/>
      <c r="C5" s="1501"/>
      <c r="D5" s="1501"/>
      <c r="E5" s="1501"/>
      <c r="F5" s="1501"/>
      <c r="G5" s="1501"/>
      <c r="H5" s="1501"/>
      <c r="I5" s="1501"/>
      <c r="J5" s="1501"/>
      <c r="K5" s="1502"/>
    </row>
    <row r="6" spans="1:11" s="246" customFormat="1" ht="25.5" customHeight="1" x14ac:dyDescent="0.3">
      <c r="A6" s="578" t="s">
        <v>9</v>
      </c>
      <c r="B6" s="1068" t="s">
        <v>460</v>
      </c>
      <c r="C6" s="578" t="s">
        <v>461</v>
      </c>
      <c r="D6" s="1060"/>
      <c r="E6" s="1060"/>
      <c r="F6" s="1060">
        <f>SUM(D6:E6)</f>
        <v>0</v>
      </c>
      <c r="G6" s="1293"/>
      <c r="H6" s="1293"/>
      <c r="I6" s="1293"/>
      <c r="J6" s="1293"/>
      <c r="K6" s="1293">
        <f>SUM(F6:I6)</f>
        <v>0</v>
      </c>
    </row>
    <row r="7" spans="1:11" s="246" customFormat="1" ht="30" customHeight="1" x14ac:dyDescent="0.3">
      <c r="A7" s="247" t="s">
        <v>12</v>
      </c>
      <c r="B7" s="760" t="s">
        <v>462</v>
      </c>
      <c r="C7" s="247" t="s">
        <v>463</v>
      </c>
      <c r="D7" s="249"/>
      <c r="E7" s="249"/>
      <c r="F7" s="1060">
        <f t="shared" ref="F7:F9" si="0">SUM(D7:E7)</f>
        <v>0</v>
      </c>
      <c r="G7" s="1294"/>
      <c r="H7" s="1294"/>
      <c r="I7" s="1294"/>
      <c r="J7" s="1294"/>
      <c r="K7" s="1294">
        <f t="shared" ref="K7:K9" si="1">SUM(F7:I7)</f>
        <v>0</v>
      </c>
    </row>
    <row r="8" spans="1:11" s="246" customFormat="1" ht="25.5" customHeight="1" x14ac:dyDescent="0.3">
      <c r="A8" s="247" t="s">
        <v>15</v>
      </c>
      <c r="B8" s="760" t="s">
        <v>464</v>
      </c>
      <c r="C8" s="247" t="s">
        <v>465</v>
      </c>
      <c r="D8" s="249"/>
      <c r="E8" s="249"/>
      <c r="F8" s="1060">
        <f t="shared" si="0"/>
        <v>0</v>
      </c>
      <c r="G8" s="1278">
        <v>453538</v>
      </c>
      <c r="H8" s="1278">
        <v>473257</v>
      </c>
      <c r="I8" s="1278">
        <v>289898</v>
      </c>
      <c r="J8" s="1278">
        <v>125783</v>
      </c>
      <c r="K8" s="1278">
        <f>SUM(F8:J8)</f>
        <v>1342476</v>
      </c>
    </row>
    <row r="9" spans="1:11" s="246" customFormat="1" ht="25.5" customHeight="1" x14ac:dyDescent="0.3">
      <c r="A9" s="247" t="s">
        <v>18</v>
      </c>
      <c r="B9" s="760" t="s">
        <v>466</v>
      </c>
      <c r="C9" s="247" t="s">
        <v>467</v>
      </c>
      <c r="D9" s="249"/>
      <c r="E9" s="249"/>
      <c r="F9" s="1060">
        <f t="shared" si="0"/>
        <v>0</v>
      </c>
      <c r="G9" s="1294"/>
      <c r="H9" s="1294"/>
      <c r="I9" s="1294"/>
      <c r="J9" s="1294"/>
      <c r="K9" s="1294">
        <f t="shared" si="1"/>
        <v>0</v>
      </c>
    </row>
    <row r="10" spans="1:11" s="246" customFormat="1" ht="27.75" customHeight="1" x14ac:dyDescent="0.3">
      <c r="A10" s="251" t="s">
        <v>21</v>
      </c>
      <c r="B10" s="761" t="s">
        <v>468</v>
      </c>
      <c r="C10" s="251" t="s">
        <v>35</v>
      </c>
      <c r="D10" s="1162">
        <f>SUM(D6:D9)</f>
        <v>0</v>
      </c>
      <c r="E10" s="1162">
        <f t="shared" ref="E10:K10" si="2">SUM(E6:E9)</f>
        <v>0</v>
      </c>
      <c r="F10" s="1162">
        <f>SUM(F6:F9)</f>
        <v>0</v>
      </c>
      <c r="G10" s="1162">
        <f t="shared" si="2"/>
        <v>453538</v>
      </c>
      <c r="H10" s="1162">
        <f t="shared" si="2"/>
        <v>473257</v>
      </c>
      <c r="I10" s="1162">
        <f t="shared" si="2"/>
        <v>289898</v>
      </c>
      <c r="J10" s="1162">
        <v>125783</v>
      </c>
      <c r="K10" s="1162">
        <f t="shared" si="2"/>
        <v>1342476</v>
      </c>
    </row>
    <row r="11" spans="1:11" s="246" customFormat="1" ht="24.75" customHeight="1" x14ac:dyDescent="0.3">
      <c r="A11" s="247" t="s">
        <v>24</v>
      </c>
      <c r="B11" s="760" t="s">
        <v>469</v>
      </c>
      <c r="C11" s="247" t="s">
        <v>470</v>
      </c>
      <c r="D11" s="249"/>
      <c r="E11" s="249"/>
      <c r="F11" s="249">
        <f t="shared" ref="F11:F14" si="3">SUM(D11:E11)</f>
        <v>0</v>
      </c>
      <c r="G11" s="1294"/>
      <c r="H11" s="1294"/>
      <c r="I11" s="1294"/>
      <c r="J11" s="1294"/>
      <c r="K11" s="1294">
        <f>SUM(F11:I11)</f>
        <v>0</v>
      </c>
    </row>
    <row r="12" spans="1:11" s="246" customFormat="1" ht="30" customHeight="1" x14ac:dyDescent="0.3">
      <c r="A12" s="247" t="s">
        <v>27</v>
      </c>
      <c r="B12" s="760" t="s">
        <v>471</v>
      </c>
      <c r="C12" s="247" t="s">
        <v>472</v>
      </c>
      <c r="D12" s="249"/>
      <c r="E12" s="249"/>
      <c r="F12" s="249">
        <f t="shared" si="3"/>
        <v>0</v>
      </c>
      <c r="G12" s="1294"/>
      <c r="H12" s="1294"/>
      <c r="I12" s="1294"/>
      <c r="J12" s="1294"/>
      <c r="K12" s="1294">
        <f t="shared" ref="K12:K14" si="4">SUM(F12:I12)</f>
        <v>0</v>
      </c>
    </row>
    <row r="13" spans="1:11" s="246" customFormat="1" ht="30" customHeight="1" x14ac:dyDescent="0.3">
      <c r="A13" s="247" t="s">
        <v>30</v>
      </c>
      <c r="B13" s="760" t="s">
        <v>473</v>
      </c>
      <c r="C13" s="247" t="s">
        <v>474</v>
      </c>
      <c r="D13" s="249"/>
      <c r="E13" s="249"/>
      <c r="F13" s="249">
        <f t="shared" si="3"/>
        <v>0</v>
      </c>
      <c r="G13" s="1294"/>
      <c r="H13" s="1294"/>
      <c r="I13" s="1294"/>
      <c r="J13" s="1294"/>
      <c r="K13" s="1294">
        <f t="shared" si="4"/>
        <v>0</v>
      </c>
    </row>
    <row r="14" spans="1:11" s="246" customFormat="1" ht="30" customHeight="1" x14ac:dyDescent="0.3">
      <c r="A14" s="247" t="s">
        <v>33</v>
      </c>
      <c r="B14" s="760" t="s">
        <v>475</v>
      </c>
      <c r="C14" s="247" t="s">
        <v>476</v>
      </c>
      <c r="D14" s="249"/>
      <c r="E14" s="249"/>
      <c r="F14" s="249">
        <f t="shared" si="3"/>
        <v>0</v>
      </c>
      <c r="G14" s="1294"/>
      <c r="H14" s="1294"/>
      <c r="I14" s="1294"/>
      <c r="J14" s="1294"/>
      <c r="K14" s="1294">
        <f t="shared" si="4"/>
        <v>0</v>
      </c>
    </row>
    <row r="15" spans="1:11" s="246" customFormat="1" ht="21.75" customHeight="1" x14ac:dyDescent="0.3">
      <c r="A15" s="251" t="s">
        <v>36</v>
      </c>
      <c r="B15" s="762" t="s">
        <v>438</v>
      </c>
      <c r="C15" s="253" t="s">
        <v>58</v>
      </c>
      <c r="D15" s="252">
        <f>SUM(D11:D14)</f>
        <v>0</v>
      </c>
      <c r="E15" s="252">
        <f t="shared" ref="E15:I15" si="5">SUM(E11:E14)</f>
        <v>0</v>
      </c>
      <c r="F15" s="252">
        <f t="shared" si="5"/>
        <v>0</v>
      </c>
      <c r="G15" s="252">
        <f t="shared" si="5"/>
        <v>0</v>
      </c>
      <c r="H15" s="252">
        <f t="shared" si="5"/>
        <v>0</v>
      </c>
      <c r="I15" s="252">
        <f t="shared" si="5"/>
        <v>0</v>
      </c>
      <c r="J15" s="252"/>
      <c r="K15" s="252">
        <f>SUM(F15:I15)</f>
        <v>0</v>
      </c>
    </row>
    <row r="16" spans="1:11" s="257" customFormat="1" ht="16.5" customHeight="1" x14ac:dyDescent="0.3">
      <c r="A16" s="247" t="s">
        <v>38</v>
      </c>
      <c r="B16" s="763" t="s">
        <v>110</v>
      </c>
      <c r="C16" s="1280" t="s">
        <v>111</v>
      </c>
      <c r="D16" s="1295"/>
      <c r="E16" s="1295"/>
      <c r="F16" s="1295">
        <f>SUM(D16:E16)</f>
        <v>0</v>
      </c>
      <c r="G16" s="1291"/>
      <c r="H16" s="1291"/>
      <c r="I16" s="1291"/>
      <c r="J16" s="1291"/>
      <c r="K16" s="1291">
        <f>SUM(F16:I16)</f>
        <v>0</v>
      </c>
    </row>
    <row r="17" spans="1:11" s="257" customFormat="1" ht="16.5" customHeight="1" x14ac:dyDescent="0.3">
      <c r="A17" s="247" t="s">
        <v>40</v>
      </c>
      <c r="B17" s="763" t="s">
        <v>113</v>
      </c>
      <c r="C17" s="1280" t="s">
        <v>114</v>
      </c>
      <c r="D17" s="1295">
        <v>800000</v>
      </c>
      <c r="E17" s="1295"/>
      <c r="F17" s="1295">
        <f>SUM(D17:E17)</f>
        <v>800000</v>
      </c>
      <c r="G17" s="1291"/>
      <c r="H17" s="1291">
        <v>350000</v>
      </c>
      <c r="I17" s="1291"/>
      <c r="J17" s="1291"/>
      <c r="K17" s="1291">
        <f t="shared" ref="K17:K28" si="6">SUM(F17:I17)</f>
        <v>1150000</v>
      </c>
    </row>
    <row r="18" spans="1:11" s="257" customFormat="1" ht="16.5" customHeight="1" x14ac:dyDescent="0.3">
      <c r="A18" s="247" t="s">
        <v>42</v>
      </c>
      <c r="B18" s="763" t="s">
        <v>477</v>
      </c>
      <c r="C18" s="1280" t="s">
        <v>117</v>
      </c>
      <c r="D18" s="1295">
        <f>SUM(D19:D20)</f>
        <v>0</v>
      </c>
      <c r="E18" s="1295">
        <f t="shared" ref="E18:I18" si="7">SUM(E19:E20)</f>
        <v>0</v>
      </c>
      <c r="F18" s="1295">
        <f t="shared" si="7"/>
        <v>0</v>
      </c>
      <c r="G18" s="1295">
        <f t="shared" si="7"/>
        <v>0</v>
      </c>
      <c r="H18" s="1295">
        <f t="shared" si="7"/>
        <v>0</v>
      </c>
      <c r="I18" s="1295">
        <f t="shared" si="7"/>
        <v>0</v>
      </c>
      <c r="J18" s="1295"/>
      <c r="K18" s="1295">
        <f t="shared" si="6"/>
        <v>0</v>
      </c>
    </row>
    <row r="19" spans="1:11" s="257" customFormat="1" ht="16.5" customHeight="1" x14ac:dyDescent="0.3">
      <c r="A19" s="247" t="s">
        <v>44</v>
      </c>
      <c r="B19" s="764" t="s">
        <v>478</v>
      </c>
      <c r="C19" s="1281" t="s">
        <v>479</v>
      </c>
      <c r="D19" s="1296"/>
      <c r="E19" s="1296"/>
      <c r="F19" s="1296">
        <f>SUM(D19:E19)</f>
        <v>0</v>
      </c>
      <c r="G19" s="1292"/>
      <c r="H19" s="1292"/>
      <c r="I19" s="1292"/>
      <c r="J19" s="1292"/>
      <c r="K19" s="1292">
        <f t="shared" si="6"/>
        <v>0</v>
      </c>
    </row>
    <row r="20" spans="1:11" s="261" customFormat="1" ht="16.5" customHeight="1" x14ac:dyDescent="0.3">
      <c r="A20" s="247" t="s">
        <v>46</v>
      </c>
      <c r="B20" s="764" t="s">
        <v>480</v>
      </c>
      <c r="C20" s="1281" t="s">
        <v>481</v>
      </c>
      <c r="D20" s="1296"/>
      <c r="E20" s="1296"/>
      <c r="F20" s="1296">
        <f>SUM(D20:E20)</f>
        <v>0</v>
      </c>
      <c r="G20" s="1292"/>
      <c r="H20" s="1292"/>
      <c r="I20" s="1292"/>
      <c r="J20" s="1292"/>
      <c r="K20" s="1292">
        <f t="shared" si="6"/>
        <v>0</v>
      </c>
    </row>
    <row r="21" spans="1:11" s="261" customFormat="1" ht="16.5" customHeight="1" x14ac:dyDescent="0.3">
      <c r="A21" s="247" t="s">
        <v>48</v>
      </c>
      <c r="B21" s="765" t="s">
        <v>119</v>
      </c>
      <c r="C21" s="1280" t="s">
        <v>120</v>
      </c>
      <c r="D21" s="1296"/>
      <c r="E21" s="1296"/>
      <c r="F21" s="1296">
        <f>SUM(D21:E21)</f>
        <v>0</v>
      </c>
      <c r="G21" s="1292"/>
      <c r="H21" s="1292"/>
      <c r="I21" s="1292"/>
      <c r="J21" s="1292"/>
      <c r="K21" s="1292">
        <f t="shared" si="6"/>
        <v>0</v>
      </c>
    </row>
    <row r="22" spans="1:11" s="257" customFormat="1" ht="16.5" customHeight="1" x14ac:dyDescent="0.3">
      <c r="A22" s="247" t="s">
        <v>50</v>
      </c>
      <c r="B22" s="763" t="s">
        <v>122</v>
      </c>
      <c r="C22" s="1280" t="s">
        <v>123</v>
      </c>
      <c r="D22" s="1295"/>
      <c r="E22" s="1295"/>
      <c r="F22" s="1296">
        <f t="shared" ref="F22:F32" si="8">SUM(D22:E22)</f>
        <v>0</v>
      </c>
      <c r="G22" s="1291"/>
      <c r="H22" s="1291"/>
      <c r="I22" s="1291"/>
      <c r="J22" s="1291"/>
      <c r="K22" s="1291">
        <f t="shared" si="6"/>
        <v>0</v>
      </c>
    </row>
    <row r="23" spans="1:11" s="257" customFormat="1" ht="16.5" customHeight="1" x14ac:dyDescent="0.3">
      <c r="A23" s="247" t="s">
        <v>53</v>
      </c>
      <c r="B23" s="763" t="s">
        <v>482</v>
      </c>
      <c r="C23" s="1280" t="s">
        <v>126</v>
      </c>
      <c r="D23" s="1295"/>
      <c r="E23" s="1295"/>
      <c r="F23" s="1296">
        <f t="shared" si="8"/>
        <v>0</v>
      </c>
      <c r="G23" s="1291"/>
      <c r="H23" s="1291"/>
      <c r="I23" s="1291"/>
      <c r="J23" s="1291"/>
      <c r="K23" s="1291">
        <f t="shared" si="6"/>
        <v>0</v>
      </c>
    </row>
    <row r="24" spans="1:11" s="261" customFormat="1" ht="16.5" customHeight="1" x14ac:dyDescent="0.3">
      <c r="A24" s="247" t="s">
        <v>56</v>
      </c>
      <c r="B24" s="763" t="s">
        <v>483</v>
      </c>
      <c r="C24" s="1280" t="s">
        <v>129</v>
      </c>
      <c r="D24" s="1295"/>
      <c r="E24" s="1295"/>
      <c r="F24" s="1296">
        <f t="shared" si="8"/>
        <v>0</v>
      </c>
      <c r="G24" s="1292"/>
      <c r="H24" s="1292"/>
      <c r="I24" s="1292"/>
      <c r="J24" s="1292"/>
      <c r="K24" s="1292">
        <f t="shared" si="6"/>
        <v>0</v>
      </c>
    </row>
    <row r="25" spans="1:11" s="261" customFormat="1" ht="16.5" customHeight="1" x14ac:dyDescent="0.3">
      <c r="A25" s="247" t="s">
        <v>59</v>
      </c>
      <c r="B25" s="766" t="s">
        <v>131</v>
      </c>
      <c r="C25" s="1280" t="s">
        <v>132</v>
      </c>
      <c r="D25" s="1295"/>
      <c r="E25" s="1295"/>
      <c r="F25" s="1296">
        <f t="shared" si="8"/>
        <v>0</v>
      </c>
      <c r="G25" s="1292">
        <v>2</v>
      </c>
      <c r="H25" s="1292"/>
      <c r="I25" s="1292"/>
      <c r="J25" s="1292"/>
      <c r="K25" s="1292">
        <f t="shared" si="6"/>
        <v>2</v>
      </c>
    </row>
    <row r="26" spans="1:11" s="261" customFormat="1" ht="16.5" customHeight="1" x14ac:dyDescent="0.3">
      <c r="A26" s="247" t="s">
        <v>61</v>
      </c>
      <c r="B26" s="763" t="s">
        <v>484</v>
      </c>
      <c r="C26" s="1280" t="s">
        <v>135</v>
      </c>
      <c r="D26" s="1295"/>
      <c r="E26" s="1295"/>
      <c r="F26" s="1296">
        <f t="shared" si="8"/>
        <v>0</v>
      </c>
      <c r="G26" s="1292"/>
      <c r="H26" s="1292"/>
      <c r="I26" s="1292"/>
      <c r="J26" s="1292"/>
      <c r="K26" s="1292">
        <f t="shared" si="6"/>
        <v>0</v>
      </c>
    </row>
    <row r="27" spans="1:11" s="261" customFormat="1" ht="16.5" customHeight="1" x14ac:dyDescent="0.3">
      <c r="A27" s="247" t="s">
        <v>63</v>
      </c>
      <c r="B27" s="763" t="s">
        <v>485</v>
      </c>
      <c r="C27" s="1280" t="s">
        <v>138</v>
      </c>
      <c r="D27" s="1295"/>
      <c r="E27" s="1295"/>
      <c r="F27" s="1296">
        <f t="shared" si="8"/>
        <v>0</v>
      </c>
      <c r="G27" s="1292"/>
      <c r="H27" s="1292"/>
      <c r="I27" s="1292"/>
      <c r="J27" s="1292"/>
      <c r="K27" s="1292">
        <f t="shared" si="6"/>
        <v>0</v>
      </c>
    </row>
    <row r="28" spans="1:11" s="261" customFormat="1" ht="16.5" customHeight="1" x14ac:dyDescent="0.3">
      <c r="A28" s="575" t="s">
        <v>65</v>
      </c>
      <c r="B28" s="767" t="s">
        <v>140</v>
      </c>
      <c r="C28" s="1282" t="s">
        <v>141</v>
      </c>
      <c r="D28" s="1297"/>
      <c r="E28" s="1297"/>
      <c r="F28" s="1298">
        <f t="shared" si="8"/>
        <v>0</v>
      </c>
      <c r="G28" s="1292">
        <v>1500</v>
      </c>
      <c r="H28" s="1292"/>
      <c r="I28" s="1292"/>
      <c r="J28" s="1292"/>
      <c r="K28" s="1292">
        <f t="shared" si="6"/>
        <v>1500</v>
      </c>
    </row>
    <row r="29" spans="1:11" s="261" customFormat="1" ht="21.75" customHeight="1" x14ac:dyDescent="0.3">
      <c r="A29" s="265" t="s">
        <v>67</v>
      </c>
      <c r="B29" s="768" t="s">
        <v>486</v>
      </c>
      <c r="C29" s="1283" t="s">
        <v>144</v>
      </c>
      <c r="D29" s="1299">
        <f>SUM(D16+D17+D18+D21+D22+D23+D24+D25+D26+D27+D28)</f>
        <v>800000</v>
      </c>
      <c r="E29" s="1299">
        <f t="shared" ref="E29:I29" si="9">SUM(E16+E17+E18+E21+E22+E23+E24+E25+E26+E27+E28)</f>
        <v>0</v>
      </c>
      <c r="F29" s="1299">
        <f t="shared" si="9"/>
        <v>800000</v>
      </c>
      <c r="G29" s="1299">
        <f t="shared" si="9"/>
        <v>1502</v>
      </c>
      <c r="H29" s="1299">
        <f t="shared" si="9"/>
        <v>350000</v>
      </c>
      <c r="I29" s="1299">
        <f t="shared" si="9"/>
        <v>0</v>
      </c>
      <c r="J29" s="1299"/>
      <c r="K29" s="1299">
        <f>SUM(F29:I29)</f>
        <v>1151502</v>
      </c>
    </row>
    <row r="30" spans="1:11" s="264" customFormat="1" ht="21.75" customHeight="1" x14ac:dyDescent="0.3">
      <c r="A30" s="265" t="s">
        <v>69</v>
      </c>
      <c r="B30" s="768" t="s">
        <v>440</v>
      </c>
      <c r="C30" s="1283" t="s">
        <v>162</v>
      </c>
      <c r="D30" s="1299"/>
      <c r="E30" s="1299"/>
      <c r="F30" s="1308">
        <f t="shared" si="8"/>
        <v>0</v>
      </c>
      <c r="G30" s="1299"/>
      <c r="H30" s="1299"/>
      <c r="I30" s="1299"/>
      <c r="J30" s="1299"/>
      <c r="K30" s="1299">
        <f t="shared" ref="K30:K32" si="10">SUM(F30:I30)</f>
        <v>0</v>
      </c>
    </row>
    <row r="31" spans="1:11" s="261" customFormat="1" ht="21.75" customHeight="1" x14ac:dyDescent="0.3">
      <c r="A31" s="265" t="s">
        <v>71</v>
      </c>
      <c r="B31" s="768" t="s">
        <v>408</v>
      </c>
      <c r="C31" s="1283" t="s">
        <v>171</v>
      </c>
      <c r="D31" s="1300"/>
      <c r="E31" s="1300"/>
      <c r="F31" s="1308">
        <f t="shared" si="8"/>
        <v>0</v>
      </c>
      <c r="G31" s="1300"/>
      <c r="H31" s="1300"/>
      <c r="I31" s="1300"/>
      <c r="J31" s="1300"/>
      <c r="K31" s="1300">
        <f t="shared" si="10"/>
        <v>0</v>
      </c>
    </row>
    <row r="32" spans="1:11" s="261" customFormat="1" ht="21.75" customHeight="1" x14ac:dyDescent="0.3">
      <c r="A32" s="591" t="s">
        <v>74</v>
      </c>
      <c r="B32" s="769" t="s">
        <v>441</v>
      </c>
      <c r="C32" s="1284" t="s">
        <v>180</v>
      </c>
      <c r="D32" s="1301"/>
      <c r="E32" s="1301"/>
      <c r="F32" s="1309">
        <f t="shared" si="8"/>
        <v>0</v>
      </c>
      <c r="G32" s="1301"/>
      <c r="H32" s="1301"/>
      <c r="I32" s="1301"/>
      <c r="J32" s="1301"/>
      <c r="K32" s="1301">
        <f t="shared" si="10"/>
        <v>0</v>
      </c>
    </row>
    <row r="33" spans="1:11" s="261" customFormat="1" ht="21.75" customHeight="1" x14ac:dyDescent="0.3">
      <c r="A33" s="265" t="s">
        <v>77</v>
      </c>
      <c r="B33" s="768" t="s">
        <v>487</v>
      </c>
      <c r="C33" s="1285"/>
      <c r="D33" s="1299">
        <f>D10+D15+D29+D30+D31+D32</f>
        <v>800000</v>
      </c>
      <c r="E33" s="1299">
        <f t="shared" ref="E33:I33" si="11">E10+E15+E29+E30+E31+E32</f>
        <v>0</v>
      </c>
      <c r="F33" s="1299">
        <f t="shared" si="11"/>
        <v>800000</v>
      </c>
      <c r="G33" s="1299">
        <f t="shared" si="11"/>
        <v>455040</v>
      </c>
      <c r="H33" s="1299">
        <f t="shared" si="11"/>
        <v>823257</v>
      </c>
      <c r="I33" s="1299">
        <f t="shared" si="11"/>
        <v>289898</v>
      </c>
      <c r="J33" s="1299">
        <f>SUM(J10)</f>
        <v>125783</v>
      </c>
      <c r="K33" s="1299">
        <f>SUM(F33:J33)</f>
        <v>2493978</v>
      </c>
    </row>
    <row r="34" spans="1:11" s="257" customFormat="1" ht="21.75" customHeight="1" x14ac:dyDescent="0.3">
      <c r="A34" s="247" t="s">
        <v>80</v>
      </c>
      <c r="B34" s="770" t="s">
        <v>488</v>
      </c>
      <c r="C34" s="1286" t="s">
        <v>189</v>
      </c>
      <c r="D34" s="1302">
        <f>SUM(D35:D36)</f>
        <v>0</v>
      </c>
      <c r="E34" s="1302">
        <f t="shared" ref="E34:I34" si="12">SUM(E35:E36)</f>
        <v>0</v>
      </c>
      <c r="F34" s="1302">
        <f t="shared" si="12"/>
        <v>0</v>
      </c>
      <c r="G34" s="1302">
        <f t="shared" si="12"/>
        <v>342423</v>
      </c>
      <c r="H34" s="1302">
        <f t="shared" si="12"/>
        <v>0</v>
      </c>
      <c r="I34" s="1302">
        <f t="shared" si="12"/>
        <v>0</v>
      </c>
      <c r="J34" s="1302"/>
      <c r="K34" s="1302">
        <f>SUM(F34:I34)</f>
        <v>342423</v>
      </c>
    </row>
    <row r="35" spans="1:11" s="257" customFormat="1" ht="21.75" customHeight="1" x14ac:dyDescent="0.3">
      <c r="A35" s="247" t="s">
        <v>82</v>
      </c>
      <c r="B35" s="771" t="s">
        <v>191</v>
      </c>
      <c r="C35" s="1286" t="s">
        <v>192</v>
      </c>
      <c r="D35" s="1302"/>
      <c r="E35" s="1302"/>
      <c r="F35" s="1302">
        <f>SUM(D35:E35)</f>
        <v>0</v>
      </c>
      <c r="G35" s="1291">
        <v>342423</v>
      </c>
      <c r="H35" s="1291"/>
      <c r="I35" s="1291"/>
      <c r="J35" s="1291"/>
      <c r="K35" s="1291">
        <f t="shared" ref="K35:K39" si="13">SUM(F35:I35)</f>
        <v>342423</v>
      </c>
    </row>
    <row r="36" spans="1:11" s="257" customFormat="1" ht="21.75" customHeight="1" x14ac:dyDescent="0.3">
      <c r="A36" s="247" t="s">
        <v>84</v>
      </c>
      <c r="B36" s="771" t="s">
        <v>194</v>
      </c>
      <c r="C36" s="1286" t="s">
        <v>195</v>
      </c>
      <c r="D36" s="1302"/>
      <c r="E36" s="1302"/>
      <c r="F36" s="1302">
        <f>SUM(D36:E36)</f>
        <v>0</v>
      </c>
      <c r="G36" s="1291"/>
      <c r="H36" s="1291"/>
      <c r="I36" s="1291"/>
      <c r="J36" s="1291"/>
      <c r="K36" s="1291">
        <f t="shared" si="13"/>
        <v>0</v>
      </c>
    </row>
    <row r="37" spans="1:11" s="257" customFormat="1" ht="21.75" customHeight="1" x14ac:dyDescent="0.3">
      <c r="A37" s="247" t="s">
        <v>86</v>
      </c>
      <c r="B37" s="770" t="s">
        <v>489</v>
      </c>
      <c r="C37" s="1286" t="s">
        <v>490</v>
      </c>
      <c r="D37" s="1302">
        <f>SUM(D38:D39)</f>
        <v>38382783</v>
      </c>
      <c r="E37" s="1302">
        <f t="shared" ref="E37:I37" si="14">SUM(E38:E39)</f>
        <v>0</v>
      </c>
      <c r="F37" s="1302">
        <f t="shared" si="14"/>
        <v>38382783</v>
      </c>
      <c r="G37" s="1302">
        <f t="shared" si="14"/>
        <v>731194</v>
      </c>
      <c r="H37" s="1302">
        <f t="shared" si="14"/>
        <v>1605696</v>
      </c>
      <c r="I37" s="1302">
        <f t="shared" si="14"/>
        <v>359435</v>
      </c>
      <c r="J37" s="1302">
        <v>179718</v>
      </c>
      <c r="K37" s="1302">
        <f>SUM(F37:J37)</f>
        <v>41258826</v>
      </c>
    </row>
    <row r="38" spans="1:11" s="257" customFormat="1" ht="21.75" customHeight="1" x14ac:dyDescent="0.3">
      <c r="A38" s="247"/>
      <c r="B38" s="772" t="s">
        <v>562</v>
      </c>
      <c r="C38" s="1287" t="s">
        <v>490</v>
      </c>
      <c r="D38" s="1303">
        <v>23741218</v>
      </c>
      <c r="E38" s="1303"/>
      <c r="F38" s="1303">
        <f>SUM(D38:E38)</f>
        <v>23741218</v>
      </c>
      <c r="G38" s="1307">
        <v>731194</v>
      </c>
      <c r="H38" s="1307">
        <v>1605696</v>
      </c>
      <c r="I38" s="1307">
        <v>359435</v>
      </c>
      <c r="J38" s="1307">
        <v>179718</v>
      </c>
      <c r="K38" s="1307">
        <f>SUM(F38:J38)</f>
        <v>26617261</v>
      </c>
    </row>
    <row r="39" spans="1:11" s="257" customFormat="1" ht="21.75" customHeight="1" x14ac:dyDescent="0.3">
      <c r="A39" s="575"/>
      <c r="B39" s="773" t="s">
        <v>563</v>
      </c>
      <c r="C39" s="1288" t="s">
        <v>490</v>
      </c>
      <c r="D39" s="1304">
        <v>14641565</v>
      </c>
      <c r="E39" s="1304"/>
      <c r="F39" s="1304">
        <f>SUM(D39:E39)</f>
        <v>14641565</v>
      </c>
      <c r="G39" s="1307"/>
      <c r="H39" s="1307"/>
      <c r="I39" s="1307"/>
      <c r="J39" s="1307"/>
      <c r="K39" s="1307">
        <f t="shared" si="13"/>
        <v>14641565</v>
      </c>
    </row>
    <row r="40" spans="1:11" s="257" customFormat="1" ht="21.75" customHeight="1" x14ac:dyDescent="0.3">
      <c r="A40" s="265" t="s">
        <v>89</v>
      </c>
      <c r="B40" s="768" t="s">
        <v>491</v>
      </c>
      <c r="C40" s="1289" t="s">
        <v>492</v>
      </c>
      <c r="D40" s="1305">
        <f>SUM(D34+D37)</f>
        <v>38382783</v>
      </c>
      <c r="E40" s="1305">
        <f t="shared" ref="E40:I40" si="15">SUM(E34+E37)</f>
        <v>0</v>
      </c>
      <c r="F40" s="1305">
        <f t="shared" si="15"/>
        <v>38382783</v>
      </c>
      <c r="G40" s="1305">
        <f t="shared" si="15"/>
        <v>1073617</v>
      </c>
      <c r="H40" s="1305">
        <f t="shared" si="15"/>
        <v>1605696</v>
      </c>
      <c r="I40" s="1305">
        <f t="shared" si="15"/>
        <v>359435</v>
      </c>
      <c r="J40" s="1305">
        <f>SUM(J37)</f>
        <v>179718</v>
      </c>
      <c r="K40" s="1305">
        <f>SUM(F40:I40)</f>
        <v>41421531</v>
      </c>
    </row>
    <row r="41" spans="1:11" s="257" customFormat="1" ht="21.75" customHeight="1" x14ac:dyDescent="0.3">
      <c r="A41" s="265" t="s">
        <v>91</v>
      </c>
      <c r="B41" s="768" t="s">
        <v>565</v>
      </c>
      <c r="C41" s="1289" t="s">
        <v>197</v>
      </c>
      <c r="D41" s="1305">
        <f>D40</f>
        <v>38382783</v>
      </c>
      <c r="E41" s="1305">
        <f t="shared" ref="E41:I41" si="16">E40</f>
        <v>0</v>
      </c>
      <c r="F41" s="1305">
        <f t="shared" si="16"/>
        <v>38382783</v>
      </c>
      <c r="G41" s="1305">
        <f t="shared" si="16"/>
        <v>1073617</v>
      </c>
      <c r="H41" s="1305">
        <f t="shared" si="16"/>
        <v>1605696</v>
      </c>
      <c r="I41" s="1305">
        <f t="shared" si="16"/>
        <v>359435</v>
      </c>
      <c r="J41" s="1305">
        <f>SUM(J40)</f>
        <v>179718</v>
      </c>
      <c r="K41" s="1305">
        <f>SUM(F41:J41)</f>
        <v>41601249</v>
      </c>
    </row>
    <row r="42" spans="1:11" s="257" customFormat="1" ht="21.75" customHeight="1" x14ac:dyDescent="0.3">
      <c r="A42" s="265" t="s">
        <v>93</v>
      </c>
      <c r="B42" s="768" t="s">
        <v>494</v>
      </c>
      <c r="C42" s="1290"/>
      <c r="D42" s="1305">
        <f>D33+D41</f>
        <v>39182783</v>
      </c>
      <c r="E42" s="1305">
        <f t="shared" ref="E42:I42" si="17">E33+E41</f>
        <v>0</v>
      </c>
      <c r="F42" s="1305">
        <f t="shared" si="17"/>
        <v>39182783</v>
      </c>
      <c r="G42" s="1305">
        <f t="shared" si="17"/>
        <v>1528657</v>
      </c>
      <c r="H42" s="1305">
        <f t="shared" si="17"/>
        <v>2428953</v>
      </c>
      <c r="I42" s="1305">
        <f t="shared" si="17"/>
        <v>649333</v>
      </c>
      <c r="J42" s="1305">
        <f>SUM(J41,J33)</f>
        <v>305501</v>
      </c>
      <c r="K42" s="1305">
        <f>SUM(F42:J42)</f>
        <v>44095227</v>
      </c>
    </row>
    <row r="43" spans="1:11" s="257" customFormat="1" ht="15" customHeight="1" x14ac:dyDescent="0.3">
      <c r="A43" s="276"/>
      <c r="B43" s="277"/>
      <c r="C43" s="278"/>
      <c r="D43" s="279"/>
      <c r="E43" s="279"/>
      <c r="F43" s="279"/>
      <c r="G43" s="1141"/>
      <c r="H43" s="1141"/>
      <c r="I43" s="1141"/>
      <c r="J43" s="1141"/>
      <c r="K43" s="1141"/>
    </row>
    <row r="44" spans="1:11" s="257" customFormat="1" ht="15" customHeight="1" x14ac:dyDescent="0.3">
      <c r="A44" s="1497" t="s">
        <v>495</v>
      </c>
      <c r="B44" s="1497"/>
      <c r="C44" s="1497"/>
      <c r="D44" s="1497"/>
      <c r="E44" s="1497"/>
      <c r="F44" s="1497"/>
      <c r="G44" s="1497"/>
      <c r="H44" s="1497"/>
      <c r="I44" s="1497"/>
      <c r="J44" s="1497"/>
      <c r="K44" s="1497"/>
    </row>
    <row r="45" spans="1:11" s="257" customFormat="1" ht="38.25" customHeight="1" x14ac:dyDescent="0.3">
      <c r="A45" s="244" t="s">
        <v>393</v>
      </c>
      <c r="B45" s="244" t="s">
        <v>265</v>
      </c>
      <c r="C45" s="280" t="s">
        <v>456</v>
      </c>
      <c r="D45" s="280" t="s">
        <v>457</v>
      </c>
      <c r="E45" s="280" t="s">
        <v>458</v>
      </c>
      <c r="F45" s="244" t="s">
        <v>862</v>
      </c>
      <c r="G45" s="1048" t="s">
        <v>966</v>
      </c>
      <c r="H45" s="1048" t="s">
        <v>980</v>
      </c>
      <c r="I45" s="1048" t="s">
        <v>984</v>
      </c>
      <c r="J45" s="1048" t="s">
        <v>994</v>
      </c>
      <c r="K45" s="1048" t="s">
        <v>967</v>
      </c>
    </row>
    <row r="46" spans="1:11" s="257" customFormat="1" ht="15" customHeight="1" x14ac:dyDescent="0.3">
      <c r="A46" s="244" t="s">
        <v>5</v>
      </c>
      <c r="B46" s="244" t="s">
        <v>6</v>
      </c>
      <c r="C46" s="244" t="s">
        <v>7</v>
      </c>
      <c r="D46" s="244" t="s">
        <v>8</v>
      </c>
      <c r="E46" s="244" t="s">
        <v>266</v>
      </c>
      <c r="F46" s="244" t="s">
        <v>459</v>
      </c>
      <c r="G46" s="975" t="s">
        <v>717</v>
      </c>
      <c r="H46" s="975" t="s">
        <v>968</v>
      </c>
      <c r="I46" s="975" t="s">
        <v>974</v>
      </c>
      <c r="J46" s="975" t="s">
        <v>981</v>
      </c>
      <c r="K46" s="975" t="s">
        <v>982</v>
      </c>
    </row>
    <row r="47" spans="1:11" s="257" customFormat="1" ht="24.75" customHeight="1" x14ac:dyDescent="0.3">
      <c r="A47" s="774" t="s">
        <v>9</v>
      </c>
      <c r="B47" s="775" t="s">
        <v>202</v>
      </c>
      <c r="C47" s="776" t="s">
        <v>203</v>
      </c>
      <c r="D47" s="777">
        <v>26288780</v>
      </c>
      <c r="E47" s="777"/>
      <c r="F47" s="777">
        <f>SUM(D47:E47)</f>
        <v>26288780</v>
      </c>
      <c r="G47" s="1142">
        <v>621713</v>
      </c>
      <c r="H47" s="1142">
        <v>895904</v>
      </c>
      <c r="I47" s="1142">
        <v>584368</v>
      </c>
      <c r="J47" s="1142">
        <v>264503</v>
      </c>
      <c r="K47" s="1142">
        <f>SUM(F47:J47)</f>
        <v>28655268</v>
      </c>
    </row>
    <row r="48" spans="1:11" s="257" customFormat="1" ht="24.75" customHeight="1" x14ac:dyDescent="0.3">
      <c r="A48" s="778" t="s">
        <v>12</v>
      </c>
      <c r="B48" s="779" t="s">
        <v>204</v>
      </c>
      <c r="C48" s="780" t="s">
        <v>205</v>
      </c>
      <c r="D48" s="781">
        <v>4375147</v>
      </c>
      <c r="E48" s="781"/>
      <c r="F48" s="777">
        <f>SUM(D48:E48)</f>
        <v>4375147</v>
      </c>
      <c r="G48" s="1136">
        <v>109481</v>
      </c>
      <c r="H48" s="1136">
        <v>107049</v>
      </c>
      <c r="I48" s="1136">
        <v>64965</v>
      </c>
      <c r="J48" s="1136">
        <v>40998</v>
      </c>
      <c r="K48" s="1136">
        <f>SUM(F48:J48)</f>
        <v>4697640</v>
      </c>
    </row>
    <row r="49" spans="1:12" s="257" customFormat="1" ht="24.75" customHeight="1" x14ac:dyDescent="0.3">
      <c r="A49" s="778" t="s">
        <v>15</v>
      </c>
      <c r="B49" s="779" t="s">
        <v>206</v>
      </c>
      <c r="C49" s="780" t="s">
        <v>207</v>
      </c>
      <c r="D49" s="781">
        <v>8518856</v>
      </c>
      <c r="E49" s="781"/>
      <c r="F49" s="777">
        <f>SUM(D49:E49)</f>
        <v>8518856</v>
      </c>
      <c r="G49" s="1136">
        <v>-437584</v>
      </c>
      <c r="H49" s="1136">
        <v>350000</v>
      </c>
      <c r="I49" s="1136">
        <v>-1091154</v>
      </c>
      <c r="J49" s="1136">
        <v>-440976</v>
      </c>
      <c r="K49" s="1136">
        <f>SUM(F49:J49)</f>
        <v>6899142</v>
      </c>
    </row>
    <row r="50" spans="1:12" s="257" customFormat="1" ht="24.75" customHeight="1" x14ac:dyDescent="0.3">
      <c r="A50" s="778" t="s">
        <v>18</v>
      </c>
      <c r="B50" s="779" t="s">
        <v>208</v>
      </c>
      <c r="C50" s="780" t="s">
        <v>209</v>
      </c>
      <c r="D50" s="781"/>
      <c r="E50" s="781"/>
      <c r="F50" s="777">
        <f>SUM(D50:E50)</f>
        <v>0</v>
      </c>
      <c r="G50" s="1136"/>
      <c r="H50" s="1136"/>
      <c r="I50" s="1136"/>
      <c r="J50" s="1136"/>
      <c r="K50" s="1136">
        <f t="shared" ref="K50:K51" si="18">SUM(F50:I50)</f>
        <v>0</v>
      </c>
    </row>
    <row r="51" spans="1:12" s="257" customFormat="1" ht="24.75" customHeight="1" x14ac:dyDescent="0.3">
      <c r="A51" s="778" t="s">
        <v>21</v>
      </c>
      <c r="B51" s="779" t="s">
        <v>210</v>
      </c>
      <c r="C51" s="780" t="s">
        <v>211</v>
      </c>
      <c r="D51" s="781"/>
      <c r="E51" s="781"/>
      <c r="F51" s="777">
        <f>SUM(D51:E51)</f>
        <v>0</v>
      </c>
      <c r="G51" s="1136"/>
      <c r="H51" s="1136"/>
      <c r="I51" s="1136"/>
      <c r="J51" s="1136"/>
      <c r="K51" s="1136">
        <f t="shared" si="18"/>
        <v>0</v>
      </c>
    </row>
    <row r="52" spans="1:12" s="246" customFormat="1" ht="24.75" customHeight="1" x14ac:dyDescent="0.3">
      <c r="A52" s="782" t="s">
        <v>24</v>
      </c>
      <c r="B52" s="783" t="s">
        <v>496</v>
      </c>
      <c r="C52" s="784" t="s">
        <v>228</v>
      </c>
      <c r="D52" s="785">
        <f>SUM(D47:D51)</f>
        <v>39182783</v>
      </c>
      <c r="E52" s="785">
        <f t="shared" ref="E52" si="19">SUM(E47:E51)</f>
        <v>0</v>
      </c>
      <c r="F52" s="785">
        <f>SUM(F47:F51)</f>
        <v>39182783</v>
      </c>
      <c r="G52" s="785">
        <f t="shared" ref="G52:I52" si="20">SUM(G47:G51)</f>
        <v>293610</v>
      </c>
      <c r="H52" s="785">
        <f t="shared" si="20"/>
        <v>1352953</v>
      </c>
      <c r="I52" s="785">
        <f t="shared" si="20"/>
        <v>-441821</v>
      </c>
      <c r="J52" s="785">
        <f>SUM(J47:J49)</f>
        <v>-135475</v>
      </c>
      <c r="K52" s="785">
        <f>SUM(F52:J52)</f>
        <v>40252050</v>
      </c>
      <c r="L52" s="293"/>
    </row>
    <row r="53" spans="1:12" s="295" customFormat="1" ht="24.75" customHeight="1" x14ac:dyDescent="0.3">
      <c r="A53" s="778" t="s">
        <v>27</v>
      </c>
      <c r="B53" s="779" t="s">
        <v>497</v>
      </c>
      <c r="C53" s="780" t="s">
        <v>230</v>
      </c>
      <c r="D53" s="781"/>
      <c r="E53" s="781"/>
      <c r="F53" s="781">
        <f>SUM(D53:E53)</f>
        <v>0</v>
      </c>
      <c r="G53" s="1136">
        <v>1235047</v>
      </c>
      <c r="H53" s="1136">
        <v>1076000</v>
      </c>
      <c r="I53" s="1136">
        <v>1091154</v>
      </c>
      <c r="J53" s="1136">
        <v>440976</v>
      </c>
      <c r="K53" s="1136">
        <f>SUM(G53:J53)</f>
        <v>3843177</v>
      </c>
      <c r="L53" s="294"/>
    </row>
    <row r="54" spans="1:12" ht="24.75" customHeight="1" x14ac:dyDescent="0.3">
      <c r="A54" s="778" t="s">
        <v>30</v>
      </c>
      <c r="B54" s="779" t="s">
        <v>231</v>
      </c>
      <c r="C54" s="780" t="s">
        <v>232</v>
      </c>
      <c r="D54" s="781"/>
      <c r="E54" s="781"/>
      <c r="F54" s="781">
        <f>SUM(D54:E54)</f>
        <v>0</v>
      </c>
      <c r="G54" s="1136"/>
      <c r="H54" s="1136"/>
      <c r="I54" s="1136"/>
      <c r="J54" s="1136"/>
      <c r="K54" s="1136">
        <f t="shared" ref="K54:K55" si="21">SUM(F54:I54)</f>
        <v>0</v>
      </c>
      <c r="L54" s="296"/>
    </row>
    <row r="55" spans="1:12" ht="24.75" customHeight="1" x14ac:dyDescent="0.3">
      <c r="A55" s="778" t="s">
        <v>33</v>
      </c>
      <c r="B55" s="779" t="s">
        <v>498</v>
      </c>
      <c r="C55" s="780" t="s">
        <v>234</v>
      </c>
      <c r="D55" s="781"/>
      <c r="E55" s="781"/>
      <c r="F55" s="781">
        <f>SUM(D55:E55)</f>
        <v>0</v>
      </c>
      <c r="G55" s="1136"/>
      <c r="H55" s="1136"/>
      <c r="I55" s="1136"/>
      <c r="J55" s="1136"/>
      <c r="K55" s="1136">
        <f t="shared" si="21"/>
        <v>0</v>
      </c>
      <c r="L55" s="296"/>
    </row>
    <row r="56" spans="1:12" ht="24.75" customHeight="1" x14ac:dyDescent="0.3">
      <c r="A56" s="786" t="s">
        <v>36</v>
      </c>
      <c r="B56" s="787" t="s">
        <v>499</v>
      </c>
      <c r="C56" s="788" t="s">
        <v>246</v>
      </c>
      <c r="D56" s="789">
        <f>SUM(D53:D55)</f>
        <v>0</v>
      </c>
      <c r="E56" s="789">
        <f t="shared" ref="E56:I56" si="22">SUM(E53:E55)</f>
        <v>0</v>
      </c>
      <c r="F56" s="789">
        <f t="shared" si="22"/>
        <v>0</v>
      </c>
      <c r="G56" s="789">
        <f t="shared" si="22"/>
        <v>1235047</v>
      </c>
      <c r="H56" s="789">
        <f t="shared" si="22"/>
        <v>1076000</v>
      </c>
      <c r="I56" s="789">
        <f t="shared" si="22"/>
        <v>1091154</v>
      </c>
      <c r="J56" s="789">
        <f>SUM(J53)</f>
        <v>440976</v>
      </c>
      <c r="K56" s="789">
        <f>SUM(K53)</f>
        <v>3843177</v>
      </c>
      <c r="L56" s="296"/>
    </row>
    <row r="57" spans="1:12" ht="24.75" customHeight="1" x14ac:dyDescent="0.3">
      <c r="A57" s="790" t="s">
        <v>38</v>
      </c>
      <c r="B57" s="791" t="s">
        <v>500</v>
      </c>
      <c r="C57" s="792" t="s">
        <v>501</v>
      </c>
      <c r="D57" s="793">
        <f>D52+D56</f>
        <v>39182783</v>
      </c>
      <c r="E57" s="793">
        <f t="shared" ref="E57" si="23">E52+E56</f>
        <v>0</v>
      </c>
      <c r="F57" s="793">
        <f>F52+F56</f>
        <v>39182783</v>
      </c>
      <c r="G57" s="793">
        <f t="shared" ref="G57:I57" si="24">G52+G56</f>
        <v>1528657</v>
      </c>
      <c r="H57" s="793">
        <f t="shared" si="24"/>
        <v>2428953</v>
      </c>
      <c r="I57" s="793">
        <f t="shared" si="24"/>
        <v>649333</v>
      </c>
      <c r="J57" s="793">
        <f>SUM(J52,J56)</f>
        <v>305501</v>
      </c>
      <c r="K57" s="793">
        <f>SUM(F57:J57)</f>
        <v>44095227</v>
      </c>
      <c r="L57" s="296"/>
    </row>
    <row r="58" spans="1:12" ht="24.75" customHeight="1" x14ac:dyDescent="0.3">
      <c r="A58" s="1306" t="s">
        <v>40</v>
      </c>
      <c r="B58" s="794" t="s">
        <v>502</v>
      </c>
      <c r="C58" s="795" t="s">
        <v>503</v>
      </c>
      <c r="D58" s="796"/>
      <c r="E58" s="796"/>
      <c r="F58" s="796"/>
      <c r="G58" s="796"/>
      <c r="H58" s="796"/>
      <c r="I58" s="796"/>
      <c r="J58" s="796"/>
      <c r="K58" s="796">
        <f t="shared" ref="K58:K59" si="25">SUM(F58:I58)</f>
        <v>0</v>
      </c>
      <c r="L58" s="296"/>
    </row>
    <row r="59" spans="1:12" ht="24.75" customHeight="1" x14ac:dyDescent="0.3">
      <c r="A59" s="792" t="s">
        <v>42</v>
      </c>
      <c r="B59" s="791" t="s">
        <v>564</v>
      </c>
      <c r="C59" s="792" t="s">
        <v>258</v>
      </c>
      <c r="D59" s="793">
        <f>SUM(D58:D58)</f>
        <v>0</v>
      </c>
      <c r="E59" s="793">
        <f t="shared" ref="E59:I59" si="26">SUM(E58:E58)</f>
        <v>0</v>
      </c>
      <c r="F59" s="793">
        <f t="shared" si="26"/>
        <v>0</v>
      </c>
      <c r="G59" s="793">
        <f t="shared" si="26"/>
        <v>0</v>
      </c>
      <c r="H59" s="793">
        <f t="shared" si="26"/>
        <v>0</v>
      </c>
      <c r="I59" s="793">
        <f t="shared" si="26"/>
        <v>0</v>
      </c>
      <c r="J59" s="793"/>
      <c r="K59" s="793">
        <f t="shared" si="25"/>
        <v>0</v>
      </c>
      <c r="L59" s="296"/>
    </row>
    <row r="60" spans="1:12" ht="24.75" customHeight="1" x14ac:dyDescent="0.3">
      <c r="A60" s="797" t="s">
        <v>44</v>
      </c>
      <c r="B60" s="798" t="s">
        <v>504</v>
      </c>
      <c r="C60" s="792" t="s">
        <v>260</v>
      </c>
      <c r="D60" s="799">
        <f>SUM(D57+D59)</f>
        <v>39182783</v>
      </c>
      <c r="E60" s="799">
        <f t="shared" ref="E60:G60" si="27">SUM(E57+E59)</f>
        <v>0</v>
      </c>
      <c r="F60" s="799">
        <f t="shared" si="27"/>
        <v>39182783</v>
      </c>
      <c r="G60" s="799">
        <f t="shared" si="27"/>
        <v>1528657</v>
      </c>
      <c r="H60" s="799">
        <f>SUM(H57)</f>
        <v>2428953</v>
      </c>
      <c r="I60" s="799">
        <f t="shared" ref="I60" si="28">SUM(I57)</f>
        <v>649333</v>
      </c>
      <c r="J60" s="799">
        <f>SUM(J57)</f>
        <v>305501</v>
      </c>
      <c r="K60" s="799">
        <f>SUM(F60:J60)</f>
        <v>44095227</v>
      </c>
      <c r="L60" s="296"/>
    </row>
    <row r="61" spans="1:12" ht="12" customHeight="1" x14ac:dyDescent="0.3">
      <c r="A61" s="305"/>
      <c r="B61" s="306"/>
      <c r="C61" s="307"/>
      <c r="D61" s="307"/>
      <c r="E61" s="307"/>
      <c r="F61" s="307"/>
      <c r="G61" s="1145"/>
      <c r="H61" s="1145"/>
      <c r="I61" s="1145"/>
      <c r="J61" s="1145"/>
      <c r="K61" s="1145"/>
      <c r="L61" s="296"/>
    </row>
    <row r="62" spans="1:12" ht="12" customHeight="1" x14ac:dyDescent="0.3">
      <c r="A62" s="305"/>
      <c r="B62" s="306"/>
      <c r="C62" s="307"/>
      <c r="D62" s="307"/>
      <c r="E62" s="307"/>
      <c r="F62" s="307"/>
      <c r="G62" s="1145"/>
      <c r="H62" s="1145"/>
      <c r="I62" s="1145"/>
      <c r="J62" s="1145"/>
      <c r="K62" s="1145"/>
      <c r="L62" s="296"/>
    </row>
    <row r="63" spans="1:12" x14ac:dyDescent="0.3">
      <c r="A63" s="308"/>
      <c r="B63" s="309"/>
      <c r="C63" s="309"/>
    </row>
    <row r="64" spans="1:12" x14ac:dyDescent="0.3">
      <c r="A64" s="308"/>
      <c r="B64" s="309"/>
      <c r="C64" s="309"/>
    </row>
    <row r="65" spans="1:3" x14ac:dyDescent="0.3">
      <c r="A65" s="308"/>
      <c r="B65" s="309"/>
      <c r="C65" s="309"/>
    </row>
  </sheetData>
  <sheetProtection formatCells="0"/>
  <mergeCells count="3">
    <mergeCell ref="A1:K1"/>
    <mergeCell ref="A5:K5"/>
    <mergeCell ref="A44:K44"/>
  </mergeCells>
  <printOptions horizontalCentered="1"/>
  <pageMargins left="0.51181102362204722" right="0.51181102362204722" top="0.98425196850393704" bottom="0.98425196850393704" header="0.59055118110236227" footer="0.78740157480314965"/>
  <pageSetup paperSize="9" scale="45" orientation="portrait" r:id="rId1"/>
  <headerFooter alignWithMargins="0">
    <oddHeader>&amp;R&amp;"Times New Roman CE,Félkövér dőlt"&amp;11 11. melléklet a 27/2020.(XI.26.)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L13"/>
  <sheetViews>
    <sheetView workbookViewId="0">
      <selection sqref="A1:L8"/>
    </sheetView>
  </sheetViews>
  <sheetFormatPr defaultRowHeight="13" x14ac:dyDescent="0.3"/>
  <cols>
    <col min="1" max="1" width="6.69921875" style="228" customWidth="1"/>
    <col min="2" max="2" width="24.69921875" style="188" customWidth="1"/>
    <col min="3" max="3" width="13" style="188" customWidth="1"/>
    <col min="4" max="5" width="15.5" style="229" customWidth="1"/>
    <col min="6" max="6" width="11.5" style="229" customWidth="1"/>
    <col min="7" max="7" width="13" style="229" customWidth="1"/>
    <col min="8" max="9" width="14" style="229" customWidth="1"/>
    <col min="10" max="10" width="13.296875" style="188" customWidth="1"/>
    <col min="11" max="11" width="16.796875" style="188" customWidth="1"/>
    <col min="12" max="12" width="14.69921875" style="188" customWidth="1"/>
    <col min="13" max="257" width="9.296875" style="188"/>
    <col min="258" max="258" width="6.69921875" style="188" customWidth="1"/>
    <col min="259" max="259" width="24.69921875" style="188" customWidth="1"/>
    <col min="260" max="260" width="13" style="188" customWidth="1"/>
    <col min="261" max="262" width="15.5" style="188" customWidth="1"/>
    <col min="263" max="263" width="11.5" style="188" customWidth="1"/>
    <col min="264" max="264" width="13" style="188" customWidth="1"/>
    <col min="265" max="266" width="14" style="188" customWidth="1"/>
    <col min="267" max="267" width="13.296875" style="188" customWidth="1"/>
    <col min="268" max="268" width="14.69921875" style="188" customWidth="1"/>
    <col min="269" max="513" width="9.296875" style="188"/>
    <col min="514" max="514" width="6.69921875" style="188" customWidth="1"/>
    <col min="515" max="515" width="24.69921875" style="188" customWidth="1"/>
    <col min="516" max="516" width="13" style="188" customWidth="1"/>
    <col min="517" max="518" width="15.5" style="188" customWidth="1"/>
    <col min="519" max="519" width="11.5" style="188" customWidth="1"/>
    <col min="520" max="520" width="13" style="188" customWidth="1"/>
    <col min="521" max="522" width="14" style="188" customWidth="1"/>
    <col min="523" max="523" width="13.296875" style="188" customWidth="1"/>
    <col min="524" max="524" width="14.69921875" style="188" customWidth="1"/>
    <col min="525" max="769" width="9.296875" style="188"/>
    <col min="770" max="770" width="6.69921875" style="188" customWidth="1"/>
    <col min="771" max="771" width="24.69921875" style="188" customWidth="1"/>
    <col min="772" max="772" width="13" style="188" customWidth="1"/>
    <col min="773" max="774" width="15.5" style="188" customWidth="1"/>
    <col min="775" max="775" width="11.5" style="188" customWidth="1"/>
    <col min="776" max="776" width="13" style="188" customWidth="1"/>
    <col min="777" max="778" width="14" style="188" customWidth="1"/>
    <col min="779" max="779" width="13.296875" style="188" customWidth="1"/>
    <col min="780" max="780" width="14.69921875" style="188" customWidth="1"/>
    <col min="781" max="1025" width="9.296875" style="188"/>
    <col min="1026" max="1026" width="6.69921875" style="188" customWidth="1"/>
    <col min="1027" max="1027" width="24.69921875" style="188" customWidth="1"/>
    <col min="1028" max="1028" width="13" style="188" customWidth="1"/>
    <col min="1029" max="1030" width="15.5" style="188" customWidth="1"/>
    <col min="1031" max="1031" width="11.5" style="188" customWidth="1"/>
    <col min="1032" max="1032" width="13" style="188" customWidth="1"/>
    <col min="1033" max="1034" width="14" style="188" customWidth="1"/>
    <col min="1035" max="1035" width="13.296875" style="188" customWidth="1"/>
    <col min="1036" max="1036" width="14.69921875" style="188" customWidth="1"/>
    <col min="1037" max="1281" width="9.296875" style="188"/>
    <col min="1282" max="1282" width="6.69921875" style="188" customWidth="1"/>
    <col min="1283" max="1283" width="24.69921875" style="188" customWidth="1"/>
    <col min="1284" max="1284" width="13" style="188" customWidth="1"/>
    <col min="1285" max="1286" width="15.5" style="188" customWidth="1"/>
    <col min="1287" max="1287" width="11.5" style="188" customWidth="1"/>
    <col min="1288" max="1288" width="13" style="188" customWidth="1"/>
    <col min="1289" max="1290" width="14" style="188" customWidth="1"/>
    <col min="1291" max="1291" width="13.296875" style="188" customWidth="1"/>
    <col min="1292" max="1292" width="14.69921875" style="188" customWidth="1"/>
    <col min="1293" max="1537" width="9.296875" style="188"/>
    <col min="1538" max="1538" width="6.69921875" style="188" customWidth="1"/>
    <col min="1539" max="1539" width="24.69921875" style="188" customWidth="1"/>
    <col min="1540" max="1540" width="13" style="188" customWidth="1"/>
    <col min="1541" max="1542" width="15.5" style="188" customWidth="1"/>
    <col min="1543" max="1543" width="11.5" style="188" customWidth="1"/>
    <col min="1544" max="1544" width="13" style="188" customWidth="1"/>
    <col min="1545" max="1546" width="14" style="188" customWidth="1"/>
    <col min="1547" max="1547" width="13.296875" style="188" customWidth="1"/>
    <col min="1548" max="1548" width="14.69921875" style="188" customWidth="1"/>
    <col min="1549" max="1793" width="9.296875" style="188"/>
    <col min="1794" max="1794" width="6.69921875" style="188" customWidth="1"/>
    <col min="1795" max="1795" width="24.69921875" style="188" customWidth="1"/>
    <col min="1796" max="1796" width="13" style="188" customWidth="1"/>
    <col min="1797" max="1798" width="15.5" style="188" customWidth="1"/>
    <col min="1799" max="1799" width="11.5" style="188" customWidth="1"/>
    <col min="1800" max="1800" width="13" style="188" customWidth="1"/>
    <col min="1801" max="1802" width="14" style="188" customWidth="1"/>
    <col min="1803" max="1803" width="13.296875" style="188" customWidth="1"/>
    <col min="1804" max="1804" width="14.69921875" style="188" customWidth="1"/>
    <col min="1805" max="2049" width="9.296875" style="188"/>
    <col min="2050" max="2050" width="6.69921875" style="188" customWidth="1"/>
    <col min="2051" max="2051" width="24.69921875" style="188" customWidth="1"/>
    <col min="2052" max="2052" width="13" style="188" customWidth="1"/>
    <col min="2053" max="2054" width="15.5" style="188" customWidth="1"/>
    <col min="2055" max="2055" width="11.5" style="188" customWidth="1"/>
    <col min="2056" max="2056" width="13" style="188" customWidth="1"/>
    <col min="2057" max="2058" width="14" style="188" customWidth="1"/>
    <col min="2059" max="2059" width="13.296875" style="188" customWidth="1"/>
    <col min="2060" max="2060" width="14.69921875" style="188" customWidth="1"/>
    <col min="2061" max="2305" width="9.296875" style="188"/>
    <col min="2306" max="2306" width="6.69921875" style="188" customWidth="1"/>
    <col min="2307" max="2307" width="24.69921875" style="188" customWidth="1"/>
    <col min="2308" max="2308" width="13" style="188" customWidth="1"/>
    <col min="2309" max="2310" width="15.5" style="188" customWidth="1"/>
    <col min="2311" max="2311" width="11.5" style="188" customWidth="1"/>
    <col min="2312" max="2312" width="13" style="188" customWidth="1"/>
    <col min="2313" max="2314" width="14" style="188" customWidth="1"/>
    <col min="2315" max="2315" width="13.296875" style="188" customWidth="1"/>
    <col min="2316" max="2316" width="14.69921875" style="188" customWidth="1"/>
    <col min="2317" max="2561" width="9.296875" style="188"/>
    <col min="2562" max="2562" width="6.69921875" style="188" customWidth="1"/>
    <col min="2563" max="2563" width="24.69921875" style="188" customWidth="1"/>
    <col min="2564" max="2564" width="13" style="188" customWidth="1"/>
    <col min="2565" max="2566" width="15.5" style="188" customWidth="1"/>
    <col min="2567" max="2567" width="11.5" style="188" customWidth="1"/>
    <col min="2568" max="2568" width="13" style="188" customWidth="1"/>
    <col min="2569" max="2570" width="14" style="188" customWidth="1"/>
    <col min="2571" max="2571" width="13.296875" style="188" customWidth="1"/>
    <col min="2572" max="2572" width="14.69921875" style="188" customWidth="1"/>
    <col min="2573" max="2817" width="9.296875" style="188"/>
    <col min="2818" max="2818" width="6.69921875" style="188" customWidth="1"/>
    <col min="2819" max="2819" width="24.69921875" style="188" customWidth="1"/>
    <col min="2820" max="2820" width="13" style="188" customWidth="1"/>
    <col min="2821" max="2822" width="15.5" style="188" customWidth="1"/>
    <col min="2823" max="2823" width="11.5" style="188" customWidth="1"/>
    <col min="2824" max="2824" width="13" style="188" customWidth="1"/>
    <col min="2825" max="2826" width="14" style="188" customWidth="1"/>
    <col min="2827" max="2827" width="13.296875" style="188" customWidth="1"/>
    <col min="2828" max="2828" width="14.69921875" style="188" customWidth="1"/>
    <col min="2829" max="3073" width="9.296875" style="188"/>
    <col min="3074" max="3074" width="6.69921875" style="188" customWidth="1"/>
    <col min="3075" max="3075" width="24.69921875" style="188" customWidth="1"/>
    <col min="3076" max="3076" width="13" style="188" customWidth="1"/>
    <col min="3077" max="3078" width="15.5" style="188" customWidth="1"/>
    <col min="3079" max="3079" width="11.5" style="188" customWidth="1"/>
    <col min="3080" max="3080" width="13" style="188" customWidth="1"/>
    <col min="3081" max="3082" width="14" style="188" customWidth="1"/>
    <col min="3083" max="3083" width="13.296875" style="188" customWidth="1"/>
    <col min="3084" max="3084" width="14.69921875" style="188" customWidth="1"/>
    <col min="3085" max="3329" width="9.296875" style="188"/>
    <col min="3330" max="3330" width="6.69921875" style="188" customWidth="1"/>
    <col min="3331" max="3331" width="24.69921875" style="188" customWidth="1"/>
    <col min="3332" max="3332" width="13" style="188" customWidth="1"/>
    <col min="3333" max="3334" width="15.5" style="188" customWidth="1"/>
    <col min="3335" max="3335" width="11.5" style="188" customWidth="1"/>
    <col min="3336" max="3336" width="13" style="188" customWidth="1"/>
    <col min="3337" max="3338" width="14" style="188" customWidth="1"/>
    <col min="3339" max="3339" width="13.296875" style="188" customWidth="1"/>
    <col min="3340" max="3340" width="14.69921875" style="188" customWidth="1"/>
    <col min="3341" max="3585" width="9.296875" style="188"/>
    <col min="3586" max="3586" width="6.69921875" style="188" customWidth="1"/>
    <col min="3587" max="3587" width="24.69921875" style="188" customWidth="1"/>
    <col min="3588" max="3588" width="13" style="188" customWidth="1"/>
    <col min="3589" max="3590" width="15.5" style="188" customWidth="1"/>
    <col min="3591" max="3591" width="11.5" style="188" customWidth="1"/>
    <col min="3592" max="3592" width="13" style="188" customWidth="1"/>
    <col min="3593" max="3594" width="14" style="188" customWidth="1"/>
    <col min="3595" max="3595" width="13.296875" style="188" customWidth="1"/>
    <col min="3596" max="3596" width="14.69921875" style="188" customWidth="1"/>
    <col min="3597" max="3841" width="9.296875" style="188"/>
    <col min="3842" max="3842" width="6.69921875" style="188" customWidth="1"/>
    <col min="3843" max="3843" width="24.69921875" style="188" customWidth="1"/>
    <col min="3844" max="3844" width="13" style="188" customWidth="1"/>
    <col min="3845" max="3846" width="15.5" style="188" customWidth="1"/>
    <col min="3847" max="3847" width="11.5" style="188" customWidth="1"/>
    <col min="3848" max="3848" width="13" style="188" customWidth="1"/>
    <col min="3849" max="3850" width="14" style="188" customWidth="1"/>
    <col min="3851" max="3851" width="13.296875" style="188" customWidth="1"/>
    <col min="3852" max="3852" width="14.69921875" style="188" customWidth="1"/>
    <col min="3853" max="4097" width="9.296875" style="188"/>
    <col min="4098" max="4098" width="6.69921875" style="188" customWidth="1"/>
    <col min="4099" max="4099" width="24.69921875" style="188" customWidth="1"/>
    <col min="4100" max="4100" width="13" style="188" customWidth="1"/>
    <col min="4101" max="4102" width="15.5" style="188" customWidth="1"/>
    <col min="4103" max="4103" width="11.5" style="188" customWidth="1"/>
    <col min="4104" max="4104" width="13" style="188" customWidth="1"/>
    <col min="4105" max="4106" width="14" style="188" customWidth="1"/>
    <col min="4107" max="4107" width="13.296875" style="188" customWidth="1"/>
    <col min="4108" max="4108" width="14.69921875" style="188" customWidth="1"/>
    <col min="4109" max="4353" width="9.296875" style="188"/>
    <col min="4354" max="4354" width="6.69921875" style="188" customWidth="1"/>
    <col min="4355" max="4355" width="24.69921875" style="188" customWidth="1"/>
    <col min="4356" max="4356" width="13" style="188" customWidth="1"/>
    <col min="4357" max="4358" width="15.5" style="188" customWidth="1"/>
    <col min="4359" max="4359" width="11.5" style="188" customWidth="1"/>
    <col min="4360" max="4360" width="13" style="188" customWidth="1"/>
    <col min="4361" max="4362" width="14" style="188" customWidth="1"/>
    <col min="4363" max="4363" width="13.296875" style="188" customWidth="1"/>
    <col min="4364" max="4364" width="14.69921875" style="188" customWidth="1"/>
    <col min="4365" max="4609" width="9.296875" style="188"/>
    <col min="4610" max="4610" width="6.69921875" style="188" customWidth="1"/>
    <col min="4611" max="4611" width="24.69921875" style="188" customWidth="1"/>
    <col min="4612" max="4612" width="13" style="188" customWidth="1"/>
    <col min="4613" max="4614" width="15.5" style="188" customWidth="1"/>
    <col min="4615" max="4615" width="11.5" style="188" customWidth="1"/>
    <col min="4616" max="4616" width="13" style="188" customWidth="1"/>
    <col min="4617" max="4618" width="14" style="188" customWidth="1"/>
    <col min="4619" max="4619" width="13.296875" style="188" customWidth="1"/>
    <col min="4620" max="4620" width="14.69921875" style="188" customWidth="1"/>
    <col min="4621" max="4865" width="9.296875" style="188"/>
    <col min="4866" max="4866" width="6.69921875" style="188" customWidth="1"/>
    <col min="4867" max="4867" width="24.69921875" style="188" customWidth="1"/>
    <col min="4868" max="4868" width="13" style="188" customWidth="1"/>
    <col min="4869" max="4870" width="15.5" style="188" customWidth="1"/>
    <col min="4871" max="4871" width="11.5" style="188" customWidth="1"/>
    <col min="4872" max="4872" width="13" style="188" customWidth="1"/>
    <col min="4873" max="4874" width="14" style="188" customWidth="1"/>
    <col min="4875" max="4875" width="13.296875" style="188" customWidth="1"/>
    <col min="4876" max="4876" width="14.69921875" style="188" customWidth="1"/>
    <col min="4877" max="5121" width="9.296875" style="188"/>
    <col min="5122" max="5122" width="6.69921875" style="188" customWidth="1"/>
    <col min="5123" max="5123" width="24.69921875" style="188" customWidth="1"/>
    <col min="5124" max="5124" width="13" style="188" customWidth="1"/>
    <col min="5125" max="5126" width="15.5" style="188" customWidth="1"/>
    <col min="5127" max="5127" width="11.5" style="188" customWidth="1"/>
    <col min="5128" max="5128" width="13" style="188" customWidth="1"/>
    <col min="5129" max="5130" width="14" style="188" customWidth="1"/>
    <col min="5131" max="5131" width="13.296875" style="188" customWidth="1"/>
    <col min="5132" max="5132" width="14.69921875" style="188" customWidth="1"/>
    <col min="5133" max="5377" width="9.296875" style="188"/>
    <col min="5378" max="5378" width="6.69921875" style="188" customWidth="1"/>
    <col min="5379" max="5379" width="24.69921875" style="188" customWidth="1"/>
    <col min="5380" max="5380" width="13" style="188" customWidth="1"/>
    <col min="5381" max="5382" width="15.5" style="188" customWidth="1"/>
    <col min="5383" max="5383" width="11.5" style="188" customWidth="1"/>
    <col min="5384" max="5384" width="13" style="188" customWidth="1"/>
    <col min="5385" max="5386" width="14" style="188" customWidth="1"/>
    <col min="5387" max="5387" width="13.296875" style="188" customWidth="1"/>
    <col min="5388" max="5388" width="14.69921875" style="188" customWidth="1"/>
    <col min="5389" max="5633" width="9.296875" style="188"/>
    <col min="5634" max="5634" width="6.69921875" style="188" customWidth="1"/>
    <col min="5635" max="5635" width="24.69921875" style="188" customWidth="1"/>
    <col min="5636" max="5636" width="13" style="188" customWidth="1"/>
    <col min="5637" max="5638" width="15.5" style="188" customWidth="1"/>
    <col min="5639" max="5639" width="11.5" style="188" customWidth="1"/>
    <col min="5640" max="5640" width="13" style="188" customWidth="1"/>
    <col min="5641" max="5642" width="14" style="188" customWidth="1"/>
    <col min="5643" max="5643" width="13.296875" style="188" customWidth="1"/>
    <col min="5644" max="5644" width="14.69921875" style="188" customWidth="1"/>
    <col min="5645" max="5889" width="9.296875" style="188"/>
    <col min="5890" max="5890" width="6.69921875" style="188" customWidth="1"/>
    <col min="5891" max="5891" width="24.69921875" style="188" customWidth="1"/>
    <col min="5892" max="5892" width="13" style="188" customWidth="1"/>
    <col min="5893" max="5894" width="15.5" style="188" customWidth="1"/>
    <col min="5895" max="5895" width="11.5" style="188" customWidth="1"/>
    <col min="5896" max="5896" width="13" style="188" customWidth="1"/>
    <col min="5897" max="5898" width="14" style="188" customWidth="1"/>
    <col min="5899" max="5899" width="13.296875" style="188" customWidth="1"/>
    <col min="5900" max="5900" width="14.69921875" style="188" customWidth="1"/>
    <col min="5901" max="6145" width="9.296875" style="188"/>
    <col min="6146" max="6146" width="6.69921875" style="188" customWidth="1"/>
    <col min="6147" max="6147" width="24.69921875" style="188" customWidth="1"/>
    <col min="6148" max="6148" width="13" style="188" customWidth="1"/>
    <col min="6149" max="6150" width="15.5" style="188" customWidth="1"/>
    <col min="6151" max="6151" width="11.5" style="188" customWidth="1"/>
    <col min="6152" max="6152" width="13" style="188" customWidth="1"/>
    <col min="6153" max="6154" width="14" style="188" customWidth="1"/>
    <col min="6155" max="6155" width="13.296875" style="188" customWidth="1"/>
    <col min="6156" max="6156" width="14.69921875" style="188" customWidth="1"/>
    <col min="6157" max="6401" width="9.296875" style="188"/>
    <col min="6402" max="6402" width="6.69921875" style="188" customWidth="1"/>
    <col min="6403" max="6403" width="24.69921875" style="188" customWidth="1"/>
    <col min="6404" max="6404" width="13" style="188" customWidth="1"/>
    <col min="6405" max="6406" width="15.5" style="188" customWidth="1"/>
    <col min="6407" max="6407" width="11.5" style="188" customWidth="1"/>
    <col min="6408" max="6408" width="13" style="188" customWidth="1"/>
    <col min="6409" max="6410" width="14" style="188" customWidth="1"/>
    <col min="6411" max="6411" width="13.296875" style="188" customWidth="1"/>
    <col min="6412" max="6412" width="14.69921875" style="188" customWidth="1"/>
    <col min="6413" max="6657" width="9.296875" style="188"/>
    <col min="6658" max="6658" width="6.69921875" style="188" customWidth="1"/>
    <col min="6659" max="6659" width="24.69921875" style="188" customWidth="1"/>
    <col min="6660" max="6660" width="13" style="188" customWidth="1"/>
    <col min="6661" max="6662" width="15.5" style="188" customWidth="1"/>
    <col min="6663" max="6663" width="11.5" style="188" customWidth="1"/>
    <col min="6664" max="6664" width="13" style="188" customWidth="1"/>
    <col min="6665" max="6666" width="14" style="188" customWidth="1"/>
    <col min="6667" max="6667" width="13.296875" style="188" customWidth="1"/>
    <col min="6668" max="6668" width="14.69921875" style="188" customWidth="1"/>
    <col min="6669" max="6913" width="9.296875" style="188"/>
    <col min="6914" max="6914" width="6.69921875" style="188" customWidth="1"/>
    <col min="6915" max="6915" width="24.69921875" style="188" customWidth="1"/>
    <col min="6916" max="6916" width="13" style="188" customWidth="1"/>
    <col min="6917" max="6918" width="15.5" style="188" customWidth="1"/>
    <col min="6919" max="6919" width="11.5" style="188" customWidth="1"/>
    <col min="6920" max="6920" width="13" style="188" customWidth="1"/>
    <col min="6921" max="6922" width="14" style="188" customWidth="1"/>
    <col min="6923" max="6923" width="13.296875" style="188" customWidth="1"/>
    <col min="6924" max="6924" width="14.69921875" style="188" customWidth="1"/>
    <col min="6925" max="7169" width="9.296875" style="188"/>
    <col min="7170" max="7170" width="6.69921875" style="188" customWidth="1"/>
    <col min="7171" max="7171" width="24.69921875" style="188" customWidth="1"/>
    <col min="7172" max="7172" width="13" style="188" customWidth="1"/>
    <col min="7173" max="7174" width="15.5" style="188" customWidth="1"/>
    <col min="7175" max="7175" width="11.5" style="188" customWidth="1"/>
    <col min="7176" max="7176" width="13" style="188" customWidth="1"/>
    <col min="7177" max="7178" width="14" style="188" customWidth="1"/>
    <col min="7179" max="7179" width="13.296875" style="188" customWidth="1"/>
    <col min="7180" max="7180" width="14.69921875" style="188" customWidth="1"/>
    <col min="7181" max="7425" width="9.296875" style="188"/>
    <col min="7426" max="7426" width="6.69921875" style="188" customWidth="1"/>
    <col min="7427" max="7427" width="24.69921875" style="188" customWidth="1"/>
    <col min="7428" max="7428" width="13" style="188" customWidth="1"/>
    <col min="7429" max="7430" width="15.5" style="188" customWidth="1"/>
    <col min="7431" max="7431" width="11.5" style="188" customWidth="1"/>
    <col min="7432" max="7432" width="13" style="188" customWidth="1"/>
    <col min="7433" max="7434" width="14" style="188" customWidth="1"/>
    <col min="7435" max="7435" width="13.296875" style="188" customWidth="1"/>
    <col min="7436" max="7436" width="14.69921875" style="188" customWidth="1"/>
    <col min="7437" max="7681" width="9.296875" style="188"/>
    <col min="7682" max="7682" width="6.69921875" style="188" customWidth="1"/>
    <col min="7683" max="7683" width="24.69921875" style="188" customWidth="1"/>
    <col min="7684" max="7684" width="13" style="188" customWidth="1"/>
    <col min="7685" max="7686" width="15.5" style="188" customWidth="1"/>
    <col min="7687" max="7687" width="11.5" style="188" customWidth="1"/>
    <col min="7688" max="7688" width="13" style="188" customWidth="1"/>
    <col min="7689" max="7690" width="14" style="188" customWidth="1"/>
    <col min="7691" max="7691" width="13.296875" style="188" customWidth="1"/>
    <col min="7692" max="7692" width="14.69921875" style="188" customWidth="1"/>
    <col min="7693" max="7937" width="9.296875" style="188"/>
    <col min="7938" max="7938" width="6.69921875" style="188" customWidth="1"/>
    <col min="7939" max="7939" width="24.69921875" style="188" customWidth="1"/>
    <col min="7940" max="7940" width="13" style="188" customWidth="1"/>
    <col min="7941" max="7942" width="15.5" style="188" customWidth="1"/>
    <col min="7943" max="7943" width="11.5" style="188" customWidth="1"/>
    <col min="7944" max="7944" width="13" style="188" customWidth="1"/>
    <col min="7945" max="7946" width="14" style="188" customWidth="1"/>
    <col min="7947" max="7947" width="13.296875" style="188" customWidth="1"/>
    <col min="7948" max="7948" width="14.69921875" style="188" customWidth="1"/>
    <col min="7949" max="8193" width="9.296875" style="188"/>
    <col min="8194" max="8194" width="6.69921875" style="188" customWidth="1"/>
    <col min="8195" max="8195" width="24.69921875" style="188" customWidth="1"/>
    <col min="8196" max="8196" width="13" style="188" customWidth="1"/>
    <col min="8197" max="8198" width="15.5" style="188" customWidth="1"/>
    <col min="8199" max="8199" width="11.5" style="188" customWidth="1"/>
    <col min="8200" max="8200" width="13" style="188" customWidth="1"/>
    <col min="8201" max="8202" width="14" style="188" customWidth="1"/>
    <col min="8203" max="8203" width="13.296875" style="188" customWidth="1"/>
    <col min="8204" max="8204" width="14.69921875" style="188" customWidth="1"/>
    <col min="8205" max="8449" width="9.296875" style="188"/>
    <col min="8450" max="8450" width="6.69921875" style="188" customWidth="1"/>
    <col min="8451" max="8451" width="24.69921875" style="188" customWidth="1"/>
    <col min="8452" max="8452" width="13" style="188" customWidth="1"/>
    <col min="8453" max="8454" width="15.5" style="188" customWidth="1"/>
    <col min="8455" max="8455" width="11.5" style="188" customWidth="1"/>
    <col min="8456" max="8456" width="13" style="188" customWidth="1"/>
    <col min="8457" max="8458" width="14" style="188" customWidth="1"/>
    <col min="8459" max="8459" width="13.296875" style="188" customWidth="1"/>
    <col min="8460" max="8460" width="14.69921875" style="188" customWidth="1"/>
    <col min="8461" max="8705" width="9.296875" style="188"/>
    <col min="8706" max="8706" width="6.69921875" style="188" customWidth="1"/>
    <col min="8707" max="8707" width="24.69921875" style="188" customWidth="1"/>
    <col min="8708" max="8708" width="13" style="188" customWidth="1"/>
    <col min="8709" max="8710" width="15.5" style="188" customWidth="1"/>
    <col min="8711" max="8711" width="11.5" style="188" customWidth="1"/>
    <col min="8712" max="8712" width="13" style="188" customWidth="1"/>
    <col min="8713" max="8714" width="14" style="188" customWidth="1"/>
    <col min="8715" max="8715" width="13.296875" style="188" customWidth="1"/>
    <col min="8716" max="8716" width="14.69921875" style="188" customWidth="1"/>
    <col min="8717" max="8961" width="9.296875" style="188"/>
    <col min="8962" max="8962" width="6.69921875" style="188" customWidth="1"/>
    <col min="8963" max="8963" width="24.69921875" style="188" customWidth="1"/>
    <col min="8964" max="8964" width="13" style="188" customWidth="1"/>
    <col min="8965" max="8966" width="15.5" style="188" customWidth="1"/>
    <col min="8967" max="8967" width="11.5" style="188" customWidth="1"/>
    <col min="8968" max="8968" width="13" style="188" customWidth="1"/>
    <col min="8969" max="8970" width="14" style="188" customWidth="1"/>
    <col min="8971" max="8971" width="13.296875" style="188" customWidth="1"/>
    <col min="8972" max="8972" width="14.69921875" style="188" customWidth="1"/>
    <col min="8973" max="9217" width="9.296875" style="188"/>
    <col min="9218" max="9218" width="6.69921875" style="188" customWidth="1"/>
    <col min="9219" max="9219" width="24.69921875" style="188" customWidth="1"/>
    <col min="9220" max="9220" width="13" style="188" customWidth="1"/>
    <col min="9221" max="9222" width="15.5" style="188" customWidth="1"/>
    <col min="9223" max="9223" width="11.5" style="188" customWidth="1"/>
    <col min="9224" max="9224" width="13" style="188" customWidth="1"/>
    <col min="9225" max="9226" width="14" style="188" customWidth="1"/>
    <col min="9227" max="9227" width="13.296875" style="188" customWidth="1"/>
    <col min="9228" max="9228" width="14.69921875" style="188" customWidth="1"/>
    <col min="9229" max="9473" width="9.296875" style="188"/>
    <col min="9474" max="9474" width="6.69921875" style="188" customWidth="1"/>
    <col min="9475" max="9475" width="24.69921875" style="188" customWidth="1"/>
    <col min="9476" max="9476" width="13" style="188" customWidth="1"/>
    <col min="9477" max="9478" width="15.5" style="188" customWidth="1"/>
    <col min="9479" max="9479" width="11.5" style="188" customWidth="1"/>
    <col min="9480" max="9480" width="13" style="188" customWidth="1"/>
    <col min="9481" max="9482" width="14" style="188" customWidth="1"/>
    <col min="9483" max="9483" width="13.296875" style="188" customWidth="1"/>
    <col min="9484" max="9484" width="14.69921875" style="188" customWidth="1"/>
    <col min="9485" max="9729" width="9.296875" style="188"/>
    <col min="9730" max="9730" width="6.69921875" style="188" customWidth="1"/>
    <col min="9731" max="9731" width="24.69921875" style="188" customWidth="1"/>
    <col min="9732" max="9732" width="13" style="188" customWidth="1"/>
    <col min="9733" max="9734" width="15.5" style="188" customWidth="1"/>
    <col min="9735" max="9735" width="11.5" style="188" customWidth="1"/>
    <col min="9736" max="9736" width="13" style="188" customWidth="1"/>
    <col min="9737" max="9738" width="14" style="188" customWidth="1"/>
    <col min="9739" max="9739" width="13.296875" style="188" customWidth="1"/>
    <col min="9740" max="9740" width="14.69921875" style="188" customWidth="1"/>
    <col min="9741" max="9985" width="9.296875" style="188"/>
    <col min="9986" max="9986" width="6.69921875" style="188" customWidth="1"/>
    <col min="9987" max="9987" width="24.69921875" style="188" customWidth="1"/>
    <col min="9988" max="9988" width="13" style="188" customWidth="1"/>
    <col min="9989" max="9990" width="15.5" style="188" customWidth="1"/>
    <col min="9991" max="9991" width="11.5" style="188" customWidth="1"/>
    <col min="9992" max="9992" width="13" style="188" customWidth="1"/>
    <col min="9993" max="9994" width="14" style="188" customWidth="1"/>
    <col min="9995" max="9995" width="13.296875" style="188" customWidth="1"/>
    <col min="9996" max="9996" width="14.69921875" style="188" customWidth="1"/>
    <col min="9997" max="10241" width="9.296875" style="188"/>
    <col min="10242" max="10242" width="6.69921875" style="188" customWidth="1"/>
    <col min="10243" max="10243" width="24.69921875" style="188" customWidth="1"/>
    <col min="10244" max="10244" width="13" style="188" customWidth="1"/>
    <col min="10245" max="10246" width="15.5" style="188" customWidth="1"/>
    <col min="10247" max="10247" width="11.5" style="188" customWidth="1"/>
    <col min="10248" max="10248" width="13" style="188" customWidth="1"/>
    <col min="10249" max="10250" width="14" style="188" customWidth="1"/>
    <col min="10251" max="10251" width="13.296875" style="188" customWidth="1"/>
    <col min="10252" max="10252" width="14.69921875" style="188" customWidth="1"/>
    <col min="10253" max="10497" width="9.296875" style="188"/>
    <col min="10498" max="10498" width="6.69921875" style="188" customWidth="1"/>
    <col min="10499" max="10499" width="24.69921875" style="188" customWidth="1"/>
    <col min="10500" max="10500" width="13" style="188" customWidth="1"/>
    <col min="10501" max="10502" width="15.5" style="188" customWidth="1"/>
    <col min="10503" max="10503" width="11.5" style="188" customWidth="1"/>
    <col min="10504" max="10504" width="13" style="188" customWidth="1"/>
    <col min="10505" max="10506" width="14" style="188" customWidth="1"/>
    <col min="10507" max="10507" width="13.296875" style="188" customWidth="1"/>
    <col min="10508" max="10508" width="14.69921875" style="188" customWidth="1"/>
    <col min="10509" max="10753" width="9.296875" style="188"/>
    <col min="10754" max="10754" width="6.69921875" style="188" customWidth="1"/>
    <col min="10755" max="10755" width="24.69921875" style="188" customWidth="1"/>
    <col min="10756" max="10756" width="13" style="188" customWidth="1"/>
    <col min="10757" max="10758" width="15.5" style="188" customWidth="1"/>
    <col min="10759" max="10759" width="11.5" style="188" customWidth="1"/>
    <col min="10760" max="10760" width="13" style="188" customWidth="1"/>
    <col min="10761" max="10762" width="14" style="188" customWidth="1"/>
    <col min="10763" max="10763" width="13.296875" style="188" customWidth="1"/>
    <col min="10764" max="10764" width="14.69921875" style="188" customWidth="1"/>
    <col min="10765" max="11009" width="9.296875" style="188"/>
    <col min="11010" max="11010" width="6.69921875" style="188" customWidth="1"/>
    <col min="11011" max="11011" width="24.69921875" style="188" customWidth="1"/>
    <col min="11012" max="11012" width="13" style="188" customWidth="1"/>
    <col min="11013" max="11014" width="15.5" style="188" customWidth="1"/>
    <col min="11015" max="11015" width="11.5" style="188" customWidth="1"/>
    <col min="11016" max="11016" width="13" style="188" customWidth="1"/>
    <col min="11017" max="11018" width="14" style="188" customWidth="1"/>
    <col min="11019" max="11019" width="13.296875" style="188" customWidth="1"/>
    <col min="11020" max="11020" width="14.69921875" style="188" customWidth="1"/>
    <col min="11021" max="11265" width="9.296875" style="188"/>
    <col min="11266" max="11266" width="6.69921875" style="188" customWidth="1"/>
    <col min="11267" max="11267" width="24.69921875" style="188" customWidth="1"/>
    <col min="11268" max="11268" width="13" style="188" customWidth="1"/>
    <col min="11269" max="11270" width="15.5" style="188" customWidth="1"/>
    <col min="11271" max="11271" width="11.5" style="188" customWidth="1"/>
    <col min="11272" max="11272" width="13" style="188" customWidth="1"/>
    <col min="11273" max="11274" width="14" style="188" customWidth="1"/>
    <col min="11275" max="11275" width="13.296875" style="188" customWidth="1"/>
    <col min="11276" max="11276" width="14.69921875" style="188" customWidth="1"/>
    <col min="11277" max="11521" width="9.296875" style="188"/>
    <col min="11522" max="11522" width="6.69921875" style="188" customWidth="1"/>
    <col min="11523" max="11523" width="24.69921875" style="188" customWidth="1"/>
    <col min="11524" max="11524" width="13" style="188" customWidth="1"/>
    <col min="11525" max="11526" width="15.5" style="188" customWidth="1"/>
    <col min="11527" max="11527" width="11.5" style="188" customWidth="1"/>
    <col min="11528" max="11528" width="13" style="188" customWidth="1"/>
    <col min="11529" max="11530" width="14" style="188" customWidth="1"/>
    <col min="11531" max="11531" width="13.296875" style="188" customWidth="1"/>
    <col min="11532" max="11532" width="14.69921875" style="188" customWidth="1"/>
    <col min="11533" max="11777" width="9.296875" style="188"/>
    <col min="11778" max="11778" width="6.69921875" style="188" customWidth="1"/>
    <col min="11779" max="11779" width="24.69921875" style="188" customWidth="1"/>
    <col min="11780" max="11780" width="13" style="188" customWidth="1"/>
    <col min="11781" max="11782" width="15.5" style="188" customWidth="1"/>
    <col min="11783" max="11783" width="11.5" style="188" customWidth="1"/>
    <col min="11784" max="11784" width="13" style="188" customWidth="1"/>
    <col min="11785" max="11786" width="14" style="188" customWidth="1"/>
    <col min="11787" max="11787" width="13.296875" style="188" customWidth="1"/>
    <col min="11788" max="11788" width="14.69921875" style="188" customWidth="1"/>
    <col min="11789" max="12033" width="9.296875" style="188"/>
    <col min="12034" max="12034" width="6.69921875" style="188" customWidth="1"/>
    <col min="12035" max="12035" width="24.69921875" style="188" customWidth="1"/>
    <col min="12036" max="12036" width="13" style="188" customWidth="1"/>
    <col min="12037" max="12038" width="15.5" style="188" customWidth="1"/>
    <col min="12039" max="12039" width="11.5" style="188" customWidth="1"/>
    <col min="12040" max="12040" width="13" style="188" customWidth="1"/>
    <col min="12041" max="12042" width="14" style="188" customWidth="1"/>
    <col min="12043" max="12043" width="13.296875" style="188" customWidth="1"/>
    <col min="12044" max="12044" width="14.69921875" style="188" customWidth="1"/>
    <col min="12045" max="12289" width="9.296875" style="188"/>
    <col min="12290" max="12290" width="6.69921875" style="188" customWidth="1"/>
    <col min="12291" max="12291" width="24.69921875" style="188" customWidth="1"/>
    <col min="12292" max="12292" width="13" style="188" customWidth="1"/>
    <col min="12293" max="12294" width="15.5" style="188" customWidth="1"/>
    <col min="12295" max="12295" width="11.5" style="188" customWidth="1"/>
    <col min="12296" max="12296" width="13" style="188" customWidth="1"/>
    <col min="12297" max="12298" width="14" style="188" customWidth="1"/>
    <col min="12299" max="12299" width="13.296875" style="188" customWidth="1"/>
    <col min="12300" max="12300" width="14.69921875" style="188" customWidth="1"/>
    <col min="12301" max="12545" width="9.296875" style="188"/>
    <col min="12546" max="12546" width="6.69921875" style="188" customWidth="1"/>
    <col min="12547" max="12547" width="24.69921875" style="188" customWidth="1"/>
    <col min="12548" max="12548" width="13" style="188" customWidth="1"/>
    <col min="12549" max="12550" width="15.5" style="188" customWidth="1"/>
    <col min="12551" max="12551" width="11.5" style="188" customWidth="1"/>
    <col min="12552" max="12552" width="13" style="188" customWidth="1"/>
    <col min="12553" max="12554" width="14" style="188" customWidth="1"/>
    <col min="12555" max="12555" width="13.296875" style="188" customWidth="1"/>
    <col min="12556" max="12556" width="14.69921875" style="188" customWidth="1"/>
    <col min="12557" max="12801" width="9.296875" style="188"/>
    <col min="12802" max="12802" width="6.69921875" style="188" customWidth="1"/>
    <col min="12803" max="12803" width="24.69921875" style="188" customWidth="1"/>
    <col min="12804" max="12804" width="13" style="188" customWidth="1"/>
    <col min="12805" max="12806" width="15.5" style="188" customWidth="1"/>
    <col min="12807" max="12807" width="11.5" style="188" customWidth="1"/>
    <col min="12808" max="12808" width="13" style="188" customWidth="1"/>
    <col min="12809" max="12810" width="14" style="188" customWidth="1"/>
    <col min="12811" max="12811" width="13.296875" style="188" customWidth="1"/>
    <col min="12812" max="12812" width="14.69921875" style="188" customWidth="1"/>
    <col min="12813" max="13057" width="9.296875" style="188"/>
    <col min="13058" max="13058" width="6.69921875" style="188" customWidth="1"/>
    <col min="13059" max="13059" width="24.69921875" style="188" customWidth="1"/>
    <col min="13060" max="13060" width="13" style="188" customWidth="1"/>
    <col min="13061" max="13062" width="15.5" style="188" customWidth="1"/>
    <col min="13063" max="13063" width="11.5" style="188" customWidth="1"/>
    <col min="13064" max="13064" width="13" style="188" customWidth="1"/>
    <col min="13065" max="13066" width="14" style="188" customWidth="1"/>
    <col min="13067" max="13067" width="13.296875" style="188" customWidth="1"/>
    <col min="13068" max="13068" width="14.69921875" style="188" customWidth="1"/>
    <col min="13069" max="13313" width="9.296875" style="188"/>
    <col min="13314" max="13314" width="6.69921875" style="188" customWidth="1"/>
    <col min="13315" max="13315" width="24.69921875" style="188" customWidth="1"/>
    <col min="13316" max="13316" width="13" style="188" customWidth="1"/>
    <col min="13317" max="13318" width="15.5" style="188" customWidth="1"/>
    <col min="13319" max="13319" width="11.5" style="188" customWidth="1"/>
    <col min="13320" max="13320" width="13" style="188" customWidth="1"/>
    <col min="13321" max="13322" width="14" style="188" customWidth="1"/>
    <col min="13323" max="13323" width="13.296875" style="188" customWidth="1"/>
    <col min="13324" max="13324" width="14.69921875" style="188" customWidth="1"/>
    <col min="13325" max="13569" width="9.296875" style="188"/>
    <col min="13570" max="13570" width="6.69921875" style="188" customWidth="1"/>
    <col min="13571" max="13571" width="24.69921875" style="188" customWidth="1"/>
    <col min="13572" max="13572" width="13" style="188" customWidth="1"/>
    <col min="13573" max="13574" width="15.5" style="188" customWidth="1"/>
    <col min="13575" max="13575" width="11.5" style="188" customWidth="1"/>
    <col min="13576" max="13576" width="13" style="188" customWidth="1"/>
    <col min="13577" max="13578" width="14" style="188" customWidth="1"/>
    <col min="13579" max="13579" width="13.296875" style="188" customWidth="1"/>
    <col min="13580" max="13580" width="14.69921875" style="188" customWidth="1"/>
    <col min="13581" max="13825" width="9.296875" style="188"/>
    <col min="13826" max="13826" width="6.69921875" style="188" customWidth="1"/>
    <col min="13827" max="13827" width="24.69921875" style="188" customWidth="1"/>
    <col min="13828" max="13828" width="13" style="188" customWidth="1"/>
    <col min="13829" max="13830" width="15.5" style="188" customWidth="1"/>
    <col min="13831" max="13831" width="11.5" style="188" customWidth="1"/>
    <col min="13832" max="13832" width="13" style="188" customWidth="1"/>
    <col min="13833" max="13834" width="14" style="188" customWidth="1"/>
    <col min="13835" max="13835" width="13.296875" style="188" customWidth="1"/>
    <col min="13836" max="13836" width="14.69921875" style="188" customWidth="1"/>
    <col min="13837" max="14081" width="9.296875" style="188"/>
    <col min="14082" max="14082" width="6.69921875" style="188" customWidth="1"/>
    <col min="14083" max="14083" width="24.69921875" style="188" customWidth="1"/>
    <col min="14084" max="14084" width="13" style="188" customWidth="1"/>
    <col min="14085" max="14086" width="15.5" style="188" customWidth="1"/>
    <col min="14087" max="14087" width="11.5" style="188" customWidth="1"/>
    <col min="14088" max="14088" width="13" style="188" customWidth="1"/>
    <col min="14089" max="14090" width="14" style="188" customWidth="1"/>
    <col min="14091" max="14091" width="13.296875" style="188" customWidth="1"/>
    <col min="14092" max="14092" width="14.69921875" style="188" customWidth="1"/>
    <col min="14093" max="14337" width="9.296875" style="188"/>
    <col min="14338" max="14338" width="6.69921875" style="188" customWidth="1"/>
    <col min="14339" max="14339" width="24.69921875" style="188" customWidth="1"/>
    <col min="14340" max="14340" width="13" style="188" customWidth="1"/>
    <col min="14341" max="14342" width="15.5" style="188" customWidth="1"/>
    <col min="14343" max="14343" width="11.5" style="188" customWidth="1"/>
    <col min="14344" max="14344" width="13" style="188" customWidth="1"/>
    <col min="14345" max="14346" width="14" style="188" customWidth="1"/>
    <col min="14347" max="14347" width="13.296875" style="188" customWidth="1"/>
    <col min="14348" max="14348" width="14.69921875" style="188" customWidth="1"/>
    <col min="14349" max="14593" width="9.296875" style="188"/>
    <col min="14594" max="14594" width="6.69921875" style="188" customWidth="1"/>
    <col min="14595" max="14595" width="24.69921875" style="188" customWidth="1"/>
    <col min="14596" max="14596" width="13" style="188" customWidth="1"/>
    <col min="14597" max="14598" width="15.5" style="188" customWidth="1"/>
    <col min="14599" max="14599" width="11.5" style="188" customWidth="1"/>
    <col min="14600" max="14600" width="13" style="188" customWidth="1"/>
    <col min="14601" max="14602" width="14" style="188" customWidth="1"/>
    <col min="14603" max="14603" width="13.296875" style="188" customWidth="1"/>
    <col min="14604" max="14604" width="14.69921875" style="188" customWidth="1"/>
    <col min="14605" max="14849" width="9.296875" style="188"/>
    <col min="14850" max="14850" width="6.69921875" style="188" customWidth="1"/>
    <col min="14851" max="14851" width="24.69921875" style="188" customWidth="1"/>
    <col min="14852" max="14852" width="13" style="188" customWidth="1"/>
    <col min="14853" max="14854" width="15.5" style="188" customWidth="1"/>
    <col min="14855" max="14855" width="11.5" style="188" customWidth="1"/>
    <col min="14856" max="14856" width="13" style="188" customWidth="1"/>
    <col min="14857" max="14858" width="14" style="188" customWidth="1"/>
    <col min="14859" max="14859" width="13.296875" style="188" customWidth="1"/>
    <col min="14860" max="14860" width="14.69921875" style="188" customWidth="1"/>
    <col min="14861" max="15105" width="9.296875" style="188"/>
    <col min="15106" max="15106" width="6.69921875" style="188" customWidth="1"/>
    <col min="15107" max="15107" width="24.69921875" style="188" customWidth="1"/>
    <col min="15108" max="15108" width="13" style="188" customWidth="1"/>
    <col min="15109" max="15110" width="15.5" style="188" customWidth="1"/>
    <col min="15111" max="15111" width="11.5" style="188" customWidth="1"/>
    <col min="15112" max="15112" width="13" style="188" customWidth="1"/>
    <col min="15113" max="15114" width="14" style="188" customWidth="1"/>
    <col min="15115" max="15115" width="13.296875" style="188" customWidth="1"/>
    <col min="15116" max="15116" width="14.69921875" style="188" customWidth="1"/>
    <col min="15117" max="15361" width="9.296875" style="188"/>
    <col min="15362" max="15362" width="6.69921875" style="188" customWidth="1"/>
    <col min="15363" max="15363" width="24.69921875" style="188" customWidth="1"/>
    <col min="15364" max="15364" width="13" style="188" customWidth="1"/>
    <col min="15365" max="15366" width="15.5" style="188" customWidth="1"/>
    <col min="15367" max="15367" width="11.5" style="188" customWidth="1"/>
    <col min="15368" max="15368" width="13" style="188" customWidth="1"/>
    <col min="15369" max="15370" width="14" style="188" customWidth="1"/>
    <col min="15371" max="15371" width="13.296875" style="188" customWidth="1"/>
    <col min="15372" max="15372" width="14.69921875" style="188" customWidth="1"/>
    <col min="15373" max="15617" width="9.296875" style="188"/>
    <col min="15618" max="15618" width="6.69921875" style="188" customWidth="1"/>
    <col min="15619" max="15619" width="24.69921875" style="188" customWidth="1"/>
    <col min="15620" max="15620" width="13" style="188" customWidth="1"/>
    <col min="15621" max="15622" width="15.5" style="188" customWidth="1"/>
    <col min="15623" max="15623" width="11.5" style="188" customWidth="1"/>
    <col min="15624" max="15624" width="13" style="188" customWidth="1"/>
    <col min="15625" max="15626" width="14" style="188" customWidth="1"/>
    <col min="15627" max="15627" width="13.296875" style="188" customWidth="1"/>
    <col min="15628" max="15628" width="14.69921875" style="188" customWidth="1"/>
    <col min="15629" max="15873" width="9.296875" style="188"/>
    <col min="15874" max="15874" width="6.69921875" style="188" customWidth="1"/>
    <col min="15875" max="15875" width="24.69921875" style="188" customWidth="1"/>
    <col min="15876" max="15876" width="13" style="188" customWidth="1"/>
    <col min="15877" max="15878" width="15.5" style="188" customWidth="1"/>
    <col min="15879" max="15879" width="11.5" style="188" customWidth="1"/>
    <col min="15880" max="15880" width="13" style="188" customWidth="1"/>
    <col min="15881" max="15882" width="14" style="188" customWidth="1"/>
    <col min="15883" max="15883" width="13.296875" style="188" customWidth="1"/>
    <col min="15884" max="15884" width="14.69921875" style="188" customWidth="1"/>
    <col min="15885" max="16129" width="9.296875" style="188"/>
    <col min="16130" max="16130" width="6.69921875" style="188" customWidth="1"/>
    <col min="16131" max="16131" width="24.69921875" style="188" customWidth="1"/>
    <col min="16132" max="16132" width="13" style="188" customWidth="1"/>
    <col min="16133" max="16134" width="15.5" style="188" customWidth="1"/>
    <col min="16135" max="16135" width="11.5" style="188" customWidth="1"/>
    <col min="16136" max="16136" width="13" style="188" customWidth="1"/>
    <col min="16137" max="16138" width="14" style="188" customWidth="1"/>
    <col min="16139" max="16139" width="13.296875" style="188" customWidth="1"/>
    <col min="16140" max="16140" width="14.69921875" style="188" customWidth="1"/>
    <col min="16141" max="16384" width="9.296875" style="188"/>
  </cols>
  <sheetData>
    <row r="1" spans="1:12" ht="50.25" customHeight="1" x14ac:dyDescent="0.3">
      <c r="A1" s="1492" t="s">
        <v>937</v>
      </c>
      <c r="B1" s="1498"/>
      <c r="C1" s="1498"/>
      <c r="D1" s="1498"/>
      <c r="E1" s="1498"/>
      <c r="F1" s="1498"/>
      <c r="G1" s="1498"/>
      <c r="H1" s="1498"/>
      <c r="I1" s="1498"/>
      <c r="J1" s="1498"/>
      <c r="K1" s="1498"/>
      <c r="L1" s="1498"/>
    </row>
    <row r="2" spans="1:12" ht="14" x14ac:dyDescent="0.3">
      <c r="A2" s="189"/>
      <c r="B2" s="190"/>
      <c r="C2" s="190"/>
      <c r="D2" s="191"/>
      <c r="E2" s="192"/>
      <c r="F2" s="192"/>
      <c r="G2" s="193"/>
      <c r="H2" s="193"/>
      <c r="I2" s="192"/>
    </row>
    <row r="3" spans="1:12" ht="14" x14ac:dyDescent="0.3">
      <c r="A3" s="189"/>
      <c r="B3" s="194"/>
      <c r="C3" s="194"/>
      <c r="D3" s="195"/>
      <c r="E3" s="191"/>
      <c r="F3" s="191"/>
      <c r="G3" s="191"/>
      <c r="H3" s="191"/>
      <c r="I3" s="191"/>
      <c r="L3" s="230" t="s">
        <v>1</v>
      </c>
    </row>
    <row r="4" spans="1:12" s="202" customFormat="1" ht="69.75" customHeight="1" x14ac:dyDescent="0.3">
      <c r="A4" s="196" t="s">
        <v>393</v>
      </c>
      <c r="B4" s="197" t="s">
        <v>436</v>
      </c>
      <c r="C4" s="197" t="s">
        <v>437</v>
      </c>
      <c r="D4" s="197" t="s">
        <v>654</v>
      </c>
      <c r="E4" s="197" t="s">
        <v>438</v>
      </c>
      <c r="F4" s="197" t="s">
        <v>439</v>
      </c>
      <c r="G4" s="198" t="s">
        <v>440</v>
      </c>
      <c r="H4" s="198" t="s">
        <v>408</v>
      </c>
      <c r="I4" s="199" t="s">
        <v>441</v>
      </c>
      <c r="J4" s="200" t="s">
        <v>188</v>
      </c>
      <c r="K4" s="546" t="s">
        <v>655</v>
      </c>
      <c r="L4" s="232" t="s">
        <v>442</v>
      </c>
    </row>
    <row r="5" spans="1:12" ht="31.5" customHeight="1" x14ac:dyDescent="0.3">
      <c r="A5" s="206">
        <v>1</v>
      </c>
      <c r="B5" s="207" t="s">
        <v>659</v>
      </c>
      <c r="C5" s="547" t="s">
        <v>658</v>
      </c>
      <c r="D5" s="236"/>
      <c r="E5" s="237"/>
      <c r="F5" s="237">
        <v>800000</v>
      </c>
      <c r="G5" s="238"/>
      <c r="H5" s="238"/>
      <c r="I5" s="237"/>
      <c r="J5" s="1077"/>
      <c r="K5" s="1078">
        <v>38382783</v>
      </c>
      <c r="L5" s="1094">
        <f>SUM(D5:K5)</f>
        <v>39182783</v>
      </c>
    </row>
    <row r="6" spans="1:12" ht="31.5" customHeight="1" x14ac:dyDescent="0.3">
      <c r="A6" s="1069">
        <v>2</v>
      </c>
      <c r="B6" s="1070" t="s">
        <v>964</v>
      </c>
      <c r="C6" s="1095"/>
      <c r="D6" s="1079">
        <v>1342476</v>
      </c>
      <c r="E6" s="1080"/>
      <c r="F6" s="1080">
        <v>1151502</v>
      </c>
      <c r="G6" s="1081"/>
      <c r="H6" s="1081"/>
      <c r="I6" s="1080"/>
      <c r="J6" s="1082">
        <v>342423</v>
      </c>
      <c r="K6" s="1083">
        <v>41258826</v>
      </c>
      <c r="L6" s="1094">
        <f t="shared" ref="L6:L8" si="0">SUM(D6:K6)</f>
        <v>44095227</v>
      </c>
    </row>
    <row r="7" spans="1:12" ht="31.5" customHeight="1" x14ac:dyDescent="0.3">
      <c r="A7" s="1069">
        <v>3</v>
      </c>
      <c r="B7" s="1071" t="s">
        <v>970</v>
      </c>
      <c r="C7" s="1097"/>
      <c r="D7" s="1084">
        <f>D5</f>
        <v>0</v>
      </c>
      <c r="E7" s="1084">
        <f t="shared" ref="E7:K7" si="1">E5</f>
        <v>0</v>
      </c>
      <c r="F7" s="1084">
        <f t="shared" si="1"/>
        <v>800000</v>
      </c>
      <c r="G7" s="1084">
        <f t="shared" si="1"/>
        <v>0</v>
      </c>
      <c r="H7" s="1084">
        <f t="shared" si="1"/>
        <v>0</v>
      </c>
      <c r="I7" s="1084">
        <f t="shared" si="1"/>
        <v>0</v>
      </c>
      <c r="J7" s="1084">
        <f t="shared" si="1"/>
        <v>0</v>
      </c>
      <c r="K7" s="1099">
        <f t="shared" si="1"/>
        <v>38382783</v>
      </c>
      <c r="L7" s="1094">
        <f t="shared" si="0"/>
        <v>39182783</v>
      </c>
    </row>
    <row r="8" spans="1:12" s="213" customFormat="1" ht="33" customHeight="1" x14ac:dyDescent="0.35">
      <c r="A8" s="209">
        <v>4</v>
      </c>
      <c r="B8" s="210" t="s">
        <v>971</v>
      </c>
      <c r="C8" s="211"/>
      <c r="D8" s="212">
        <f>D6</f>
        <v>1342476</v>
      </c>
      <c r="E8" s="212">
        <f t="shared" ref="E8:K8" si="2">E6</f>
        <v>0</v>
      </c>
      <c r="F8" s="212">
        <f t="shared" si="2"/>
        <v>1151502</v>
      </c>
      <c r="G8" s="212">
        <f t="shared" si="2"/>
        <v>0</v>
      </c>
      <c r="H8" s="212">
        <f t="shared" si="2"/>
        <v>0</v>
      </c>
      <c r="I8" s="212">
        <f t="shared" si="2"/>
        <v>0</v>
      </c>
      <c r="J8" s="212">
        <f t="shared" si="2"/>
        <v>342423</v>
      </c>
      <c r="K8" s="553">
        <f t="shared" si="2"/>
        <v>41258826</v>
      </c>
      <c r="L8" s="1094">
        <f t="shared" si="0"/>
        <v>44095227</v>
      </c>
    </row>
    <row r="9" spans="1:12" ht="21" customHeight="1" x14ac:dyDescent="0.3">
      <c r="A9" s="214"/>
      <c r="B9" s="215"/>
      <c r="C9" s="215"/>
      <c r="D9" s="216"/>
      <c r="E9" s="217"/>
      <c r="F9" s="216"/>
      <c r="G9" s="216"/>
      <c r="H9" s="216"/>
      <c r="I9" s="218"/>
    </row>
    <row r="10" spans="1:12" ht="42" customHeight="1" x14ac:dyDescent="0.3">
      <c r="A10" s="214"/>
      <c r="B10" s="219"/>
      <c r="C10" s="220"/>
      <c r="D10" s="221"/>
      <c r="E10" s="217"/>
      <c r="F10" s="217"/>
      <c r="G10" s="216"/>
      <c r="H10" s="216"/>
      <c r="I10" s="216"/>
    </row>
    <row r="11" spans="1:12" ht="42" customHeight="1" x14ac:dyDescent="0.3">
      <c r="A11" s="222"/>
      <c r="B11" s="223"/>
      <c r="C11" s="224"/>
      <c r="D11" s="225"/>
      <c r="E11" s="192"/>
      <c r="F11" s="192"/>
      <c r="G11" s="193"/>
      <c r="H11" s="193"/>
      <c r="I11" s="193"/>
    </row>
    <row r="12" spans="1:12" ht="14" x14ac:dyDescent="0.3">
      <c r="A12" s="189"/>
      <c r="B12" s="190"/>
      <c r="C12" s="190"/>
      <c r="D12" s="191"/>
      <c r="E12" s="191"/>
      <c r="F12" s="191"/>
      <c r="G12" s="191"/>
      <c r="H12" s="191"/>
      <c r="I12" s="191"/>
    </row>
    <row r="13" spans="1:12" s="227" customFormat="1" ht="14" x14ac:dyDescent="0.3">
      <c r="A13" s="189"/>
      <c r="B13" s="190"/>
      <c r="C13" s="190"/>
      <c r="D13" s="191"/>
      <c r="E13" s="192"/>
      <c r="F13" s="226"/>
      <c r="G13" s="226"/>
      <c r="H13" s="226"/>
      <c r="I13" s="226"/>
    </row>
  </sheetData>
  <mergeCells count="1">
    <mergeCell ref="A1:L1"/>
  </mergeCells>
  <printOptions horizontalCentered="1"/>
  <pageMargins left="0.39370078740157483" right="0.39370078740157483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11.1. melléklet a 27/2020.(XI.26.)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M13"/>
  <sheetViews>
    <sheetView zoomScaleNormal="100" workbookViewId="0">
      <selection activeCell="P13" sqref="P13"/>
    </sheetView>
  </sheetViews>
  <sheetFormatPr defaultRowHeight="13" x14ac:dyDescent="0.3"/>
  <cols>
    <col min="1" max="1" width="5.796875" style="228" customWidth="1"/>
    <col min="2" max="2" width="22.296875" style="188" customWidth="1"/>
    <col min="3" max="3" width="13" style="188" customWidth="1"/>
    <col min="4" max="4" width="12.796875" style="229" customWidth="1"/>
    <col min="5" max="5" width="15.5" style="229" customWidth="1"/>
    <col min="6" max="6" width="11.19921875" style="229" customWidth="1"/>
    <col min="7" max="7" width="13.296875" style="229" customWidth="1"/>
    <col min="8" max="9" width="14" style="229" customWidth="1"/>
    <col min="10" max="10" width="13.296875" style="188" customWidth="1"/>
    <col min="11" max="11" width="12.296875" style="188" customWidth="1"/>
    <col min="12" max="12" width="14.296875" style="188" customWidth="1"/>
    <col min="13" max="13" width="15.19921875" style="188" customWidth="1"/>
    <col min="14" max="256" width="9.296875" style="188"/>
    <col min="257" max="257" width="5.796875" style="188" customWidth="1"/>
    <col min="258" max="258" width="22.296875" style="188" customWidth="1"/>
    <col min="259" max="259" width="13" style="188" customWidth="1"/>
    <col min="260" max="260" width="11" style="188" customWidth="1"/>
    <col min="261" max="261" width="15.5" style="188" customWidth="1"/>
    <col min="262" max="262" width="11.19921875" style="188" customWidth="1"/>
    <col min="263" max="263" width="13.296875" style="188" customWidth="1"/>
    <col min="264" max="265" width="14" style="188" customWidth="1"/>
    <col min="266" max="266" width="13.296875" style="188" customWidth="1"/>
    <col min="267" max="267" width="12.296875" style="188" customWidth="1"/>
    <col min="268" max="268" width="14.296875" style="188" customWidth="1"/>
    <col min="269" max="269" width="15.19921875" style="188" customWidth="1"/>
    <col min="270" max="512" width="9.296875" style="188"/>
    <col min="513" max="513" width="5.796875" style="188" customWidth="1"/>
    <col min="514" max="514" width="22.296875" style="188" customWidth="1"/>
    <col min="515" max="515" width="13" style="188" customWidth="1"/>
    <col min="516" max="516" width="11" style="188" customWidth="1"/>
    <col min="517" max="517" width="15.5" style="188" customWidth="1"/>
    <col min="518" max="518" width="11.19921875" style="188" customWidth="1"/>
    <col min="519" max="519" width="13.296875" style="188" customWidth="1"/>
    <col min="520" max="521" width="14" style="188" customWidth="1"/>
    <col min="522" max="522" width="13.296875" style="188" customWidth="1"/>
    <col min="523" max="523" width="12.296875" style="188" customWidth="1"/>
    <col min="524" max="524" width="14.296875" style="188" customWidth="1"/>
    <col min="525" max="525" width="15.19921875" style="188" customWidth="1"/>
    <col min="526" max="768" width="9.296875" style="188"/>
    <col min="769" max="769" width="5.796875" style="188" customWidth="1"/>
    <col min="770" max="770" width="22.296875" style="188" customWidth="1"/>
    <col min="771" max="771" width="13" style="188" customWidth="1"/>
    <col min="772" max="772" width="11" style="188" customWidth="1"/>
    <col min="773" max="773" width="15.5" style="188" customWidth="1"/>
    <col min="774" max="774" width="11.19921875" style="188" customWidth="1"/>
    <col min="775" max="775" width="13.296875" style="188" customWidth="1"/>
    <col min="776" max="777" width="14" style="188" customWidth="1"/>
    <col min="778" max="778" width="13.296875" style="188" customWidth="1"/>
    <col min="779" max="779" width="12.296875" style="188" customWidth="1"/>
    <col min="780" max="780" width="14.296875" style="188" customWidth="1"/>
    <col min="781" max="781" width="15.19921875" style="188" customWidth="1"/>
    <col min="782" max="1024" width="9.296875" style="188"/>
    <col min="1025" max="1025" width="5.796875" style="188" customWidth="1"/>
    <col min="1026" max="1026" width="22.296875" style="188" customWidth="1"/>
    <col min="1027" max="1027" width="13" style="188" customWidth="1"/>
    <col min="1028" max="1028" width="11" style="188" customWidth="1"/>
    <col min="1029" max="1029" width="15.5" style="188" customWidth="1"/>
    <col min="1030" max="1030" width="11.19921875" style="188" customWidth="1"/>
    <col min="1031" max="1031" width="13.296875" style="188" customWidth="1"/>
    <col min="1032" max="1033" width="14" style="188" customWidth="1"/>
    <col min="1034" max="1034" width="13.296875" style="188" customWidth="1"/>
    <col min="1035" max="1035" width="12.296875" style="188" customWidth="1"/>
    <col min="1036" max="1036" width="14.296875" style="188" customWidth="1"/>
    <col min="1037" max="1037" width="15.19921875" style="188" customWidth="1"/>
    <col min="1038" max="1280" width="9.296875" style="188"/>
    <col min="1281" max="1281" width="5.796875" style="188" customWidth="1"/>
    <col min="1282" max="1282" width="22.296875" style="188" customWidth="1"/>
    <col min="1283" max="1283" width="13" style="188" customWidth="1"/>
    <col min="1284" max="1284" width="11" style="188" customWidth="1"/>
    <col min="1285" max="1285" width="15.5" style="188" customWidth="1"/>
    <col min="1286" max="1286" width="11.19921875" style="188" customWidth="1"/>
    <col min="1287" max="1287" width="13.296875" style="188" customWidth="1"/>
    <col min="1288" max="1289" width="14" style="188" customWidth="1"/>
    <col min="1290" max="1290" width="13.296875" style="188" customWidth="1"/>
    <col min="1291" max="1291" width="12.296875" style="188" customWidth="1"/>
    <col min="1292" max="1292" width="14.296875" style="188" customWidth="1"/>
    <col min="1293" max="1293" width="15.19921875" style="188" customWidth="1"/>
    <col min="1294" max="1536" width="9.296875" style="188"/>
    <col min="1537" max="1537" width="5.796875" style="188" customWidth="1"/>
    <col min="1538" max="1538" width="22.296875" style="188" customWidth="1"/>
    <col min="1539" max="1539" width="13" style="188" customWidth="1"/>
    <col min="1540" max="1540" width="11" style="188" customWidth="1"/>
    <col min="1541" max="1541" width="15.5" style="188" customWidth="1"/>
    <col min="1542" max="1542" width="11.19921875" style="188" customWidth="1"/>
    <col min="1543" max="1543" width="13.296875" style="188" customWidth="1"/>
    <col min="1544" max="1545" width="14" style="188" customWidth="1"/>
    <col min="1546" max="1546" width="13.296875" style="188" customWidth="1"/>
    <col min="1547" max="1547" width="12.296875" style="188" customWidth="1"/>
    <col min="1548" max="1548" width="14.296875" style="188" customWidth="1"/>
    <col min="1549" max="1549" width="15.19921875" style="188" customWidth="1"/>
    <col min="1550" max="1792" width="9.296875" style="188"/>
    <col min="1793" max="1793" width="5.796875" style="188" customWidth="1"/>
    <col min="1794" max="1794" width="22.296875" style="188" customWidth="1"/>
    <col min="1795" max="1795" width="13" style="188" customWidth="1"/>
    <col min="1796" max="1796" width="11" style="188" customWidth="1"/>
    <col min="1797" max="1797" width="15.5" style="188" customWidth="1"/>
    <col min="1798" max="1798" width="11.19921875" style="188" customWidth="1"/>
    <col min="1799" max="1799" width="13.296875" style="188" customWidth="1"/>
    <col min="1800" max="1801" width="14" style="188" customWidth="1"/>
    <col min="1802" max="1802" width="13.296875" style="188" customWidth="1"/>
    <col min="1803" max="1803" width="12.296875" style="188" customWidth="1"/>
    <col min="1804" max="1804" width="14.296875" style="188" customWidth="1"/>
    <col min="1805" max="1805" width="15.19921875" style="188" customWidth="1"/>
    <col min="1806" max="2048" width="9.296875" style="188"/>
    <col min="2049" max="2049" width="5.796875" style="188" customWidth="1"/>
    <col min="2050" max="2050" width="22.296875" style="188" customWidth="1"/>
    <col min="2051" max="2051" width="13" style="188" customWidth="1"/>
    <col min="2052" max="2052" width="11" style="188" customWidth="1"/>
    <col min="2053" max="2053" width="15.5" style="188" customWidth="1"/>
    <col min="2054" max="2054" width="11.19921875" style="188" customWidth="1"/>
    <col min="2055" max="2055" width="13.296875" style="188" customWidth="1"/>
    <col min="2056" max="2057" width="14" style="188" customWidth="1"/>
    <col min="2058" max="2058" width="13.296875" style="188" customWidth="1"/>
    <col min="2059" max="2059" width="12.296875" style="188" customWidth="1"/>
    <col min="2060" max="2060" width="14.296875" style="188" customWidth="1"/>
    <col min="2061" max="2061" width="15.19921875" style="188" customWidth="1"/>
    <col min="2062" max="2304" width="9.296875" style="188"/>
    <col min="2305" max="2305" width="5.796875" style="188" customWidth="1"/>
    <col min="2306" max="2306" width="22.296875" style="188" customWidth="1"/>
    <col min="2307" max="2307" width="13" style="188" customWidth="1"/>
    <col min="2308" max="2308" width="11" style="188" customWidth="1"/>
    <col min="2309" max="2309" width="15.5" style="188" customWidth="1"/>
    <col min="2310" max="2310" width="11.19921875" style="188" customWidth="1"/>
    <col min="2311" max="2311" width="13.296875" style="188" customWidth="1"/>
    <col min="2312" max="2313" width="14" style="188" customWidth="1"/>
    <col min="2314" max="2314" width="13.296875" style="188" customWidth="1"/>
    <col min="2315" max="2315" width="12.296875" style="188" customWidth="1"/>
    <col min="2316" max="2316" width="14.296875" style="188" customWidth="1"/>
    <col min="2317" max="2317" width="15.19921875" style="188" customWidth="1"/>
    <col min="2318" max="2560" width="9.296875" style="188"/>
    <col min="2561" max="2561" width="5.796875" style="188" customWidth="1"/>
    <col min="2562" max="2562" width="22.296875" style="188" customWidth="1"/>
    <col min="2563" max="2563" width="13" style="188" customWidth="1"/>
    <col min="2564" max="2564" width="11" style="188" customWidth="1"/>
    <col min="2565" max="2565" width="15.5" style="188" customWidth="1"/>
    <col min="2566" max="2566" width="11.19921875" style="188" customWidth="1"/>
    <col min="2567" max="2567" width="13.296875" style="188" customWidth="1"/>
    <col min="2568" max="2569" width="14" style="188" customWidth="1"/>
    <col min="2570" max="2570" width="13.296875" style="188" customWidth="1"/>
    <col min="2571" max="2571" width="12.296875" style="188" customWidth="1"/>
    <col min="2572" max="2572" width="14.296875" style="188" customWidth="1"/>
    <col min="2573" max="2573" width="15.19921875" style="188" customWidth="1"/>
    <col min="2574" max="2816" width="9.296875" style="188"/>
    <col min="2817" max="2817" width="5.796875" style="188" customWidth="1"/>
    <col min="2818" max="2818" width="22.296875" style="188" customWidth="1"/>
    <col min="2819" max="2819" width="13" style="188" customWidth="1"/>
    <col min="2820" max="2820" width="11" style="188" customWidth="1"/>
    <col min="2821" max="2821" width="15.5" style="188" customWidth="1"/>
    <col min="2822" max="2822" width="11.19921875" style="188" customWidth="1"/>
    <col min="2823" max="2823" width="13.296875" style="188" customWidth="1"/>
    <col min="2824" max="2825" width="14" style="188" customWidth="1"/>
    <col min="2826" max="2826" width="13.296875" style="188" customWidth="1"/>
    <col min="2827" max="2827" width="12.296875" style="188" customWidth="1"/>
    <col min="2828" max="2828" width="14.296875" style="188" customWidth="1"/>
    <col min="2829" max="2829" width="15.19921875" style="188" customWidth="1"/>
    <col min="2830" max="3072" width="9.296875" style="188"/>
    <col min="3073" max="3073" width="5.796875" style="188" customWidth="1"/>
    <col min="3074" max="3074" width="22.296875" style="188" customWidth="1"/>
    <col min="3075" max="3075" width="13" style="188" customWidth="1"/>
    <col min="3076" max="3076" width="11" style="188" customWidth="1"/>
    <col min="3077" max="3077" width="15.5" style="188" customWidth="1"/>
    <col min="3078" max="3078" width="11.19921875" style="188" customWidth="1"/>
    <col min="3079" max="3079" width="13.296875" style="188" customWidth="1"/>
    <col min="3080" max="3081" width="14" style="188" customWidth="1"/>
    <col min="3082" max="3082" width="13.296875" style="188" customWidth="1"/>
    <col min="3083" max="3083" width="12.296875" style="188" customWidth="1"/>
    <col min="3084" max="3084" width="14.296875" style="188" customWidth="1"/>
    <col min="3085" max="3085" width="15.19921875" style="188" customWidth="1"/>
    <col min="3086" max="3328" width="9.296875" style="188"/>
    <col min="3329" max="3329" width="5.796875" style="188" customWidth="1"/>
    <col min="3330" max="3330" width="22.296875" style="188" customWidth="1"/>
    <col min="3331" max="3331" width="13" style="188" customWidth="1"/>
    <col min="3332" max="3332" width="11" style="188" customWidth="1"/>
    <col min="3333" max="3333" width="15.5" style="188" customWidth="1"/>
    <col min="3334" max="3334" width="11.19921875" style="188" customWidth="1"/>
    <col min="3335" max="3335" width="13.296875" style="188" customWidth="1"/>
    <col min="3336" max="3337" width="14" style="188" customWidth="1"/>
    <col min="3338" max="3338" width="13.296875" style="188" customWidth="1"/>
    <col min="3339" max="3339" width="12.296875" style="188" customWidth="1"/>
    <col min="3340" max="3340" width="14.296875" style="188" customWidth="1"/>
    <col min="3341" max="3341" width="15.19921875" style="188" customWidth="1"/>
    <col min="3342" max="3584" width="9.296875" style="188"/>
    <col min="3585" max="3585" width="5.796875" style="188" customWidth="1"/>
    <col min="3586" max="3586" width="22.296875" style="188" customWidth="1"/>
    <col min="3587" max="3587" width="13" style="188" customWidth="1"/>
    <col min="3588" max="3588" width="11" style="188" customWidth="1"/>
    <col min="3589" max="3589" width="15.5" style="188" customWidth="1"/>
    <col min="3590" max="3590" width="11.19921875" style="188" customWidth="1"/>
    <col min="3591" max="3591" width="13.296875" style="188" customWidth="1"/>
    <col min="3592" max="3593" width="14" style="188" customWidth="1"/>
    <col min="3594" max="3594" width="13.296875" style="188" customWidth="1"/>
    <col min="3595" max="3595" width="12.296875" style="188" customWidth="1"/>
    <col min="3596" max="3596" width="14.296875" style="188" customWidth="1"/>
    <col min="3597" max="3597" width="15.19921875" style="188" customWidth="1"/>
    <col min="3598" max="3840" width="9.296875" style="188"/>
    <col min="3841" max="3841" width="5.796875" style="188" customWidth="1"/>
    <col min="3842" max="3842" width="22.296875" style="188" customWidth="1"/>
    <col min="3843" max="3843" width="13" style="188" customWidth="1"/>
    <col min="3844" max="3844" width="11" style="188" customWidth="1"/>
    <col min="3845" max="3845" width="15.5" style="188" customWidth="1"/>
    <col min="3846" max="3846" width="11.19921875" style="188" customWidth="1"/>
    <col min="3847" max="3847" width="13.296875" style="188" customWidth="1"/>
    <col min="3848" max="3849" width="14" style="188" customWidth="1"/>
    <col min="3850" max="3850" width="13.296875" style="188" customWidth="1"/>
    <col min="3851" max="3851" width="12.296875" style="188" customWidth="1"/>
    <col min="3852" max="3852" width="14.296875" style="188" customWidth="1"/>
    <col min="3853" max="3853" width="15.19921875" style="188" customWidth="1"/>
    <col min="3854" max="4096" width="9.296875" style="188"/>
    <col min="4097" max="4097" width="5.796875" style="188" customWidth="1"/>
    <col min="4098" max="4098" width="22.296875" style="188" customWidth="1"/>
    <col min="4099" max="4099" width="13" style="188" customWidth="1"/>
    <col min="4100" max="4100" width="11" style="188" customWidth="1"/>
    <col min="4101" max="4101" width="15.5" style="188" customWidth="1"/>
    <col min="4102" max="4102" width="11.19921875" style="188" customWidth="1"/>
    <col min="4103" max="4103" width="13.296875" style="188" customWidth="1"/>
    <col min="4104" max="4105" width="14" style="188" customWidth="1"/>
    <col min="4106" max="4106" width="13.296875" style="188" customWidth="1"/>
    <col min="4107" max="4107" width="12.296875" style="188" customWidth="1"/>
    <col min="4108" max="4108" width="14.296875" style="188" customWidth="1"/>
    <col min="4109" max="4109" width="15.19921875" style="188" customWidth="1"/>
    <col min="4110" max="4352" width="9.296875" style="188"/>
    <col min="4353" max="4353" width="5.796875" style="188" customWidth="1"/>
    <col min="4354" max="4354" width="22.296875" style="188" customWidth="1"/>
    <col min="4355" max="4355" width="13" style="188" customWidth="1"/>
    <col min="4356" max="4356" width="11" style="188" customWidth="1"/>
    <col min="4357" max="4357" width="15.5" style="188" customWidth="1"/>
    <col min="4358" max="4358" width="11.19921875" style="188" customWidth="1"/>
    <col min="4359" max="4359" width="13.296875" style="188" customWidth="1"/>
    <col min="4360" max="4361" width="14" style="188" customWidth="1"/>
    <col min="4362" max="4362" width="13.296875" style="188" customWidth="1"/>
    <col min="4363" max="4363" width="12.296875" style="188" customWidth="1"/>
    <col min="4364" max="4364" width="14.296875" style="188" customWidth="1"/>
    <col min="4365" max="4365" width="15.19921875" style="188" customWidth="1"/>
    <col min="4366" max="4608" width="9.296875" style="188"/>
    <col min="4609" max="4609" width="5.796875" style="188" customWidth="1"/>
    <col min="4610" max="4610" width="22.296875" style="188" customWidth="1"/>
    <col min="4611" max="4611" width="13" style="188" customWidth="1"/>
    <col min="4612" max="4612" width="11" style="188" customWidth="1"/>
    <col min="4613" max="4613" width="15.5" style="188" customWidth="1"/>
    <col min="4614" max="4614" width="11.19921875" style="188" customWidth="1"/>
    <col min="4615" max="4615" width="13.296875" style="188" customWidth="1"/>
    <col min="4616" max="4617" width="14" style="188" customWidth="1"/>
    <col min="4618" max="4618" width="13.296875" style="188" customWidth="1"/>
    <col min="4619" max="4619" width="12.296875" style="188" customWidth="1"/>
    <col min="4620" max="4620" width="14.296875" style="188" customWidth="1"/>
    <col min="4621" max="4621" width="15.19921875" style="188" customWidth="1"/>
    <col min="4622" max="4864" width="9.296875" style="188"/>
    <col min="4865" max="4865" width="5.796875" style="188" customWidth="1"/>
    <col min="4866" max="4866" width="22.296875" style="188" customWidth="1"/>
    <col min="4867" max="4867" width="13" style="188" customWidth="1"/>
    <col min="4868" max="4868" width="11" style="188" customWidth="1"/>
    <col min="4869" max="4869" width="15.5" style="188" customWidth="1"/>
    <col min="4870" max="4870" width="11.19921875" style="188" customWidth="1"/>
    <col min="4871" max="4871" width="13.296875" style="188" customWidth="1"/>
    <col min="4872" max="4873" width="14" style="188" customWidth="1"/>
    <col min="4874" max="4874" width="13.296875" style="188" customWidth="1"/>
    <col min="4875" max="4875" width="12.296875" style="188" customWidth="1"/>
    <col min="4876" max="4876" width="14.296875" style="188" customWidth="1"/>
    <col min="4877" max="4877" width="15.19921875" style="188" customWidth="1"/>
    <col min="4878" max="5120" width="9.296875" style="188"/>
    <col min="5121" max="5121" width="5.796875" style="188" customWidth="1"/>
    <col min="5122" max="5122" width="22.296875" style="188" customWidth="1"/>
    <col min="5123" max="5123" width="13" style="188" customWidth="1"/>
    <col min="5124" max="5124" width="11" style="188" customWidth="1"/>
    <col min="5125" max="5125" width="15.5" style="188" customWidth="1"/>
    <col min="5126" max="5126" width="11.19921875" style="188" customWidth="1"/>
    <col min="5127" max="5127" width="13.296875" style="188" customWidth="1"/>
    <col min="5128" max="5129" width="14" style="188" customWidth="1"/>
    <col min="5130" max="5130" width="13.296875" style="188" customWidth="1"/>
    <col min="5131" max="5131" width="12.296875" style="188" customWidth="1"/>
    <col min="5132" max="5132" width="14.296875" style="188" customWidth="1"/>
    <col min="5133" max="5133" width="15.19921875" style="188" customWidth="1"/>
    <col min="5134" max="5376" width="9.296875" style="188"/>
    <col min="5377" max="5377" width="5.796875" style="188" customWidth="1"/>
    <col min="5378" max="5378" width="22.296875" style="188" customWidth="1"/>
    <col min="5379" max="5379" width="13" style="188" customWidth="1"/>
    <col min="5380" max="5380" width="11" style="188" customWidth="1"/>
    <col min="5381" max="5381" width="15.5" style="188" customWidth="1"/>
    <col min="5382" max="5382" width="11.19921875" style="188" customWidth="1"/>
    <col min="5383" max="5383" width="13.296875" style="188" customWidth="1"/>
    <col min="5384" max="5385" width="14" style="188" customWidth="1"/>
    <col min="5386" max="5386" width="13.296875" style="188" customWidth="1"/>
    <col min="5387" max="5387" width="12.296875" style="188" customWidth="1"/>
    <col min="5388" max="5388" width="14.296875" style="188" customWidth="1"/>
    <col min="5389" max="5389" width="15.19921875" style="188" customWidth="1"/>
    <col min="5390" max="5632" width="9.296875" style="188"/>
    <col min="5633" max="5633" width="5.796875" style="188" customWidth="1"/>
    <col min="5634" max="5634" width="22.296875" style="188" customWidth="1"/>
    <col min="5635" max="5635" width="13" style="188" customWidth="1"/>
    <col min="5636" max="5636" width="11" style="188" customWidth="1"/>
    <col min="5637" max="5637" width="15.5" style="188" customWidth="1"/>
    <col min="5638" max="5638" width="11.19921875" style="188" customWidth="1"/>
    <col min="5639" max="5639" width="13.296875" style="188" customWidth="1"/>
    <col min="5640" max="5641" width="14" style="188" customWidth="1"/>
    <col min="5642" max="5642" width="13.296875" style="188" customWidth="1"/>
    <col min="5643" max="5643" width="12.296875" style="188" customWidth="1"/>
    <col min="5644" max="5644" width="14.296875" style="188" customWidth="1"/>
    <col min="5645" max="5645" width="15.19921875" style="188" customWidth="1"/>
    <col min="5646" max="5888" width="9.296875" style="188"/>
    <col min="5889" max="5889" width="5.796875" style="188" customWidth="1"/>
    <col min="5890" max="5890" width="22.296875" style="188" customWidth="1"/>
    <col min="5891" max="5891" width="13" style="188" customWidth="1"/>
    <col min="5892" max="5892" width="11" style="188" customWidth="1"/>
    <col min="5893" max="5893" width="15.5" style="188" customWidth="1"/>
    <col min="5894" max="5894" width="11.19921875" style="188" customWidth="1"/>
    <col min="5895" max="5895" width="13.296875" style="188" customWidth="1"/>
    <col min="5896" max="5897" width="14" style="188" customWidth="1"/>
    <col min="5898" max="5898" width="13.296875" style="188" customWidth="1"/>
    <col min="5899" max="5899" width="12.296875" style="188" customWidth="1"/>
    <col min="5900" max="5900" width="14.296875" style="188" customWidth="1"/>
    <col min="5901" max="5901" width="15.19921875" style="188" customWidth="1"/>
    <col min="5902" max="6144" width="9.296875" style="188"/>
    <col min="6145" max="6145" width="5.796875" style="188" customWidth="1"/>
    <col min="6146" max="6146" width="22.296875" style="188" customWidth="1"/>
    <col min="6147" max="6147" width="13" style="188" customWidth="1"/>
    <col min="6148" max="6148" width="11" style="188" customWidth="1"/>
    <col min="6149" max="6149" width="15.5" style="188" customWidth="1"/>
    <col min="6150" max="6150" width="11.19921875" style="188" customWidth="1"/>
    <col min="6151" max="6151" width="13.296875" style="188" customWidth="1"/>
    <col min="6152" max="6153" width="14" style="188" customWidth="1"/>
    <col min="6154" max="6154" width="13.296875" style="188" customWidth="1"/>
    <col min="6155" max="6155" width="12.296875" style="188" customWidth="1"/>
    <col min="6156" max="6156" width="14.296875" style="188" customWidth="1"/>
    <col min="6157" max="6157" width="15.19921875" style="188" customWidth="1"/>
    <col min="6158" max="6400" width="9.296875" style="188"/>
    <col min="6401" max="6401" width="5.796875" style="188" customWidth="1"/>
    <col min="6402" max="6402" width="22.296875" style="188" customWidth="1"/>
    <col min="6403" max="6403" width="13" style="188" customWidth="1"/>
    <col min="6404" max="6404" width="11" style="188" customWidth="1"/>
    <col min="6405" max="6405" width="15.5" style="188" customWidth="1"/>
    <col min="6406" max="6406" width="11.19921875" style="188" customWidth="1"/>
    <col min="6407" max="6407" width="13.296875" style="188" customWidth="1"/>
    <col min="6408" max="6409" width="14" style="188" customWidth="1"/>
    <col min="6410" max="6410" width="13.296875" style="188" customWidth="1"/>
    <col min="6411" max="6411" width="12.296875" style="188" customWidth="1"/>
    <col min="6412" max="6412" width="14.296875" style="188" customWidth="1"/>
    <col min="6413" max="6413" width="15.19921875" style="188" customWidth="1"/>
    <col min="6414" max="6656" width="9.296875" style="188"/>
    <col min="6657" max="6657" width="5.796875" style="188" customWidth="1"/>
    <col min="6658" max="6658" width="22.296875" style="188" customWidth="1"/>
    <col min="6659" max="6659" width="13" style="188" customWidth="1"/>
    <col min="6660" max="6660" width="11" style="188" customWidth="1"/>
    <col min="6661" max="6661" width="15.5" style="188" customWidth="1"/>
    <col min="6662" max="6662" width="11.19921875" style="188" customWidth="1"/>
    <col min="6663" max="6663" width="13.296875" style="188" customWidth="1"/>
    <col min="6664" max="6665" width="14" style="188" customWidth="1"/>
    <col min="6666" max="6666" width="13.296875" style="188" customWidth="1"/>
    <col min="6667" max="6667" width="12.296875" style="188" customWidth="1"/>
    <col min="6668" max="6668" width="14.296875" style="188" customWidth="1"/>
    <col min="6669" max="6669" width="15.19921875" style="188" customWidth="1"/>
    <col min="6670" max="6912" width="9.296875" style="188"/>
    <col min="6913" max="6913" width="5.796875" style="188" customWidth="1"/>
    <col min="6914" max="6914" width="22.296875" style="188" customWidth="1"/>
    <col min="6915" max="6915" width="13" style="188" customWidth="1"/>
    <col min="6916" max="6916" width="11" style="188" customWidth="1"/>
    <col min="6917" max="6917" width="15.5" style="188" customWidth="1"/>
    <col min="6918" max="6918" width="11.19921875" style="188" customWidth="1"/>
    <col min="6919" max="6919" width="13.296875" style="188" customWidth="1"/>
    <col min="6920" max="6921" width="14" style="188" customWidth="1"/>
    <col min="6922" max="6922" width="13.296875" style="188" customWidth="1"/>
    <col min="6923" max="6923" width="12.296875" style="188" customWidth="1"/>
    <col min="6924" max="6924" width="14.296875" style="188" customWidth="1"/>
    <col min="6925" max="6925" width="15.19921875" style="188" customWidth="1"/>
    <col min="6926" max="7168" width="9.296875" style="188"/>
    <col min="7169" max="7169" width="5.796875" style="188" customWidth="1"/>
    <col min="7170" max="7170" width="22.296875" style="188" customWidth="1"/>
    <col min="7171" max="7171" width="13" style="188" customWidth="1"/>
    <col min="7172" max="7172" width="11" style="188" customWidth="1"/>
    <col min="7173" max="7173" width="15.5" style="188" customWidth="1"/>
    <col min="7174" max="7174" width="11.19921875" style="188" customWidth="1"/>
    <col min="7175" max="7175" width="13.296875" style="188" customWidth="1"/>
    <col min="7176" max="7177" width="14" style="188" customWidth="1"/>
    <col min="7178" max="7178" width="13.296875" style="188" customWidth="1"/>
    <col min="7179" max="7179" width="12.296875" style="188" customWidth="1"/>
    <col min="7180" max="7180" width="14.296875" style="188" customWidth="1"/>
    <col min="7181" max="7181" width="15.19921875" style="188" customWidth="1"/>
    <col min="7182" max="7424" width="9.296875" style="188"/>
    <col min="7425" max="7425" width="5.796875" style="188" customWidth="1"/>
    <col min="7426" max="7426" width="22.296875" style="188" customWidth="1"/>
    <col min="7427" max="7427" width="13" style="188" customWidth="1"/>
    <col min="7428" max="7428" width="11" style="188" customWidth="1"/>
    <col min="7429" max="7429" width="15.5" style="188" customWidth="1"/>
    <col min="7430" max="7430" width="11.19921875" style="188" customWidth="1"/>
    <col min="7431" max="7431" width="13.296875" style="188" customWidth="1"/>
    <col min="7432" max="7433" width="14" style="188" customWidth="1"/>
    <col min="7434" max="7434" width="13.296875" style="188" customWidth="1"/>
    <col min="7435" max="7435" width="12.296875" style="188" customWidth="1"/>
    <col min="7436" max="7436" width="14.296875" style="188" customWidth="1"/>
    <col min="7437" max="7437" width="15.19921875" style="188" customWidth="1"/>
    <col min="7438" max="7680" width="9.296875" style="188"/>
    <col min="7681" max="7681" width="5.796875" style="188" customWidth="1"/>
    <col min="7682" max="7682" width="22.296875" style="188" customWidth="1"/>
    <col min="7683" max="7683" width="13" style="188" customWidth="1"/>
    <col min="7684" max="7684" width="11" style="188" customWidth="1"/>
    <col min="7685" max="7685" width="15.5" style="188" customWidth="1"/>
    <col min="7686" max="7686" width="11.19921875" style="188" customWidth="1"/>
    <col min="7687" max="7687" width="13.296875" style="188" customWidth="1"/>
    <col min="7688" max="7689" width="14" style="188" customWidth="1"/>
    <col min="7690" max="7690" width="13.296875" style="188" customWidth="1"/>
    <col min="7691" max="7691" width="12.296875" style="188" customWidth="1"/>
    <col min="7692" max="7692" width="14.296875" style="188" customWidth="1"/>
    <col min="7693" max="7693" width="15.19921875" style="188" customWidth="1"/>
    <col min="7694" max="7936" width="9.296875" style="188"/>
    <col min="7937" max="7937" width="5.796875" style="188" customWidth="1"/>
    <col min="7938" max="7938" width="22.296875" style="188" customWidth="1"/>
    <col min="7939" max="7939" width="13" style="188" customWidth="1"/>
    <col min="7940" max="7940" width="11" style="188" customWidth="1"/>
    <col min="7941" max="7941" width="15.5" style="188" customWidth="1"/>
    <col min="7942" max="7942" width="11.19921875" style="188" customWidth="1"/>
    <col min="7943" max="7943" width="13.296875" style="188" customWidth="1"/>
    <col min="7944" max="7945" width="14" style="188" customWidth="1"/>
    <col min="7946" max="7946" width="13.296875" style="188" customWidth="1"/>
    <col min="7947" max="7947" width="12.296875" style="188" customWidth="1"/>
    <col min="7948" max="7948" width="14.296875" style="188" customWidth="1"/>
    <col min="7949" max="7949" width="15.19921875" style="188" customWidth="1"/>
    <col min="7950" max="8192" width="9.296875" style="188"/>
    <col min="8193" max="8193" width="5.796875" style="188" customWidth="1"/>
    <col min="8194" max="8194" width="22.296875" style="188" customWidth="1"/>
    <col min="8195" max="8195" width="13" style="188" customWidth="1"/>
    <col min="8196" max="8196" width="11" style="188" customWidth="1"/>
    <col min="8197" max="8197" width="15.5" style="188" customWidth="1"/>
    <col min="8198" max="8198" width="11.19921875" style="188" customWidth="1"/>
    <col min="8199" max="8199" width="13.296875" style="188" customWidth="1"/>
    <col min="8200" max="8201" width="14" style="188" customWidth="1"/>
    <col min="8202" max="8202" width="13.296875" style="188" customWidth="1"/>
    <col min="8203" max="8203" width="12.296875" style="188" customWidth="1"/>
    <col min="8204" max="8204" width="14.296875" style="188" customWidth="1"/>
    <col min="8205" max="8205" width="15.19921875" style="188" customWidth="1"/>
    <col min="8206" max="8448" width="9.296875" style="188"/>
    <col min="8449" max="8449" width="5.796875" style="188" customWidth="1"/>
    <col min="8450" max="8450" width="22.296875" style="188" customWidth="1"/>
    <col min="8451" max="8451" width="13" style="188" customWidth="1"/>
    <col min="8452" max="8452" width="11" style="188" customWidth="1"/>
    <col min="8453" max="8453" width="15.5" style="188" customWidth="1"/>
    <col min="8454" max="8454" width="11.19921875" style="188" customWidth="1"/>
    <col min="8455" max="8455" width="13.296875" style="188" customWidth="1"/>
    <col min="8456" max="8457" width="14" style="188" customWidth="1"/>
    <col min="8458" max="8458" width="13.296875" style="188" customWidth="1"/>
    <col min="8459" max="8459" width="12.296875" style="188" customWidth="1"/>
    <col min="8460" max="8460" width="14.296875" style="188" customWidth="1"/>
    <col min="8461" max="8461" width="15.19921875" style="188" customWidth="1"/>
    <col min="8462" max="8704" width="9.296875" style="188"/>
    <col min="8705" max="8705" width="5.796875" style="188" customWidth="1"/>
    <col min="8706" max="8706" width="22.296875" style="188" customWidth="1"/>
    <col min="8707" max="8707" width="13" style="188" customWidth="1"/>
    <col min="8708" max="8708" width="11" style="188" customWidth="1"/>
    <col min="8709" max="8709" width="15.5" style="188" customWidth="1"/>
    <col min="8710" max="8710" width="11.19921875" style="188" customWidth="1"/>
    <col min="8711" max="8711" width="13.296875" style="188" customWidth="1"/>
    <col min="8712" max="8713" width="14" style="188" customWidth="1"/>
    <col min="8714" max="8714" width="13.296875" style="188" customWidth="1"/>
    <col min="8715" max="8715" width="12.296875" style="188" customWidth="1"/>
    <col min="8716" max="8716" width="14.296875" style="188" customWidth="1"/>
    <col min="8717" max="8717" width="15.19921875" style="188" customWidth="1"/>
    <col min="8718" max="8960" width="9.296875" style="188"/>
    <col min="8961" max="8961" width="5.796875" style="188" customWidth="1"/>
    <col min="8962" max="8962" width="22.296875" style="188" customWidth="1"/>
    <col min="8963" max="8963" width="13" style="188" customWidth="1"/>
    <col min="8964" max="8964" width="11" style="188" customWidth="1"/>
    <col min="8965" max="8965" width="15.5" style="188" customWidth="1"/>
    <col min="8966" max="8966" width="11.19921875" style="188" customWidth="1"/>
    <col min="8967" max="8967" width="13.296875" style="188" customWidth="1"/>
    <col min="8968" max="8969" width="14" style="188" customWidth="1"/>
    <col min="8970" max="8970" width="13.296875" style="188" customWidth="1"/>
    <col min="8971" max="8971" width="12.296875" style="188" customWidth="1"/>
    <col min="8972" max="8972" width="14.296875" style="188" customWidth="1"/>
    <col min="8973" max="8973" width="15.19921875" style="188" customWidth="1"/>
    <col min="8974" max="9216" width="9.296875" style="188"/>
    <col min="9217" max="9217" width="5.796875" style="188" customWidth="1"/>
    <col min="9218" max="9218" width="22.296875" style="188" customWidth="1"/>
    <col min="9219" max="9219" width="13" style="188" customWidth="1"/>
    <col min="9220" max="9220" width="11" style="188" customWidth="1"/>
    <col min="9221" max="9221" width="15.5" style="188" customWidth="1"/>
    <col min="9222" max="9222" width="11.19921875" style="188" customWidth="1"/>
    <col min="9223" max="9223" width="13.296875" style="188" customWidth="1"/>
    <col min="9224" max="9225" width="14" style="188" customWidth="1"/>
    <col min="9226" max="9226" width="13.296875" style="188" customWidth="1"/>
    <col min="9227" max="9227" width="12.296875" style="188" customWidth="1"/>
    <col min="9228" max="9228" width="14.296875" style="188" customWidth="1"/>
    <col min="9229" max="9229" width="15.19921875" style="188" customWidth="1"/>
    <col min="9230" max="9472" width="9.296875" style="188"/>
    <col min="9473" max="9473" width="5.796875" style="188" customWidth="1"/>
    <col min="9474" max="9474" width="22.296875" style="188" customWidth="1"/>
    <col min="9475" max="9475" width="13" style="188" customWidth="1"/>
    <col min="9476" max="9476" width="11" style="188" customWidth="1"/>
    <col min="9477" max="9477" width="15.5" style="188" customWidth="1"/>
    <col min="9478" max="9478" width="11.19921875" style="188" customWidth="1"/>
    <col min="9479" max="9479" width="13.296875" style="188" customWidth="1"/>
    <col min="9480" max="9481" width="14" style="188" customWidth="1"/>
    <col min="9482" max="9482" width="13.296875" style="188" customWidth="1"/>
    <col min="9483" max="9483" width="12.296875" style="188" customWidth="1"/>
    <col min="9484" max="9484" width="14.296875" style="188" customWidth="1"/>
    <col min="9485" max="9485" width="15.19921875" style="188" customWidth="1"/>
    <col min="9486" max="9728" width="9.296875" style="188"/>
    <col min="9729" max="9729" width="5.796875" style="188" customWidth="1"/>
    <col min="9730" max="9730" width="22.296875" style="188" customWidth="1"/>
    <col min="9731" max="9731" width="13" style="188" customWidth="1"/>
    <col min="9732" max="9732" width="11" style="188" customWidth="1"/>
    <col min="9733" max="9733" width="15.5" style="188" customWidth="1"/>
    <col min="9734" max="9734" width="11.19921875" style="188" customWidth="1"/>
    <col min="9735" max="9735" width="13.296875" style="188" customWidth="1"/>
    <col min="9736" max="9737" width="14" style="188" customWidth="1"/>
    <col min="9738" max="9738" width="13.296875" style="188" customWidth="1"/>
    <col min="9739" max="9739" width="12.296875" style="188" customWidth="1"/>
    <col min="9740" max="9740" width="14.296875" style="188" customWidth="1"/>
    <col min="9741" max="9741" width="15.19921875" style="188" customWidth="1"/>
    <col min="9742" max="9984" width="9.296875" style="188"/>
    <col min="9985" max="9985" width="5.796875" style="188" customWidth="1"/>
    <col min="9986" max="9986" width="22.296875" style="188" customWidth="1"/>
    <col min="9987" max="9987" width="13" style="188" customWidth="1"/>
    <col min="9988" max="9988" width="11" style="188" customWidth="1"/>
    <col min="9989" max="9989" width="15.5" style="188" customWidth="1"/>
    <col min="9990" max="9990" width="11.19921875" style="188" customWidth="1"/>
    <col min="9991" max="9991" width="13.296875" style="188" customWidth="1"/>
    <col min="9992" max="9993" width="14" style="188" customWidth="1"/>
    <col min="9994" max="9994" width="13.296875" style="188" customWidth="1"/>
    <col min="9995" max="9995" width="12.296875" style="188" customWidth="1"/>
    <col min="9996" max="9996" width="14.296875" style="188" customWidth="1"/>
    <col min="9997" max="9997" width="15.19921875" style="188" customWidth="1"/>
    <col min="9998" max="10240" width="9.296875" style="188"/>
    <col min="10241" max="10241" width="5.796875" style="188" customWidth="1"/>
    <col min="10242" max="10242" width="22.296875" style="188" customWidth="1"/>
    <col min="10243" max="10243" width="13" style="188" customWidth="1"/>
    <col min="10244" max="10244" width="11" style="188" customWidth="1"/>
    <col min="10245" max="10245" width="15.5" style="188" customWidth="1"/>
    <col min="10246" max="10246" width="11.19921875" style="188" customWidth="1"/>
    <col min="10247" max="10247" width="13.296875" style="188" customWidth="1"/>
    <col min="10248" max="10249" width="14" style="188" customWidth="1"/>
    <col min="10250" max="10250" width="13.296875" style="188" customWidth="1"/>
    <col min="10251" max="10251" width="12.296875" style="188" customWidth="1"/>
    <col min="10252" max="10252" width="14.296875" style="188" customWidth="1"/>
    <col min="10253" max="10253" width="15.19921875" style="188" customWidth="1"/>
    <col min="10254" max="10496" width="9.296875" style="188"/>
    <col min="10497" max="10497" width="5.796875" style="188" customWidth="1"/>
    <col min="10498" max="10498" width="22.296875" style="188" customWidth="1"/>
    <col min="10499" max="10499" width="13" style="188" customWidth="1"/>
    <col min="10500" max="10500" width="11" style="188" customWidth="1"/>
    <col min="10501" max="10501" width="15.5" style="188" customWidth="1"/>
    <col min="10502" max="10502" width="11.19921875" style="188" customWidth="1"/>
    <col min="10503" max="10503" width="13.296875" style="188" customWidth="1"/>
    <col min="10504" max="10505" width="14" style="188" customWidth="1"/>
    <col min="10506" max="10506" width="13.296875" style="188" customWidth="1"/>
    <col min="10507" max="10507" width="12.296875" style="188" customWidth="1"/>
    <col min="10508" max="10508" width="14.296875" style="188" customWidth="1"/>
    <col min="10509" max="10509" width="15.19921875" style="188" customWidth="1"/>
    <col min="10510" max="10752" width="9.296875" style="188"/>
    <col min="10753" max="10753" width="5.796875" style="188" customWidth="1"/>
    <col min="10754" max="10754" width="22.296875" style="188" customWidth="1"/>
    <col min="10755" max="10755" width="13" style="188" customWidth="1"/>
    <col min="10756" max="10756" width="11" style="188" customWidth="1"/>
    <col min="10757" max="10757" width="15.5" style="188" customWidth="1"/>
    <col min="10758" max="10758" width="11.19921875" style="188" customWidth="1"/>
    <col min="10759" max="10759" width="13.296875" style="188" customWidth="1"/>
    <col min="10760" max="10761" width="14" style="188" customWidth="1"/>
    <col min="10762" max="10762" width="13.296875" style="188" customWidth="1"/>
    <col min="10763" max="10763" width="12.296875" style="188" customWidth="1"/>
    <col min="10764" max="10764" width="14.296875" style="188" customWidth="1"/>
    <col min="10765" max="10765" width="15.19921875" style="188" customWidth="1"/>
    <col min="10766" max="11008" width="9.296875" style="188"/>
    <col min="11009" max="11009" width="5.796875" style="188" customWidth="1"/>
    <col min="11010" max="11010" width="22.296875" style="188" customWidth="1"/>
    <col min="11011" max="11011" width="13" style="188" customWidth="1"/>
    <col min="11012" max="11012" width="11" style="188" customWidth="1"/>
    <col min="11013" max="11013" width="15.5" style="188" customWidth="1"/>
    <col min="11014" max="11014" width="11.19921875" style="188" customWidth="1"/>
    <col min="11015" max="11015" width="13.296875" style="188" customWidth="1"/>
    <col min="11016" max="11017" width="14" style="188" customWidth="1"/>
    <col min="11018" max="11018" width="13.296875" style="188" customWidth="1"/>
    <col min="11019" max="11019" width="12.296875" style="188" customWidth="1"/>
    <col min="11020" max="11020" width="14.296875" style="188" customWidth="1"/>
    <col min="11021" max="11021" width="15.19921875" style="188" customWidth="1"/>
    <col min="11022" max="11264" width="9.296875" style="188"/>
    <col min="11265" max="11265" width="5.796875" style="188" customWidth="1"/>
    <col min="11266" max="11266" width="22.296875" style="188" customWidth="1"/>
    <col min="11267" max="11267" width="13" style="188" customWidth="1"/>
    <col min="11268" max="11268" width="11" style="188" customWidth="1"/>
    <col min="11269" max="11269" width="15.5" style="188" customWidth="1"/>
    <col min="11270" max="11270" width="11.19921875" style="188" customWidth="1"/>
    <col min="11271" max="11271" width="13.296875" style="188" customWidth="1"/>
    <col min="11272" max="11273" width="14" style="188" customWidth="1"/>
    <col min="11274" max="11274" width="13.296875" style="188" customWidth="1"/>
    <col min="11275" max="11275" width="12.296875" style="188" customWidth="1"/>
    <col min="11276" max="11276" width="14.296875" style="188" customWidth="1"/>
    <col min="11277" max="11277" width="15.19921875" style="188" customWidth="1"/>
    <col min="11278" max="11520" width="9.296875" style="188"/>
    <col min="11521" max="11521" width="5.796875" style="188" customWidth="1"/>
    <col min="11522" max="11522" width="22.296875" style="188" customWidth="1"/>
    <col min="11523" max="11523" width="13" style="188" customWidth="1"/>
    <col min="11524" max="11524" width="11" style="188" customWidth="1"/>
    <col min="11525" max="11525" width="15.5" style="188" customWidth="1"/>
    <col min="11526" max="11526" width="11.19921875" style="188" customWidth="1"/>
    <col min="11527" max="11527" width="13.296875" style="188" customWidth="1"/>
    <col min="11528" max="11529" width="14" style="188" customWidth="1"/>
    <col min="11530" max="11530" width="13.296875" style="188" customWidth="1"/>
    <col min="11531" max="11531" width="12.296875" style="188" customWidth="1"/>
    <col min="11532" max="11532" width="14.296875" style="188" customWidth="1"/>
    <col min="11533" max="11533" width="15.19921875" style="188" customWidth="1"/>
    <col min="11534" max="11776" width="9.296875" style="188"/>
    <col min="11777" max="11777" width="5.796875" style="188" customWidth="1"/>
    <col min="11778" max="11778" width="22.296875" style="188" customWidth="1"/>
    <col min="11779" max="11779" width="13" style="188" customWidth="1"/>
    <col min="11780" max="11780" width="11" style="188" customWidth="1"/>
    <col min="11781" max="11781" width="15.5" style="188" customWidth="1"/>
    <col min="11782" max="11782" width="11.19921875" style="188" customWidth="1"/>
    <col min="11783" max="11783" width="13.296875" style="188" customWidth="1"/>
    <col min="11784" max="11785" width="14" style="188" customWidth="1"/>
    <col min="11786" max="11786" width="13.296875" style="188" customWidth="1"/>
    <col min="11787" max="11787" width="12.296875" style="188" customWidth="1"/>
    <col min="11788" max="11788" width="14.296875" style="188" customWidth="1"/>
    <col min="11789" max="11789" width="15.19921875" style="188" customWidth="1"/>
    <col min="11790" max="12032" width="9.296875" style="188"/>
    <col min="12033" max="12033" width="5.796875" style="188" customWidth="1"/>
    <col min="12034" max="12034" width="22.296875" style="188" customWidth="1"/>
    <col min="12035" max="12035" width="13" style="188" customWidth="1"/>
    <col min="12036" max="12036" width="11" style="188" customWidth="1"/>
    <col min="12037" max="12037" width="15.5" style="188" customWidth="1"/>
    <col min="12038" max="12038" width="11.19921875" style="188" customWidth="1"/>
    <col min="12039" max="12039" width="13.296875" style="188" customWidth="1"/>
    <col min="12040" max="12041" width="14" style="188" customWidth="1"/>
    <col min="12042" max="12042" width="13.296875" style="188" customWidth="1"/>
    <col min="12043" max="12043" width="12.296875" style="188" customWidth="1"/>
    <col min="12044" max="12044" width="14.296875" style="188" customWidth="1"/>
    <col min="12045" max="12045" width="15.19921875" style="188" customWidth="1"/>
    <col min="12046" max="12288" width="9.296875" style="188"/>
    <col min="12289" max="12289" width="5.796875" style="188" customWidth="1"/>
    <col min="12290" max="12290" width="22.296875" style="188" customWidth="1"/>
    <col min="12291" max="12291" width="13" style="188" customWidth="1"/>
    <col min="12292" max="12292" width="11" style="188" customWidth="1"/>
    <col min="12293" max="12293" width="15.5" style="188" customWidth="1"/>
    <col min="12294" max="12294" width="11.19921875" style="188" customWidth="1"/>
    <col min="12295" max="12295" width="13.296875" style="188" customWidth="1"/>
    <col min="12296" max="12297" width="14" style="188" customWidth="1"/>
    <col min="12298" max="12298" width="13.296875" style="188" customWidth="1"/>
    <col min="12299" max="12299" width="12.296875" style="188" customWidth="1"/>
    <col min="12300" max="12300" width="14.296875" style="188" customWidth="1"/>
    <col min="12301" max="12301" width="15.19921875" style="188" customWidth="1"/>
    <col min="12302" max="12544" width="9.296875" style="188"/>
    <col min="12545" max="12545" width="5.796875" style="188" customWidth="1"/>
    <col min="12546" max="12546" width="22.296875" style="188" customWidth="1"/>
    <col min="12547" max="12547" width="13" style="188" customWidth="1"/>
    <col min="12548" max="12548" width="11" style="188" customWidth="1"/>
    <col min="12549" max="12549" width="15.5" style="188" customWidth="1"/>
    <col min="12550" max="12550" width="11.19921875" style="188" customWidth="1"/>
    <col min="12551" max="12551" width="13.296875" style="188" customWidth="1"/>
    <col min="12552" max="12553" width="14" style="188" customWidth="1"/>
    <col min="12554" max="12554" width="13.296875" style="188" customWidth="1"/>
    <col min="12555" max="12555" width="12.296875" style="188" customWidth="1"/>
    <col min="12556" max="12556" width="14.296875" style="188" customWidth="1"/>
    <col min="12557" max="12557" width="15.19921875" style="188" customWidth="1"/>
    <col min="12558" max="12800" width="9.296875" style="188"/>
    <col min="12801" max="12801" width="5.796875" style="188" customWidth="1"/>
    <col min="12802" max="12802" width="22.296875" style="188" customWidth="1"/>
    <col min="12803" max="12803" width="13" style="188" customWidth="1"/>
    <col min="12804" max="12804" width="11" style="188" customWidth="1"/>
    <col min="12805" max="12805" width="15.5" style="188" customWidth="1"/>
    <col min="12806" max="12806" width="11.19921875" style="188" customWidth="1"/>
    <col min="12807" max="12807" width="13.296875" style="188" customWidth="1"/>
    <col min="12808" max="12809" width="14" style="188" customWidth="1"/>
    <col min="12810" max="12810" width="13.296875" style="188" customWidth="1"/>
    <col min="12811" max="12811" width="12.296875" style="188" customWidth="1"/>
    <col min="12812" max="12812" width="14.296875" style="188" customWidth="1"/>
    <col min="12813" max="12813" width="15.19921875" style="188" customWidth="1"/>
    <col min="12814" max="13056" width="9.296875" style="188"/>
    <col min="13057" max="13057" width="5.796875" style="188" customWidth="1"/>
    <col min="13058" max="13058" width="22.296875" style="188" customWidth="1"/>
    <col min="13059" max="13059" width="13" style="188" customWidth="1"/>
    <col min="13060" max="13060" width="11" style="188" customWidth="1"/>
    <col min="13061" max="13061" width="15.5" style="188" customWidth="1"/>
    <col min="13062" max="13062" width="11.19921875" style="188" customWidth="1"/>
    <col min="13063" max="13063" width="13.296875" style="188" customWidth="1"/>
    <col min="13064" max="13065" width="14" style="188" customWidth="1"/>
    <col min="13066" max="13066" width="13.296875" style="188" customWidth="1"/>
    <col min="13067" max="13067" width="12.296875" style="188" customWidth="1"/>
    <col min="13068" max="13068" width="14.296875" style="188" customWidth="1"/>
    <col min="13069" max="13069" width="15.19921875" style="188" customWidth="1"/>
    <col min="13070" max="13312" width="9.296875" style="188"/>
    <col min="13313" max="13313" width="5.796875" style="188" customWidth="1"/>
    <col min="13314" max="13314" width="22.296875" style="188" customWidth="1"/>
    <col min="13315" max="13315" width="13" style="188" customWidth="1"/>
    <col min="13316" max="13316" width="11" style="188" customWidth="1"/>
    <col min="13317" max="13317" width="15.5" style="188" customWidth="1"/>
    <col min="13318" max="13318" width="11.19921875" style="188" customWidth="1"/>
    <col min="13319" max="13319" width="13.296875" style="188" customWidth="1"/>
    <col min="13320" max="13321" width="14" style="188" customWidth="1"/>
    <col min="13322" max="13322" width="13.296875" style="188" customWidth="1"/>
    <col min="13323" max="13323" width="12.296875" style="188" customWidth="1"/>
    <col min="13324" max="13324" width="14.296875" style="188" customWidth="1"/>
    <col min="13325" max="13325" width="15.19921875" style="188" customWidth="1"/>
    <col min="13326" max="13568" width="9.296875" style="188"/>
    <col min="13569" max="13569" width="5.796875" style="188" customWidth="1"/>
    <col min="13570" max="13570" width="22.296875" style="188" customWidth="1"/>
    <col min="13571" max="13571" width="13" style="188" customWidth="1"/>
    <col min="13572" max="13572" width="11" style="188" customWidth="1"/>
    <col min="13573" max="13573" width="15.5" style="188" customWidth="1"/>
    <col min="13574" max="13574" width="11.19921875" style="188" customWidth="1"/>
    <col min="13575" max="13575" width="13.296875" style="188" customWidth="1"/>
    <col min="13576" max="13577" width="14" style="188" customWidth="1"/>
    <col min="13578" max="13578" width="13.296875" style="188" customWidth="1"/>
    <col min="13579" max="13579" width="12.296875" style="188" customWidth="1"/>
    <col min="13580" max="13580" width="14.296875" style="188" customWidth="1"/>
    <col min="13581" max="13581" width="15.19921875" style="188" customWidth="1"/>
    <col min="13582" max="13824" width="9.296875" style="188"/>
    <col min="13825" max="13825" width="5.796875" style="188" customWidth="1"/>
    <col min="13826" max="13826" width="22.296875" style="188" customWidth="1"/>
    <col min="13827" max="13827" width="13" style="188" customWidth="1"/>
    <col min="13828" max="13828" width="11" style="188" customWidth="1"/>
    <col min="13829" max="13829" width="15.5" style="188" customWidth="1"/>
    <col min="13830" max="13830" width="11.19921875" style="188" customWidth="1"/>
    <col min="13831" max="13831" width="13.296875" style="188" customWidth="1"/>
    <col min="13832" max="13833" width="14" style="188" customWidth="1"/>
    <col min="13834" max="13834" width="13.296875" style="188" customWidth="1"/>
    <col min="13835" max="13835" width="12.296875" style="188" customWidth="1"/>
    <col min="13836" max="13836" width="14.296875" style="188" customWidth="1"/>
    <col min="13837" max="13837" width="15.19921875" style="188" customWidth="1"/>
    <col min="13838" max="14080" width="9.296875" style="188"/>
    <col min="14081" max="14081" width="5.796875" style="188" customWidth="1"/>
    <col min="14082" max="14082" width="22.296875" style="188" customWidth="1"/>
    <col min="14083" max="14083" width="13" style="188" customWidth="1"/>
    <col min="14084" max="14084" width="11" style="188" customWidth="1"/>
    <col min="14085" max="14085" width="15.5" style="188" customWidth="1"/>
    <col min="14086" max="14086" width="11.19921875" style="188" customWidth="1"/>
    <col min="14087" max="14087" width="13.296875" style="188" customWidth="1"/>
    <col min="14088" max="14089" width="14" style="188" customWidth="1"/>
    <col min="14090" max="14090" width="13.296875" style="188" customWidth="1"/>
    <col min="14091" max="14091" width="12.296875" style="188" customWidth="1"/>
    <col min="14092" max="14092" width="14.296875" style="188" customWidth="1"/>
    <col min="14093" max="14093" width="15.19921875" style="188" customWidth="1"/>
    <col min="14094" max="14336" width="9.296875" style="188"/>
    <col min="14337" max="14337" width="5.796875" style="188" customWidth="1"/>
    <col min="14338" max="14338" width="22.296875" style="188" customWidth="1"/>
    <col min="14339" max="14339" width="13" style="188" customWidth="1"/>
    <col min="14340" max="14340" width="11" style="188" customWidth="1"/>
    <col min="14341" max="14341" width="15.5" style="188" customWidth="1"/>
    <col min="14342" max="14342" width="11.19921875" style="188" customWidth="1"/>
    <col min="14343" max="14343" width="13.296875" style="188" customWidth="1"/>
    <col min="14344" max="14345" width="14" style="188" customWidth="1"/>
    <col min="14346" max="14346" width="13.296875" style="188" customWidth="1"/>
    <col min="14347" max="14347" width="12.296875" style="188" customWidth="1"/>
    <col min="14348" max="14348" width="14.296875" style="188" customWidth="1"/>
    <col min="14349" max="14349" width="15.19921875" style="188" customWidth="1"/>
    <col min="14350" max="14592" width="9.296875" style="188"/>
    <col min="14593" max="14593" width="5.796875" style="188" customWidth="1"/>
    <col min="14594" max="14594" width="22.296875" style="188" customWidth="1"/>
    <col min="14595" max="14595" width="13" style="188" customWidth="1"/>
    <col min="14596" max="14596" width="11" style="188" customWidth="1"/>
    <col min="14597" max="14597" width="15.5" style="188" customWidth="1"/>
    <col min="14598" max="14598" width="11.19921875" style="188" customWidth="1"/>
    <col min="14599" max="14599" width="13.296875" style="188" customWidth="1"/>
    <col min="14600" max="14601" width="14" style="188" customWidth="1"/>
    <col min="14602" max="14602" width="13.296875" style="188" customWidth="1"/>
    <col min="14603" max="14603" width="12.296875" style="188" customWidth="1"/>
    <col min="14604" max="14604" width="14.296875" style="188" customWidth="1"/>
    <col min="14605" max="14605" width="15.19921875" style="188" customWidth="1"/>
    <col min="14606" max="14848" width="9.296875" style="188"/>
    <col min="14849" max="14849" width="5.796875" style="188" customWidth="1"/>
    <col min="14850" max="14850" width="22.296875" style="188" customWidth="1"/>
    <col min="14851" max="14851" width="13" style="188" customWidth="1"/>
    <col min="14852" max="14852" width="11" style="188" customWidth="1"/>
    <col min="14853" max="14853" width="15.5" style="188" customWidth="1"/>
    <col min="14854" max="14854" width="11.19921875" style="188" customWidth="1"/>
    <col min="14855" max="14855" width="13.296875" style="188" customWidth="1"/>
    <col min="14856" max="14857" width="14" style="188" customWidth="1"/>
    <col min="14858" max="14858" width="13.296875" style="188" customWidth="1"/>
    <col min="14859" max="14859" width="12.296875" style="188" customWidth="1"/>
    <col min="14860" max="14860" width="14.296875" style="188" customWidth="1"/>
    <col min="14861" max="14861" width="15.19921875" style="188" customWidth="1"/>
    <col min="14862" max="15104" width="9.296875" style="188"/>
    <col min="15105" max="15105" width="5.796875" style="188" customWidth="1"/>
    <col min="15106" max="15106" width="22.296875" style="188" customWidth="1"/>
    <col min="15107" max="15107" width="13" style="188" customWidth="1"/>
    <col min="15108" max="15108" width="11" style="188" customWidth="1"/>
    <col min="15109" max="15109" width="15.5" style="188" customWidth="1"/>
    <col min="15110" max="15110" width="11.19921875" style="188" customWidth="1"/>
    <col min="15111" max="15111" width="13.296875" style="188" customWidth="1"/>
    <col min="15112" max="15113" width="14" style="188" customWidth="1"/>
    <col min="15114" max="15114" width="13.296875" style="188" customWidth="1"/>
    <col min="15115" max="15115" width="12.296875" style="188" customWidth="1"/>
    <col min="15116" max="15116" width="14.296875" style="188" customWidth="1"/>
    <col min="15117" max="15117" width="15.19921875" style="188" customWidth="1"/>
    <col min="15118" max="15360" width="9.296875" style="188"/>
    <col min="15361" max="15361" width="5.796875" style="188" customWidth="1"/>
    <col min="15362" max="15362" width="22.296875" style="188" customWidth="1"/>
    <col min="15363" max="15363" width="13" style="188" customWidth="1"/>
    <col min="15364" max="15364" width="11" style="188" customWidth="1"/>
    <col min="15365" max="15365" width="15.5" style="188" customWidth="1"/>
    <col min="15366" max="15366" width="11.19921875" style="188" customWidth="1"/>
    <col min="15367" max="15367" width="13.296875" style="188" customWidth="1"/>
    <col min="15368" max="15369" width="14" style="188" customWidth="1"/>
    <col min="15370" max="15370" width="13.296875" style="188" customWidth="1"/>
    <col min="15371" max="15371" width="12.296875" style="188" customWidth="1"/>
    <col min="15372" max="15372" width="14.296875" style="188" customWidth="1"/>
    <col min="15373" max="15373" width="15.19921875" style="188" customWidth="1"/>
    <col min="15374" max="15616" width="9.296875" style="188"/>
    <col min="15617" max="15617" width="5.796875" style="188" customWidth="1"/>
    <col min="15618" max="15618" width="22.296875" style="188" customWidth="1"/>
    <col min="15619" max="15619" width="13" style="188" customWidth="1"/>
    <col min="15620" max="15620" width="11" style="188" customWidth="1"/>
    <col min="15621" max="15621" width="15.5" style="188" customWidth="1"/>
    <col min="15622" max="15622" width="11.19921875" style="188" customWidth="1"/>
    <col min="15623" max="15623" width="13.296875" style="188" customWidth="1"/>
    <col min="15624" max="15625" width="14" style="188" customWidth="1"/>
    <col min="15626" max="15626" width="13.296875" style="188" customWidth="1"/>
    <col min="15627" max="15627" width="12.296875" style="188" customWidth="1"/>
    <col min="15628" max="15628" width="14.296875" style="188" customWidth="1"/>
    <col min="15629" max="15629" width="15.19921875" style="188" customWidth="1"/>
    <col min="15630" max="15872" width="9.296875" style="188"/>
    <col min="15873" max="15873" width="5.796875" style="188" customWidth="1"/>
    <col min="15874" max="15874" width="22.296875" style="188" customWidth="1"/>
    <col min="15875" max="15875" width="13" style="188" customWidth="1"/>
    <col min="15876" max="15876" width="11" style="188" customWidth="1"/>
    <col min="15877" max="15877" width="15.5" style="188" customWidth="1"/>
    <col min="15878" max="15878" width="11.19921875" style="188" customWidth="1"/>
    <col min="15879" max="15879" width="13.296875" style="188" customWidth="1"/>
    <col min="15880" max="15881" width="14" style="188" customWidth="1"/>
    <col min="15882" max="15882" width="13.296875" style="188" customWidth="1"/>
    <col min="15883" max="15883" width="12.296875" style="188" customWidth="1"/>
    <col min="15884" max="15884" width="14.296875" style="188" customWidth="1"/>
    <col min="15885" max="15885" width="15.19921875" style="188" customWidth="1"/>
    <col min="15886" max="16128" width="9.296875" style="188"/>
    <col min="16129" max="16129" width="5.796875" style="188" customWidth="1"/>
    <col min="16130" max="16130" width="22.296875" style="188" customWidth="1"/>
    <col min="16131" max="16131" width="13" style="188" customWidth="1"/>
    <col min="16132" max="16132" width="11" style="188" customWidth="1"/>
    <col min="16133" max="16133" width="15.5" style="188" customWidth="1"/>
    <col min="16134" max="16134" width="11.19921875" style="188" customWidth="1"/>
    <col min="16135" max="16135" width="13.296875" style="188" customWidth="1"/>
    <col min="16136" max="16137" width="14" style="188" customWidth="1"/>
    <col min="16138" max="16138" width="13.296875" style="188" customWidth="1"/>
    <col min="16139" max="16139" width="12.296875" style="188" customWidth="1"/>
    <col min="16140" max="16140" width="14.296875" style="188" customWidth="1"/>
    <col min="16141" max="16141" width="15.19921875" style="188" customWidth="1"/>
    <col min="16142" max="16384" width="9.296875" style="188"/>
  </cols>
  <sheetData>
    <row r="1" spans="1:13" ht="33" customHeight="1" x14ac:dyDescent="0.3">
      <c r="A1" s="1492" t="s">
        <v>883</v>
      </c>
      <c r="B1" s="1498"/>
      <c r="C1" s="1498"/>
      <c r="D1" s="1498"/>
      <c r="E1" s="1498"/>
      <c r="F1" s="1498"/>
      <c r="G1" s="1498"/>
      <c r="H1" s="1498"/>
      <c r="I1" s="1498"/>
      <c r="J1" s="1498"/>
      <c r="K1" s="1498"/>
      <c r="L1" s="1498"/>
      <c r="M1" s="1498"/>
    </row>
    <row r="2" spans="1:13" ht="14" x14ac:dyDescent="0.3">
      <c r="A2" s="189"/>
      <c r="B2" s="190"/>
      <c r="C2" s="190"/>
      <c r="D2" s="191"/>
      <c r="E2" s="192"/>
      <c r="F2" s="192"/>
      <c r="G2" s="193"/>
      <c r="H2" s="193"/>
      <c r="I2" s="192"/>
    </row>
    <row r="3" spans="1:13" ht="14" x14ac:dyDescent="0.3">
      <c r="A3" s="189"/>
      <c r="B3" s="194"/>
      <c r="C3" s="194"/>
      <c r="D3" s="195"/>
      <c r="E3" s="191"/>
      <c r="F3" s="191"/>
      <c r="G3" s="191"/>
      <c r="H3" s="191"/>
      <c r="I3" s="191"/>
      <c r="K3" s="1499" t="s">
        <v>1</v>
      </c>
      <c r="L3" s="1499"/>
      <c r="M3" s="1499"/>
    </row>
    <row r="4" spans="1:13" s="202" customFormat="1" ht="75.75" customHeight="1" x14ac:dyDescent="0.3">
      <c r="A4" s="196" t="s">
        <v>393</v>
      </c>
      <c r="B4" s="197" t="s">
        <v>436</v>
      </c>
      <c r="C4" s="197" t="s">
        <v>437</v>
      </c>
      <c r="D4" s="197" t="s">
        <v>447</v>
      </c>
      <c r="E4" s="197" t="s">
        <v>204</v>
      </c>
      <c r="F4" s="197" t="s">
        <v>448</v>
      </c>
      <c r="G4" s="198" t="s">
        <v>208</v>
      </c>
      <c r="H4" s="198" t="s">
        <v>449</v>
      </c>
      <c r="I4" s="198" t="s">
        <v>229</v>
      </c>
      <c r="J4" s="200" t="s">
        <v>231</v>
      </c>
      <c r="K4" s="231" t="s">
        <v>233</v>
      </c>
      <c r="L4" s="200" t="s">
        <v>450</v>
      </c>
      <c r="M4" s="232" t="s">
        <v>451</v>
      </c>
    </row>
    <row r="5" spans="1:13" ht="46.5" customHeight="1" x14ac:dyDescent="0.3">
      <c r="A5" s="892">
        <v>1</v>
      </c>
      <c r="B5" s="1090" t="s">
        <v>659</v>
      </c>
      <c r="C5" s="1101" t="s">
        <v>658</v>
      </c>
      <c r="D5" s="1091">
        <v>26288780</v>
      </c>
      <c r="E5" s="1092">
        <v>4375147</v>
      </c>
      <c r="F5" s="1092">
        <v>8518856</v>
      </c>
      <c r="G5" s="1093"/>
      <c r="H5" s="1093"/>
      <c r="I5" s="1092"/>
      <c r="J5" s="1103"/>
      <c r="K5" s="1104"/>
      <c r="L5" s="1104"/>
      <c r="M5" s="1094">
        <f>SUM(D5:L5)</f>
        <v>39182783</v>
      </c>
    </row>
    <row r="6" spans="1:13" ht="46.5" customHeight="1" x14ac:dyDescent="0.3">
      <c r="A6" s="892">
        <v>2</v>
      </c>
      <c r="B6" s="1090" t="s">
        <v>964</v>
      </c>
      <c r="C6" s="1101"/>
      <c r="D6" s="1091">
        <v>28655268</v>
      </c>
      <c r="E6" s="1092">
        <v>4697640</v>
      </c>
      <c r="F6" s="1092">
        <v>6899142</v>
      </c>
      <c r="G6" s="1093"/>
      <c r="H6" s="1093"/>
      <c r="I6" s="1092">
        <v>3843177</v>
      </c>
      <c r="J6" s="1103"/>
      <c r="K6" s="1104"/>
      <c r="L6" s="1104"/>
      <c r="M6" s="1094">
        <f t="shared" ref="M6:M8" si="0">SUM(D6:L6)</f>
        <v>44095227</v>
      </c>
    </row>
    <row r="7" spans="1:13" ht="46.5" customHeight="1" x14ac:dyDescent="0.3">
      <c r="A7" s="196">
        <v>3</v>
      </c>
      <c r="B7" s="1096" t="s">
        <v>970</v>
      </c>
      <c r="C7" s="1102"/>
      <c r="D7" s="212">
        <f>D5</f>
        <v>26288780</v>
      </c>
      <c r="E7" s="212">
        <f t="shared" ref="E7:L7" si="1">E5</f>
        <v>4375147</v>
      </c>
      <c r="F7" s="212">
        <f t="shared" si="1"/>
        <v>8518856</v>
      </c>
      <c r="G7" s="212">
        <f t="shared" si="1"/>
        <v>0</v>
      </c>
      <c r="H7" s="212">
        <f t="shared" si="1"/>
        <v>0</v>
      </c>
      <c r="I7" s="212">
        <f t="shared" si="1"/>
        <v>0</v>
      </c>
      <c r="J7" s="212">
        <f t="shared" si="1"/>
        <v>0</v>
      </c>
      <c r="K7" s="212">
        <f t="shared" si="1"/>
        <v>0</v>
      </c>
      <c r="L7" s="553">
        <f t="shared" si="1"/>
        <v>0</v>
      </c>
      <c r="M7" s="1094">
        <f t="shared" si="0"/>
        <v>39182783</v>
      </c>
    </row>
    <row r="8" spans="1:13" s="213" customFormat="1" ht="33" customHeight="1" x14ac:dyDescent="0.35">
      <c r="A8" s="209">
        <v>4</v>
      </c>
      <c r="B8" s="210" t="s">
        <v>971</v>
      </c>
      <c r="C8" s="211"/>
      <c r="D8" s="212">
        <f>D6</f>
        <v>28655268</v>
      </c>
      <c r="E8" s="212">
        <f t="shared" ref="E8:L8" si="2">E6</f>
        <v>4697640</v>
      </c>
      <c r="F8" s="212">
        <f t="shared" si="2"/>
        <v>6899142</v>
      </c>
      <c r="G8" s="212">
        <f t="shared" si="2"/>
        <v>0</v>
      </c>
      <c r="H8" s="212">
        <f t="shared" si="2"/>
        <v>0</v>
      </c>
      <c r="I8" s="212">
        <f t="shared" si="2"/>
        <v>3843177</v>
      </c>
      <c r="J8" s="212">
        <f t="shared" si="2"/>
        <v>0</v>
      </c>
      <c r="K8" s="212">
        <f t="shared" si="2"/>
        <v>0</v>
      </c>
      <c r="L8" s="553">
        <f t="shared" si="2"/>
        <v>0</v>
      </c>
      <c r="M8" s="1394">
        <f t="shared" si="0"/>
        <v>44095227</v>
      </c>
    </row>
    <row r="9" spans="1:13" ht="21" customHeight="1" x14ac:dyDescent="0.3">
      <c r="A9" s="214"/>
      <c r="B9" s="215"/>
      <c r="C9" s="215"/>
      <c r="D9" s="216"/>
      <c r="E9" s="217"/>
      <c r="F9" s="216"/>
      <c r="G9" s="216"/>
      <c r="H9" s="216"/>
      <c r="I9" s="218"/>
    </row>
    <row r="10" spans="1:13" ht="42" customHeight="1" x14ac:dyDescent="0.3">
      <c r="A10" s="214"/>
      <c r="B10" s="219"/>
      <c r="C10" s="220"/>
      <c r="D10" s="221"/>
      <c r="E10" s="217"/>
      <c r="F10" s="217"/>
      <c r="G10" s="216"/>
      <c r="H10" s="216"/>
      <c r="I10" s="216"/>
    </row>
    <row r="11" spans="1:13" ht="42" customHeight="1" x14ac:dyDescent="0.3">
      <c r="A11" s="222"/>
      <c r="B11" s="223"/>
      <c r="C11" s="224"/>
      <c r="D11" s="225"/>
      <c r="E11" s="192"/>
      <c r="F11" s="192"/>
      <c r="G11" s="193"/>
      <c r="H11" s="193"/>
      <c r="I11" s="193"/>
    </row>
    <row r="12" spans="1:13" ht="14" x14ac:dyDescent="0.3">
      <c r="A12" s="189"/>
      <c r="B12" s="190"/>
      <c r="C12" s="190"/>
      <c r="D12" s="191"/>
      <c r="E12" s="191"/>
      <c r="F12" s="191"/>
      <c r="G12" s="191"/>
      <c r="H12" s="191"/>
      <c r="I12" s="191"/>
    </row>
    <row r="13" spans="1:13" s="227" customFormat="1" ht="14" x14ac:dyDescent="0.3">
      <c r="A13" s="189"/>
      <c r="B13" s="190"/>
      <c r="C13" s="190"/>
      <c r="D13" s="191"/>
      <c r="E13" s="192"/>
      <c r="F13" s="226"/>
      <c r="G13" s="226"/>
      <c r="H13" s="226"/>
      <c r="I13" s="226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11.2.  melléklet a 27/2020.(XI.26.)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O26"/>
  <sheetViews>
    <sheetView topLeftCell="A19" zoomScaleNormal="100" workbookViewId="0">
      <selection sqref="A1:O24"/>
    </sheetView>
  </sheetViews>
  <sheetFormatPr defaultRowHeight="15.5" x14ac:dyDescent="0.35"/>
  <cols>
    <col min="1" max="1" width="5.5" style="1006" customWidth="1"/>
    <col min="2" max="2" width="28.796875" style="1005" customWidth="1"/>
    <col min="3" max="14" width="11.296875" style="1005" customWidth="1"/>
    <col min="15" max="15" width="11.296875" style="1006" customWidth="1"/>
    <col min="16" max="256" width="9.296875" style="1005"/>
    <col min="257" max="257" width="5.5" style="1005" customWidth="1"/>
    <col min="258" max="258" width="28.796875" style="1005" customWidth="1"/>
    <col min="259" max="271" width="11.296875" style="1005" customWidth="1"/>
    <col min="272" max="512" width="9.296875" style="1005"/>
    <col min="513" max="513" width="5.5" style="1005" customWidth="1"/>
    <col min="514" max="514" width="28.796875" style="1005" customWidth="1"/>
    <col min="515" max="527" width="11.296875" style="1005" customWidth="1"/>
    <col min="528" max="768" width="9.296875" style="1005"/>
    <col min="769" max="769" width="5.5" style="1005" customWidth="1"/>
    <col min="770" max="770" width="28.796875" style="1005" customWidth="1"/>
    <col min="771" max="783" width="11.296875" style="1005" customWidth="1"/>
    <col min="784" max="1024" width="9.296875" style="1005"/>
    <col min="1025" max="1025" width="5.5" style="1005" customWidth="1"/>
    <col min="1026" max="1026" width="28.796875" style="1005" customWidth="1"/>
    <col min="1027" max="1039" width="11.296875" style="1005" customWidth="1"/>
    <col min="1040" max="1280" width="9.296875" style="1005"/>
    <col min="1281" max="1281" width="5.5" style="1005" customWidth="1"/>
    <col min="1282" max="1282" width="28.796875" style="1005" customWidth="1"/>
    <col min="1283" max="1295" width="11.296875" style="1005" customWidth="1"/>
    <col min="1296" max="1536" width="9.296875" style="1005"/>
    <col min="1537" max="1537" width="5.5" style="1005" customWidth="1"/>
    <col min="1538" max="1538" width="28.796875" style="1005" customWidth="1"/>
    <col min="1539" max="1551" width="11.296875" style="1005" customWidth="1"/>
    <col min="1552" max="1792" width="9.296875" style="1005"/>
    <col min="1793" max="1793" width="5.5" style="1005" customWidth="1"/>
    <col min="1794" max="1794" width="28.796875" style="1005" customWidth="1"/>
    <col min="1795" max="1807" width="11.296875" style="1005" customWidth="1"/>
    <col min="1808" max="2048" width="9.296875" style="1005"/>
    <col min="2049" max="2049" width="5.5" style="1005" customWidth="1"/>
    <col min="2050" max="2050" width="28.796875" style="1005" customWidth="1"/>
    <col min="2051" max="2063" width="11.296875" style="1005" customWidth="1"/>
    <col min="2064" max="2304" width="9.296875" style="1005"/>
    <col min="2305" max="2305" width="5.5" style="1005" customWidth="1"/>
    <col min="2306" max="2306" width="28.796875" style="1005" customWidth="1"/>
    <col min="2307" max="2319" width="11.296875" style="1005" customWidth="1"/>
    <col min="2320" max="2560" width="9.296875" style="1005"/>
    <col min="2561" max="2561" width="5.5" style="1005" customWidth="1"/>
    <col min="2562" max="2562" width="28.796875" style="1005" customWidth="1"/>
    <col min="2563" max="2575" width="11.296875" style="1005" customWidth="1"/>
    <col min="2576" max="2816" width="9.296875" style="1005"/>
    <col min="2817" max="2817" width="5.5" style="1005" customWidth="1"/>
    <col min="2818" max="2818" width="28.796875" style="1005" customWidth="1"/>
    <col min="2819" max="2831" width="11.296875" style="1005" customWidth="1"/>
    <col min="2832" max="3072" width="9.296875" style="1005"/>
    <col min="3073" max="3073" width="5.5" style="1005" customWidth="1"/>
    <col min="3074" max="3074" width="28.796875" style="1005" customWidth="1"/>
    <col min="3075" max="3087" width="11.296875" style="1005" customWidth="1"/>
    <col min="3088" max="3328" width="9.296875" style="1005"/>
    <col min="3329" max="3329" width="5.5" style="1005" customWidth="1"/>
    <col min="3330" max="3330" width="28.796875" style="1005" customWidth="1"/>
    <col min="3331" max="3343" width="11.296875" style="1005" customWidth="1"/>
    <col min="3344" max="3584" width="9.296875" style="1005"/>
    <col min="3585" max="3585" width="5.5" style="1005" customWidth="1"/>
    <col min="3586" max="3586" width="28.796875" style="1005" customWidth="1"/>
    <col min="3587" max="3599" width="11.296875" style="1005" customWidth="1"/>
    <col min="3600" max="3840" width="9.296875" style="1005"/>
    <col min="3841" max="3841" width="5.5" style="1005" customWidth="1"/>
    <col min="3842" max="3842" width="28.796875" style="1005" customWidth="1"/>
    <col min="3843" max="3855" width="11.296875" style="1005" customWidth="1"/>
    <col min="3856" max="4096" width="9.296875" style="1005"/>
    <col min="4097" max="4097" width="5.5" style="1005" customWidth="1"/>
    <col min="4098" max="4098" width="28.796875" style="1005" customWidth="1"/>
    <col min="4099" max="4111" width="11.296875" style="1005" customWidth="1"/>
    <col min="4112" max="4352" width="9.296875" style="1005"/>
    <col min="4353" max="4353" width="5.5" style="1005" customWidth="1"/>
    <col min="4354" max="4354" width="28.796875" style="1005" customWidth="1"/>
    <col min="4355" max="4367" width="11.296875" style="1005" customWidth="1"/>
    <col min="4368" max="4608" width="9.296875" style="1005"/>
    <col min="4609" max="4609" width="5.5" style="1005" customWidth="1"/>
    <col min="4610" max="4610" width="28.796875" style="1005" customWidth="1"/>
    <col min="4611" max="4623" width="11.296875" style="1005" customWidth="1"/>
    <col min="4624" max="4864" width="9.296875" style="1005"/>
    <col min="4865" max="4865" width="5.5" style="1005" customWidth="1"/>
    <col min="4866" max="4866" width="28.796875" style="1005" customWidth="1"/>
    <col min="4867" max="4879" width="11.296875" style="1005" customWidth="1"/>
    <col min="4880" max="5120" width="9.296875" style="1005"/>
    <col min="5121" max="5121" width="5.5" style="1005" customWidth="1"/>
    <col min="5122" max="5122" width="28.796875" style="1005" customWidth="1"/>
    <col min="5123" max="5135" width="11.296875" style="1005" customWidth="1"/>
    <col min="5136" max="5376" width="9.296875" style="1005"/>
    <col min="5377" max="5377" width="5.5" style="1005" customWidth="1"/>
    <col min="5378" max="5378" width="28.796875" style="1005" customWidth="1"/>
    <col min="5379" max="5391" width="11.296875" style="1005" customWidth="1"/>
    <col min="5392" max="5632" width="9.296875" style="1005"/>
    <col min="5633" max="5633" width="5.5" style="1005" customWidth="1"/>
    <col min="5634" max="5634" width="28.796875" style="1005" customWidth="1"/>
    <col min="5635" max="5647" width="11.296875" style="1005" customWidth="1"/>
    <col min="5648" max="5888" width="9.296875" style="1005"/>
    <col min="5889" max="5889" width="5.5" style="1005" customWidth="1"/>
    <col min="5890" max="5890" width="28.796875" style="1005" customWidth="1"/>
    <col min="5891" max="5903" width="11.296875" style="1005" customWidth="1"/>
    <col min="5904" max="6144" width="9.296875" style="1005"/>
    <col min="6145" max="6145" width="5.5" style="1005" customWidth="1"/>
    <col min="6146" max="6146" width="28.796875" style="1005" customWidth="1"/>
    <col min="6147" max="6159" width="11.296875" style="1005" customWidth="1"/>
    <col min="6160" max="6400" width="9.296875" style="1005"/>
    <col min="6401" max="6401" width="5.5" style="1005" customWidth="1"/>
    <col min="6402" max="6402" width="28.796875" style="1005" customWidth="1"/>
    <col min="6403" max="6415" width="11.296875" style="1005" customWidth="1"/>
    <col min="6416" max="6656" width="9.296875" style="1005"/>
    <col min="6657" max="6657" width="5.5" style="1005" customWidth="1"/>
    <col min="6658" max="6658" width="28.796875" style="1005" customWidth="1"/>
    <col min="6659" max="6671" width="11.296875" style="1005" customWidth="1"/>
    <col min="6672" max="6912" width="9.296875" style="1005"/>
    <col min="6913" max="6913" width="5.5" style="1005" customWidth="1"/>
    <col min="6914" max="6914" width="28.796875" style="1005" customWidth="1"/>
    <col min="6915" max="6927" width="11.296875" style="1005" customWidth="1"/>
    <col min="6928" max="7168" width="9.296875" style="1005"/>
    <col min="7169" max="7169" width="5.5" style="1005" customWidth="1"/>
    <col min="7170" max="7170" width="28.796875" style="1005" customWidth="1"/>
    <col min="7171" max="7183" width="11.296875" style="1005" customWidth="1"/>
    <col min="7184" max="7424" width="9.296875" style="1005"/>
    <col min="7425" max="7425" width="5.5" style="1005" customWidth="1"/>
    <col min="7426" max="7426" width="28.796875" style="1005" customWidth="1"/>
    <col min="7427" max="7439" width="11.296875" style="1005" customWidth="1"/>
    <col min="7440" max="7680" width="9.296875" style="1005"/>
    <col min="7681" max="7681" width="5.5" style="1005" customWidth="1"/>
    <col min="7682" max="7682" width="28.796875" style="1005" customWidth="1"/>
    <col min="7683" max="7695" width="11.296875" style="1005" customWidth="1"/>
    <col min="7696" max="7936" width="9.296875" style="1005"/>
    <col min="7937" max="7937" width="5.5" style="1005" customWidth="1"/>
    <col min="7938" max="7938" width="28.796875" style="1005" customWidth="1"/>
    <col min="7939" max="7951" width="11.296875" style="1005" customWidth="1"/>
    <col min="7952" max="8192" width="9.296875" style="1005"/>
    <col min="8193" max="8193" width="5.5" style="1005" customWidth="1"/>
    <col min="8194" max="8194" width="28.796875" style="1005" customWidth="1"/>
    <col min="8195" max="8207" width="11.296875" style="1005" customWidth="1"/>
    <col min="8208" max="8448" width="9.296875" style="1005"/>
    <col min="8449" max="8449" width="5.5" style="1005" customWidth="1"/>
    <col min="8450" max="8450" width="28.796875" style="1005" customWidth="1"/>
    <col min="8451" max="8463" width="11.296875" style="1005" customWidth="1"/>
    <col min="8464" max="8704" width="9.296875" style="1005"/>
    <col min="8705" max="8705" width="5.5" style="1005" customWidth="1"/>
    <col min="8706" max="8706" width="28.796875" style="1005" customWidth="1"/>
    <col min="8707" max="8719" width="11.296875" style="1005" customWidth="1"/>
    <col min="8720" max="8960" width="9.296875" style="1005"/>
    <col min="8961" max="8961" width="5.5" style="1005" customWidth="1"/>
    <col min="8962" max="8962" width="28.796875" style="1005" customWidth="1"/>
    <col min="8963" max="8975" width="11.296875" style="1005" customWidth="1"/>
    <col min="8976" max="9216" width="9.296875" style="1005"/>
    <col min="9217" max="9217" width="5.5" style="1005" customWidth="1"/>
    <col min="9218" max="9218" width="28.796875" style="1005" customWidth="1"/>
    <col min="9219" max="9231" width="11.296875" style="1005" customWidth="1"/>
    <col min="9232" max="9472" width="9.296875" style="1005"/>
    <col min="9473" max="9473" width="5.5" style="1005" customWidth="1"/>
    <col min="9474" max="9474" width="28.796875" style="1005" customWidth="1"/>
    <col min="9475" max="9487" width="11.296875" style="1005" customWidth="1"/>
    <col min="9488" max="9728" width="9.296875" style="1005"/>
    <col min="9729" max="9729" width="5.5" style="1005" customWidth="1"/>
    <col min="9730" max="9730" width="28.796875" style="1005" customWidth="1"/>
    <col min="9731" max="9743" width="11.296875" style="1005" customWidth="1"/>
    <col min="9744" max="9984" width="9.296875" style="1005"/>
    <col min="9985" max="9985" width="5.5" style="1005" customWidth="1"/>
    <col min="9986" max="9986" width="28.796875" style="1005" customWidth="1"/>
    <col min="9987" max="9999" width="11.296875" style="1005" customWidth="1"/>
    <col min="10000" max="10240" width="9.296875" style="1005"/>
    <col min="10241" max="10241" width="5.5" style="1005" customWidth="1"/>
    <col min="10242" max="10242" width="28.796875" style="1005" customWidth="1"/>
    <col min="10243" max="10255" width="11.296875" style="1005" customWidth="1"/>
    <col min="10256" max="10496" width="9.296875" style="1005"/>
    <col min="10497" max="10497" width="5.5" style="1005" customWidth="1"/>
    <col min="10498" max="10498" width="28.796875" style="1005" customWidth="1"/>
    <col min="10499" max="10511" width="11.296875" style="1005" customWidth="1"/>
    <col min="10512" max="10752" width="9.296875" style="1005"/>
    <col min="10753" max="10753" width="5.5" style="1005" customWidth="1"/>
    <col min="10754" max="10754" width="28.796875" style="1005" customWidth="1"/>
    <col min="10755" max="10767" width="11.296875" style="1005" customWidth="1"/>
    <col min="10768" max="11008" width="9.296875" style="1005"/>
    <col min="11009" max="11009" width="5.5" style="1005" customWidth="1"/>
    <col min="11010" max="11010" width="28.796875" style="1005" customWidth="1"/>
    <col min="11011" max="11023" width="11.296875" style="1005" customWidth="1"/>
    <col min="11024" max="11264" width="9.296875" style="1005"/>
    <col min="11265" max="11265" width="5.5" style="1005" customWidth="1"/>
    <col min="11266" max="11266" width="28.796875" style="1005" customWidth="1"/>
    <col min="11267" max="11279" width="11.296875" style="1005" customWidth="1"/>
    <col min="11280" max="11520" width="9.296875" style="1005"/>
    <col min="11521" max="11521" width="5.5" style="1005" customWidth="1"/>
    <col min="11522" max="11522" width="28.796875" style="1005" customWidth="1"/>
    <col min="11523" max="11535" width="11.296875" style="1005" customWidth="1"/>
    <col min="11536" max="11776" width="9.296875" style="1005"/>
    <col min="11777" max="11777" width="5.5" style="1005" customWidth="1"/>
    <col min="11778" max="11778" width="28.796875" style="1005" customWidth="1"/>
    <col min="11779" max="11791" width="11.296875" style="1005" customWidth="1"/>
    <col min="11792" max="12032" width="9.296875" style="1005"/>
    <col min="12033" max="12033" width="5.5" style="1005" customWidth="1"/>
    <col min="12034" max="12034" width="28.796875" style="1005" customWidth="1"/>
    <col min="12035" max="12047" width="11.296875" style="1005" customWidth="1"/>
    <col min="12048" max="12288" width="9.296875" style="1005"/>
    <col min="12289" max="12289" width="5.5" style="1005" customWidth="1"/>
    <col min="12290" max="12290" width="28.796875" style="1005" customWidth="1"/>
    <col min="12291" max="12303" width="11.296875" style="1005" customWidth="1"/>
    <col min="12304" max="12544" width="9.296875" style="1005"/>
    <col min="12545" max="12545" width="5.5" style="1005" customWidth="1"/>
    <col min="12546" max="12546" width="28.796875" style="1005" customWidth="1"/>
    <col min="12547" max="12559" width="11.296875" style="1005" customWidth="1"/>
    <col min="12560" max="12800" width="9.296875" style="1005"/>
    <col min="12801" max="12801" width="5.5" style="1005" customWidth="1"/>
    <col min="12802" max="12802" width="28.796875" style="1005" customWidth="1"/>
    <col min="12803" max="12815" width="11.296875" style="1005" customWidth="1"/>
    <col min="12816" max="13056" width="9.296875" style="1005"/>
    <col min="13057" max="13057" width="5.5" style="1005" customWidth="1"/>
    <col min="13058" max="13058" width="28.796875" style="1005" customWidth="1"/>
    <col min="13059" max="13071" width="11.296875" style="1005" customWidth="1"/>
    <col min="13072" max="13312" width="9.296875" style="1005"/>
    <col min="13313" max="13313" width="5.5" style="1005" customWidth="1"/>
    <col min="13314" max="13314" width="28.796875" style="1005" customWidth="1"/>
    <col min="13315" max="13327" width="11.296875" style="1005" customWidth="1"/>
    <col min="13328" max="13568" width="9.296875" style="1005"/>
    <col min="13569" max="13569" width="5.5" style="1005" customWidth="1"/>
    <col min="13570" max="13570" width="28.796875" style="1005" customWidth="1"/>
    <col min="13571" max="13583" width="11.296875" style="1005" customWidth="1"/>
    <col min="13584" max="13824" width="9.296875" style="1005"/>
    <col min="13825" max="13825" width="5.5" style="1005" customWidth="1"/>
    <col min="13826" max="13826" width="28.796875" style="1005" customWidth="1"/>
    <col min="13827" max="13839" width="11.296875" style="1005" customWidth="1"/>
    <col min="13840" max="14080" width="9.296875" style="1005"/>
    <col min="14081" max="14081" width="5.5" style="1005" customWidth="1"/>
    <col min="14082" max="14082" width="28.796875" style="1005" customWidth="1"/>
    <col min="14083" max="14095" width="11.296875" style="1005" customWidth="1"/>
    <col min="14096" max="14336" width="9.296875" style="1005"/>
    <col min="14337" max="14337" width="5.5" style="1005" customWidth="1"/>
    <col min="14338" max="14338" width="28.796875" style="1005" customWidth="1"/>
    <col min="14339" max="14351" width="11.296875" style="1005" customWidth="1"/>
    <col min="14352" max="14592" width="9.296875" style="1005"/>
    <col min="14593" max="14593" width="5.5" style="1005" customWidth="1"/>
    <col min="14594" max="14594" width="28.796875" style="1005" customWidth="1"/>
    <col min="14595" max="14607" width="11.296875" style="1005" customWidth="1"/>
    <col min="14608" max="14848" width="9.296875" style="1005"/>
    <col min="14849" max="14849" width="5.5" style="1005" customWidth="1"/>
    <col min="14850" max="14850" width="28.796875" style="1005" customWidth="1"/>
    <col min="14851" max="14863" width="11.296875" style="1005" customWidth="1"/>
    <col min="14864" max="15104" width="9.296875" style="1005"/>
    <col min="15105" max="15105" width="5.5" style="1005" customWidth="1"/>
    <col min="15106" max="15106" width="28.796875" style="1005" customWidth="1"/>
    <col min="15107" max="15119" width="11.296875" style="1005" customWidth="1"/>
    <col min="15120" max="15360" width="9.296875" style="1005"/>
    <col min="15361" max="15361" width="5.5" style="1005" customWidth="1"/>
    <col min="15362" max="15362" width="28.796875" style="1005" customWidth="1"/>
    <col min="15363" max="15375" width="11.296875" style="1005" customWidth="1"/>
    <col min="15376" max="15616" width="9.296875" style="1005"/>
    <col min="15617" max="15617" width="5.5" style="1005" customWidth="1"/>
    <col min="15618" max="15618" width="28.796875" style="1005" customWidth="1"/>
    <col min="15619" max="15631" width="11.296875" style="1005" customWidth="1"/>
    <col min="15632" max="15872" width="9.296875" style="1005"/>
    <col min="15873" max="15873" width="5.5" style="1005" customWidth="1"/>
    <col min="15874" max="15874" width="28.796875" style="1005" customWidth="1"/>
    <col min="15875" max="15887" width="11.296875" style="1005" customWidth="1"/>
    <col min="15888" max="16128" width="9.296875" style="1005"/>
    <col min="16129" max="16129" width="5.5" style="1005" customWidth="1"/>
    <col min="16130" max="16130" width="28.796875" style="1005" customWidth="1"/>
    <col min="16131" max="16143" width="11.296875" style="1005" customWidth="1"/>
    <col min="16144" max="16384" width="9.296875" style="1005"/>
  </cols>
  <sheetData>
    <row r="1" spans="1:15" ht="45.75" customHeight="1" x14ac:dyDescent="0.35">
      <c r="A1" s="1503" t="s">
        <v>884</v>
      </c>
      <c r="B1" s="1504"/>
      <c r="C1" s="1504"/>
      <c r="D1" s="1504"/>
      <c r="E1" s="1504"/>
      <c r="F1" s="1504"/>
      <c r="G1" s="1504"/>
      <c r="H1" s="1504"/>
      <c r="I1" s="1504"/>
      <c r="J1" s="1504"/>
      <c r="K1" s="1504"/>
      <c r="L1" s="1504"/>
      <c r="M1" s="1504"/>
      <c r="N1" s="1504"/>
      <c r="O1" s="1504"/>
    </row>
    <row r="2" spans="1:15" ht="12" customHeight="1" x14ac:dyDescent="0.35">
      <c r="N2" s="313"/>
      <c r="O2" s="314" t="s">
        <v>404</v>
      </c>
    </row>
    <row r="3" spans="1:15" s="1006" customFormat="1" ht="31.5" customHeight="1" x14ac:dyDescent="0.35">
      <c r="A3" s="315" t="s">
        <v>393</v>
      </c>
      <c r="B3" s="316" t="s">
        <v>265</v>
      </c>
      <c r="C3" s="316" t="s">
        <v>505</v>
      </c>
      <c r="D3" s="316" t="s">
        <v>506</v>
      </c>
      <c r="E3" s="316" t="s">
        <v>507</v>
      </c>
      <c r="F3" s="316" t="s">
        <v>508</v>
      </c>
      <c r="G3" s="316" t="s">
        <v>509</v>
      </c>
      <c r="H3" s="316" t="s">
        <v>510</v>
      </c>
      <c r="I3" s="316" t="s">
        <v>511</v>
      </c>
      <c r="J3" s="316" t="s">
        <v>512</v>
      </c>
      <c r="K3" s="316" t="s">
        <v>513</v>
      </c>
      <c r="L3" s="316" t="s">
        <v>514</v>
      </c>
      <c r="M3" s="316" t="s">
        <v>515</v>
      </c>
      <c r="N3" s="316" t="s">
        <v>516</v>
      </c>
      <c r="O3" s="317" t="s">
        <v>517</v>
      </c>
    </row>
    <row r="4" spans="1:15" s="1008" customFormat="1" ht="21" customHeight="1" x14ac:dyDescent="0.3">
      <c r="A4" s="1007" t="s">
        <v>9</v>
      </c>
      <c r="B4" s="1505" t="s">
        <v>263</v>
      </c>
      <c r="C4" s="1505"/>
      <c r="D4" s="1505"/>
      <c r="E4" s="1505"/>
      <c r="F4" s="1505"/>
      <c r="G4" s="1505"/>
      <c r="H4" s="1505"/>
      <c r="I4" s="1505"/>
      <c r="J4" s="1505"/>
      <c r="K4" s="1505"/>
      <c r="L4" s="1505"/>
      <c r="M4" s="1505"/>
      <c r="N4" s="1505"/>
      <c r="O4" s="1506"/>
    </row>
    <row r="5" spans="1:15" s="1013" customFormat="1" ht="21" customHeight="1" x14ac:dyDescent="0.3">
      <c r="A5" s="1009" t="s">
        <v>12</v>
      </c>
      <c r="B5" s="1010" t="s">
        <v>518</v>
      </c>
      <c r="C5" s="1011">
        <v>96154</v>
      </c>
      <c r="D5" s="1011">
        <v>96154</v>
      </c>
      <c r="E5" s="1011">
        <v>96154</v>
      </c>
      <c r="F5" s="1011">
        <v>96154</v>
      </c>
      <c r="G5" s="1011">
        <v>96154</v>
      </c>
      <c r="H5" s="1011">
        <v>96154</v>
      </c>
      <c r="I5" s="1011">
        <v>96156</v>
      </c>
      <c r="J5" s="1011">
        <v>96154</v>
      </c>
      <c r="K5" s="1011">
        <v>96154</v>
      </c>
      <c r="L5" s="1011">
        <v>96154</v>
      </c>
      <c r="M5" s="1011">
        <v>96154</v>
      </c>
      <c r="N5" s="1011">
        <v>96154</v>
      </c>
      <c r="O5" s="1012">
        <f t="shared" ref="O5:O11" si="0">SUM(C5:N5)</f>
        <v>1153850</v>
      </c>
    </row>
    <row r="6" spans="1:15" s="1013" customFormat="1" ht="21" customHeight="1" x14ac:dyDescent="0.3">
      <c r="A6" s="1014" t="s">
        <v>15</v>
      </c>
      <c r="B6" s="1015" t="s">
        <v>519</v>
      </c>
      <c r="C6" s="1016">
        <v>35860</v>
      </c>
      <c r="D6" s="1016">
        <v>35860</v>
      </c>
      <c r="E6" s="1016">
        <v>35860</v>
      </c>
      <c r="F6" s="1016">
        <v>35860</v>
      </c>
      <c r="G6" s="1016">
        <v>35860</v>
      </c>
      <c r="H6" s="1016">
        <v>35860</v>
      </c>
      <c r="I6" s="1016">
        <v>35860</v>
      </c>
      <c r="J6" s="1016">
        <v>35860</v>
      </c>
      <c r="K6" s="1016">
        <v>35860</v>
      </c>
      <c r="L6" s="1016">
        <v>35860</v>
      </c>
      <c r="M6" s="1016">
        <v>35860</v>
      </c>
      <c r="N6" s="1016">
        <v>35858</v>
      </c>
      <c r="O6" s="1017">
        <f t="shared" si="0"/>
        <v>430318</v>
      </c>
    </row>
    <row r="7" spans="1:15" s="1013" customFormat="1" ht="21" customHeight="1" x14ac:dyDescent="0.3">
      <c r="A7" s="1014" t="s">
        <v>18</v>
      </c>
      <c r="B7" s="1018" t="s">
        <v>439</v>
      </c>
      <c r="C7" s="1016">
        <v>89513</v>
      </c>
      <c r="D7" s="1016">
        <v>89513</v>
      </c>
      <c r="E7" s="1016">
        <v>89513</v>
      </c>
      <c r="F7" s="1016">
        <v>89513</v>
      </c>
      <c r="G7" s="1016">
        <v>89514</v>
      </c>
      <c r="H7" s="1016">
        <v>89513</v>
      </c>
      <c r="I7" s="1016">
        <v>89513</v>
      </c>
      <c r="J7" s="1016">
        <v>89513</v>
      </c>
      <c r="K7" s="1016">
        <v>89513</v>
      </c>
      <c r="L7" s="1016">
        <v>89513</v>
      </c>
      <c r="M7" s="1016">
        <v>89513</v>
      </c>
      <c r="N7" s="1016">
        <v>89514</v>
      </c>
      <c r="O7" s="1017">
        <f>SUM(C7:N7)</f>
        <v>1074158</v>
      </c>
    </row>
    <row r="8" spans="1:15" s="1013" customFormat="1" ht="21" customHeight="1" x14ac:dyDescent="0.3">
      <c r="A8" s="1014" t="s">
        <v>21</v>
      </c>
      <c r="B8" s="1018" t="s">
        <v>440</v>
      </c>
      <c r="C8" s="1016">
        <v>1356</v>
      </c>
      <c r="D8" s="1016">
        <v>1356</v>
      </c>
      <c r="E8" s="1016">
        <v>1356</v>
      </c>
      <c r="F8" s="1016">
        <v>1356</v>
      </c>
      <c r="G8" s="1016">
        <v>1356</v>
      </c>
      <c r="H8" s="1016">
        <v>1356</v>
      </c>
      <c r="I8" s="1016">
        <v>1356</v>
      </c>
      <c r="J8" s="1016">
        <v>1356</v>
      </c>
      <c r="K8" s="1016">
        <v>1356</v>
      </c>
      <c r="L8" s="1016">
        <v>1356</v>
      </c>
      <c r="M8" s="1016">
        <v>1356</v>
      </c>
      <c r="N8" s="1016">
        <v>1350</v>
      </c>
      <c r="O8" s="1017">
        <f>SUM(C8:N8)</f>
        <v>16266</v>
      </c>
    </row>
    <row r="9" spans="1:15" s="1013" customFormat="1" ht="21" customHeight="1" x14ac:dyDescent="0.3">
      <c r="A9" s="1014" t="s">
        <v>24</v>
      </c>
      <c r="B9" s="1018" t="s">
        <v>520</v>
      </c>
      <c r="C9" s="1016"/>
      <c r="D9" s="1016"/>
      <c r="E9" s="1016"/>
      <c r="F9" s="1016"/>
      <c r="G9" s="1016"/>
      <c r="H9" s="1016"/>
      <c r="I9" s="1016"/>
      <c r="J9" s="1016"/>
      <c r="K9" s="1016"/>
      <c r="L9" s="1016"/>
      <c r="M9" s="1016"/>
      <c r="N9" s="1016"/>
      <c r="O9" s="1017">
        <f t="shared" si="0"/>
        <v>0</v>
      </c>
    </row>
    <row r="10" spans="1:15" s="1013" customFormat="1" ht="21" customHeight="1" x14ac:dyDescent="0.3">
      <c r="A10" s="1014" t="s">
        <v>27</v>
      </c>
      <c r="B10" s="1018" t="s">
        <v>521</v>
      </c>
      <c r="C10" s="1016"/>
      <c r="D10" s="1016"/>
      <c r="E10" s="1016"/>
      <c r="F10" s="1016"/>
      <c r="G10" s="1016"/>
      <c r="H10" s="1016"/>
      <c r="I10" s="1016"/>
      <c r="J10" s="1016"/>
      <c r="K10" s="1016"/>
      <c r="L10" s="1016"/>
      <c r="M10" s="1016"/>
      <c r="N10" s="1016"/>
      <c r="O10" s="1017">
        <f t="shared" si="0"/>
        <v>0</v>
      </c>
    </row>
    <row r="11" spans="1:15" s="1013" customFormat="1" ht="21" customHeight="1" x14ac:dyDescent="0.3">
      <c r="A11" s="1019" t="s">
        <v>30</v>
      </c>
      <c r="B11" s="1020" t="s">
        <v>522</v>
      </c>
      <c r="C11" s="1021">
        <v>174822</v>
      </c>
      <c r="D11" s="1021">
        <v>174822</v>
      </c>
      <c r="E11" s="1021">
        <v>174822</v>
      </c>
      <c r="F11" s="1021">
        <v>174822</v>
      </c>
      <c r="G11" s="1021">
        <v>174822</v>
      </c>
      <c r="H11" s="1021">
        <v>174822</v>
      </c>
      <c r="I11" s="1021">
        <v>174822</v>
      </c>
      <c r="J11" s="1021">
        <v>174822</v>
      </c>
      <c r="K11" s="1021">
        <v>174822</v>
      </c>
      <c r="L11" s="1021">
        <v>174822</v>
      </c>
      <c r="M11" s="1021">
        <v>174822</v>
      </c>
      <c r="N11" s="1021">
        <v>174816</v>
      </c>
      <c r="O11" s="1022">
        <f t="shared" si="0"/>
        <v>2097858</v>
      </c>
    </row>
    <row r="12" spans="1:15" s="1008" customFormat="1" ht="21" customHeight="1" x14ac:dyDescent="0.3">
      <c r="A12" s="1023" t="s">
        <v>33</v>
      </c>
      <c r="B12" s="1024" t="s">
        <v>523</v>
      </c>
      <c r="C12" s="1025">
        <f>SUM(C5:C11)</f>
        <v>397705</v>
      </c>
      <c r="D12" s="1025">
        <f t="shared" ref="D12:N12" si="1">SUM(D5:D11)</f>
        <v>397705</v>
      </c>
      <c r="E12" s="1025">
        <f t="shared" si="1"/>
        <v>397705</v>
      </c>
      <c r="F12" s="1025">
        <f t="shared" si="1"/>
        <v>397705</v>
      </c>
      <c r="G12" s="1025">
        <f t="shared" si="1"/>
        <v>397706</v>
      </c>
      <c r="H12" s="1025">
        <f t="shared" si="1"/>
        <v>397705</v>
      </c>
      <c r="I12" s="1025">
        <f t="shared" si="1"/>
        <v>397707</v>
      </c>
      <c r="J12" s="1025">
        <f t="shared" si="1"/>
        <v>397705</v>
      </c>
      <c r="K12" s="1025">
        <f t="shared" si="1"/>
        <v>397705</v>
      </c>
      <c r="L12" s="1025">
        <f t="shared" si="1"/>
        <v>397705</v>
      </c>
      <c r="M12" s="1025">
        <f t="shared" si="1"/>
        <v>397705</v>
      </c>
      <c r="N12" s="1025">
        <f t="shared" si="1"/>
        <v>397692</v>
      </c>
      <c r="O12" s="1026">
        <f>SUM(C12:N12)</f>
        <v>4772450</v>
      </c>
    </row>
    <row r="13" spans="1:15" s="1008" customFormat="1" ht="21" customHeight="1" x14ac:dyDescent="0.3">
      <c r="A13" s="1007" t="s">
        <v>36</v>
      </c>
      <c r="B13" s="1505" t="s">
        <v>264</v>
      </c>
      <c r="C13" s="1505"/>
      <c r="D13" s="1505"/>
      <c r="E13" s="1505"/>
      <c r="F13" s="1505"/>
      <c r="G13" s="1505"/>
      <c r="H13" s="1505"/>
      <c r="I13" s="1505"/>
      <c r="J13" s="1505"/>
      <c r="K13" s="1505"/>
      <c r="L13" s="1505"/>
      <c r="M13" s="1505"/>
      <c r="N13" s="1505"/>
      <c r="O13" s="1506"/>
    </row>
    <row r="14" spans="1:15" s="1013" customFormat="1" ht="21" customHeight="1" x14ac:dyDescent="0.3">
      <c r="A14" s="1009" t="s">
        <v>38</v>
      </c>
      <c r="B14" s="1010" t="s">
        <v>447</v>
      </c>
      <c r="C14" s="1011">
        <v>42435</v>
      </c>
      <c r="D14" s="1011">
        <v>42435</v>
      </c>
      <c r="E14" s="1011">
        <v>42435</v>
      </c>
      <c r="F14" s="1011">
        <v>42435</v>
      </c>
      <c r="G14" s="1011">
        <v>42435</v>
      </c>
      <c r="H14" s="1011">
        <v>42435</v>
      </c>
      <c r="I14" s="1011">
        <v>42435</v>
      </c>
      <c r="J14" s="1011">
        <v>42434</v>
      </c>
      <c r="K14" s="1011">
        <v>42435</v>
      </c>
      <c r="L14" s="1011">
        <v>42430</v>
      </c>
      <c r="M14" s="1011">
        <v>42435</v>
      </c>
      <c r="N14" s="1011">
        <v>42435</v>
      </c>
      <c r="O14" s="1012">
        <f t="shared" ref="O14:O22" si="2">SUM(C14:N14)</f>
        <v>509214</v>
      </c>
    </row>
    <row r="15" spans="1:15" s="1013" customFormat="1" ht="24" customHeight="1" x14ac:dyDescent="0.3">
      <c r="A15" s="1014" t="s">
        <v>40</v>
      </c>
      <c r="B15" s="1015" t="s">
        <v>204</v>
      </c>
      <c r="C15" s="1016">
        <v>7030</v>
      </c>
      <c r="D15" s="1016">
        <v>7030</v>
      </c>
      <c r="E15" s="1016">
        <v>7030</v>
      </c>
      <c r="F15" s="1016">
        <v>7030</v>
      </c>
      <c r="G15" s="1016">
        <v>7030</v>
      </c>
      <c r="H15" s="1016">
        <v>7030</v>
      </c>
      <c r="I15" s="1016">
        <v>7030</v>
      </c>
      <c r="J15" s="1016">
        <v>7030</v>
      </c>
      <c r="K15" s="1016">
        <v>7030</v>
      </c>
      <c r="L15" s="1016">
        <v>7030</v>
      </c>
      <c r="M15" s="1016">
        <v>7030</v>
      </c>
      <c r="N15" s="1016">
        <v>7028</v>
      </c>
      <c r="O15" s="1017">
        <f t="shared" si="2"/>
        <v>84358</v>
      </c>
    </row>
    <row r="16" spans="1:15" s="1013" customFormat="1" ht="21" customHeight="1" x14ac:dyDescent="0.3">
      <c r="A16" s="1014" t="s">
        <v>42</v>
      </c>
      <c r="B16" s="1018" t="s">
        <v>206</v>
      </c>
      <c r="C16" s="1016">
        <v>76309</v>
      </c>
      <c r="D16" s="1016">
        <v>76309</v>
      </c>
      <c r="E16" s="1016">
        <v>76309</v>
      </c>
      <c r="F16" s="1016">
        <v>76309</v>
      </c>
      <c r="G16" s="1016">
        <v>76309</v>
      </c>
      <c r="H16" s="1016">
        <v>76309</v>
      </c>
      <c r="I16" s="1016">
        <v>76309</v>
      </c>
      <c r="J16" s="1016">
        <v>76309</v>
      </c>
      <c r="K16" s="1016">
        <v>76309</v>
      </c>
      <c r="L16" s="1016">
        <v>76309</v>
      </c>
      <c r="M16" s="1016">
        <v>76309</v>
      </c>
      <c r="N16" s="1016">
        <v>76313</v>
      </c>
      <c r="O16" s="1017">
        <f t="shared" si="2"/>
        <v>915712</v>
      </c>
    </row>
    <row r="17" spans="1:15" s="1013" customFormat="1" ht="21" customHeight="1" x14ac:dyDescent="0.3">
      <c r="A17" s="1014" t="s">
        <v>44</v>
      </c>
      <c r="B17" s="1018" t="s">
        <v>208</v>
      </c>
      <c r="C17" s="1016">
        <v>3765</v>
      </c>
      <c r="D17" s="1016">
        <v>3765</v>
      </c>
      <c r="E17" s="1016">
        <v>3765</v>
      </c>
      <c r="F17" s="1016">
        <v>3765</v>
      </c>
      <c r="G17" s="1016">
        <v>3765</v>
      </c>
      <c r="H17" s="1016">
        <v>3765</v>
      </c>
      <c r="I17" s="1016">
        <v>3765</v>
      </c>
      <c r="J17" s="1016">
        <v>3765</v>
      </c>
      <c r="K17" s="1016">
        <v>3765</v>
      </c>
      <c r="L17" s="1016">
        <v>3765</v>
      </c>
      <c r="M17" s="1016">
        <v>3765</v>
      </c>
      <c r="N17" s="1016">
        <v>3757</v>
      </c>
      <c r="O17" s="1017">
        <f t="shared" si="2"/>
        <v>45172</v>
      </c>
    </row>
    <row r="18" spans="1:15" s="1013" customFormat="1" ht="21" customHeight="1" x14ac:dyDescent="0.3">
      <c r="A18" s="1014" t="s">
        <v>46</v>
      </c>
      <c r="B18" s="1018" t="s">
        <v>210</v>
      </c>
      <c r="C18" s="1016">
        <v>103137</v>
      </c>
      <c r="D18" s="1016">
        <v>103137</v>
      </c>
      <c r="E18" s="1016">
        <v>103137</v>
      </c>
      <c r="F18" s="1016">
        <v>103137</v>
      </c>
      <c r="G18" s="1016">
        <v>103137</v>
      </c>
      <c r="H18" s="1016">
        <v>103137</v>
      </c>
      <c r="I18" s="1016">
        <v>103137</v>
      </c>
      <c r="J18" s="1016">
        <v>103135</v>
      </c>
      <c r="K18" s="1016">
        <v>103137</v>
      </c>
      <c r="L18" s="1016">
        <v>103137</v>
      </c>
      <c r="M18" s="1016">
        <v>103134</v>
      </c>
      <c r="N18" s="1016">
        <v>103138</v>
      </c>
      <c r="O18" s="1017">
        <f t="shared" si="2"/>
        <v>1237640</v>
      </c>
    </row>
    <row r="19" spans="1:15" s="1013" customFormat="1" ht="21" customHeight="1" x14ac:dyDescent="0.3">
      <c r="A19" s="1014" t="s">
        <v>48</v>
      </c>
      <c r="B19" s="1018" t="s">
        <v>229</v>
      </c>
      <c r="C19" s="1016">
        <v>99253</v>
      </c>
      <c r="D19" s="1016">
        <v>99253</v>
      </c>
      <c r="E19" s="1016">
        <v>99255</v>
      </c>
      <c r="F19" s="1016">
        <v>99253</v>
      </c>
      <c r="G19" s="1016">
        <v>99256</v>
      </c>
      <c r="H19" s="1016">
        <v>99253</v>
      </c>
      <c r="I19" s="1016">
        <v>99253</v>
      </c>
      <c r="J19" s="1016">
        <v>99253</v>
      </c>
      <c r="K19" s="1016">
        <v>99253</v>
      </c>
      <c r="L19" s="1016">
        <v>99253</v>
      </c>
      <c r="M19" s="1016">
        <v>99254</v>
      </c>
      <c r="N19" s="1016">
        <v>99253</v>
      </c>
      <c r="O19" s="1017">
        <f t="shared" si="2"/>
        <v>1191042</v>
      </c>
    </row>
    <row r="20" spans="1:15" s="1013" customFormat="1" ht="21" customHeight="1" x14ac:dyDescent="0.3">
      <c r="A20" s="1014" t="s">
        <v>50</v>
      </c>
      <c r="B20" s="1015" t="s">
        <v>231</v>
      </c>
      <c r="C20" s="1016">
        <v>51088</v>
      </c>
      <c r="D20" s="1016">
        <v>51088</v>
      </c>
      <c r="E20" s="1016">
        <v>51088</v>
      </c>
      <c r="F20" s="1016">
        <v>51088</v>
      </c>
      <c r="G20" s="1016">
        <v>51088</v>
      </c>
      <c r="H20" s="1016">
        <v>51088</v>
      </c>
      <c r="I20" s="1016">
        <v>51088</v>
      </c>
      <c r="J20" s="1016">
        <v>51088</v>
      </c>
      <c r="K20" s="1016">
        <v>51088</v>
      </c>
      <c r="L20" s="1016">
        <v>51088</v>
      </c>
      <c r="M20" s="1016">
        <v>51088</v>
      </c>
      <c r="N20" s="1016">
        <v>51087</v>
      </c>
      <c r="O20" s="1017">
        <f t="shared" si="2"/>
        <v>613055</v>
      </c>
    </row>
    <row r="21" spans="1:15" s="1013" customFormat="1" ht="21" customHeight="1" x14ac:dyDescent="0.3">
      <c r="A21" s="1014" t="s">
        <v>53</v>
      </c>
      <c r="B21" s="1018" t="s">
        <v>233</v>
      </c>
      <c r="C21" s="1016"/>
      <c r="D21" s="1016"/>
      <c r="E21" s="1016"/>
      <c r="F21" s="1016"/>
      <c r="G21" s="1016"/>
      <c r="H21" s="1016"/>
      <c r="I21" s="1016"/>
      <c r="J21" s="1016"/>
      <c r="K21" s="1016"/>
      <c r="L21" s="1016"/>
      <c r="M21" s="1016"/>
      <c r="N21" s="1016"/>
      <c r="O21" s="1017">
        <f t="shared" si="2"/>
        <v>0</v>
      </c>
    </row>
    <row r="22" spans="1:15" s="1013" customFormat="1" ht="21" customHeight="1" x14ac:dyDescent="0.3">
      <c r="A22" s="1027" t="s">
        <v>56</v>
      </c>
      <c r="B22" s="1028" t="s">
        <v>450</v>
      </c>
      <c r="C22" s="1029">
        <v>14688</v>
      </c>
      <c r="D22" s="1029">
        <v>14688</v>
      </c>
      <c r="E22" s="1029">
        <v>14688</v>
      </c>
      <c r="F22" s="1029">
        <v>14688</v>
      </c>
      <c r="G22" s="1029">
        <v>14688</v>
      </c>
      <c r="H22" s="1029">
        <v>14688</v>
      </c>
      <c r="I22" s="1029">
        <v>14688</v>
      </c>
      <c r="J22" s="1029">
        <v>14688</v>
      </c>
      <c r="K22" s="1029">
        <v>14688</v>
      </c>
      <c r="L22" s="1029">
        <v>14688</v>
      </c>
      <c r="M22" s="1029">
        <v>14688</v>
      </c>
      <c r="N22" s="1029">
        <v>14689</v>
      </c>
      <c r="O22" s="1030">
        <f t="shared" si="2"/>
        <v>176257</v>
      </c>
    </row>
    <row r="23" spans="1:15" s="1008" customFormat="1" ht="21" customHeight="1" x14ac:dyDescent="0.3">
      <c r="A23" s="1031" t="s">
        <v>59</v>
      </c>
      <c r="B23" s="1024" t="s">
        <v>426</v>
      </c>
      <c r="C23" s="1025">
        <f t="shared" ref="C23:N23" si="3">SUM(C14:C22)</f>
        <v>397705</v>
      </c>
      <c r="D23" s="1025">
        <f t="shared" si="3"/>
        <v>397705</v>
      </c>
      <c r="E23" s="1025">
        <f t="shared" si="3"/>
        <v>397707</v>
      </c>
      <c r="F23" s="1025">
        <f t="shared" si="3"/>
        <v>397705</v>
      </c>
      <c r="G23" s="1025">
        <f t="shared" si="3"/>
        <v>397708</v>
      </c>
      <c r="H23" s="1025">
        <f t="shared" si="3"/>
        <v>397705</v>
      </c>
      <c r="I23" s="1025">
        <f t="shared" si="3"/>
        <v>397705</v>
      </c>
      <c r="J23" s="1025">
        <f t="shared" si="3"/>
        <v>397702</v>
      </c>
      <c r="K23" s="1025">
        <f t="shared" si="3"/>
        <v>397705</v>
      </c>
      <c r="L23" s="1025">
        <f t="shared" si="3"/>
        <v>397700</v>
      </c>
      <c r="M23" s="1025">
        <f t="shared" si="3"/>
        <v>397703</v>
      </c>
      <c r="N23" s="1025">
        <f t="shared" si="3"/>
        <v>397700</v>
      </c>
      <c r="O23" s="1026">
        <f>SUM(O14:O22)</f>
        <v>4772450</v>
      </c>
    </row>
    <row r="24" spans="1:15" ht="21" customHeight="1" x14ac:dyDescent="0.35">
      <c r="A24" s="1032" t="s">
        <v>61</v>
      </c>
      <c r="B24" s="1033" t="s">
        <v>524</v>
      </c>
      <c r="C24" s="1034">
        <f t="shared" ref="C24:O24" si="4">C12-C23</f>
        <v>0</v>
      </c>
      <c r="D24" s="1034">
        <f t="shared" si="4"/>
        <v>0</v>
      </c>
      <c r="E24" s="1034">
        <f t="shared" si="4"/>
        <v>-2</v>
      </c>
      <c r="F24" s="1034">
        <f t="shared" si="4"/>
        <v>0</v>
      </c>
      <c r="G24" s="1034">
        <f t="shared" si="4"/>
        <v>-2</v>
      </c>
      <c r="H24" s="1034">
        <f t="shared" si="4"/>
        <v>0</v>
      </c>
      <c r="I24" s="1034">
        <f t="shared" si="4"/>
        <v>2</v>
      </c>
      <c r="J24" s="1034">
        <f t="shared" si="4"/>
        <v>3</v>
      </c>
      <c r="K24" s="1034">
        <f t="shared" si="4"/>
        <v>0</v>
      </c>
      <c r="L24" s="1034">
        <f t="shared" si="4"/>
        <v>5</v>
      </c>
      <c r="M24" s="1034">
        <f t="shared" si="4"/>
        <v>2</v>
      </c>
      <c r="N24" s="1034">
        <f t="shared" si="4"/>
        <v>-8</v>
      </c>
      <c r="O24" s="1035">
        <f t="shared" si="4"/>
        <v>0</v>
      </c>
    </row>
    <row r="25" spans="1:15" x14ac:dyDescent="0.35">
      <c r="A25" s="1036"/>
    </row>
    <row r="26" spans="1:15" x14ac:dyDescent="0.35">
      <c r="B26" s="318"/>
      <c r="C26" s="319"/>
      <c r="D26" s="319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12. melléklet a 27/2020.(XI.26.)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L117"/>
  <sheetViews>
    <sheetView zoomScale="91" zoomScaleNormal="91" zoomScaleSheetLayoutView="100" zoomScalePageLayoutView="84" workbookViewId="0">
      <selection activeCell="H89" sqref="H89"/>
    </sheetView>
  </sheetViews>
  <sheetFormatPr defaultColWidth="9.296875" defaultRowHeight="15.5" x14ac:dyDescent="0.35"/>
  <cols>
    <col min="1" max="1" width="6.296875" style="82" customWidth="1"/>
    <col min="2" max="2" width="78.69921875" style="82" customWidth="1"/>
    <col min="3" max="3" width="11.19921875" style="82" customWidth="1"/>
    <col min="4" max="4" width="20.796875" style="83" customWidth="1"/>
    <col min="5" max="8" width="16.5" style="82" customWidth="1"/>
    <col min="9" max="9" width="18.19921875" style="82" customWidth="1"/>
    <col min="10" max="10" width="12.69921875" style="82" bestFit="1" customWidth="1"/>
    <col min="11" max="11" width="16.69921875" style="82" bestFit="1" customWidth="1"/>
    <col min="12" max="12" width="14.69921875" style="82" bestFit="1" customWidth="1"/>
    <col min="13" max="16384" width="9.296875" style="82"/>
  </cols>
  <sheetData>
    <row r="1" spans="1:9" ht="60" customHeight="1" x14ac:dyDescent="0.35">
      <c r="A1" s="1401" t="s">
        <v>859</v>
      </c>
      <c r="B1" s="1401"/>
      <c r="C1" s="1401"/>
      <c r="D1" s="1401"/>
      <c r="E1" s="1401"/>
      <c r="F1" s="1401"/>
      <c r="G1" s="1401"/>
      <c r="H1" s="1401"/>
      <c r="I1" s="1401"/>
    </row>
    <row r="2" spans="1:9" ht="16" customHeight="1" x14ac:dyDescent="0.35">
      <c r="A2" s="1402" t="s">
        <v>0</v>
      </c>
      <c r="B2" s="1402"/>
      <c r="C2" s="1402"/>
      <c r="D2" s="1402"/>
      <c r="E2" s="1402"/>
      <c r="F2" s="1402"/>
      <c r="G2" s="1402"/>
      <c r="H2" s="1402"/>
      <c r="I2" s="1402"/>
    </row>
    <row r="3" spans="1:9" ht="16" customHeight="1" x14ac:dyDescent="0.35">
      <c r="A3" s="1408"/>
      <c r="B3" s="1408"/>
      <c r="C3" s="1039"/>
      <c r="D3" s="82"/>
      <c r="I3" s="2" t="s">
        <v>1</v>
      </c>
    </row>
    <row r="4" spans="1:9" ht="38.15" customHeight="1" x14ac:dyDescent="0.35">
      <c r="A4" s="3" t="s">
        <v>2</v>
      </c>
      <c r="B4" s="4" t="s">
        <v>3</v>
      </c>
      <c r="C4" s="4" t="s">
        <v>4</v>
      </c>
      <c r="D4" s="5" t="s">
        <v>860</v>
      </c>
      <c r="E4" s="1048" t="s">
        <v>966</v>
      </c>
      <c r="F4" s="1048" t="s">
        <v>985</v>
      </c>
      <c r="G4" s="1048" t="s">
        <v>986</v>
      </c>
      <c r="H4" s="1048" t="s">
        <v>994</v>
      </c>
      <c r="I4" s="1048" t="s">
        <v>967</v>
      </c>
    </row>
    <row r="5" spans="1:9" s="6" customFormat="1" ht="12" customHeight="1" x14ac:dyDescent="0.25">
      <c r="A5" s="3" t="s">
        <v>5</v>
      </c>
      <c r="B5" s="4" t="s">
        <v>6</v>
      </c>
      <c r="C5" s="4" t="s">
        <v>7</v>
      </c>
      <c r="D5" s="5" t="s">
        <v>8</v>
      </c>
      <c r="E5" s="1240" t="s">
        <v>266</v>
      </c>
      <c r="F5" s="1241" t="s">
        <v>459</v>
      </c>
      <c r="G5" s="1241" t="s">
        <v>717</v>
      </c>
      <c r="H5" s="1241" t="s">
        <v>968</v>
      </c>
      <c r="I5" s="1242" t="s">
        <v>974</v>
      </c>
    </row>
    <row r="6" spans="1:9" s="11" customFormat="1" ht="15.75" customHeight="1" x14ac:dyDescent="0.3">
      <c r="A6" s="7" t="s">
        <v>9</v>
      </c>
      <c r="B6" s="8" t="s">
        <v>10</v>
      </c>
      <c r="C6" s="9" t="s">
        <v>11</v>
      </c>
      <c r="D6" s="10">
        <f>'9.sz.mell.'!F6</f>
        <v>231577426</v>
      </c>
      <c r="E6" s="10">
        <f>'9.sz.mell.'!G6</f>
        <v>768806</v>
      </c>
      <c r="F6" s="10">
        <v>1732107</v>
      </c>
      <c r="G6" s="10">
        <v>161818</v>
      </c>
      <c r="H6" s="10">
        <v>162510</v>
      </c>
      <c r="I6" s="10">
        <f>SUM(D6:H6)</f>
        <v>234402667</v>
      </c>
    </row>
    <row r="7" spans="1:9" s="11" customFormat="1" ht="15.75" customHeight="1" x14ac:dyDescent="0.3">
      <c r="A7" s="12" t="s">
        <v>12</v>
      </c>
      <c r="B7" s="13" t="s">
        <v>13</v>
      </c>
      <c r="C7" s="14" t="s">
        <v>14</v>
      </c>
      <c r="D7" s="10">
        <f>'9.sz.mell.'!F7</f>
        <v>287857250</v>
      </c>
      <c r="E7" s="10">
        <f>'9.sz.mell.'!G7</f>
        <v>0</v>
      </c>
      <c r="F7" s="10">
        <v>22121483</v>
      </c>
      <c r="G7" s="10"/>
      <c r="H7" s="10"/>
      <c r="I7" s="10">
        <f>SUM(D7:H7)</f>
        <v>309978733</v>
      </c>
    </row>
    <row r="8" spans="1:9" s="11" customFormat="1" ht="24" customHeight="1" x14ac:dyDescent="0.3">
      <c r="A8" s="12" t="s">
        <v>15</v>
      </c>
      <c r="B8" s="13" t="s">
        <v>16</v>
      </c>
      <c r="C8" s="14" t="s">
        <v>17</v>
      </c>
      <c r="D8" s="10">
        <f>'9.sz.mell.'!F8</f>
        <v>352313231</v>
      </c>
      <c r="E8" s="10">
        <f>'9.sz.mell.'!G8</f>
        <v>18293059</v>
      </c>
      <c r="F8" s="10">
        <v>34936527</v>
      </c>
      <c r="G8" s="10">
        <v>9631014</v>
      </c>
      <c r="H8" s="10">
        <v>4828219</v>
      </c>
      <c r="I8" s="10">
        <f t="shared" ref="I8:I11" si="0">SUM(D8:H8)</f>
        <v>420002050</v>
      </c>
    </row>
    <row r="9" spans="1:9" s="11" customFormat="1" ht="15.75" customHeight="1" x14ac:dyDescent="0.3">
      <c r="A9" s="12" t="s">
        <v>18</v>
      </c>
      <c r="B9" s="13" t="s">
        <v>19</v>
      </c>
      <c r="C9" s="14" t="s">
        <v>20</v>
      </c>
      <c r="D9" s="10">
        <f>'9.sz.mell.'!F9</f>
        <v>30078430</v>
      </c>
      <c r="E9" s="10">
        <f>'9.sz.mell.'!G9</f>
        <v>731194</v>
      </c>
      <c r="F9" s="10">
        <v>8885596</v>
      </c>
      <c r="G9" s="10">
        <v>359435</v>
      </c>
      <c r="H9" s="10">
        <v>179718</v>
      </c>
      <c r="I9" s="10">
        <f t="shared" si="0"/>
        <v>40234373</v>
      </c>
    </row>
    <row r="10" spans="1:9" s="11" customFormat="1" ht="15.75" customHeight="1" x14ac:dyDescent="0.3">
      <c r="A10" s="7" t="s">
        <v>21</v>
      </c>
      <c r="B10" s="13" t="s">
        <v>22</v>
      </c>
      <c r="C10" s="14" t="s">
        <v>23</v>
      </c>
      <c r="D10" s="10">
        <f>'9.sz.mell.'!F10+'10.sz.mell'!G10</f>
        <v>0</v>
      </c>
      <c r="E10" s="10">
        <f>'9.sz.mell.'!G10+'10.sz.mell'!H10</f>
        <v>0</v>
      </c>
      <c r="F10" s="10"/>
      <c r="G10" s="10">
        <v>184600</v>
      </c>
      <c r="H10" s="10"/>
      <c r="I10" s="10">
        <f t="shared" si="0"/>
        <v>184600</v>
      </c>
    </row>
    <row r="11" spans="1:9" s="11" customFormat="1" ht="15.75" customHeight="1" x14ac:dyDescent="0.3">
      <c r="A11" s="12" t="s">
        <v>24</v>
      </c>
      <c r="B11" s="13" t="s">
        <v>25</v>
      </c>
      <c r="C11" s="14" t="s">
        <v>26</v>
      </c>
      <c r="D11" s="10">
        <f>'9.sz.mell.'!F11</f>
        <v>0</v>
      </c>
      <c r="E11" s="10">
        <f>'9.sz.mell.'!G11</f>
        <v>0</v>
      </c>
      <c r="F11" s="10"/>
      <c r="G11" s="10"/>
      <c r="H11" s="10"/>
      <c r="I11" s="10">
        <f t="shared" si="0"/>
        <v>0</v>
      </c>
    </row>
    <row r="12" spans="1:9" s="11" customFormat="1" ht="15.75" customHeight="1" x14ac:dyDescent="0.3">
      <c r="A12" s="15" t="s">
        <v>27</v>
      </c>
      <c r="B12" s="16" t="s">
        <v>28</v>
      </c>
      <c r="C12" s="17" t="s">
        <v>29</v>
      </c>
      <c r="D12" s="1310">
        <f>+D6+D7+D8+D9+D10+D11</f>
        <v>901826337</v>
      </c>
      <c r="E12" s="1310">
        <f t="shared" ref="E12:F12" si="1">+E6+E7+E8+E9+E10+E11</f>
        <v>19793059</v>
      </c>
      <c r="F12" s="1310">
        <f t="shared" si="1"/>
        <v>67675713</v>
      </c>
      <c r="G12" s="1310">
        <f>SUM(G6:G10)</f>
        <v>10336867</v>
      </c>
      <c r="H12" s="1310">
        <f>SUM(H6:H11)</f>
        <v>5170447</v>
      </c>
      <c r="I12" s="1310">
        <f>SUM(D12:H12)</f>
        <v>1004802423</v>
      </c>
    </row>
    <row r="13" spans="1:9" s="11" customFormat="1" ht="15.75" customHeight="1" x14ac:dyDescent="0.3">
      <c r="A13" s="12" t="s">
        <v>30</v>
      </c>
      <c r="B13" s="13" t="s">
        <v>31</v>
      </c>
      <c r="C13" s="14" t="s">
        <v>32</v>
      </c>
      <c r="D13" s="1311">
        <f>'9.sz.mell.'!F13</f>
        <v>0</v>
      </c>
      <c r="E13" s="1311">
        <f>'9.sz.mell.'!G13</f>
        <v>0</v>
      </c>
      <c r="F13" s="1311"/>
      <c r="G13" s="1311"/>
      <c r="H13" s="1311"/>
      <c r="I13" s="1311">
        <f t="shared" ref="I13:I69" si="2">SUM(D13:G13)</f>
        <v>0</v>
      </c>
    </row>
    <row r="14" spans="1:9" s="11" customFormat="1" ht="15.75" customHeight="1" x14ac:dyDescent="0.3">
      <c r="A14" s="7" t="s">
        <v>33</v>
      </c>
      <c r="B14" s="13" t="s">
        <v>34</v>
      </c>
      <c r="C14" s="14" t="s">
        <v>35</v>
      </c>
      <c r="D14" s="1311">
        <f>SUM(D15:D21)</f>
        <v>141243183</v>
      </c>
      <c r="E14" s="1311">
        <f t="shared" ref="E14" si="3">SUM(E15:E21)</f>
        <v>453538</v>
      </c>
      <c r="F14" s="1311">
        <v>6935757</v>
      </c>
      <c r="G14" s="1311">
        <v>289898</v>
      </c>
      <c r="H14" s="1311">
        <f>SUM(H15:H21)</f>
        <v>125783</v>
      </c>
      <c r="I14" s="1311">
        <f>SUM(D14:H14)</f>
        <v>149048159</v>
      </c>
    </row>
    <row r="15" spans="1:9" s="11" customFormat="1" ht="24" customHeight="1" x14ac:dyDescent="0.3">
      <c r="A15" s="12" t="s">
        <v>36</v>
      </c>
      <c r="B15" s="18" t="s">
        <v>37</v>
      </c>
      <c r="C15" s="36" t="s">
        <v>35</v>
      </c>
      <c r="D15" s="1312">
        <f>'9.sz.mell.'!F15+I11+'11.sz.mell'!F6</f>
        <v>0</v>
      </c>
      <c r="E15" s="1312">
        <f>'9.sz.mell.'!G15+J11+'11.sz.mell'!G6</f>
        <v>0</v>
      </c>
      <c r="F15" s="1312"/>
      <c r="G15" s="1312"/>
      <c r="H15" s="1312"/>
      <c r="I15" s="1312">
        <f t="shared" si="2"/>
        <v>0</v>
      </c>
    </row>
    <row r="16" spans="1:9" s="11" customFormat="1" ht="18.75" customHeight="1" x14ac:dyDescent="0.3">
      <c r="A16" s="12" t="s">
        <v>38</v>
      </c>
      <c r="B16" s="19" t="s">
        <v>39</v>
      </c>
      <c r="C16" s="36" t="s">
        <v>35</v>
      </c>
      <c r="D16" s="1312">
        <f>'9.sz.mell.'!F16</f>
        <v>0</v>
      </c>
      <c r="E16" s="1312">
        <f>'9.sz.mell.'!G16</f>
        <v>0</v>
      </c>
      <c r="F16" s="1312"/>
      <c r="G16" s="1312"/>
      <c r="H16" s="1312"/>
      <c r="I16" s="1312">
        <f t="shared" si="2"/>
        <v>0</v>
      </c>
    </row>
    <row r="17" spans="1:9" s="11" customFormat="1" ht="15.75" customHeight="1" x14ac:dyDescent="0.3">
      <c r="A17" s="7" t="s">
        <v>40</v>
      </c>
      <c r="B17" s="19" t="s">
        <v>41</v>
      </c>
      <c r="C17" s="36" t="s">
        <v>35</v>
      </c>
      <c r="D17" s="1312">
        <f>'9.sz.mell.'!F17</f>
        <v>0</v>
      </c>
      <c r="E17" s="1312">
        <f>'9.sz.mell.'!G17</f>
        <v>0</v>
      </c>
      <c r="F17" s="1312"/>
      <c r="G17" s="1312"/>
      <c r="H17" s="1312"/>
      <c r="I17" s="1312">
        <f t="shared" si="2"/>
        <v>0</v>
      </c>
    </row>
    <row r="18" spans="1:9" s="11" customFormat="1" ht="19.5" customHeight="1" x14ac:dyDescent="0.3">
      <c r="A18" s="12" t="s">
        <v>42</v>
      </c>
      <c r="B18" s="19" t="s">
        <v>43</v>
      </c>
      <c r="C18" s="36" t="s">
        <v>35</v>
      </c>
      <c r="D18" s="1312">
        <f>'9.sz.mell.'!F18</f>
        <v>26872000</v>
      </c>
      <c r="E18" s="1312">
        <f>'9.sz.mell.'!G18</f>
        <v>0</v>
      </c>
      <c r="F18" s="1312"/>
      <c r="G18" s="1312"/>
      <c r="H18" s="1312"/>
      <c r="I18" s="1312">
        <f>SUM(D18:H18)</f>
        <v>26872000</v>
      </c>
    </row>
    <row r="19" spans="1:9" s="11" customFormat="1" ht="19.5" customHeight="1" x14ac:dyDescent="0.3">
      <c r="A19" s="12" t="s">
        <v>44</v>
      </c>
      <c r="B19" s="19" t="s">
        <v>45</v>
      </c>
      <c r="C19" s="36" t="s">
        <v>35</v>
      </c>
      <c r="D19" s="1312">
        <f>'9.sz.mell.'!F19</f>
        <v>114000000</v>
      </c>
      <c r="E19" s="1312">
        <f>'9.sz.mell.'!G19</f>
        <v>0</v>
      </c>
      <c r="F19" s="1312">
        <v>6462500</v>
      </c>
      <c r="G19" s="1312"/>
      <c r="H19" s="1312"/>
      <c r="I19" s="1312">
        <f>SUM(D19:H19)</f>
        <v>120462500</v>
      </c>
    </row>
    <row r="20" spans="1:9" s="11" customFormat="1" ht="24" customHeight="1" x14ac:dyDescent="0.3">
      <c r="A20" s="7" t="s">
        <v>46</v>
      </c>
      <c r="B20" s="19" t="s">
        <v>47</v>
      </c>
      <c r="C20" s="36" t="s">
        <v>35</v>
      </c>
      <c r="D20" s="1312">
        <f>'9.sz.mell.'!F20+'11.sz.mell'!F8</f>
        <v>371183</v>
      </c>
      <c r="E20" s="1312">
        <f>'9.sz.mell.'!G20+'11.sz.mell'!G8</f>
        <v>453538</v>
      </c>
      <c r="F20" s="1312">
        <v>125962</v>
      </c>
      <c r="G20" s="1312">
        <v>289898</v>
      </c>
      <c r="H20" s="1312">
        <v>125783</v>
      </c>
      <c r="I20" s="1312">
        <f>SUM(D20:H20)</f>
        <v>1366364</v>
      </c>
    </row>
    <row r="21" spans="1:9" s="11" customFormat="1" ht="24.75" customHeight="1" x14ac:dyDescent="0.3">
      <c r="A21" s="20" t="s">
        <v>48</v>
      </c>
      <c r="B21" s="19" t="s">
        <v>49</v>
      </c>
      <c r="C21" s="1324" t="s">
        <v>35</v>
      </c>
      <c r="D21" s="1312">
        <f>'9.sz.mell.'!F21</f>
        <v>0</v>
      </c>
      <c r="E21" s="1312">
        <f>'9.sz.mell.'!G21</f>
        <v>0</v>
      </c>
      <c r="F21" s="1312"/>
      <c r="G21" s="1312"/>
      <c r="H21" s="1312"/>
      <c r="I21" s="1312">
        <f t="shared" si="2"/>
        <v>0</v>
      </c>
    </row>
    <row r="22" spans="1:9" s="11" customFormat="1" ht="18" customHeight="1" x14ac:dyDescent="0.3">
      <c r="A22" s="22" t="s">
        <v>50</v>
      </c>
      <c r="B22" s="23" t="s">
        <v>51</v>
      </c>
      <c r="C22" s="24" t="s">
        <v>52</v>
      </c>
      <c r="D22" s="1313">
        <f>SUM(D12+D13+D14)</f>
        <v>1043069520</v>
      </c>
      <c r="E22" s="1313">
        <f t="shared" ref="E22:F22" si="4">SUM(E12+E13+E14)</f>
        <v>20246597</v>
      </c>
      <c r="F22" s="1313">
        <f t="shared" si="4"/>
        <v>74611470</v>
      </c>
      <c r="G22" s="1313">
        <f>SUM(G14,G12)</f>
        <v>10626765</v>
      </c>
      <c r="H22" s="1313">
        <f>SUM(H14,H12)</f>
        <v>5296230</v>
      </c>
      <c r="I22" s="1313">
        <f>SUM(D22:H22)</f>
        <v>1153850582</v>
      </c>
    </row>
    <row r="23" spans="1:9" s="11" customFormat="1" ht="15.75" customHeight="1" x14ac:dyDescent="0.3">
      <c r="A23" s="7" t="s">
        <v>53</v>
      </c>
      <c r="B23" s="25" t="s">
        <v>54</v>
      </c>
      <c r="C23" s="9" t="s">
        <v>55</v>
      </c>
      <c r="D23" s="10"/>
      <c r="E23" s="10"/>
      <c r="F23" s="10"/>
      <c r="G23" s="10">
        <v>21930745</v>
      </c>
      <c r="H23" s="10">
        <v>5194427</v>
      </c>
      <c r="I23" s="10">
        <f>SUM(D23:H23)</f>
        <v>27125172</v>
      </c>
    </row>
    <row r="24" spans="1:9" s="11" customFormat="1" ht="15.75" customHeight="1" x14ac:dyDescent="0.3">
      <c r="A24" s="12" t="s">
        <v>56</v>
      </c>
      <c r="B24" s="26" t="s">
        <v>57</v>
      </c>
      <c r="C24" s="14" t="s">
        <v>58</v>
      </c>
      <c r="D24" s="1311">
        <f>SUM(D25:D30)</f>
        <v>89582555</v>
      </c>
      <c r="E24" s="1311">
        <f t="shared" ref="E24:F24" si="5">SUM(E25:E30)</f>
        <v>0</v>
      </c>
      <c r="F24" s="1311">
        <f t="shared" si="5"/>
        <v>0</v>
      </c>
      <c r="G24" s="1311">
        <v>313609819</v>
      </c>
      <c r="H24" s="1311"/>
      <c r="I24" s="1311">
        <f>SUM(D24:H24)</f>
        <v>403192374</v>
      </c>
    </row>
    <row r="25" spans="1:9" s="11" customFormat="1" ht="15.75" customHeight="1" x14ac:dyDescent="0.3">
      <c r="A25" s="12" t="s">
        <v>59</v>
      </c>
      <c r="B25" s="18" t="s">
        <v>60</v>
      </c>
      <c r="C25" s="36" t="s">
        <v>58</v>
      </c>
      <c r="D25" s="1312">
        <f>'9.sz.mell.'!F25:F30</f>
        <v>0</v>
      </c>
      <c r="E25" s="1312">
        <f>'9.sz.mell.'!G25:G30</f>
        <v>0</v>
      </c>
      <c r="F25" s="1312">
        <f>'9.sz.mell.'!H25:H30</f>
        <v>0</v>
      </c>
      <c r="G25" s="1312">
        <f>'9.sz.mell.'!K25:K30</f>
        <v>0</v>
      </c>
      <c r="H25" s="1312"/>
      <c r="I25" s="1312">
        <f>SUM(D25:H25)</f>
        <v>0</v>
      </c>
    </row>
    <row r="26" spans="1:9" s="11" customFormat="1" ht="18.75" customHeight="1" x14ac:dyDescent="0.3">
      <c r="A26" s="7" t="s">
        <v>61</v>
      </c>
      <c r="B26" s="27" t="s">
        <v>62</v>
      </c>
      <c r="C26" s="36" t="s">
        <v>58</v>
      </c>
      <c r="D26" s="1312">
        <f>'9.sz.mell.'!F26</f>
        <v>89582555</v>
      </c>
      <c r="E26" s="1312">
        <f>'9.sz.mell.'!G26</f>
        <v>0</v>
      </c>
      <c r="F26" s="1312">
        <f>'9.sz.mell.'!H26</f>
        <v>0</v>
      </c>
      <c r="G26" s="1312">
        <v>313609819</v>
      </c>
      <c r="H26" s="1312"/>
      <c r="I26" s="1312">
        <f>SUM(D26:H26)</f>
        <v>403192374</v>
      </c>
    </row>
    <row r="27" spans="1:9" s="11" customFormat="1" ht="15.75" customHeight="1" x14ac:dyDescent="0.3">
      <c r="A27" s="12" t="s">
        <v>63</v>
      </c>
      <c r="B27" s="27" t="s">
        <v>64</v>
      </c>
      <c r="C27" s="36" t="s">
        <v>58</v>
      </c>
      <c r="D27" s="1312">
        <f>'9.sz.mell.'!F27:F32</f>
        <v>0</v>
      </c>
      <c r="E27" s="1312">
        <f>'9.sz.mell.'!G27:G32</f>
        <v>0</v>
      </c>
      <c r="F27" s="1312">
        <f>'9.sz.mell.'!H27:H32</f>
        <v>0</v>
      </c>
      <c r="G27" s="1312">
        <f>'9.sz.mell.'!K27:K32</f>
        <v>0</v>
      </c>
      <c r="H27" s="1312"/>
      <c r="I27" s="1312">
        <f t="shared" si="2"/>
        <v>0</v>
      </c>
    </row>
    <row r="28" spans="1:9" s="11" customFormat="1" ht="15.75" customHeight="1" x14ac:dyDescent="0.3">
      <c r="A28" s="12" t="s">
        <v>65</v>
      </c>
      <c r="B28" s="27" t="s">
        <v>66</v>
      </c>
      <c r="C28" s="36" t="s">
        <v>58</v>
      </c>
      <c r="D28" s="1312">
        <f>'9.sz.mell.'!F28:F33</f>
        <v>0</v>
      </c>
      <c r="E28" s="1312">
        <f>'9.sz.mell.'!G28:G33</f>
        <v>0</v>
      </c>
      <c r="F28" s="1312">
        <f>'9.sz.mell.'!H28:H33</f>
        <v>0</v>
      </c>
      <c r="G28" s="1312">
        <f>'9.sz.mell.'!K28:K33</f>
        <v>0</v>
      </c>
      <c r="H28" s="1312"/>
      <c r="I28" s="1312">
        <f t="shared" si="2"/>
        <v>0</v>
      </c>
    </row>
    <row r="29" spans="1:9" s="11" customFormat="1" ht="24.75" customHeight="1" x14ac:dyDescent="0.3">
      <c r="A29" s="7" t="s">
        <v>67</v>
      </c>
      <c r="B29" s="27" t="s">
        <v>68</v>
      </c>
      <c r="C29" s="36" t="s">
        <v>58</v>
      </c>
      <c r="D29" s="1312">
        <f>'9.sz.mell.'!F29:F34</f>
        <v>0</v>
      </c>
      <c r="E29" s="1312">
        <f>'9.sz.mell.'!G29:G34</f>
        <v>0</v>
      </c>
      <c r="F29" s="1312">
        <f>'9.sz.mell.'!H29:H34</f>
        <v>0</v>
      </c>
      <c r="G29" s="1312">
        <f>'9.sz.mell.'!K29:K34</f>
        <v>0</v>
      </c>
      <c r="H29" s="1312"/>
      <c r="I29" s="1312">
        <f t="shared" si="2"/>
        <v>0</v>
      </c>
    </row>
    <row r="30" spans="1:9" s="11" customFormat="1" ht="24" customHeight="1" x14ac:dyDescent="0.3">
      <c r="A30" s="20" t="s">
        <v>69</v>
      </c>
      <c r="B30" s="28" t="s">
        <v>70</v>
      </c>
      <c r="C30" s="1324" t="s">
        <v>58</v>
      </c>
      <c r="D30" s="1312"/>
      <c r="E30" s="1312"/>
      <c r="F30" s="1312"/>
      <c r="G30" s="1312"/>
      <c r="H30" s="1312"/>
      <c r="I30" s="1312">
        <f t="shared" si="2"/>
        <v>0</v>
      </c>
    </row>
    <row r="31" spans="1:9" s="11" customFormat="1" ht="22.5" customHeight="1" x14ac:dyDescent="0.3">
      <c r="A31" s="29" t="s">
        <v>71</v>
      </c>
      <c r="B31" s="30" t="s">
        <v>72</v>
      </c>
      <c r="C31" s="31" t="s">
        <v>73</v>
      </c>
      <c r="D31" s="655">
        <f>SUM(D23+D24)</f>
        <v>89582555</v>
      </c>
      <c r="E31" s="655">
        <f t="shared" ref="E31:F31" si="6">SUM(E23+E24)</f>
        <v>0</v>
      </c>
      <c r="F31" s="655">
        <f t="shared" si="6"/>
        <v>0</v>
      </c>
      <c r="G31" s="655">
        <f>SUM(G23:G24)</f>
        <v>335540564</v>
      </c>
      <c r="H31" s="655">
        <f>SUM(H23:H24)</f>
        <v>5194427</v>
      </c>
      <c r="I31" s="655">
        <f>SUM(D31:H31)</f>
        <v>430317546</v>
      </c>
    </row>
    <row r="32" spans="1:9" s="11" customFormat="1" ht="14.25" customHeight="1" x14ac:dyDescent="0.3">
      <c r="A32" s="32" t="s">
        <v>74</v>
      </c>
      <c r="B32" s="33" t="s">
        <v>75</v>
      </c>
      <c r="C32" s="34" t="s">
        <v>76</v>
      </c>
      <c r="D32" s="1314">
        <f>'9.sz.mell.'!F32</f>
        <v>0</v>
      </c>
      <c r="E32" s="1314">
        <f>'9.sz.mell.'!G32</f>
        <v>0</v>
      </c>
      <c r="F32" s="1314"/>
      <c r="G32" s="1314"/>
      <c r="H32" s="1314"/>
      <c r="I32" s="1314">
        <f t="shared" si="2"/>
        <v>0</v>
      </c>
    </row>
    <row r="33" spans="1:9" s="11" customFormat="1" ht="14.25" customHeight="1" x14ac:dyDescent="0.3">
      <c r="A33" s="12" t="s">
        <v>77</v>
      </c>
      <c r="B33" s="13" t="s">
        <v>78</v>
      </c>
      <c r="C33" s="14" t="s">
        <v>79</v>
      </c>
      <c r="D33" s="1311">
        <f>SUM(D34:D36)</f>
        <v>128000000</v>
      </c>
      <c r="E33" s="1311">
        <f t="shared" ref="E33:F33" si="7">SUM(E34:E36)</f>
        <v>0</v>
      </c>
      <c r="F33" s="1311">
        <f t="shared" si="7"/>
        <v>0</v>
      </c>
      <c r="G33" s="1311"/>
      <c r="H33" s="1311"/>
      <c r="I33" s="1311">
        <f>SUM(D33:H33)</f>
        <v>128000000</v>
      </c>
    </row>
    <row r="34" spans="1:9" s="11" customFormat="1" ht="14.25" customHeight="1" x14ac:dyDescent="0.3">
      <c r="A34" s="12" t="s">
        <v>80</v>
      </c>
      <c r="B34" s="35" t="s">
        <v>81</v>
      </c>
      <c r="C34" s="36" t="s">
        <v>79</v>
      </c>
      <c r="D34" s="1315">
        <f>'9.sz.mell.'!F34</f>
        <v>72500000</v>
      </c>
      <c r="E34" s="1315">
        <f>'9.sz.mell.'!G34</f>
        <v>0</v>
      </c>
      <c r="F34" s="1315">
        <f>'9.sz.mell.'!H34</f>
        <v>0</v>
      </c>
      <c r="G34" s="1315"/>
      <c r="H34" s="1315"/>
      <c r="I34" s="1315">
        <f>SUM(D34:H34)</f>
        <v>72500000</v>
      </c>
    </row>
    <row r="35" spans="1:9" s="11" customFormat="1" ht="14.25" customHeight="1" x14ac:dyDescent="0.3">
      <c r="A35" s="7" t="s">
        <v>82</v>
      </c>
      <c r="B35" s="37" t="s">
        <v>83</v>
      </c>
      <c r="C35" s="36" t="s">
        <v>79</v>
      </c>
      <c r="D35" s="1315">
        <f>'9.sz.mell.'!F35</f>
        <v>5500000</v>
      </c>
      <c r="E35" s="1315">
        <f>'9.sz.mell.'!G35</f>
        <v>0</v>
      </c>
      <c r="F35" s="1315">
        <f>'9.sz.mell.'!H35</f>
        <v>0</v>
      </c>
      <c r="G35" s="1315"/>
      <c r="H35" s="1315"/>
      <c r="I35" s="1315">
        <f>SUM(D35:H35)</f>
        <v>5500000</v>
      </c>
    </row>
    <row r="36" spans="1:9" s="11" customFormat="1" ht="14.25" customHeight="1" x14ac:dyDescent="0.3">
      <c r="A36" s="7" t="s">
        <v>84</v>
      </c>
      <c r="B36" s="37" t="s">
        <v>85</v>
      </c>
      <c r="C36" s="36" t="s">
        <v>79</v>
      </c>
      <c r="D36" s="1315">
        <f>'9.sz.mell.'!F36</f>
        <v>50000000</v>
      </c>
      <c r="E36" s="1315">
        <f>'9.sz.mell.'!G36</f>
        <v>0</v>
      </c>
      <c r="F36" s="1315">
        <f>'9.sz.mell.'!H36</f>
        <v>0</v>
      </c>
      <c r="G36" s="1315"/>
      <c r="H36" s="1315"/>
      <c r="I36" s="1315">
        <f>SUM(D36:H36)</f>
        <v>50000000</v>
      </c>
    </row>
    <row r="37" spans="1:9" s="11" customFormat="1" ht="14.25" customHeight="1" x14ac:dyDescent="0.3">
      <c r="A37" s="12" t="s">
        <v>86</v>
      </c>
      <c r="B37" s="38" t="s">
        <v>87</v>
      </c>
      <c r="C37" s="14" t="s">
        <v>88</v>
      </c>
      <c r="D37" s="1311">
        <f>SUM(D38:D39)</f>
        <v>780000000</v>
      </c>
      <c r="E37" s="1311">
        <f t="shared" ref="E37:F37" si="8">SUM(E38:E39)</f>
        <v>-80000000</v>
      </c>
      <c r="F37" s="1311">
        <f t="shared" si="8"/>
        <v>0</v>
      </c>
      <c r="G37" s="1311"/>
      <c r="H37" s="1311"/>
      <c r="I37" s="1315">
        <f t="shared" ref="I37:I44" si="9">SUM(D37:H37)</f>
        <v>700000000</v>
      </c>
    </row>
    <row r="38" spans="1:9" s="11" customFormat="1" ht="14.25" customHeight="1" x14ac:dyDescent="0.3">
      <c r="A38" s="12" t="s">
        <v>89</v>
      </c>
      <c r="B38" s="39" t="s">
        <v>90</v>
      </c>
      <c r="C38" s="36" t="s">
        <v>88</v>
      </c>
      <c r="D38" s="1315">
        <f>'9.sz.mell.'!F38</f>
        <v>780000000</v>
      </c>
      <c r="E38" s="1315">
        <f>'9.sz.mell.'!G38</f>
        <v>-80000000</v>
      </c>
      <c r="F38" s="1315">
        <f>'9.sz.mell.'!H38</f>
        <v>0</v>
      </c>
      <c r="G38" s="1315"/>
      <c r="H38" s="1315"/>
      <c r="I38" s="1315">
        <f t="shared" si="9"/>
        <v>700000000</v>
      </c>
    </row>
    <row r="39" spans="1:9" s="11" customFormat="1" ht="14.25" customHeight="1" x14ac:dyDescent="0.3">
      <c r="A39" s="7" t="s">
        <v>91</v>
      </c>
      <c r="B39" s="39" t="s">
        <v>92</v>
      </c>
      <c r="C39" s="36" t="s">
        <v>88</v>
      </c>
      <c r="D39" s="1315">
        <f>'9.sz.mell.'!F39</f>
        <v>0</v>
      </c>
      <c r="E39" s="1315">
        <f>'9.sz.mell.'!G39</f>
        <v>0</v>
      </c>
      <c r="F39" s="1315">
        <f>'9.sz.mell.'!H39</f>
        <v>0</v>
      </c>
      <c r="G39" s="1315"/>
      <c r="H39" s="1315"/>
      <c r="I39" s="1315">
        <f t="shared" si="9"/>
        <v>0</v>
      </c>
    </row>
    <row r="40" spans="1:9" s="11" customFormat="1" ht="17.25" customHeight="1" x14ac:dyDescent="0.3">
      <c r="A40" s="7" t="s">
        <v>93</v>
      </c>
      <c r="B40" s="40" t="s">
        <v>94</v>
      </c>
      <c r="C40" s="14" t="s">
        <v>95</v>
      </c>
      <c r="D40" s="1311">
        <f>'9.sz.mell.'!F40</f>
        <v>45000000</v>
      </c>
      <c r="E40" s="1311">
        <f>'9.sz.mell.'!G40</f>
        <v>-45000000</v>
      </c>
      <c r="F40" s="1311">
        <f>'9.sz.mell.'!H40</f>
        <v>0</v>
      </c>
      <c r="G40" s="1311"/>
      <c r="H40" s="1311"/>
      <c r="I40" s="1315">
        <f t="shared" si="9"/>
        <v>0</v>
      </c>
    </row>
    <row r="41" spans="1:9" s="11" customFormat="1" ht="17.25" customHeight="1" x14ac:dyDescent="0.3">
      <c r="A41" s="12" t="s">
        <v>96</v>
      </c>
      <c r="B41" s="38" t="s">
        <v>97</v>
      </c>
      <c r="C41" s="14" t="s">
        <v>98</v>
      </c>
      <c r="D41" s="1311">
        <f>SUM(D42:D43)</f>
        <v>3000000</v>
      </c>
      <c r="E41" s="1311">
        <f t="shared" ref="E41:F41" si="10">SUM(E42:E43)</f>
        <v>0</v>
      </c>
      <c r="F41" s="1311">
        <f t="shared" si="10"/>
        <v>0</v>
      </c>
      <c r="G41" s="1311"/>
      <c r="H41" s="1311"/>
      <c r="I41" s="1315">
        <f t="shared" si="9"/>
        <v>3000000</v>
      </c>
    </row>
    <row r="42" spans="1:9" s="11" customFormat="1" ht="14.25" customHeight="1" x14ac:dyDescent="0.3">
      <c r="A42" s="12" t="s">
        <v>99</v>
      </c>
      <c r="B42" s="39" t="s">
        <v>100</v>
      </c>
      <c r="C42" s="36" t="s">
        <v>98</v>
      </c>
      <c r="D42" s="1312">
        <f>'9.sz.mell.'!F42</f>
        <v>3000000</v>
      </c>
      <c r="E42" s="1312">
        <f>'9.sz.mell.'!G42</f>
        <v>0</v>
      </c>
      <c r="F42" s="1312">
        <f>'9.sz.mell.'!H42</f>
        <v>0</v>
      </c>
      <c r="G42" s="1312"/>
      <c r="H42" s="1312"/>
      <c r="I42" s="1315">
        <f t="shared" si="9"/>
        <v>3000000</v>
      </c>
    </row>
    <row r="43" spans="1:9" s="11" customFormat="1" ht="14.25" customHeight="1" x14ac:dyDescent="0.3">
      <c r="A43" s="7" t="s">
        <v>101</v>
      </c>
      <c r="B43" s="39" t="s">
        <v>102</v>
      </c>
      <c r="C43" s="36" t="s">
        <v>98</v>
      </c>
      <c r="D43" s="1312">
        <f>'9.sz.mell.'!F43</f>
        <v>0</v>
      </c>
      <c r="E43" s="1312">
        <f>'9.sz.mell.'!G43</f>
        <v>0</v>
      </c>
      <c r="F43" s="1312">
        <f>'9.sz.mell.'!H43</f>
        <v>0</v>
      </c>
      <c r="G43" s="1312"/>
      <c r="H43" s="1312"/>
      <c r="I43" s="1315">
        <f t="shared" si="9"/>
        <v>0</v>
      </c>
    </row>
    <row r="44" spans="1:9" s="11" customFormat="1" ht="14.25" customHeight="1" x14ac:dyDescent="0.3">
      <c r="A44" s="41" t="s">
        <v>103</v>
      </c>
      <c r="B44" s="42" t="s">
        <v>104</v>
      </c>
      <c r="C44" s="43" t="s">
        <v>105</v>
      </c>
      <c r="D44" s="1311">
        <f>'9.sz.mell.'!F44</f>
        <v>3000000</v>
      </c>
      <c r="E44" s="1311">
        <f>'9.sz.mell.'!G44</f>
        <v>0</v>
      </c>
      <c r="F44" s="1311">
        <f>'9.sz.mell.'!H44</f>
        <v>0</v>
      </c>
      <c r="G44" s="1311"/>
      <c r="H44" s="1311"/>
      <c r="I44" s="1315">
        <f t="shared" si="9"/>
        <v>3000000</v>
      </c>
    </row>
    <row r="45" spans="1:9" s="11" customFormat="1" ht="17.25" customHeight="1" x14ac:dyDescent="0.3">
      <c r="A45" s="29" t="s">
        <v>106</v>
      </c>
      <c r="B45" s="30" t="s">
        <v>107</v>
      </c>
      <c r="C45" s="31" t="s">
        <v>108</v>
      </c>
      <c r="D45" s="655">
        <f>SUM(D32+D33+D37+D40+D41+D44)</f>
        <v>959000000</v>
      </c>
      <c r="E45" s="655">
        <f t="shared" ref="E45:G45" si="11">SUM(E32+E33+E37+E40+E41+E44)</f>
        <v>-125000000</v>
      </c>
      <c r="F45" s="655">
        <f t="shared" si="11"/>
        <v>0</v>
      </c>
      <c r="G45" s="655">
        <f t="shared" si="11"/>
        <v>0</v>
      </c>
      <c r="H45" s="655">
        <f>SUM(H32,H33,H37,H40,H41,H44)</f>
        <v>0</v>
      </c>
      <c r="I45" s="655">
        <f>SUM(D45:H45)</f>
        <v>834000000</v>
      </c>
    </row>
    <row r="46" spans="1:9" s="11" customFormat="1" ht="14.25" customHeight="1" x14ac:dyDescent="0.3">
      <c r="A46" s="32" t="s">
        <v>109</v>
      </c>
      <c r="B46" s="44" t="s">
        <v>110</v>
      </c>
      <c r="C46" s="45" t="s">
        <v>111</v>
      </c>
      <c r="D46" s="1316">
        <f>'9.sz.mell.'!F46+'11.sz.mell'!F16+'10.sz.mell'!G16</f>
        <v>31000000</v>
      </c>
      <c r="E46" s="1316">
        <f>'9.sz.mell.'!G46+'11.sz.mell'!G16+'10.sz.mell'!H16</f>
        <v>0</v>
      </c>
      <c r="F46" s="1316">
        <f>'9.sz.mell.'!H46+'11.sz.mell'!H16+'10.sz.mell'!I16</f>
        <v>0</v>
      </c>
      <c r="G46" s="1316"/>
      <c r="H46" s="1316"/>
      <c r="I46" s="1316">
        <f>SUM(D46:H46)</f>
        <v>31000000</v>
      </c>
    </row>
    <row r="47" spans="1:9" s="11" customFormat="1" ht="14.25" customHeight="1" x14ac:dyDescent="0.3">
      <c r="A47" s="12" t="s">
        <v>112</v>
      </c>
      <c r="B47" s="26" t="s">
        <v>113</v>
      </c>
      <c r="C47" s="46" t="s">
        <v>114</v>
      </c>
      <c r="D47" s="1311">
        <f>'9.sz.mell.'!F47+'10.sz.mell'!G17+'11.sz.mell'!F17</f>
        <v>71850000</v>
      </c>
      <c r="E47" s="1311">
        <f>'9.sz.mell.'!G47+'10.sz.mell'!H17+'11.sz.mell'!G17</f>
        <v>0</v>
      </c>
      <c r="F47" s="1311">
        <f>'9.sz.mell.'!H47+'10.sz.mell'!I17+'11.sz.mell'!H17</f>
        <v>350000</v>
      </c>
      <c r="G47" s="1311"/>
      <c r="H47" s="1311">
        <v>2000000</v>
      </c>
      <c r="I47" s="1311">
        <f>SUM(D47:H47)</f>
        <v>74200000</v>
      </c>
    </row>
    <row r="48" spans="1:9" s="11" customFormat="1" ht="14.25" customHeight="1" x14ac:dyDescent="0.3">
      <c r="A48" s="12" t="s">
        <v>115</v>
      </c>
      <c r="B48" s="26" t="s">
        <v>116</v>
      </c>
      <c r="C48" s="46" t="s">
        <v>117</v>
      </c>
      <c r="D48" s="1311">
        <f>'9.sz.mell.'!F48+'10.sz.mell'!G18+'11.sz.mell'!F18</f>
        <v>3735544</v>
      </c>
      <c r="E48" s="1311">
        <f>'9.sz.mell.'!G48+'10.sz.mell'!H18+'11.sz.mell'!G18</f>
        <v>33783</v>
      </c>
      <c r="F48" s="1311">
        <f>'9.sz.mell.'!H48+'10.sz.mell'!I18+'11.sz.mell'!H18</f>
        <v>0</v>
      </c>
      <c r="G48" s="1311"/>
      <c r="H48" s="1311">
        <v>-2190000</v>
      </c>
      <c r="I48" s="1311">
        <f t="shared" ref="I48:I55" si="12">SUM(D48:H48)</f>
        <v>1579327</v>
      </c>
    </row>
    <row r="49" spans="1:9" s="11" customFormat="1" ht="14.25" customHeight="1" x14ac:dyDescent="0.3">
      <c r="A49" s="12" t="s">
        <v>118</v>
      </c>
      <c r="B49" s="26" t="s">
        <v>119</v>
      </c>
      <c r="C49" s="46" t="s">
        <v>120</v>
      </c>
      <c r="D49" s="1311">
        <f>'9.sz.mell.'!F49+'10.sz.mell'!G21+'11.sz.mell'!F21</f>
        <v>50715234</v>
      </c>
      <c r="E49" s="1311">
        <f>'9.sz.mell.'!G49+'10.sz.mell'!H21+'11.sz.mell'!G21</f>
        <v>0</v>
      </c>
      <c r="F49" s="1311">
        <f>'9.sz.mell.'!H49+'10.sz.mell'!I21+'11.sz.mell'!H21</f>
        <v>0</v>
      </c>
      <c r="G49" s="1311"/>
      <c r="H49" s="1311"/>
      <c r="I49" s="1311">
        <f t="shared" si="12"/>
        <v>50715234</v>
      </c>
    </row>
    <row r="50" spans="1:9" s="11" customFormat="1" ht="14.25" customHeight="1" x14ac:dyDescent="0.3">
      <c r="A50" s="12" t="s">
        <v>121</v>
      </c>
      <c r="B50" s="26" t="s">
        <v>122</v>
      </c>
      <c r="C50" s="46" t="s">
        <v>123</v>
      </c>
      <c r="D50" s="1311">
        <f>'9.sz.mell.'!F50</f>
        <v>25000000</v>
      </c>
      <c r="E50" s="1311">
        <f>'9.sz.mell.'!G50</f>
        <v>0</v>
      </c>
      <c r="F50" s="1311">
        <f>'9.sz.mell.'!H50</f>
        <v>0</v>
      </c>
      <c r="G50" s="1311"/>
      <c r="H50" s="1311"/>
      <c r="I50" s="1311">
        <f t="shared" si="12"/>
        <v>25000000</v>
      </c>
    </row>
    <row r="51" spans="1:9" s="11" customFormat="1" ht="14.25" customHeight="1" x14ac:dyDescent="0.3">
      <c r="A51" s="12" t="s">
        <v>124</v>
      </c>
      <c r="B51" s="26" t="s">
        <v>125</v>
      </c>
      <c r="C51" s="46" t="s">
        <v>126</v>
      </c>
      <c r="D51" s="1311">
        <f>'9.sz.mell.'!F51+'10.sz.mell'!G23+'11.sz.mell'!F23</f>
        <v>33522728</v>
      </c>
      <c r="E51" s="1311">
        <f>'9.sz.mell.'!G51+'10.sz.mell'!H23+'11.sz.mell'!G23</f>
        <v>0</v>
      </c>
      <c r="F51" s="1311">
        <f>'9.sz.mell.'!H51+'10.sz.mell'!I23+'11.sz.mell'!H23</f>
        <v>0</v>
      </c>
      <c r="G51" s="1311"/>
      <c r="H51" s="1311">
        <v>100000</v>
      </c>
      <c r="I51" s="1311">
        <f t="shared" si="12"/>
        <v>33622728</v>
      </c>
    </row>
    <row r="52" spans="1:9" s="11" customFormat="1" ht="14.25" customHeight="1" x14ac:dyDescent="0.3">
      <c r="A52" s="12" t="s">
        <v>127</v>
      </c>
      <c r="B52" s="26" t="s">
        <v>128</v>
      </c>
      <c r="C52" s="46" t="s">
        <v>129</v>
      </c>
      <c r="D52" s="1311">
        <f>'9.sz.mell.'!F52+'10.sz.mell'!G24+'11.sz.mell'!F24</f>
        <v>13693113</v>
      </c>
      <c r="E52" s="1311">
        <f>'9.sz.mell.'!G52+'10.sz.mell'!H24+'11.sz.mell'!G24</f>
        <v>0</v>
      </c>
      <c r="F52" s="1311">
        <f>'9.sz.mell.'!H52+'10.sz.mell'!I24+'11.sz.mell'!H24</f>
        <v>0</v>
      </c>
      <c r="G52" s="1311"/>
      <c r="H52" s="1311"/>
      <c r="I52" s="1311">
        <f t="shared" si="12"/>
        <v>13693113</v>
      </c>
    </row>
    <row r="53" spans="1:9" s="11" customFormat="1" ht="14.25" customHeight="1" x14ac:dyDescent="0.3">
      <c r="A53" s="12" t="s">
        <v>130</v>
      </c>
      <c r="B53" s="26" t="s">
        <v>131</v>
      </c>
      <c r="C53" s="46" t="s">
        <v>132</v>
      </c>
      <c r="D53" s="1311">
        <f>'9.sz.mell.'!F53+'10.sz.mell'!G25+'11.sz.mell'!F25</f>
        <v>0</v>
      </c>
      <c r="E53" s="1311">
        <f>'9.sz.mell.'!G53+'10.sz.mell'!H25+'11.sz.mell'!G25</f>
        <v>2</v>
      </c>
      <c r="F53" s="1311">
        <f>'9.sz.mell.'!H53+'10.sz.mell'!I25+'11.sz.mell'!H25</f>
        <v>0</v>
      </c>
      <c r="G53" s="1311"/>
      <c r="H53" s="1311"/>
      <c r="I53" s="1311">
        <f t="shared" si="12"/>
        <v>2</v>
      </c>
    </row>
    <row r="54" spans="1:9" s="11" customFormat="1" ht="14.25" customHeight="1" x14ac:dyDescent="0.3">
      <c r="A54" s="12" t="s">
        <v>133</v>
      </c>
      <c r="B54" s="26" t="s">
        <v>134</v>
      </c>
      <c r="C54" s="46" t="s">
        <v>135</v>
      </c>
      <c r="D54" s="1311">
        <f>'9.sz.mell.'!F54</f>
        <v>0</v>
      </c>
      <c r="E54" s="1311">
        <f>'9.sz.mell.'!G54</f>
        <v>0</v>
      </c>
      <c r="F54" s="1311">
        <f>'9.sz.mell.'!H54</f>
        <v>0</v>
      </c>
      <c r="G54" s="1311"/>
      <c r="H54" s="1311"/>
      <c r="I54" s="1311">
        <f t="shared" si="12"/>
        <v>0</v>
      </c>
    </row>
    <row r="55" spans="1:9" s="11" customFormat="1" ht="14.25" customHeight="1" x14ac:dyDescent="0.3">
      <c r="A55" s="12" t="s">
        <v>136</v>
      </c>
      <c r="B55" s="26" t="s">
        <v>137</v>
      </c>
      <c r="C55" s="46" t="s">
        <v>138</v>
      </c>
      <c r="D55" s="1311">
        <f>'9.sz.mell.'!F55</f>
        <v>0</v>
      </c>
      <c r="E55" s="1311">
        <f>'9.sz.mell.'!G55</f>
        <v>0</v>
      </c>
      <c r="F55" s="1311">
        <f>'9.sz.mell.'!H55</f>
        <v>0</v>
      </c>
      <c r="G55" s="1311"/>
      <c r="H55" s="1311"/>
      <c r="I55" s="1311">
        <f t="shared" si="12"/>
        <v>0</v>
      </c>
    </row>
    <row r="56" spans="1:9" s="11" customFormat="1" ht="14.25" customHeight="1" x14ac:dyDescent="0.3">
      <c r="A56" s="20" t="s">
        <v>139</v>
      </c>
      <c r="B56" s="47" t="s">
        <v>140</v>
      </c>
      <c r="C56" s="43" t="s">
        <v>141</v>
      </c>
      <c r="D56" s="1311">
        <f>'9.sz.mell.'!F56+'10.sz.mell'!G28+'11.sz.mell'!F28</f>
        <v>10254000</v>
      </c>
      <c r="E56" s="1311">
        <f>'9.sz.mell.'!G56+'10.sz.mell'!H28+'11.sz.mell'!G28</f>
        <v>3443</v>
      </c>
      <c r="F56" s="1311">
        <f>'9.sz.mell.'!H56+'10.sz.mell'!I28+'11.sz.mell'!H28</f>
        <v>0</v>
      </c>
      <c r="G56" s="1311"/>
      <c r="H56" s="1311">
        <v>90000</v>
      </c>
      <c r="I56" s="1311">
        <f>SUM(D56:H56)</f>
        <v>10347443</v>
      </c>
    </row>
    <row r="57" spans="1:9" s="11" customFormat="1" ht="15.75" customHeight="1" x14ac:dyDescent="0.3">
      <c r="A57" s="22" t="s">
        <v>142</v>
      </c>
      <c r="B57" s="48" t="s">
        <v>143</v>
      </c>
      <c r="C57" s="24" t="s">
        <v>144</v>
      </c>
      <c r="D57" s="1317">
        <f>SUM(D46:D56)</f>
        <v>239770619</v>
      </c>
      <c r="E57" s="1317">
        <f t="shared" ref="E57:G57" si="13">SUM(E46:E56)</f>
        <v>37228</v>
      </c>
      <c r="F57" s="1317">
        <f t="shared" si="13"/>
        <v>350000</v>
      </c>
      <c r="G57" s="1317">
        <f t="shared" si="13"/>
        <v>0</v>
      </c>
      <c r="H57" s="1317">
        <f>SUM(H47:H56)</f>
        <v>0</v>
      </c>
      <c r="I57" s="1317">
        <f>SUM(D57:H57)</f>
        <v>240157847</v>
      </c>
    </row>
    <row r="58" spans="1:9" s="11" customFormat="1" ht="14.25" customHeight="1" x14ac:dyDescent="0.3">
      <c r="A58" s="7" t="s">
        <v>145</v>
      </c>
      <c r="B58" s="25" t="s">
        <v>146</v>
      </c>
      <c r="C58" s="49" t="s">
        <v>147</v>
      </c>
      <c r="D58" s="1318">
        <f>'9.sz.mell.'!F58</f>
        <v>0</v>
      </c>
      <c r="E58" s="1318">
        <f>'9.sz.mell.'!G58</f>
        <v>0</v>
      </c>
      <c r="F58" s="1318">
        <f>'9.sz.mell.'!H58</f>
        <v>0</v>
      </c>
      <c r="G58" s="1318">
        <f>'9.sz.mell.'!K58</f>
        <v>0</v>
      </c>
      <c r="H58" s="1318"/>
      <c r="I58" s="1318">
        <f t="shared" si="2"/>
        <v>0</v>
      </c>
    </row>
    <row r="59" spans="1:9" s="11" customFormat="1" ht="14.25" customHeight="1" x14ac:dyDescent="0.3">
      <c r="A59" s="12" t="s">
        <v>148</v>
      </c>
      <c r="B59" s="26" t="s">
        <v>149</v>
      </c>
      <c r="C59" s="46" t="s">
        <v>150</v>
      </c>
      <c r="D59" s="1318">
        <f>'9.sz.mell.'!F59</f>
        <v>16265660</v>
      </c>
      <c r="E59" s="1318">
        <f>'9.sz.mell.'!G59</f>
        <v>0</v>
      </c>
      <c r="F59" s="1318">
        <f>'9.sz.mell.'!H59</f>
        <v>0</v>
      </c>
      <c r="G59" s="1318"/>
      <c r="H59" s="1318"/>
      <c r="I59" s="1318">
        <f t="shared" si="2"/>
        <v>16265660</v>
      </c>
    </row>
    <row r="60" spans="1:9" s="11" customFormat="1" ht="14.25" customHeight="1" x14ac:dyDescent="0.3">
      <c r="A60" s="12" t="s">
        <v>151</v>
      </c>
      <c r="B60" s="26" t="s">
        <v>152</v>
      </c>
      <c r="C60" s="46" t="s">
        <v>153</v>
      </c>
      <c r="D60" s="1318">
        <f>'9.sz.mell.'!F60</f>
        <v>0</v>
      </c>
      <c r="E60" s="1318">
        <f>'9.sz.mell.'!G60</f>
        <v>0</v>
      </c>
      <c r="F60" s="1318">
        <f>'9.sz.mell.'!H60</f>
        <v>0</v>
      </c>
      <c r="G60" s="1318">
        <f>'9.sz.mell.'!K60</f>
        <v>0</v>
      </c>
      <c r="H60" s="1318"/>
      <c r="I60" s="1318">
        <f t="shared" si="2"/>
        <v>0</v>
      </c>
    </row>
    <row r="61" spans="1:9" s="11" customFormat="1" ht="14.25" customHeight="1" x14ac:dyDescent="0.3">
      <c r="A61" s="12" t="s">
        <v>154</v>
      </c>
      <c r="B61" s="26" t="s">
        <v>155</v>
      </c>
      <c r="C61" s="46" t="s">
        <v>156</v>
      </c>
      <c r="D61" s="1318">
        <f>'9.sz.mell.'!F61</f>
        <v>0</v>
      </c>
      <c r="E61" s="1318">
        <f>'9.sz.mell.'!G61</f>
        <v>0</v>
      </c>
      <c r="F61" s="1318">
        <f>'9.sz.mell.'!H61</f>
        <v>0</v>
      </c>
      <c r="G61" s="1318">
        <f>'9.sz.mell.'!K61</f>
        <v>0</v>
      </c>
      <c r="H61" s="1318"/>
      <c r="I61" s="1318">
        <f t="shared" si="2"/>
        <v>0</v>
      </c>
    </row>
    <row r="62" spans="1:9" s="11" customFormat="1" ht="14.25" customHeight="1" x14ac:dyDescent="0.3">
      <c r="A62" s="20" t="s">
        <v>157</v>
      </c>
      <c r="B62" s="47" t="s">
        <v>158</v>
      </c>
      <c r="C62" s="43" t="s">
        <v>159</v>
      </c>
      <c r="D62" s="1318">
        <f>'9.sz.mell.'!F62</f>
        <v>0</v>
      </c>
      <c r="E62" s="1318">
        <f>'9.sz.mell.'!G62</f>
        <v>0</v>
      </c>
      <c r="F62" s="1318">
        <f>'9.sz.mell.'!H62</f>
        <v>0</v>
      </c>
      <c r="G62" s="1318">
        <f>'9.sz.mell.'!K62</f>
        <v>0</v>
      </c>
      <c r="H62" s="1318"/>
      <c r="I62" s="1318">
        <f t="shared" si="2"/>
        <v>0</v>
      </c>
    </row>
    <row r="63" spans="1:9" s="11" customFormat="1" ht="14.25" customHeight="1" x14ac:dyDescent="0.3">
      <c r="A63" s="29" t="s">
        <v>160</v>
      </c>
      <c r="B63" s="48" t="s">
        <v>161</v>
      </c>
      <c r="C63" s="51" t="s">
        <v>162</v>
      </c>
      <c r="D63" s="1313">
        <f>SUM(D58:D62)</f>
        <v>16265660</v>
      </c>
      <c r="E63" s="1313">
        <f t="shared" ref="E63:G63" si="14">SUM(E58:E62)</f>
        <v>0</v>
      </c>
      <c r="F63" s="1313">
        <f t="shared" si="14"/>
        <v>0</v>
      </c>
      <c r="G63" s="1313">
        <f t="shared" si="14"/>
        <v>0</v>
      </c>
      <c r="H63" s="1313">
        <f>SUM(H58:H62)</f>
        <v>0</v>
      </c>
      <c r="I63" s="1313">
        <f>SUM(I58:I62)</f>
        <v>16265660</v>
      </c>
    </row>
    <row r="64" spans="1:9" s="11" customFormat="1" ht="16.5" customHeight="1" x14ac:dyDescent="0.3">
      <c r="A64" s="32" t="s">
        <v>163</v>
      </c>
      <c r="B64" s="52" t="s">
        <v>164</v>
      </c>
      <c r="C64" s="53" t="s">
        <v>165</v>
      </c>
      <c r="D64" s="1316"/>
      <c r="E64" s="1316"/>
      <c r="F64" s="1316"/>
      <c r="G64" s="1316"/>
      <c r="H64" s="1316"/>
      <c r="I64" s="1316">
        <f t="shared" si="2"/>
        <v>0</v>
      </c>
    </row>
    <row r="65" spans="1:10" s="11" customFormat="1" ht="17.25" customHeight="1" x14ac:dyDescent="0.3">
      <c r="A65" s="20" t="s">
        <v>166</v>
      </c>
      <c r="B65" s="47" t="s">
        <v>167</v>
      </c>
      <c r="C65" s="54" t="s">
        <v>168</v>
      </c>
      <c r="D65" s="1319"/>
      <c r="E65" s="1319"/>
      <c r="F65" s="1319"/>
      <c r="G65" s="1319"/>
      <c r="H65" s="1319"/>
      <c r="I65" s="1319">
        <f t="shared" si="2"/>
        <v>0</v>
      </c>
    </row>
    <row r="66" spans="1:10" s="11" customFormat="1" ht="17.25" customHeight="1" x14ac:dyDescent="0.3">
      <c r="A66" s="29" t="s">
        <v>169</v>
      </c>
      <c r="B66" s="23" t="s">
        <v>170</v>
      </c>
      <c r="C66" s="24" t="s">
        <v>171</v>
      </c>
      <c r="D66" s="1313">
        <f>SUM(D64:D65)</f>
        <v>0</v>
      </c>
      <c r="E66" s="1313">
        <f t="shared" ref="E66:G66" si="15">SUM(E64:E65)</f>
        <v>0</v>
      </c>
      <c r="F66" s="1313">
        <f t="shared" si="15"/>
        <v>0</v>
      </c>
      <c r="G66" s="1313">
        <f t="shared" si="15"/>
        <v>0</v>
      </c>
      <c r="H66" s="1313"/>
      <c r="I66" s="1313">
        <f t="shared" si="2"/>
        <v>0</v>
      </c>
    </row>
    <row r="67" spans="1:10" s="11" customFormat="1" ht="16.5" customHeight="1" x14ac:dyDescent="0.3">
      <c r="A67" s="7" t="s">
        <v>172</v>
      </c>
      <c r="B67" s="8" t="s">
        <v>173</v>
      </c>
      <c r="C67" s="9" t="s">
        <v>174</v>
      </c>
      <c r="D67" s="1318"/>
      <c r="E67" s="1318"/>
      <c r="F67" s="1318"/>
      <c r="G67" s="1318"/>
      <c r="H67" s="1318"/>
      <c r="I67" s="1318">
        <f t="shared" si="2"/>
        <v>0</v>
      </c>
    </row>
    <row r="68" spans="1:10" s="11" customFormat="1" ht="14.25" customHeight="1" x14ac:dyDescent="0.3">
      <c r="A68" s="20" t="s">
        <v>175</v>
      </c>
      <c r="B68" s="47" t="s">
        <v>176</v>
      </c>
      <c r="C68" s="21" t="s">
        <v>177</v>
      </c>
      <c r="D68" s="1320"/>
      <c r="E68" s="1320"/>
      <c r="F68" s="1320"/>
      <c r="G68" s="1320"/>
      <c r="H68" s="1320"/>
      <c r="I68" s="1320">
        <f t="shared" si="2"/>
        <v>0</v>
      </c>
    </row>
    <row r="69" spans="1:10" s="11" customFormat="1" ht="15.75" customHeight="1" x14ac:dyDescent="0.3">
      <c r="A69" s="20" t="s">
        <v>178</v>
      </c>
      <c r="B69" s="57" t="s">
        <v>179</v>
      </c>
      <c r="C69" s="58" t="s">
        <v>180</v>
      </c>
      <c r="D69" s="59">
        <f>SUM(D67:D68)</f>
        <v>0</v>
      </c>
      <c r="E69" s="59">
        <f t="shared" ref="E69:G69" si="16">SUM(E67:E68)</f>
        <v>0</v>
      </c>
      <c r="F69" s="59">
        <f t="shared" si="16"/>
        <v>0</v>
      </c>
      <c r="G69" s="59">
        <f t="shared" si="16"/>
        <v>0</v>
      </c>
      <c r="H69" s="59"/>
      <c r="I69" s="59">
        <f t="shared" si="2"/>
        <v>0</v>
      </c>
    </row>
    <row r="70" spans="1:10" s="11" customFormat="1" ht="21" customHeight="1" x14ac:dyDescent="0.3">
      <c r="A70" s="29" t="s">
        <v>181</v>
      </c>
      <c r="B70" s="48" t="s">
        <v>182</v>
      </c>
      <c r="C70" s="60" t="s">
        <v>183</v>
      </c>
      <c r="D70" s="655">
        <f>SUM(D22+D31+D45+D57+D63+D65+D69)</f>
        <v>2347688354</v>
      </c>
      <c r="E70" s="655">
        <f t="shared" ref="E70:G70" si="17">SUM(E22+E31+E45+E57+E63+E65+E69)</f>
        <v>-104716175</v>
      </c>
      <c r="F70" s="655">
        <f t="shared" si="17"/>
        <v>74961470</v>
      </c>
      <c r="G70" s="655">
        <f t="shared" si="17"/>
        <v>346167329</v>
      </c>
      <c r="H70" s="655">
        <f>SUM(H22,H31,H45,H57,H63,H66,H69)</f>
        <v>10490657</v>
      </c>
      <c r="I70" s="655">
        <f>SUM(D70:H70)</f>
        <v>2674591635</v>
      </c>
    </row>
    <row r="71" spans="1:10" s="11" customFormat="1" ht="14.25" customHeight="1" x14ac:dyDescent="0.3">
      <c r="A71" s="7" t="s">
        <v>184</v>
      </c>
      <c r="B71" s="8" t="s">
        <v>185</v>
      </c>
      <c r="C71" s="9" t="s">
        <v>186</v>
      </c>
      <c r="D71" s="1321">
        <f>'9.sz.mell.'!F71</f>
        <v>140540000</v>
      </c>
      <c r="E71" s="1321">
        <f>'9.sz.mell.'!G71</f>
        <v>0</v>
      </c>
      <c r="F71" s="1321">
        <f>'9.sz.mell.'!H71</f>
        <v>0</v>
      </c>
      <c r="G71" s="1321"/>
      <c r="H71" s="1321"/>
      <c r="I71" s="1321">
        <f t="shared" ref="I71:I74" si="18">SUM(D71:G71)</f>
        <v>140540000</v>
      </c>
    </row>
    <row r="72" spans="1:10" s="11" customFormat="1" ht="14.25" customHeight="1" x14ac:dyDescent="0.3">
      <c r="A72" s="12" t="s">
        <v>187</v>
      </c>
      <c r="B72" s="13" t="s">
        <v>188</v>
      </c>
      <c r="C72" s="14" t="s">
        <v>189</v>
      </c>
      <c r="D72" s="1322">
        <f>SUM(D73:D74)</f>
        <v>1946478668</v>
      </c>
      <c r="E72" s="1322">
        <f t="shared" ref="E72:F72" si="19">SUM(E73:E74)</f>
        <v>10839567</v>
      </c>
      <c r="F72" s="1322">
        <f t="shared" si="19"/>
        <v>0</v>
      </c>
      <c r="G72" s="1322"/>
      <c r="H72" s="1322"/>
      <c r="I72" s="1322">
        <f t="shared" si="18"/>
        <v>1957318235</v>
      </c>
    </row>
    <row r="73" spans="1:10" s="11" customFormat="1" ht="14.25" customHeight="1" x14ac:dyDescent="0.3">
      <c r="A73" s="12" t="s">
        <v>190</v>
      </c>
      <c r="B73" s="61" t="s">
        <v>191</v>
      </c>
      <c r="C73" s="14" t="s">
        <v>192</v>
      </c>
      <c r="D73" s="1323">
        <f>'9.sz.mell.'!F73+'10.sz.mell'!G35+'11.sz.mell'!F35</f>
        <v>1946478668</v>
      </c>
      <c r="E73" s="1323">
        <f>'9.sz.mell.'!G73+'10.sz.mell'!H35+'11.sz.mell'!G35</f>
        <v>10839567</v>
      </c>
      <c r="F73" s="1323">
        <f>'9.sz.mell.'!H73+'10.sz.mell'!I35+'11.sz.mell'!H35</f>
        <v>0</v>
      </c>
      <c r="G73" s="1323"/>
      <c r="H73" s="1323"/>
      <c r="I73" s="1323">
        <f t="shared" si="18"/>
        <v>1957318235</v>
      </c>
    </row>
    <row r="74" spans="1:10" s="11" customFormat="1" ht="14.25" customHeight="1" x14ac:dyDescent="0.3">
      <c r="A74" s="12" t="s">
        <v>193</v>
      </c>
      <c r="B74" s="545" t="s">
        <v>194</v>
      </c>
      <c r="C74" s="14" t="s">
        <v>195</v>
      </c>
      <c r="D74" s="1323">
        <f>'9.sz.mell.'!F74</f>
        <v>0</v>
      </c>
      <c r="E74" s="1323">
        <f>'9.sz.mell.'!G74</f>
        <v>0</v>
      </c>
      <c r="F74" s="1323">
        <f>'9.sz.mell.'!H74</f>
        <v>0</v>
      </c>
      <c r="G74" s="1323">
        <f>'9.sz.mell.'!K74</f>
        <v>0</v>
      </c>
      <c r="H74" s="1323"/>
      <c r="I74" s="1323">
        <f t="shared" si="18"/>
        <v>0</v>
      </c>
    </row>
    <row r="75" spans="1:10" s="11" customFormat="1" ht="14.25" customHeight="1" x14ac:dyDescent="0.3">
      <c r="A75" s="29" t="s">
        <v>942</v>
      </c>
      <c r="B75" s="62" t="s">
        <v>650</v>
      </c>
      <c r="C75" s="63" t="s">
        <v>197</v>
      </c>
      <c r="D75" s="655">
        <f>SUM(D71+D72)</f>
        <v>2087018668</v>
      </c>
      <c r="E75" s="655">
        <f t="shared" ref="E75:G75" si="20">SUM(E71+E72)</f>
        <v>10839567</v>
      </c>
      <c r="F75" s="655">
        <f t="shared" si="20"/>
        <v>0</v>
      </c>
      <c r="G75" s="655">
        <f t="shared" si="20"/>
        <v>0</v>
      </c>
      <c r="H75" s="655"/>
      <c r="I75" s="655">
        <f>SUM(D75:G75)</f>
        <v>2097858235</v>
      </c>
    </row>
    <row r="76" spans="1:10" s="11" customFormat="1" ht="18.75" customHeight="1" x14ac:dyDescent="0.3">
      <c r="A76" s="894" t="s">
        <v>198</v>
      </c>
      <c r="B76" s="62" t="s">
        <v>651</v>
      </c>
      <c r="C76" s="63" t="s">
        <v>652</v>
      </c>
      <c r="D76" s="367">
        <f>SUM(D75,D70)</f>
        <v>4434707022</v>
      </c>
      <c r="E76" s="367">
        <f t="shared" ref="E76:G76" si="21">SUM(E75,E70)</f>
        <v>-93876608</v>
      </c>
      <c r="F76" s="367">
        <v>74961470</v>
      </c>
      <c r="G76" s="367">
        <f t="shared" si="21"/>
        <v>346167329</v>
      </c>
      <c r="H76" s="367">
        <f>SUM(H70)</f>
        <v>10490657</v>
      </c>
      <c r="I76" s="367">
        <f>SUM(D76:H76)</f>
        <v>4772449870</v>
      </c>
      <c r="J76" s="862" t="s">
        <v>719</v>
      </c>
    </row>
    <row r="77" spans="1:10" ht="17.25" customHeight="1" x14ac:dyDescent="0.35">
      <c r="A77" s="1402"/>
      <c r="B77" s="1402"/>
      <c r="C77" s="1402"/>
      <c r="D77" s="1402"/>
    </row>
    <row r="78" spans="1:10" s="957" customFormat="1" ht="16.5" customHeight="1" x14ac:dyDescent="0.35">
      <c r="A78" s="1403" t="s">
        <v>200</v>
      </c>
      <c r="B78" s="1403"/>
      <c r="C78" s="1403"/>
      <c r="D78" s="1403"/>
      <c r="E78" s="1403"/>
      <c r="F78" s="1403"/>
      <c r="G78" s="1403"/>
      <c r="H78" s="1403"/>
      <c r="I78" s="1403"/>
    </row>
    <row r="79" spans="1:10" ht="38.15" customHeight="1" x14ac:dyDescent="0.35">
      <c r="A79" s="3" t="s">
        <v>2</v>
      </c>
      <c r="B79" s="4" t="s">
        <v>201</v>
      </c>
      <c r="C79" s="4" t="s">
        <v>4</v>
      </c>
      <c r="D79" s="5" t="s">
        <v>860</v>
      </c>
      <c r="E79" s="1048" t="s">
        <v>966</v>
      </c>
      <c r="F79" s="1048" t="s">
        <v>985</v>
      </c>
      <c r="G79" s="1048" t="s">
        <v>986</v>
      </c>
      <c r="H79" s="1048" t="s">
        <v>994</v>
      </c>
      <c r="I79" s="1048" t="s">
        <v>967</v>
      </c>
    </row>
    <row r="80" spans="1:10" s="6" customFormat="1" ht="12" customHeight="1" x14ac:dyDescent="0.25">
      <c r="A80" s="3" t="s">
        <v>5</v>
      </c>
      <c r="B80" s="4" t="s">
        <v>6</v>
      </c>
      <c r="C80" s="4" t="s">
        <v>7</v>
      </c>
      <c r="D80" s="5" t="s">
        <v>8</v>
      </c>
      <c r="E80" s="1107" t="s">
        <v>266</v>
      </c>
      <c r="F80" s="1107" t="s">
        <v>459</v>
      </c>
      <c r="G80" s="1107" t="s">
        <v>717</v>
      </c>
      <c r="H80" s="1107" t="s">
        <v>968</v>
      </c>
      <c r="I80" s="1107" t="s">
        <v>974</v>
      </c>
    </row>
    <row r="81" spans="1:12" ht="15.75" customHeight="1" x14ac:dyDescent="0.35">
      <c r="A81" s="32" t="s">
        <v>9</v>
      </c>
      <c r="B81" s="33" t="s">
        <v>202</v>
      </c>
      <c r="C81" s="34" t="s">
        <v>203</v>
      </c>
      <c r="D81" s="398">
        <f>'9.sz.mell.'!F81+'10.sz.mell'!G47+'11.sz.mell'!F47</f>
        <v>486841938</v>
      </c>
      <c r="E81" s="398">
        <f>'9.sz.mell.'!G81+'10.sz.mell'!H47+'11.sz.mell'!G47</f>
        <v>-3655287</v>
      </c>
      <c r="F81" s="398">
        <f>'9.sz.mell.'!H81+'10.sz.mell'!I47+'11.sz.mell'!H47</f>
        <v>7513208</v>
      </c>
      <c r="G81" s="398">
        <v>17711140</v>
      </c>
      <c r="H81" s="398">
        <v>803135</v>
      </c>
      <c r="I81" s="398">
        <f>SUM(D81:H81)</f>
        <v>509214134</v>
      </c>
    </row>
    <row r="82" spans="1:12" ht="15.75" customHeight="1" x14ac:dyDescent="0.35">
      <c r="A82" s="7" t="s">
        <v>12</v>
      </c>
      <c r="B82" s="64" t="s">
        <v>204</v>
      </c>
      <c r="C82" s="65" t="s">
        <v>205</v>
      </c>
      <c r="D82" s="358">
        <f>'9.sz.mell.'!F82+'10.sz.mell'!G48+'11.sz.mell'!F48</f>
        <v>87324729</v>
      </c>
      <c r="E82" s="358">
        <f>'9.sz.mell.'!G82+'10.sz.mell'!H48+'11.sz.mell'!G48</f>
        <v>-3218994</v>
      </c>
      <c r="F82" s="358">
        <f>'9.sz.mell.'!H82+'10.sz.mell'!I48+'11.sz.mell'!H48</f>
        <v>133366</v>
      </c>
      <c r="G82" s="358">
        <v>71622</v>
      </c>
      <c r="H82" s="358">
        <v>47759</v>
      </c>
      <c r="I82" s="358">
        <f>SUM(D82:H82)</f>
        <v>84358482</v>
      </c>
    </row>
    <row r="83" spans="1:12" ht="15.75" customHeight="1" x14ac:dyDescent="0.35">
      <c r="A83" s="12" t="s">
        <v>15</v>
      </c>
      <c r="B83" s="66" t="s">
        <v>206</v>
      </c>
      <c r="C83" s="67" t="s">
        <v>207</v>
      </c>
      <c r="D83" s="358">
        <f>'9.sz.mell.'!F83+'10.sz.mell'!G49+'11.sz.mell'!F49</f>
        <v>842615633</v>
      </c>
      <c r="E83" s="358">
        <f>'9.sz.mell.'!G83+'10.sz.mell'!H49+'11.sz.mell'!G49</f>
        <v>37126906</v>
      </c>
      <c r="F83" s="358">
        <f>'9.sz.mell.'!H83+'10.sz.mell'!I49+'11.sz.mell'!H49</f>
        <v>350000</v>
      </c>
      <c r="G83" s="358">
        <v>35860786</v>
      </c>
      <c r="H83" s="358">
        <v>-240976</v>
      </c>
      <c r="I83" s="358">
        <f t="shared" ref="I83:I85" si="22">SUM(D83:H83)</f>
        <v>915712349</v>
      </c>
      <c r="L83" s="1327"/>
    </row>
    <row r="84" spans="1:12" ht="15.75" customHeight="1" x14ac:dyDescent="0.35">
      <c r="A84" s="7" t="s">
        <v>18</v>
      </c>
      <c r="B84" s="66" t="s">
        <v>208</v>
      </c>
      <c r="C84" s="67" t="s">
        <v>209</v>
      </c>
      <c r="D84" s="358">
        <f>'9.sz.mell.'!F84+'10.sz.mell'!G50+'11.sz.mell'!F50</f>
        <v>45172000</v>
      </c>
      <c r="E84" s="358">
        <f>'9.sz.mell.'!G84+'10.sz.mell'!H50+'11.sz.mell'!G50</f>
        <v>0</v>
      </c>
      <c r="F84" s="358">
        <f>'9.sz.mell.'!H84+'10.sz.mell'!I50+'11.sz.mell'!H50</f>
        <v>0</v>
      </c>
      <c r="G84" s="358"/>
      <c r="H84" s="358"/>
      <c r="I84" s="358">
        <f t="shared" si="22"/>
        <v>45172000</v>
      </c>
    </row>
    <row r="85" spans="1:12" ht="15.75" customHeight="1" x14ac:dyDescent="0.35">
      <c r="A85" s="12" t="s">
        <v>21</v>
      </c>
      <c r="B85" s="66" t="s">
        <v>210</v>
      </c>
      <c r="C85" s="67" t="s">
        <v>211</v>
      </c>
      <c r="D85" s="362">
        <f>SUM(D86:D92)</f>
        <v>1205083655</v>
      </c>
      <c r="E85" s="362">
        <f t="shared" ref="E85:F85" si="23">SUM(E86:E92)</f>
        <v>-70636402</v>
      </c>
      <c r="F85" s="362">
        <f t="shared" si="23"/>
        <v>66888896</v>
      </c>
      <c r="G85" s="362">
        <f>SUM(G89:G92)</f>
        <v>31358063</v>
      </c>
      <c r="H85" s="362">
        <v>4945336</v>
      </c>
      <c r="I85" s="358">
        <f t="shared" si="22"/>
        <v>1237639548</v>
      </c>
    </row>
    <row r="86" spans="1:12" ht="15.75" customHeight="1" x14ac:dyDescent="0.35">
      <c r="A86" s="12" t="s">
        <v>24</v>
      </c>
      <c r="B86" s="540" t="s">
        <v>212</v>
      </c>
      <c r="C86" s="70" t="s">
        <v>213</v>
      </c>
      <c r="D86" s="392">
        <f>'9.sz.mell.'!F86</f>
        <v>176148</v>
      </c>
      <c r="E86" s="392">
        <f>'9.sz.mell.'!G86</f>
        <v>1367067</v>
      </c>
      <c r="F86" s="392">
        <f>'9.sz.mell.'!H86</f>
        <v>0</v>
      </c>
      <c r="G86" s="392"/>
      <c r="H86" s="392"/>
      <c r="I86" s="392">
        <f>SUM(D86:H86)</f>
        <v>1543215</v>
      </c>
    </row>
    <row r="87" spans="1:12" ht="15.75" customHeight="1" x14ac:dyDescent="0.35">
      <c r="A87" s="12" t="s">
        <v>27</v>
      </c>
      <c r="B87" s="68" t="s">
        <v>214</v>
      </c>
      <c r="C87" s="89" t="s">
        <v>215</v>
      </c>
      <c r="D87" s="392">
        <f>'9.sz.mell.'!F87</f>
        <v>0</v>
      </c>
      <c r="E87" s="392">
        <f>'9.sz.mell.'!G87</f>
        <v>0</v>
      </c>
      <c r="F87" s="392">
        <f>'9.sz.mell.'!H87</f>
        <v>0</v>
      </c>
      <c r="G87" s="392">
        <f>'9.sz.mell.'!K87</f>
        <v>0</v>
      </c>
      <c r="H87" s="392"/>
      <c r="I87" s="392">
        <f>'9.sz.mell.'!K87</f>
        <v>0</v>
      </c>
    </row>
    <row r="88" spans="1:12" ht="15.75" customHeight="1" x14ac:dyDescent="0.35">
      <c r="A88" s="7" t="s">
        <v>30</v>
      </c>
      <c r="B88" s="68" t="s">
        <v>216</v>
      </c>
      <c r="C88" s="89" t="s">
        <v>217</v>
      </c>
      <c r="D88" s="392">
        <f>'9.sz.mell.'!F88</f>
        <v>0</v>
      </c>
      <c r="E88" s="392">
        <f>'9.sz.mell.'!G88</f>
        <v>0</v>
      </c>
      <c r="F88" s="392">
        <f>'9.sz.mell.'!H88</f>
        <v>0</v>
      </c>
      <c r="G88" s="392">
        <f>'9.sz.mell.'!K88</f>
        <v>0</v>
      </c>
      <c r="H88" s="392"/>
      <c r="I88" s="392">
        <f>'9.sz.mell.'!K88</f>
        <v>0</v>
      </c>
    </row>
    <row r="89" spans="1:12" ht="15.75" customHeight="1" x14ac:dyDescent="0.35">
      <c r="A89" s="12" t="s">
        <v>33</v>
      </c>
      <c r="B89" s="69" t="s">
        <v>218</v>
      </c>
      <c r="C89" s="89" t="s">
        <v>219</v>
      </c>
      <c r="D89" s="392">
        <f>'9.sz.mell.'!F89</f>
        <v>568932060</v>
      </c>
      <c r="E89" s="392">
        <f>'9.sz.mell.'!G89</f>
        <v>7011221</v>
      </c>
      <c r="F89" s="392">
        <f>'9.sz.mell.'!H89</f>
        <v>48271136</v>
      </c>
      <c r="G89" s="392">
        <v>9748133</v>
      </c>
      <c r="H89" s="392">
        <v>4945336</v>
      </c>
      <c r="I89" s="392">
        <f>SUM(D89:H89)</f>
        <v>638907886</v>
      </c>
    </row>
    <row r="90" spans="1:12" ht="15.75" customHeight="1" x14ac:dyDescent="0.35">
      <c r="A90" s="12" t="s">
        <v>36</v>
      </c>
      <c r="B90" s="68" t="s">
        <v>220</v>
      </c>
      <c r="C90" s="89" t="s">
        <v>221</v>
      </c>
      <c r="D90" s="392">
        <f>'9.sz.mell.'!F90+'10.sz.mell'!G51+'11.sz.mell'!F51</f>
        <v>0</v>
      </c>
      <c r="E90" s="392">
        <f>'9.sz.mell.'!G90+'10.sz.mell'!H51+'11.sz.mell'!G51</f>
        <v>0</v>
      </c>
      <c r="F90" s="392">
        <f>'9.sz.mell.'!H90+'10.sz.mell'!I51+'11.sz.mell'!H51</f>
        <v>0</v>
      </c>
      <c r="G90" s="392">
        <f>'9.sz.mell.'!K90+'10.sz.mell'!L51+'11.sz.mell'!I51</f>
        <v>0</v>
      </c>
      <c r="H90" s="392"/>
      <c r="I90" s="392">
        <f>'9.sz.mell.'!K90+'10.sz.mell'!L51+'11.sz.mell'!K51</f>
        <v>0</v>
      </c>
    </row>
    <row r="91" spans="1:12" ht="15.75" customHeight="1" x14ac:dyDescent="0.35">
      <c r="A91" s="12" t="s">
        <v>38</v>
      </c>
      <c r="B91" s="68" t="s">
        <v>222</v>
      </c>
      <c r="C91" s="89" t="s">
        <v>223</v>
      </c>
      <c r="D91" s="392">
        <f>'9.sz.mell.'!F91</f>
        <v>492071917</v>
      </c>
      <c r="E91" s="392">
        <f>'9.sz.mell.'!G91</f>
        <v>-4640000</v>
      </c>
      <c r="F91" s="392">
        <f>'9.sz.mell.'!H91</f>
        <v>0</v>
      </c>
      <c r="G91" s="392">
        <v>67145000</v>
      </c>
      <c r="H91" s="392">
        <v>-1500000</v>
      </c>
      <c r="I91" s="392">
        <f>SUM(D91:H91)</f>
        <v>553076917</v>
      </c>
    </row>
    <row r="92" spans="1:12" ht="15.75" customHeight="1" x14ac:dyDescent="0.35">
      <c r="A92" s="7" t="s">
        <v>40</v>
      </c>
      <c r="B92" s="68" t="s">
        <v>224</v>
      </c>
      <c r="C92" s="89" t="s">
        <v>225</v>
      </c>
      <c r="D92" s="392">
        <f>'9.sz.mell.'!F92</f>
        <v>143903530</v>
      </c>
      <c r="E92" s="392">
        <f>'9.sz.mell.'!G92</f>
        <v>-74374690</v>
      </c>
      <c r="F92" s="392">
        <f>'9.sz.mell.'!H92</f>
        <v>18617760</v>
      </c>
      <c r="G92" s="392">
        <v>-45535070</v>
      </c>
      <c r="H92" s="392"/>
      <c r="I92" s="392">
        <f>SUM(D92:H92)</f>
        <v>42611530</v>
      </c>
    </row>
    <row r="93" spans="1:12" ht="15.75" customHeight="1" x14ac:dyDescent="0.35">
      <c r="A93" s="12" t="s">
        <v>42</v>
      </c>
      <c r="B93" s="68" t="s">
        <v>226</v>
      </c>
      <c r="C93" s="70" t="s">
        <v>225</v>
      </c>
      <c r="D93" s="392">
        <f>'9.sz.mell.'!F93</f>
        <v>25000000</v>
      </c>
      <c r="E93" s="392">
        <f>'9.sz.mell.'!G93</f>
        <v>-4427690</v>
      </c>
      <c r="F93" s="392">
        <f>'9.sz.mell.'!H93</f>
        <v>0</v>
      </c>
      <c r="G93" s="392">
        <v>-20572310</v>
      </c>
      <c r="H93" s="392"/>
      <c r="I93" s="392">
        <f>SUM(D93:H93)</f>
        <v>0</v>
      </c>
    </row>
    <row r="94" spans="1:12" ht="15.75" customHeight="1" x14ac:dyDescent="0.35">
      <c r="A94" s="20" t="s">
        <v>44</v>
      </c>
      <c r="B94" s="71" t="s">
        <v>227</v>
      </c>
      <c r="C94" s="72" t="s">
        <v>225</v>
      </c>
      <c r="D94" s="392">
        <f>'9.sz.mell.'!F94</f>
        <v>118903530</v>
      </c>
      <c r="E94" s="392">
        <f>'9.sz.mell.'!G94</f>
        <v>-69947000</v>
      </c>
      <c r="F94" s="392"/>
      <c r="G94" s="392">
        <v>-6345000</v>
      </c>
      <c r="H94" s="392">
        <v>1500000</v>
      </c>
      <c r="I94" s="392">
        <f>SUM(D94:H94)</f>
        <v>44111530</v>
      </c>
    </row>
    <row r="95" spans="1:12" ht="15.75" customHeight="1" x14ac:dyDescent="0.35">
      <c r="A95" s="29" t="s">
        <v>46</v>
      </c>
      <c r="B95" s="74" t="s">
        <v>453</v>
      </c>
      <c r="C95" s="31" t="s">
        <v>228</v>
      </c>
      <c r="D95" s="400">
        <f>SUM(D81:D85)</f>
        <v>2667037955</v>
      </c>
      <c r="E95" s="400">
        <f t="shared" ref="E95:G95" si="24">SUM(E81:E85)</f>
        <v>-40383777</v>
      </c>
      <c r="F95" s="400">
        <f t="shared" si="24"/>
        <v>74885470</v>
      </c>
      <c r="G95" s="400">
        <f t="shared" si="24"/>
        <v>85001611</v>
      </c>
      <c r="H95" s="400">
        <f>SUM(H81:H85)</f>
        <v>5555254</v>
      </c>
      <c r="I95" s="400">
        <f>SUM(I81:I85)</f>
        <v>2792096513</v>
      </c>
    </row>
    <row r="96" spans="1:12" ht="16.5" customHeight="1" x14ac:dyDescent="0.35">
      <c r="A96" s="7" t="s">
        <v>48</v>
      </c>
      <c r="B96" s="64" t="s">
        <v>229</v>
      </c>
      <c r="C96" s="65" t="s">
        <v>230</v>
      </c>
      <c r="D96" s="358">
        <f>'9.sz.mell.'!F96+'10.sz.mell'!G53+'11.sz.mell'!F53</f>
        <v>1158843488</v>
      </c>
      <c r="E96" s="358">
        <f>'9.sz.mell.'!G96+'10.sz.mell'!H53+'11.sz.mell'!G53</f>
        <v>-41092831</v>
      </c>
      <c r="F96" s="358">
        <f>'9.sz.mell.'!H96+'10.sz.mell'!I53+'11.sz.mell'!H53</f>
        <v>76000</v>
      </c>
      <c r="G96" s="358">
        <v>73473853</v>
      </c>
      <c r="H96" s="358">
        <v>-259024</v>
      </c>
      <c r="I96" s="358">
        <f>SUM(D96:H96)</f>
        <v>1191041486</v>
      </c>
      <c r="K96" s="1327"/>
    </row>
    <row r="97" spans="1:11" ht="16.5" customHeight="1" x14ac:dyDescent="0.35">
      <c r="A97" s="12" t="s">
        <v>50</v>
      </c>
      <c r="B97" s="66" t="s">
        <v>231</v>
      </c>
      <c r="C97" s="67" t="s">
        <v>232</v>
      </c>
      <c r="D97" s="358">
        <f>'9.sz.mell.'!F97+'10.sz.mell'!G54</f>
        <v>432568486</v>
      </c>
      <c r="E97" s="358">
        <f>'9.sz.mell.'!G97+'10.sz.mell'!H54</f>
        <v>-12400000</v>
      </c>
      <c r="F97" s="358">
        <f>'9.sz.mell.'!H97+'10.sz.mell'!I54</f>
        <v>0</v>
      </c>
      <c r="G97" s="358">
        <v>187691865</v>
      </c>
      <c r="H97" s="358">
        <v>5194427</v>
      </c>
      <c r="I97" s="358">
        <f>SUM(D97:H97)</f>
        <v>613054778</v>
      </c>
    </row>
    <row r="98" spans="1:11" ht="16.5" customHeight="1" x14ac:dyDescent="0.35">
      <c r="A98" s="7" t="s">
        <v>53</v>
      </c>
      <c r="B98" s="13" t="s">
        <v>233</v>
      </c>
      <c r="C98" s="14" t="s">
        <v>234</v>
      </c>
      <c r="D98" s="362">
        <f>SUM(D99:D104)</f>
        <v>0</v>
      </c>
      <c r="E98" s="362">
        <f t="shared" ref="E98:G98" si="25">SUM(E99:E104)</f>
        <v>0</v>
      </c>
      <c r="F98" s="362">
        <f t="shared" si="25"/>
        <v>0</v>
      </c>
      <c r="G98" s="362">
        <f t="shared" si="25"/>
        <v>0</v>
      </c>
      <c r="H98" s="362"/>
      <c r="I98" s="362">
        <f t="shared" ref="I98" si="26">SUM(I99:I104)</f>
        <v>0</v>
      </c>
    </row>
    <row r="99" spans="1:11" ht="16.5" customHeight="1" x14ac:dyDescent="0.35">
      <c r="A99" s="12" t="s">
        <v>56</v>
      </c>
      <c r="B99" s="541" t="s">
        <v>235</v>
      </c>
      <c r="C99" s="36" t="s">
        <v>236</v>
      </c>
      <c r="D99" s="539">
        <f>'9.sz.mell.'!F99</f>
        <v>0</v>
      </c>
      <c r="E99" s="539">
        <f>'9.sz.mell.'!G99</f>
        <v>0</v>
      </c>
      <c r="F99" s="539">
        <f>'9.sz.mell.'!H99</f>
        <v>0</v>
      </c>
      <c r="G99" s="539">
        <f>'9.sz.mell.'!K99</f>
        <v>0</v>
      </c>
      <c r="H99" s="539"/>
      <c r="I99" s="539">
        <f>'9.sz.mell.'!K99</f>
        <v>0</v>
      </c>
    </row>
    <row r="100" spans="1:11" ht="16.5" customHeight="1" x14ac:dyDescent="0.35">
      <c r="A100" s="7" t="s">
        <v>59</v>
      </c>
      <c r="B100" s="542" t="s">
        <v>216</v>
      </c>
      <c r="C100" s="36" t="s">
        <v>237</v>
      </c>
      <c r="D100" s="539">
        <f>'9.sz.mell.'!F100</f>
        <v>0</v>
      </c>
      <c r="E100" s="539">
        <f>'9.sz.mell.'!G100</f>
        <v>0</v>
      </c>
      <c r="F100" s="539">
        <f>'9.sz.mell.'!H100</f>
        <v>0</v>
      </c>
      <c r="G100" s="539">
        <f>'9.sz.mell.'!K100</f>
        <v>0</v>
      </c>
      <c r="H100" s="539"/>
      <c r="I100" s="539">
        <f>'9.sz.mell.'!K100</f>
        <v>0</v>
      </c>
    </row>
    <row r="101" spans="1:11" ht="16.5" customHeight="1" x14ac:dyDescent="0.35">
      <c r="A101" s="12" t="s">
        <v>61</v>
      </c>
      <c r="B101" s="542" t="s">
        <v>238</v>
      </c>
      <c r="C101" s="36" t="s">
        <v>239</v>
      </c>
      <c r="D101" s="539">
        <f>'9.sz.mell.'!F101</f>
        <v>0</v>
      </c>
      <c r="E101" s="539">
        <f>'9.sz.mell.'!G101</f>
        <v>0</v>
      </c>
      <c r="F101" s="539">
        <f>'9.sz.mell.'!H101</f>
        <v>0</v>
      </c>
      <c r="G101" s="539">
        <f>'9.sz.mell.'!K101</f>
        <v>0</v>
      </c>
      <c r="H101" s="539"/>
      <c r="I101" s="539">
        <f>'9.sz.mell.'!K101</f>
        <v>0</v>
      </c>
    </row>
    <row r="102" spans="1:11" ht="16.5" customHeight="1" x14ac:dyDescent="0.35">
      <c r="A102" s="7" t="s">
        <v>63</v>
      </c>
      <c r="B102" s="542" t="s">
        <v>240</v>
      </c>
      <c r="C102" s="36" t="s">
        <v>241</v>
      </c>
      <c r="D102" s="539">
        <f>'9.sz.mell.'!F102</f>
        <v>0</v>
      </c>
      <c r="E102" s="539">
        <f>'9.sz.mell.'!G102</f>
        <v>0</v>
      </c>
      <c r="F102" s="539">
        <f>'9.sz.mell.'!H102</f>
        <v>0</v>
      </c>
      <c r="G102" s="539">
        <f>'9.sz.mell.'!K102</f>
        <v>0</v>
      </c>
      <c r="H102" s="539"/>
      <c r="I102" s="539">
        <f>'9.sz.mell.'!K102</f>
        <v>0</v>
      </c>
    </row>
    <row r="103" spans="1:11" ht="16.5" customHeight="1" x14ac:dyDescent="0.35">
      <c r="A103" s="12" t="s">
        <v>65</v>
      </c>
      <c r="B103" s="542" t="s">
        <v>242</v>
      </c>
      <c r="C103" s="36" t="s">
        <v>243</v>
      </c>
      <c r="D103" s="539">
        <f>'9.sz.mell.'!F103</f>
        <v>0</v>
      </c>
      <c r="E103" s="539">
        <f>'9.sz.mell.'!G103</f>
        <v>0</v>
      </c>
      <c r="F103" s="539">
        <f>'9.sz.mell.'!H103</f>
        <v>0</v>
      </c>
      <c r="G103" s="539">
        <f>'9.sz.mell.'!K103</f>
        <v>0</v>
      </c>
      <c r="H103" s="539"/>
      <c r="I103" s="539">
        <f>'9.sz.mell.'!K103</f>
        <v>0</v>
      </c>
    </row>
    <row r="104" spans="1:11" ht="16.5" customHeight="1" x14ac:dyDescent="0.35">
      <c r="A104" s="41" t="s">
        <v>67</v>
      </c>
      <c r="B104" s="543" t="s">
        <v>244</v>
      </c>
      <c r="C104" s="36" t="s">
        <v>245</v>
      </c>
      <c r="D104" s="539">
        <f>'9.sz.mell.'!F104</f>
        <v>0</v>
      </c>
      <c r="E104" s="539">
        <f>'9.sz.mell.'!G104</f>
        <v>0</v>
      </c>
      <c r="F104" s="539">
        <f>'9.sz.mell.'!H104</f>
        <v>0</v>
      </c>
      <c r="G104" s="539">
        <f>'9.sz.mell.'!K104</f>
        <v>0</v>
      </c>
      <c r="H104" s="539"/>
      <c r="I104" s="539">
        <f>'9.sz.mell.'!K104</f>
        <v>0</v>
      </c>
    </row>
    <row r="105" spans="1:11" ht="16.5" customHeight="1" x14ac:dyDescent="0.35">
      <c r="A105" s="29" t="s">
        <v>69</v>
      </c>
      <c r="B105" s="74" t="s">
        <v>452</v>
      </c>
      <c r="C105" s="31" t="s">
        <v>246</v>
      </c>
      <c r="D105" s="367">
        <f>+D96+D97+D98</f>
        <v>1591411974</v>
      </c>
      <c r="E105" s="367">
        <f t="shared" ref="E105:F105" si="27">+E96+E97+E98</f>
        <v>-53492831</v>
      </c>
      <c r="F105" s="367">
        <f t="shared" si="27"/>
        <v>76000</v>
      </c>
      <c r="G105" s="367">
        <f>SUM(G96:G98)</f>
        <v>261165718</v>
      </c>
      <c r="H105" s="367">
        <f>SUM(H96:H98)</f>
        <v>4935403</v>
      </c>
      <c r="I105" s="367">
        <f>SUM(D105:H105)</f>
        <v>1804096264</v>
      </c>
    </row>
    <row r="106" spans="1:11" ht="23.25" customHeight="1" x14ac:dyDescent="0.35">
      <c r="A106" s="75" t="s">
        <v>71</v>
      </c>
      <c r="B106" s="48" t="s">
        <v>247</v>
      </c>
      <c r="C106" s="31" t="s">
        <v>248</v>
      </c>
      <c r="D106" s="403">
        <f>SUM(D95+D105)</f>
        <v>4258449929</v>
      </c>
      <c r="E106" s="403">
        <f t="shared" ref="E106:G106" si="28">SUM(E95+E105)</f>
        <v>-93876608</v>
      </c>
      <c r="F106" s="403">
        <f t="shared" si="28"/>
        <v>74961470</v>
      </c>
      <c r="G106" s="403">
        <f t="shared" si="28"/>
        <v>346167329</v>
      </c>
      <c r="H106" s="403">
        <f>SUM(H105,H95)</f>
        <v>10490657</v>
      </c>
      <c r="I106" s="403">
        <f>SUM(D106:H106)</f>
        <v>4596192777</v>
      </c>
    </row>
    <row r="107" spans="1:11" ht="16.5" customHeight="1" x14ac:dyDescent="0.35">
      <c r="A107" s="32" t="s">
        <v>74</v>
      </c>
      <c r="B107" s="953" t="s">
        <v>249</v>
      </c>
      <c r="C107" s="954" t="s">
        <v>250</v>
      </c>
      <c r="D107" s="544">
        <f>'9.sz.mell.'!F107</f>
        <v>140540000</v>
      </c>
      <c r="E107" s="544">
        <f>'9.sz.mell.'!G107</f>
        <v>0</v>
      </c>
      <c r="F107" s="544">
        <f>'9.sz.mell.'!H107</f>
        <v>0</v>
      </c>
      <c r="G107" s="544"/>
      <c r="H107" s="544"/>
      <c r="I107" s="544">
        <f>'9.sz.mell.'!K107</f>
        <v>140540000</v>
      </c>
    </row>
    <row r="108" spans="1:11" ht="16.5" customHeight="1" x14ac:dyDescent="0.35">
      <c r="A108" s="12" t="s">
        <v>77</v>
      </c>
      <c r="B108" s="77" t="s">
        <v>251</v>
      </c>
      <c r="C108" s="67" t="s">
        <v>252</v>
      </c>
      <c r="D108" s="378">
        <f>'9.sz.mell.'!F108</f>
        <v>0</v>
      </c>
      <c r="E108" s="378">
        <f>'9.sz.mell.'!G108</f>
        <v>0</v>
      </c>
      <c r="F108" s="378">
        <f>'9.sz.mell.'!H108</f>
        <v>0</v>
      </c>
      <c r="G108" s="378">
        <f>'9.sz.mell.'!K108</f>
        <v>0</v>
      </c>
      <c r="H108" s="378"/>
      <c r="I108" s="378">
        <f>'9.sz.mell.'!K108</f>
        <v>0</v>
      </c>
    </row>
    <row r="109" spans="1:11" ht="16.5" customHeight="1" x14ac:dyDescent="0.35">
      <c r="A109" s="882" t="s">
        <v>80</v>
      </c>
      <c r="B109" s="77" t="s">
        <v>253</v>
      </c>
      <c r="C109" s="67" t="s">
        <v>254</v>
      </c>
      <c r="D109" s="402">
        <f>'9.sz.mell.'!F109</f>
        <v>35717093</v>
      </c>
      <c r="E109" s="402">
        <f>'9.sz.mell.'!G109</f>
        <v>0</v>
      </c>
      <c r="F109" s="402">
        <f>'9.sz.mell.'!H109</f>
        <v>0</v>
      </c>
      <c r="G109" s="402"/>
      <c r="H109" s="402"/>
      <c r="I109" s="402">
        <f>'9.sz.mell.'!K109</f>
        <v>35717093</v>
      </c>
    </row>
    <row r="110" spans="1:11" ht="16.5" customHeight="1" x14ac:dyDescent="0.35">
      <c r="A110" s="12" t="s">
        <v>82</v>
      </c>
      <c r="B110" s="77" t="s">
        <v>255</v>
      </c>
      <c r="C110" s="67" t="s">
        <v>256</v>
      </c>
      <c r="D110" s="362"/>
      <c r="E110" s="362"/>
      <c r="F110" s="362"/>
      <c r="G110" s="362"/>
      <c r="H110" s="362"/>
      <c r="I110" s="362"/>
    </row>
    <row r="111" spans="1:11" ht="24.75" customHeight="1" x14ac:dyDescent="0.35">
      <c r="A111" s="22" t="s">
        <v>84</v>
      </c>
      <c r="B111" s="30" t="s">
        <v>257</v>
      </c>
      <c r="C111" s="31" t="s">
        <v>258</v>
      </c>
      <c r="D111" s="385">
        <f>SUM(D107:D110)</f>
        <v>176257093</v>
      </c>
      <c r="E111" s="385">
        <f t="shared" ref="E111:G111" si="29">SUM(E107:E110)</f>
        <v>0</v>
      </c>
      <c r="F111" s="385">
        <f t="shared" si="29"/>
        <v>0</v>
      </c>
      <c r="G111" s="385">
        <f t="shared" si="29"/>
        <v>0</v>
      </c>
      <c r="H111" s="385">
        <f>SUM(H107:H110)</f>
        <v>0</v>
      </c>
      <c r="I111" s="385">
        <f>SUM(I107:I110)</f>
        <v>176257093</v>
      </c>
      <c r="J111" s="80"/>
    </row>
    <row r="112" spans="1:11" s="11" customFormat="1" ht="27.75" customHeight="1" x14ac:dyDescent="0.3">
      <c r="A112" s="3">
        <v>32</v>
      </c>
      <c r="B112" s="23" t="s">
        <v>259</v>
      </c>
      <c r="C112" s="81" t="s">
        <v>260</v>
      </c>
      <c r="D112" s="385">
        <f>D106+D111</f>
        <v>4434707022</v>
      </c>
      <c r="E112" s="385">
        <f t="shared" ref="E112:G112" si="30">E106+E111</f>
        <v>-93876608</v>
      </c>
      <c r="F112" s="385">
        <f t="shared" si="30"/>
        <v>74961470</v>
      </c>
      <c r="G112" s="385">
        <f t="shared" si="30"/>
        <v>346167329</v>
      </c>
      <c r="H112" s="385">
        <f>SUM(H106,H111)</f>
        <v>10490657</v>
      </c>
      <c r="I112" s="385">
        <f>SUM(D112:H112)</f>
        <v>4772449870</v>
      </c>
      <c r="K112" s="862"/>
    </row>
    <row r="113" spans="1:9" ht="16.5" customHeight="1" x14ac:dyDescent="0.35"/>
    <row r="114" spans="1:9" ht="30.75" customHeight="1" x14ac:dyDescent="0.35">
      <c r="A114" s="1409" t="s">
        <v>261</v>
      </c>
      <c r="B114" s="1409"/>
      <c r="C114" s="1409"/>
      <c r="D114" s="1409"/>
      <c r="E114" s="1409"/>
      <c r="F114" s="1409"/>
      <c r="G114" s="1409"/>
      <c r="H114" s="1409"/>
      <c r="I114" s="1409"/>
    </row>
    <row r="115" spans="1:9" ht="15" customHeight="1" x14ac:dyDescent="0.35">
      <c r="A115" s="1408"/>
      <c r="B115" s="1408"/>
      <c r="C115" s="1039"/>
      <c r="D115" s="84"/>
    </row>
    <row r="116" spans="1:9" ht="29.25" customHeight="1" x14ac:dyDescent="0.35">
      <c r="A116" s="85">
        <v>1</v>
      </c>
      <c r="B116" s="1404" t="s">
        <v>262</v>
      </c>
      <c r="C116" s="1405"/>
      <c r="D116" s="86">
        <f>D70-D106</f>
        <v>-1910761575</v>
      </c>
      <c r="E116" s="86">
        <f t="shared" ref="E116:H116" si="31">E70-E106</f>
        <v>-10839567</v>
      </c>
      <c r="F116" s="86">
        <f t="shared" si="31"/>
        <v>0</v>
      </c>
      <c r="G116" s="86">
        <f t="shared" si="31"/>
        <v>0</v>
      </c>
      <c r="H116" s="86">
        <f t="shared" si="31"/>
        <v>0</v>
      </c>
      <c r="I116" s="86">
        <f t="shared" ref="I116" si="32">I70-I106</f>
        <v>-1921601142</v>
      </c>
    </row>
    <row r="117" spans="1:9" ht="29.25" customHeight="1" x14ac:dyDescent="0.35">
      <c r="A117" s="87" t="s">
        <v>12</v>
      </c>
      <c r="B117" s="1406" t="s">
        <v>718</v>
      </c>
      <c r="C117" s="1407"/>
      <c r="D117" s="88">
        <f>D75-D111</f>
        <v>1910761575</v>
      </c>
      <c r="E117" s="88">
        <f t="shared" ref="E117:H117" si="33">E75-E111</f>
        <v>10839567</v>
      </c>
      <c r="F117" s="88">
        <f t="shared" si="33"/>
        <v>0</v>
      </c>
      <c r="G117" s="88">
        <f t="shared" si="33"/>
        <v>0</v>
      </c>
      <c r="H117" s="88">
        <f t="shared" si="33"/>
        <v>0</v>
      </c>
      <c r="I117" s="88">
        <f t="shared" ref="I117" si="34">I75-I111</f>
        <v>1921601142</v>
      </c>
    </row>
  </sheetData>
  <mergeCells count="9">
    <mergeCell ref="A1:I1"/>
    <mergeCell ref="A2:I2"/>
    <mergeCell ref="A78:I78"/>
    <mergeCell ref="B116:C116"/>
    <mergeCell ref="B117:C117"/>
    <mergeCell ref="A115:B115"/>
    <mergeCell ref="A3:B3"/>
    <mergeCell ref="A77:D77"/>
    <mergeCell ref="A114:I114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0" fitToHeight="2" orientation="portrait" r:id="rId1"/>
  <headerFooter alignWithMargins="0">
    <oddHeader>&amp;R&amp;"Times New Roman CE,Félkövér dőlt"&amp;11 1. melléklet a 27/2020. (XI.26.) önkormányzati rendelethez</oddHeader>
  </headerFooter>
  <rowBreaks count="1" manualBreakCount="1">
    <brk id="76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K10"/>
  <sheetViews>
    <sheetView zoomScaleNormal="100" workbookViewId="0">
      <selection sqref="A1:K10"/>
    </sheetView>
  </sheetViews>
  <sheetFormatPr defaultRowHeight="13" x14ac:dyDescent="0.3"/>
  <cols>
    <col min="1" max="1" width="5.796875" style="352" customWidth="1"/>
    <col min="2" max="2" width="15.296875" style="245" customWidth="1"/>
    <col min="3" max="4" width="9.5" style="245" customWidth="1"/>
    <col min="5" max="5" width="22.19921875" style="245" customWidth="1"/>
    <col min="6" max="7" width="9.296875" style="245"/>
    <col min="8" max="8" width="23.5" style="245" customWidth="1"/>
    <col min="9" max="9" width="23.69921875" style="245" customWidth="1"/>
    <col min="10" max="10" width="9.296875" style="245"/>
    <col min="11" max="11" width="13.5" style="245" customWidth="1"/>
    <col min="12" max="256" width="9.296875" style="245"/>
    <col min="257" max="257" width="5.796875" style="245" customWidth="1"/>
    <col min="258" max="258" width="54.796875" style="245" customWidth="1"/>
    <col min="259" max="260" width="17.69921875" style="245" customWidth="1"/>
    <col min="261" max="512" width="9.296875" style="245"/>
    <col min="513" max="513" width="5.796875" style="245" customWidth="1"/>
    <col min="514" max="514" width="54.796875" style="245" customWidth="1"/>
    <col min="515" max="516" width="17.69921875" style="245" customWidth="1"/>
    <col min="517" max="768" width="9.296875" style="245"/>
    <col min="769" max="769" width="5.796875" style="245" customWidth="1"/>
    <col min="770" max="770" width="54.796875" style="245" customWidth="1"/>
    <col min="771" max="772" width="17.69921875" style="245" customWidth="1"/>
    <col min="773" max="1024" width="9.296875" style="245"/>
    <col min="1025" max="1025" width="5.796875" style="245" customWidth="1"/>
    <col min="1026" max="1026" width="54.796875" style="245" customWidth="1"/>
    <col min="1027" max="1028" width="17.69921875" style="245" customWidth="1"/>
    <col min="1029" max="1280" width="9.296875" style="245"/>
    <col min="1281" max="1281" width="5.796875" style="245" customWidth="1"/>
    <col min="1282" max="1282" width="54.796875" style="245" customWidth="1"/>
    <col min="1283" max="1284" width="17.69921875" style="245" customWidth="1"/>
    <col min="1285" max="1536" width="9.296875" style="245"/>
    <col min="1537" max="1537" width="5.796875" style="245" customWidth="1"/>
    <col min="1538" max="1538" width="54.796875" style="245" customWidth="1"/>
    <col min="1539" max="1540" width="17.69921875" style="245" customWidth="1"/>
    <col min="1541" max="1792" width="9.296875" style="245"/>
    <col min="1793" max="1793" width="5.796875" style="245" customWidth="1"/>
    <col min="1794" max="1794" width="54.796875" style="245" customWidth="1"/>
    <col min="1795" max="1796" width="17.69921875" style="245" customWidth="1"/>
    <col min="1797" max="2048" width="9.296875" style="245"/>
    <col min="2049" max="2049" width="5.796875" style="245" customWidth="1"/>
    <col min="2050" max="2050" width="54.796875" style="245" customWidth="1"/>
    <col min="2051" max="2052" width="17.69921875" style="245" customWidth="1"/>
    <col min="2053" max="2304" width="9.296875" style="245"/>
    <col min="2305" max="2305" width="5.796875" style="245" customWidth="1"/>
    <col min="2306" max="2306" width="54.796875" style="245" customWidth="1"/>
    <col min="2307" max="2308" width="17.69921875" style="245" customWidth="1"/>
    <col min="2309" max="2560" width="9.296875" style="245"/>
    <col min="2561" max="2561" width="5.796875" style="245" customWidth="1"/>
    <col min="2562" max="2562" width="54.796875" style="245" customWidth="1"/>
    <col min="2563" max="2564" width="17.69921875" style="245" customWidth="1"/>
    <col min="2565" max="2816" width="9.296875" style="245"/>
    <col min="2817" max="2817" width="5.796875" style="245" customWidth="1"/>
    <col min="2818" max="2818" width="54.796875" style="245" customWidth="1"/>
    <col min="2819" max="2820" width="17.69921875" style="245" customWidth="1"/>
    <col min="2821" max="3072" width="9.296875" style="245"/>
    <col min="3073" max="3073" width="5.796875" style="245" customWidth="1"/>
    <col min="3074" max="3074" width="54.796875" style="245" customWidth="1"/>
    <col min="3075" max="3076" width="17.69921875" style="245" customWidth="1"/>
    <col min="3077" max="3328" width="9.296875" style="245"/>
    <col min="3329" max="3329" width="5.796875" style="245" customWidth="1"/>
    <col min="3330" max="3330" width="54.796875" style="245" customWidth="1"/>
    <col min="3331" max="3332" width="17.69921875" style="245" customWidth="1"/>
    <col min="3333" max="3584" width="9.296875" style="245"/>
    <col min="3585" max="3585" width="5.796875" style="245" customWidth="1"/>
    <col min="3586" max="3586" width="54.796875" style="245" customWidth="1"/>
    <col min="3587" max="3588" width="17.69921875" style="245" customWidth="1"/>
    <col min="3589" max="3840" width="9.296875" style="245"/>
    <col min="3841" max="3841" width="5.796875" style="245" customWidth="1"/>
    <col min="3842" max="3842" width="54.796875" style="245" customWidth="1"/>
    <col min="3843" max="3844" width="17.69921875" style="245" customWidth="1"/>
    <col min="3845" max="4096" width="9.296875" style="245"/>
    <col min="4097" max="4097" width="5.796875" style="245" customWidth="1"/>
    <col min="4098" max="4098" width="54.796875" style="245" customWidth="1"/>
    <col min="4099" max="4100" width="17.69921875" style="245" customWidth="1"/>
    <col min="4101" max="4352" width="9.296875" style="245"/>
    <col min="4353" max="4353" width="5.796875" style="245" customWidth="1"/>
    <col min="4354" max="4354" width="54.796875" style="245" customWidth="1"/>
    <col min="4355" max="4356" width="17.69921875" style="245" customWidth="1"/>
    <col min="4357" max="4608" width="9.296875" style="245"/>
    <col min="4609" max="4609" width="5.796875" style="245" customWidth="1"/>
    <col min="4610" max="4610" width="54.796875" style="245" customWidth="1"/>
    <col min="4611" max="4612" width="17.69921875" style="245" customWidth="1"/>
    <col min="4613" max="4864" width="9.296875" style="245"/>
    <col min="4865" max="4865" width="5.796875" style="245" customWidth="1"/>
    <col min="4866" max="4866" width="54.796875" style="245" customWidth="1"/>
    <col min="4867" max="4868" width="17.69921875" style="245" customWidth="1"/>
    <col min="4869" max="5120" width="9.296875" style="245"/>
    <col min="5121" max="5121" width="5.796875" style="245" customWidth="1"/>
    <col min="5122" max="5122" width="54.796875" style="245" customWidth="1"/>
    <col min="5123" max="5124" width="17.69921875" style="245" customWidth="1"/>
    <col min="5125" max="5376" width="9.296875" style="245"/>
    <col min="5377" max="5377" width="5.796875" style="245" customWidth="1"/>
    <col min="5378" max="5378" width="54.796875" style="245" customWidth="1"/>
    <col min="5379" max="5380" width="17.69921875" style="245" customWidth="1"/>
    <col min="5381" max="5632" width="9.296875" style="245"/>
    <col min="5633" max="5633" width="5.796875" style="245" customWidth="1"/>
    <col min="5634" max="5634" width="54.796875" style="245" customWidth="1"/>
    <col min="5635" max="5636" width="17.69921875" style="245" customWidth="1"/>
    <col min="5637" max="5888" width="9.296875" style="245"/>
    <col min="5889" max="5889" width="5.796875" style="245" customWidth="1"/>
    <col min="5890" max="5890" width="54.796875" style="245" customWidth="1"/>
    <col min="5891" max="5892" width="17.69921875" style="245" customWidth="1"/>
    <col min="5893" max="6144" width="9.296875" style="245"/>
    <col min="6145" max="6145" width="5.796875" style="245" customWidth="1"/>
    <col min="6146" max="6146" width="54.796875" style="245" customWidth="1"/>
    <col min="6147" max="6148" width="17.69921875" style="245" customWidth="1"/>
    <col min="6149" max="6400" width="9.296875" style="245"/>
    <col min="6401" max="6401" width="5.796875" style="245" customWidth="1"/>
    <col min="6402" max="6402" width="54.796875" style="245" customWidth="1"/>
    <col min="6403" max="6404" width="17.69921875" style="245" customWidth="1"/>
    <col min="6405" max="6656" width="9.296875" style="245"/>
    <col min="6657" max="6657" width="5.796875" style="245" customWidth="1"/>
    <col min="6658" max="6658" width="54.796875" style="245" customWidth="1"/>
    <col min="6659" max="6660" width="17.69921875" style="245" customWidth="1"/>
    <col min="6661" max="6912" width="9.296875" style="245"/>
    <col min="6913" max="6913" width="5.796875" style="245" customWidth="1"/>
    <col min="6914" max="6914" width="54.796875" style="245" customWidth="1"/>
    <col min="6915" max="6916" width="17.69921875" style="245" customWidth="1"/>
    <col min="6917" max="7168" width="9.296875" style="245"/>
    <col min="7169" max="7169" width="5.796875" style="245" customWidth="1"/>
    <col min="7170" max="7170" width="54.796875" style="245" customWidth="1"/>
    <col min="7171" max="7172" width="17.69921875" style="245" customWidth="1"/>
    <col min="7173" max="7424" width="9.296875" style="245"/>
    <col min="7425" max="7425" width="5.796875" style="245" customWidth="1"/>
    <col min="7426" max="7426" width="54.796875" style="245" customWidth="1"/>
    <col min="7427" max="7428" width="17.69921875" style="245" customWidth="1"/>
    <col min="7429" max="7680" width="9.296875" style="245"/>
    <col min="7681" max="7681" width="5.796875" style="245" customWidth="1"/>
    <col min="7682" max="7682" width="54.796875" style="245" customWidth="1"/>
    <col min="7683" max="7684" width="17.69921875" style="245" customWidth="1"/>
    <col min="7685" max="7936" width="9.296875" style="245"/>
    <col min="7937" max="7937" width="5.796875" style="245" customWidth="1"/>
    <col min="7938" max="7938" width="54.796875" style="245" customWidth="1"/>
    <col min="7939" max="7940" width="17.69921875" style="245" customWidth="1"/>
    <col min="7941" max="8192" width="9.296875" style="245"/>
    <col min="8193" max="8193" width="5.796875" style="245" customWidth="1"/>
    <col min="8194" max="8194" width="54.796875" style="245" customWidth="1"/>
    <col min="8195" max="8196" width="17.69921875" style="245" customWidth="1"/>
    <col min="8197" max="8448" width="9.296875" style="245"/>
    <col min="8449" max="8449" width="5.796875" style="245" customWidth="1"/>
    <col min="8450" max="8450" width="54.796875" style="245" customWidth="1"/>
    <col min="8451" max="8452" width="17.69921875" style="245" customWidth="1"/>
    <col min="8453" max="8704" width="9.296875" style="245"/>
    <col min="8705" max="8705" width="5.796875" style="245" customWidth="1"/>
    <col min="8706" max="8706" width="54.796875" style="245" customWidth="1"/>
    <col min="8707" max="8708" width="17.69921875" style="245" customWidth="1"/>
    <col min="8709" max="8960" width="9.296875" style="245"/>
    <col min="8961" max="8961" width="5.796875" style="245" customWidth="1"/>
    <col min="8962" max="8962" width="54.796875" style="245" customWidth="1"/>
    <col min="8963" max="8964" width="17.69921875" style="245" customWidth="1"/>
    <col min="8965" max="9216" width="9.296875" style="245"/>
    <col min="9217" max="9217" width="5.796875" style="245" customWidth="1"/>
    <col min="9218" max="9218" width="54.796875" style="245" customWidth="1"/>
    <col min="9219" max="9220" width="17.69921875" style="245" customWidth="1"/>
    <col min="9221" max="9472" width="9.296875" style="245"/>
    <col min="9473" max="9473" width="5.796875" style="245" customWidth="1"/>
    <col min="9474" max="9474" width="54.796875" style="245" customWidth="1"/>
    <col min="9475" max="9476" width="17.69921875" style="245" customWidth="1"/>
    <col min="9477" max="9728" width="9.296875" style="245"/>
    <col min="9729" max="9729" width="5.796875" style="245" customWidth="1"/>
    <col min="9730" max="9730" width="54.796875" style="245" customWidth="1"/>
    <col min="9731" max="9732" width="17.69921875" style="245" customWidth="1"/>
    <col min="9733" max="9984" width="9.296875" style="245"/>
    <col min="9985" max="9985" width="5.796875" style="245" customWidth="1"/>
    <col min="9986" max="9986" width="54.796875" style="245" customWidth="1"/>
    <col min="9987" max="9988" width="17.69921875" style="245" customWidth="1"/>
    <col min="9989" max="10240" width="9.296875" style="245"/>
    <col min="10241" max="10241" width="5.796875" style="245" customWidth="1"/>
    <col min="10242" max="10242" width="54.796875" style="245" customWidth="1"/>
    <col min="10243" max="10244" width="17.69921875" style="245" customWidth="1"/>
    <col min="10245" max="10496" width="9.296875" style="245"/>
    <col min="10497" max="10497" width="5.796875" style="245" customWidth="1"/>
    <col min="10498" max="10498" width="54.796875" style="245" customWidth="1"/>
    <col min="10499" max="10500" width="17.69921875" style="245" customWidth="1"/>
    <col min="10501" max="10752" width="9.296875" style="245"/>
    <col min="10753" max="10753" width="5.796875" style="245" customWidth="1"/>
    <col min="10754" max="10754" width="54.796875" style="245" customWidth="1"/>
    <col min="10755" max="10756" width="17.69921875" style="245" customWidth="1"/>
    <col min="10757" max="11008" width="9.296875" style="245"/>
    <col min="11009" max="11009" width="5.796875" style="245" customWidth="1"/>
    <col min="11010" max="11010" width="54.796875" style="245" customWidth="1"/>
    <col min="11011" max="11012" width="17.69921875" style="245" customWidth="1"/>
    <col min="11013" max="11264" width="9.296875" style="245"/>
    <col min="11265" max="11265" width="5.796875" style="245" customWidth="1"/>
    <col min="11266" max="11266" width="54.796875" style="245" customWidth="1"/>
    <col min="11267" max="11268" width="17.69921875" style="245" customWidth="1"/>
    <col min="11269" max="11520" width="9.296875" style="245"/>
    <col min="11521" max="11521" width="5.796875" style="245" customWidth="1"/>
    <col min="11522" max="11522" width="54.796875" style="245" customWidth="1"/>
    <col min="11523" max="11524" width="17.69921875" style="245" customWidth="1"/>
    <col min="11525" max="11776" width="9.296875" style="245"/>
    <col min="11777" max="11777" width="5.796875" style="245" customWidth="1"/>
    <col min="11778" max="11778" width="54.796875" style="245" customWidth="1"/>
    <col min="11779" max="11780" width="17.69921875" style="245" customWidth="1"/>
    <col min="11781" max="12032" width="9.296875" style="245"/>
    <col min="12033" max="12033" width="5.796875" style="245" customWidth="1"/>
    <col min="12034" max="12034" width="54.796875" style="245" customWidth="1"/>
    <col min="12035" max="12036" width="17.69921875" style="245" customWidth="1"/>
    <col min="12037" max="12288" width="9.296875" style="245"/>
    <col min="12289" max="12289" width="5.796875" style="245" customWidth="1"/>
    <col min="12290" max="12290" width="54.796875" style="245" customWidth="1"/>
    <col min="12291" max="12292" width="17.69921875" style="245" customWidth="1"/>
    <col min="12293" max="12544" width="9.296875" style="245"/>
    <col min="12545" max="12545" width="5.796875" style="245" customWidth="1"/>
    <col min="12546" max="12546" width="54.796875" style="245" customWidth="1"/>
    <col min="12547" max="12548" width="17.69921875" style="245" customWidth="1"/>
    <col min="12549" max="12800" width="9.296875" style="245"/>
    <col min="12801" max="12801" width="5.796875" style="245" customWidth="1"/>
    <col min="12802" max="12802" width="54.796875" style="245" customWidth="1"/>
    <col min="12803" max="12804" width="17.69921875" style="245" customWidth="1"/>
    <col min="12805" max="13056" width="9.296875" style="245"/>
    <col min="13057" max="13057" width="5.796875" style="245" customWidth="1"/>
    <col min="13058" max="13058" width="54.796875" style="245" customWidth="1"/>
    <col min="13059" max="13060" width="17.69921875" style="245" customWidth="1"/>
    <col min="13061" max="13312" width="9.296875" style="245"/>
    <col min="13313" max="13313" width="5.796875" style="245" customWidth="1"/>
    <col min="13314" max="13314" width="54.796875" style="245" customWidth="1"/>
    <col min="13315" max="13316" width="17.69921875" style="245" customWidth="1"/>
    <col min="13317" max="13568" width="9.296875" style="245"/>
    <col min="13569" max="13569" width="5.796875" style="245" customWidth="1"/>
    <col min="13570" max="13570" width="54.796875" style="245" customWidth="1"/>
    <col min="13571" max="13572" width="17.69921875" style="245" customWidth="1"/>
    <col min="13573" max="13824" width="9.296875" style="245"/>
    <col min="13825" max="13825" width="5.796875" style="245" customWidth="1"/>
    <col min="13826" max="13826" width="54.796875" style="245" customWidth="1"/>
    <col min="13827" max="13828" width="17.69921875" style="245" customWidth="1"/>
    <col min="13829" max="14080" width="9.296875" style="245"/>
    <col min="14081" max="14081" width="5.796875" style="245" customWidth="1"/>
    <col min="14082" max="14082" width="54.796875" style="245" customWidth="1"/>
    <col min="14083" max="14084" width="17.69921875" style="245" customWidth="1"/>
    <col min="14085" max="14336" width="9.296875" style="245"/>
    <col min="14337" max="14337" width="5.796875" style="245" customWidth="1"/>
    <col min="14338" max="14338" width="54.796875" style="245" customWidth="1"/>
    <col min="14339" max="14340" width="17.69921875" style="245" customWidth="1"/>
    <col min="14341" max="14592" width="9.296875" style="245"/>
    <col min="14593" max="14593" width="5.796875" style="245" customWidth="1"/>
    <col min="14594" max="14594" width="54.796875" style="245" customWidth="1"/>
    <col min="14595" max="14596" width="17.69921875" style="245" customWidth="1"/>
    <col min="14597" max="14848" width="9.296875" style="245"/>
    <col min="14849" max="14849" width="5.796875" style="245" customWidth="1"/>
    <col min="14850" max="14850" width="54.796875" style="245" customWidth="1"/>
    <col min="14851" max="14852" width="17.69921875" style="245" customWidth="1"/>
    <col min="14853" max="15104" width="9.296875" style="245"/>
    <col min="15105" max="15105" width="5.796875" style="245" customWidth="1"/>
    <col min="15106" max="15106" width="54.796875" style="245" customWidth="1"/>
    <col min="15107" max="15108" width="17.69921875" style="245" customWidth="1"/>
    <col min="15109" max="15360" width="9.296875" style="245"/>
    <col min="15361" max="15361" width="5.796875" style="245" customWidth="1"/>
    <col min="15362" max="15362" width="54.796875" style="245" customWidth="1"/>
    <col min="15363" max="15364" width="17.69921875" style="245" customWidth="1"/>
    <col min="15365" max="15616" width="9.296875" style="245"/>
    <col min="15617" max="15617" width="5.796875" style="245" customWidth="1"/>
    <col min="15618" max="15618" width="54.796875" style="245" customWidth="1"/>
    <col min="15619" max="15620" width="17.69921875" style="245" customWidth="1"/>
    <col min="15621" max="15872" width="9.296875" style="245"/>
    <col min="15873" max="15873" width="5.796875" style="245" customWidth="1"/>
    <col min="15874" max="15874" width="54.796875" style="245" customWidth="1"/>
    <col min="15875" max="15876" width="17.69921875" style="245" customWidth="1"/>
    <col min="15877" max="16128" width="9.296875" style="245"/>
    <col min="16129" max="16129" width="5.796875" style="245" customWidth="1"/>
    <col min="16130" max="16130" width="54.796875" style="245" customWidth="1"/>
    <col min="16131" max="16132" width="17.69921875" style="245" customWidth="1"/>
    <col min="16133" max="16384" width="9.296875" style="245"/>
  </cols>
  <sheetData>
    <row r="1" spans="1:11" ht="44.25" customHeight="1" x14ac:dyDescent="0.3">
      <c r="A1" s="1513" t="s">
        <v>887</v>
      </c>
      <c r="B1" s="1513"/>
      <c r="C1" s="1513"/>
      <c r="D1" s="1513"/>
      <c r="E1" s="1513"/>
      <c r="F1" s="1513"/>
      <c r="G1" s="1513"/>
      <c r="H1" s="1513"/>
      <c r="I1" s="1513"/>
      <c r="J1" s="1513"/>
      <c r="K1" s="1513"/>
    </row>
    <row r="2" spans="1:11" x14ac:dyDescent="0.3">
      <c r="A2" s="471"/>
      <c r="B2" s="471"/>
      <c r="C2" s="471"/>
      <c r="D2" s="471"/>
      <c r="E2" s="471"/>
      <c r="F2" s="471"/>
      <c r="G2" s="471"/>
      <c r="H2" s="471"/>
      <c r="I2" s="471"/>
      <c r="J2" s="1514" t="s">
        <v>610</v>
      </c>
      <c r="K2" s="1514"/>
    </row>
    <row r="3" spans="1:11" ht="27" customHeight="1" x14ac:dyDescent="0.3">
      <c r="A3" s="1515" t="s">
        <v>393</v>
      </c>
      <c r="B3" s="1517" t="s">
        <v>611</v>
      </c>
      <c r="C3" s="1517"/>
      <c r="D3" s="1517"/>
      <c r="E3" s="1517" t="s">
        <v>612</v>
      </c>
      <c r="F3" s="1517"/>
      <c r="G3" s="1517"/>
      <c r="H3" s="1517" t="s">
        <v>613</v>
      </c>
      <c r="I3" s="1517"/>
      <c r="J3" s="1517"/>
      <c r="K3" s="1518" t="s">
        <v>394</v>
      </c>
    </row>
    <row r="4" spans="1:11" ht="26" x14ac:dyDescent="0.3">
      <c r="A4" s="1516"/>
      <c r="B4" s="472" t="s">
        <v>614</v>
      </c>
      <c r="C4" s="472" t="s">
        <v>615</v>
      </c>
      <c r="D4" s="472" t="s">
        <v>616</v>
      </c>
      <c r="E4" s="472" t="s">
        <v>614</v>
      </c>
      <c r="F4" s="472" t="s">
        <v>615</v>
      </c>
      <c r="G4" s="472" t="s">
        <v>616</v>
      </c>
      <c r="H4" s="472" t="s">
        <v>614</v>
      </c>
      <c r="I4" s="472" t="s">
        <v>615</v>
      </c>
      <c r="J4" s="472" t="s">
        <v>616</v>
      </c>
      <c r="K4" s="1519"/>
    </row>
    <row r="5" spans="1:11" ht="33.75" customHeight="1" x14ac:dyDescent="0.3">
      <c r="A5" s="473" t="s">
        <v>9</v>
      </c>
      <c r="B5" s="474" t="s">
        <v>617</v>
      </c>
      <c r="C5" s="474"/>
      <c r="D5" s="474"/>
      <c r="E5" s="475" t="s">
        <v>618</v>
      </c>
      <c r="F5" s="476" t="s">
        <v>619</v>
      </c>
      <c r="G5" s="477">
        <v>34600</v>
      </c>
      <c r="H5" s="475" t="s">
        <v>620</v>
      </c>
      <c r="I5" s="478" t="s">
        <v>621</v>
      </c>
      <c r="J5" s="477">
        <v>1472</v>
      </c>
      <c r="K5" s="479">
        <f>SUM(J5,G5)</f>
        <v>36072</v>
      </c>
    </row>
    <row r="6" spans="1:11" ht="33.75" customHeight="1" x14ac:dyDescent="0.3">
      <c r="A6" s="1507" t="s">
        <v>12</v>
      </c>
      <c r="B6" s="1509" t="s">
        <v>622</v>
      </c>
      <c r="C6" s="1511"/>
      <c r="D6" s="1511"/>
      <c r="E6" s="480" t="s">
        <v>912</v>
      </c>
      <c r="F6" s="481">
        <v>50</v>
      </c>
      <c r="G6" s="482">
        <v>1647</v>
      </c>
      <c r="H6" s="483"/>
      <c r="I6" s="483"/>
      <c r="J6" s="484"/>
      <c r="K6" s="485">
        <f>SUM(G6:J6)</f>
        <v>1647</v>
      </c>
    </row>
    <row r="7" spans="1:11" ht="33.75" customHeight="1" x14ac:dyDescent="0.3">
      <c r="A7" s="1508"/>
      <c r="B7" s="1510"/>
      <c r="C7" s="1512"/>
      <c r="D7" s="1512"/>
      <c r="E7" s="480" t="s">
        <v>913</v>
      </c>
      <c r="F7" s="481">
        <v>50</v>
      </c>
      <c r="G7" s="482">
        <v>8069</v>
      </c>
      <c r="H7" s="483"/>
      <c r="I7" s="483"/>
      <c r="J7" s="484"/>
      <c r="K7" s="485">
        <f t="shared" ref="K7:K8" si="0">SUM(G7:J7)</f>
        <v>8069</v>
      </c>
    </row>
    <row r="8" spans="1:11" ht="33.75" customHeight="1" x14ac:dyDescent="0.3">
      <c r="A8" s="1508"/>
      <c r="B8" s="1510"/>
      <c r="C8" s="1512"/>
      <c r="D8" s="1512"/>
      <c r="E8" s="480" t="s">
        <v>914</v>
      </c>
      <c r="F8" s="481">
        <v>50</v>
      </c>
      <c r="G8" s="482">
        <v>662</v>
      </c>
      <c r="H8" s="483"/>
      <c r="I8" s="483"/>
      <c r="J8" s="484"/>
      <c r="K8" s="485">
        <f t="shared" si="0"/>
        <v>662</v>
      </c>
    </row>
    <row r="9" spans="1:11" ht="36.75" customHeight="1" x14ac:dyDescent="0.3">
      <c r="A9" s="486" t="s">
        <v>15</v>
      </c>
      <c r="B9" s="487" t="s">
        <v>623</v>
      </c>
      <c r="C9" s="488"/>
      <c r="D9" s="488"/>
      <c r="E9" s="480" t="s">
        <v>915</v>
      </c>
      <c r="F9" s="490">
        <v>25</v>
      </c>
      <c r="G9" s="491">
        <v>6609</v>
      </c>
      <c r="H9" s="489" t="s">
        <v>624</v>
      </c>
      <c r="I9" s="492" t="s">
        <v>625</v>
      </c>
      <c r="J9" s="491">
        <v>540</v>
      </c>
      <c r="K9" s="493">
        <f>SUM(G9+J9)</f>
        <v>7149</v>
      </c>
    </row>
    <row r="10" spans="1:11" ht="27" customHeight="1" x14ac:dyDescent="0.3">
      <c r="A10" s="494"/>
      <c r="B10" s="495" t="s">
        <v>517</v>
      </c>
      <c r="C10" s="495"/>
      <c r="D10" s="495"/>
      <c r="E10" s="495"/>
      <c r="F10" s="495"/>
      <c r="G10" s="496">
        <f>SUM(G5:G9)</f>
        <v>51587</v>
      </c>
      <c r="H10" s="497"/>
      <c r="I10" s="497"/>
      <c r="J10" s="496">
        <f>SUM(J5:J9)</f>
        <v>2012</v>
      </c>
      <c r="K10" s="498">
        <f>SUM(K5:K9)</f>
        <v>53599</v>
      </c>
    </row>
  </sheetData>
  <mergeCells count="11">
    <mergeCell ref="A6:A8"/>
    <mergeCell ref="B6:B8"/>
    <mergeCell ref="C6:C8"/>
    <mergeCell ref="D6:D8"/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r:id="rId1"/>
  <headerFooter alignWithMargins="0">
    <oddHeader>&amp;R&amp;"Times New Roman CE,Félkövér dőlt"&amp;11 13. melléklet a 27/2020.(XI.26.)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H7"/>
  <sheetViews>
    <sheetView tabSelected="1" zoomScaleNormal="100" workbookViewId="0">
      <selection sqref="A1:H7"/>
    </sheetView>
  </sheetViews>
  <sheetFormatPr defaultRowHeight="13" x14ac:dyDescent="0.3"/>
  <cols>
    <col min="1" max="1" width="6.19921875" customWidth="1"/>
    <col min="2" max="2" width="21.69921875" customWidth="1"/>
    <col min="3" max="3" width="16.296875" customWidth="1"/>
    <col min="4" max="4" width="17.5" customWidth="1"/>
    <col min="5" max="5" width="18.69921875" customWidth="1"/>
    <col min="6" max="8" width="16.296875" customWidth="1"/>
  </cols>
  <sheetData>
    <row r="1" spans="1:8" ht="41.25" customHeight="1" x14ac:dyDescent="0.3">
      <c r="A1" s="1520" t="s">
        <v>886</v>
      </c>
      <c r="B1" s="1521"/>
      <c r="C1" s="1521"/>
      <c r="D1" s="1521"/>
      <c r="E1" s="1521"/>
      <c r="F1" s="1521"/>
      <c r="G1" s="1521"/>
      <c r="H1" s="1521"/>
    </row>
    <row r="2" spans="1:8" ht="12.75" customHeight="1" x14ac:dyDescent="0.3">
      <c r="A2" s="386"/>
      <c r="B2" s="387"/>
      <c r="C2" s="387"/>
      <c r="D2" s="387"/>
      <c r="E2" s="387"/>
      <c r="F2" s="387"/>
      <c r="G2" s="387"/>
      <c r="H2" s="388" t="s">
        <v>555</v>
      </c>
    </row>
    <row r="3" spans="1:8" ht="57" customHeight="1" x14ac:dyDescent="0.3">
      <c r="A3" s="527" t="s">
        <v>393</v>
      </c>
      <c r="B3" s="528" t="s">
        <v>556</v>
      </c>
      <c r="C3" s="528" t="s">
        <v>560</v>
      </c>
      <c r="D3" s="528" t="s">
        <v>557</v>
      </c>
      <c r="E3" s="528" t="s">
        <v>558</v>
      </c>
      <c r="F3" s="528" t="s">
        <v>559</v>
      </c>
      <c r="G3" s="528" t="s">
        <v>561</v>
      </c>
      <c r="H3" s="529" t="s">
        <v>394</v>
      </c>
    </row>
    <row r="4" spans="1:8" ht="48" customHeight="1" x14ac:dyDescent="0.3">
      <c r="A4" s="519" t="s">
        <v>9</v>
      </c>
      <c r="B4" s="520" t="s">
        <v>414</v>
      </c>
      <c r="C4" s="530">
        <v>0</v>
      </c>
      <c r="D4" s="530">
        <v>8</v>
      </c>
      <c r="E4" s="530">
        <v>0</v>
      </c>
      <c r="F4" s="530">
        <v>0</v>
      </c>
      <c r="G4" s="530">
        <v>1</v>
      </c>
      <c r="H4" s="532">
        <f>SUM(C4:G4)</f>
        <v>9</v>
      </c>
    </row>
    <row r="5" spans="1:8" ht="48" customHeight="1" x14ac:dyDescent="0.3">
      <c r="A5" s="521" t="s">
        <v>12</v>
      </c>
      <c r="B5" s="522" t="s">
        <v>392</v>
      </c>
      <c r="C5" s="531">
        <v>61</v>
      </c>
      <c r="D5" s="531">
        <v>0</v>
      </c>
      <c r="E5" s="531">
        <v>0</v>
      </c>
      <c r="F5" s="531">
        <v>16</v>
      </c>
      <c r="G5" s="531">
        <v>0</v>
      </c>
      <c r="H5" s="533">
        <f>SUM(C5:G5)</f>
        <v>77</v>
      </c>
    </row>
    <row r="6" spans="1:8" ht="48" customHeight="1" x14ac:dyDescent="0.3">
      <c r="A6" s="523" t="s">
        <v>15</v>
      </c>
      <c r="B6" s="524" t="s">
        <v>373</v>
      </c>
      <c r="C6" s="534">
        <v>30</v>
      </c>
      <c r="D6" s="535">
        <v>9</v>
      </c>
      <c r="E6" s="535">
        <v>0</v>
      </c>
      <c r="F6" s="535">
        <v>28</v>
      </c>
      <c r="G6" s="535">
        <v>88</v>
      </c>
      <c r="H6" s="532">
        <f>SUM(C6:G6)</f>
        <v>155</v>
      </c>
    </row>
    <row r="7" spans="1:8" ht="48" customHeight="1" x14ac:dyDescent="0.3">
      <c r="A7" s="525"/>
      <c r="B7" s="526" t="s">
        <v>394</v>
      </c>
      <c r="C7" s="536">
        <f>SUM(C4:C6)</f>
        <v>91</v>
      </c>
      <c r="D7" s="536">
        <f t="shared" ref="D7:G7" si="0">SUM(D4:D6)</f>
        <v>17</v>
      </c>
      <c r="E7" s="536">
        <f t="shared" si="0"/>
        <v>0</v>
      </c>
      <c r="F7" s="536">
        <f t="shared" si="0"/>
        <v>44</v>
      </c>
      <c r="G7" s="536">
        <f t="shared" si="0"/>
        <v>89</v>
      </c>
      <c r="H7" s="537">
        <f>SUM(H4:H6)</f>
        <v>241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>&amp;R&amp;"Times New Roman CE,Félkövér dőlt"&amp;11 14. melléklet a 27/2020.(XI.26.)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F22"/>
  <sheetViews>
    <sheetView zoomScaleNormal="100" workbookViewId="0">
      <selection sqref="A1:D21"/>
    </sheetView>
  </sheetViews>
  <sheetFormatPr defaultColWidth="9.296875" defaultRowHeight="14" x14ac:dyDescent="0.3"/>
  <cols>
    <col min="1" max="1" width="11.5" style="337" customWidth="1"/>
    <col min="2" max="2" width="59.5" style="336" customWidth="1"/>
    <col min="3" max="3" width="23.69921875" style="351" customWidth="1"/>
    <col min="4" max="4" width="17.796875" style="1181" customWidth="1"/>
    <col min="5" max="6" width="17.796875" style="336" customWidth="1"/>
    <col min="7" max="8" width="19" style="336" customWidth="1"/>
    <col min="9" max="16384" width="9.296875" style="336"/>
  </cols>
  <sheetData>
    <row r="1" spans="1:5" ht="42" customHeight="1" x14ac:dyDescent="0.3">
      <c r="A1" s="1522" t="s">
        <v>885</v>
      </c>
      <c r="B1" s="1522"/>
      <c r="C1" s="1522"/>
      <c r="D1" s="1522"/>
    </row>
    <row r="2" spans="1:5" ht="15" customHeight="1" x14ac:dyDescent="0.3">
      <c r="C2" s="338"/>
    </row>
    <row r="3" spans="1:5" s="339" customFormat="1" ht="25.5" customHeight="1" x14ac:dyDescent="0.3">
      <c r="A3" s="1523" t="s">
        <v>530</v>
      </c>
      <c r="B3" s="1523"/>
      <c r="C3" s="1523"/>
      <c r="D3" s="1523"/>
    </row>
    <row r="4" spans="1:5" x14ac:dyDescent="0.3">
      <c r="A4" s="340"/>
      <c r="B4" s="341"/>
      <c r="C4" s="1524" t="s">
        <v>1</v>
      </c>
      <c r="D4" s="1524"/>
    </row>
    <row r="5" spans="1:5" s="345" customFormat="1" ht="43.9" customHeight="1" x14ac:dyDescent="0.3">
      <c r="A5" s="342" t="s">
        <v>532</v>
      </c>
      <c r="B5" s="343" t="s">
        <v>533</v>
      </c>
      <c r="C5" s="344" t="s">
        <v>537</v>
      </c>
      <c r="D5" s="1180" t="s">
        <v>967</v>
      </c>
    </row>
    <row r="6" spans="1:5" ht="22.15" customHeight="1" x14ac:dyDescent="0.3">
      <c r="A6" s="504">
        <v>1</v>
      </c>
      <c r="B6" s="505" t="s">
        <v>534</v>
      </c>
      <c r="C6" s="506">
        <v>25000000</v>
      </c>
      <c r="D6" s="1250">
        <v>0</v>
      </c>
    </row>
    <row r="7" spans="1:5" s="346" customFormat="1" ht="22.15" customHeight="1" x14ac:dyDescent="0.3">
      <c r="A7" s="342">
        <v>2</v>
      </c>
      <c r="B7" s="507" t="s">
        <v>394</v>
      </c>
      <c r="C7" s="508">
        <f>SUM(C6:C6)</f>
        <v>25000000</v>
      </c>
      <c r="D7" s="508">
        <f>SUM(D6:D6)</f>
        <v>0</v>
      </c>
    </row>
    <row r="9" spans="1:5" s="339" customFormat="1" ht="25.5" customHeight="1" x14ac:dyDescent="0.3">
      <c r="A9" s="1523" t="s">
        <v>535</v>
      </c>
      <c r="B9" s="1523"/>
      <c r="C9" s="1523"/>
      <c r="D9" s="1523"/>
    </row>
    <row r="10" spans="1:5" x14ac:dyDescent="0.3">
      <c r="A10" s="340"/>
      <c r="B10" s="341"/>
      <c r="C10" s="347"/>
    </row>
    <row r="11" spans="1:5" s="345" customFormat="1" ht="27.75" customHeight="1" x14ac:dyDescent="0.3">
      <c r="A11" s="342" t="s">
        <v>532</v>
      </c>
      <c r="B11" s="343" t="s">
        <v>533</v>
      </c>
      <c r="C11" s="344" t="s">
        <v>537</v>
      </c>
      <c r="D11" s="1180" t="s">
        <v>967</v>
      </c>
    </row>
    <row r="12" spans="1:5" ht="20.5" customHeight="1" x14ac:dyDescent="0.3">
      <c r="A12" s="934">
        <v>1</v>
      </c>
      <c r="B12" s="935" t="s">
        <v>844</v>
      </c>
      <c r="C12" s="503">
        <v>40000000</v>
      </c>
      <c r="D12" s="1183">
        <v>0</v>
      </c>
      <c r="E12" s="348"/>
    </row>
    <row r="13" spans="1:5" ht="20.5" customHeight="1" x14ac:dyDescent="0.3">
      <c r="A13" s="886">
        <v>2</v>
      </c>
      <c r="B13" s="887" t="s">
        <v>917</v>
      </c>
      <c r="C13" s="888">
        <v>37840000</v>
      </c>
      <c r="D13" s="1182">
        <v>37840000</v>
      </c>
      <c r="E13" s="348"/>
    </row>
    <row r="14" spans="1:5" ht="20.5" customHeight="1" x14ac:dyDescent="0.3">
      <c r="A14" s="886">
        <v>3</v>
      </c>
      <c r="B14" s="887" t="s">
        <v>845</v>
      </c>
      <c r="C14" s="888">
        <v>423260</v>
      </c>
      <c r="D14" s="1182">
        <v>423260</v>
      </c>
      <c r="E14" s="348"/>
    </row>
    <row r="15" spans="1:5" ht="31.5" customHeight="1" x14ac:dyDescent="0.3">
      <c r="A15" s="886">
        <v>4</v>
      </c>
      <c r="B15" s="936" t="s">
        <v>949</v>
      </c>
      <c r="C15" s="888">
        <v>4200000</v>
      </c>
      <c r="D15" s="1182">
        <v>4200000</v>
      </c>
    </row>
    <row r="16" spans="1:5" ht="31.5" customHeight="1" x14ac:dyDescent="0.3">
      <c r="A16" s="886">
        <v>5</v>
      </c>
      <c r="B16" s="936" t="s">
        <v>916</v>
      </c>
      <c r="C16" s="888">
        <v>148270</v>
      </c>
      <c r="D16" s="1182">
        <v>148270</v>
      </c>
    </row>
    <row r="17" spans="1:6" ht="31.5" customHeight="1" x14ac:dyDescent="0.3">
      <c r="A17" s="1169">
        <v>6</v>
      </c>
      <c r="B17" s="1171" t="s">
        <v>977</v>
      </c>
      <c r="C17" s="1170">
        <v>5500000</v>
      </c>
      <c r="D17" s="1185">
        <v>0</v>
      </c>
    </row>
    <row r="18" spans="1:6" ht="31.5" customHeight="1" x14ac:dyDescent="0.3">
      <c r="A18" s="1169">
        <v>7</v>
      </c>
      <c r="B18" s="1171" t="s">
        <v>978</v>
      </c>
      <c r="C18" s="1170">
        <v>6345000</v>
      </c>
      <c r="D18" s="1185">
        <v>0</v>
      </c>
    </row>
    <row r="19" spans="1:6" ht="31.5" customHeight="1" x14ac:dyDescent="0.3">
      <c r="A19" s="1168">
        <v>8</v>
      </c>
      <c r="B19" s="1172" t="s">
        <v>979</v>
      </c>
      <c r="C19" s="1173">
        <v>24447000</v>
      </c>
      <c r="D19" s="1186">
        <v>1500000</v>
      </c>
    </row>
    <row r="20" spans="1:6" ht="20.5" customHeight="1" x14ac:dyDescent="0.3">
      <c r="A20" s="1174">
        <v>9</v>
      </c>
      <c r="B20" s="1175" t="s">
        <v>394</v>
      </c>
      <c r="C20" s="1176">
        <f>SUM(C12:C19)</f>
        <v>118903530</v>
      </c>
      <c r="D20" s="1187">
        <f>SUM(D12:D19)</f>
        <v>44111530</v>
      </c>
      <c r="F20" s="348"/>
    </row>
    <row r="21" spans="1:6" ht="20.5" customHeight="1" x14ac:dyDescent="0.3">
      <c r="A21" s="1235">
        <v>10</v>
      </c>
      <c r="B21" s="943" t="s">
        <v>536</v>
      </c>
      <c r="C21" s="509">
        <f>SUM(C7+C20)</f>
        <v>143903530</v>
      </c>
      <c r="D21" s="1251">
        <f>SUM(D13:D16)</f>
        <v>42611530</v>
      </c>
    </row>
    <row r="22" spans="1:6" ht="17.5" x14ac:dyDescent="0.35">
      <c r="A22" s="349"/>
      <c r="B22" s="350"/>
      <c r="C22" s="350"/>
      <c r="D22" s="1184"/>
    </row>
  </sheetData>
  <mergeCells count="4">
    <mergeCell ref="A1:D1"/>
    <mergeCell ref="A9:D9"/>
    <mergeCell ref="C4:D4"/>
    <mergeCell ref="A3:D3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15.  melléklet a 27/2020.(XI.26.)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42"/>
  <sheetViews>
    <sheetView topLeftCell="A4" zoomScaleNormal="100" workbookViewId="0">
      <selection sqref="A1:F29"/>
    </sheetView>
  </sheetViews>
  <sheetFormatPr defaultRowHeight="15.5" x14ac:dyDescent="0.35"/>
  <cols>
    <col min="1" max="1" width="7" style="82" customWidth="1"/>
    <col min="2" max="2" width="58.69921875" style="82" customWidth="1"/>
    <col min="3" max="3" width="15.19921875" style="83" customWidth="1"/>
    <col min="4" max="6" width="15.19921875" style="82" customWidth="1"/>
    <col min="7" max="7" width="9" style="1" customWidth="1"/>
    <col min="8" max="256" width="9.296875" style="1"/>
    <col min="257" max="257" width="7" style="1" customWidth="1"/>
    <col min="258" max="258" width="55.5" style="1" customWidth="1"/>
    <col min="259" max="262" width="12.69921875" style="1" customWidth="1"/>
    <col min="263" max="263" width="9" style="1" customWidth="1"/>
    <col min="264" max="512" width="9.296875" style="1"/>
    <col min="513" max="513" width="7" style="1" customWidth="1"/>
    <col min="514" max="514" width="55.5" style="1" customWidth="1"/>
    <col min="515" max="518" width="12.69921875" style="1" customWidth="1"/>
    <col min="519" max="519" width="9" style="1" customWidth="1"/>
    <col min="520" max="768" width="9.296875" style="1"/>
    <col min="769" max="769" width="7" style="1" customWidth="1"/>
    <col min="770" max="770" width="55.5" style="1" customWidth="1"/>
    <col min="771" max="774" width="12.69921875" style="1" customWidth="1"/>
    <col min="775" max="775" width="9" style="1" customWidth="1"/>
    <col min="776" max="1024" width="9.296875" style="1"/>
    <col min="1025" max="1025" width="7" style="1" customWidth="1"/>
    <col min="1026" max="1026" width="55.5" style="1" customWidth="1"/>
    <col min="1027" max="1030" width="12.69921875" style="1" customWidth="1"/>
    <col min="1031" max="1031" width="9" style="1" customWidth="1"/>
    <col min="1032" max="1280" width="9.296875" style="1"/>
    <col min="1281" max="1281" width="7" style="1" customWidth="1"/>
    <col min="1282" max="1282" width="55.5" style="1" customWidth="1"/>
    <col min="1283" max="1286" width="12.69921875" style="1" customWidth="1"/>
    <col min="1287" max="1287" width="9" style="1" customWidth="1"/>
    <col min="1288" max="1536" width="9.296875" style="1"/>
    <col min="1537" max="1537" width="7" style="1" customWidth="1"/>
    <col min="1538" max="1538" width="55.5" style="1" customWidth="1"/>
    <col min="1539" max="1542" width="12.69921875" style="1" customWidth="1"/>
    <col min="1543" max="1543" width="9" style="1" customWidth="1"/>
    <col min="1544" max="1792" width="9.296875" style="1"/>
    <col min="1793" max="1793" width="7" style="1" customWidth="1"/>
    <col min="1794" max="1794" width="55.5" style="1" customWidth="1"/>
    <col min="1795" max="1798" width="12.69921875" style="1" customWidth="1"/>
    <col min="1799" max="1799" width="9" style="1" customWidth="1"/>
    <col min="1800" max="2048" width="9.296875" style="1"/>
    <col min="2049" max="2049" width="7" style="1" customWidth="1"/>
    <col min="2050" max="2050" width="55.5" style="1" customWidth="1"/>
    <col min="2051" max="2054" width="12.69921875" style="1" customWidth="1"/>
    <col min="2055" max="2055" width="9" style="1" customWidth="1"/>
    <col min="2056" max="2304" width="9.296875" style="1"/>
    <col min="2305" max="2305" width="7" style="1" customWidth="1"/>
    <col min="2306" max="2306" width="55.5" style="1" customWidth="1"/>
    <col min="2307" max="2310" width="12.69921875" style="1" customWidth="1"/>
    <col min="2311" max="2311" width="9" style="1" customWidth="1"/>
    <col min="2312" max="2560" width="9.296875" style="1"/>
    <col min="2561" max="2561" width="7" style="1" customWidth="1"/>
    <col min="2562" max="2562" width="55.5" style="1" customWidth="1"/>
    <col min="2563" max="2566" width="12.69921875" style="1" customWidth="1"/>
    <col min="2567" max="2567" width="9" style="1" customWidth="1"/>
    <col min="2568" max="2816" width="9.296875" style="1"/>
    <col min="2817" max="2817" width="7" style="1" customWidth="1"/>
    <col min="2818" max="2818" width="55.5" style="1" customWidth="1"/>
    <col min="2819" max="2822" width="12.69921875" style="1" customWidth="1"/>
    <col min="2823" max="2823" width="9" style="1" customWidth="1"/>
    <col min="2824" max="3072" width="9.296875" style="1"/>
    <col min="3073" max="3073" width="7" style="1" customWidth="1"/>
    <col min="3074" max="3074" width="55.5" style="1" customWidth="1"/>
    <col min="3075" max="3078" width="12.69921875" style="1" customWidth="1"/>
    <col min="3079" max="3079" width="9" style="1" customWidth="1"/>
    <col min="3080" max="3328" width="9.296875" style="1"/>
    <col min="3329" max="3329" width="7" style="1" customWidth="1"/>
    <col min="3330" max="3330" width="55.5" style="1" customWidth="1"/>
    <col min="3331" max="3334" width="12.69921875" style="1" customWidth="1"/>
    <col min="3335" max="3335" width="9" style="1" customWidth="1"/>
    <col min="3336" max="3584" width="9.296875" style="1"/>
    <col min="3585" max="3585" width="7" style="1" customWidth="1"/>
    <col min="3586" max="3586" width="55.5" style="1" customWidth="1"/>
    <col min="3587" max="3590" width="12.69921875" style="1" customWidth="1"/>
    <col min="3591" max="3591" width="9" style="1" customWidth="1"/>
    <col min="3592" max="3840" width="9.296875" style="1"/>
    <col min="3841" max="3841" width="7" style="1" customWidth="1"/>
    <col min="3842" max="3842" width="55.5" style="1" customWidth="1"/>
    <col min="3843" max="3846" width="12.69921875" style="1" customWidth="1"/>
    <col min="3847" max="3847" width="9" style="1" customWidth="1"/>
    <col min="3848" max="4096" width="9.296875" style="1"/>
    <col min="4097" max="4097" width="7" style="1" customWidth="1"/>
    <col min="4098" max="4098" width="55.5" style="1" customWidth="1"/>
    <col min="4099" max="4102" width="12.69921875" style="1" customWidth="1"/>
    <col min="4103" max="4103" width="9" style="1" customWidth="1"/>
    <col min="4104" max="4352" width="9.296875" style="1"/>
    <col min="4353" max="4353" width="7" style="1" customWidth="1"/>
    <col min="4354" max="4354" width="55.5" style="1" customWidth="1"/>
    <col min="4355" max="4358" width="12.69921875" style="1" customWidth="1"/>
    <col min="4359" max="4359" width="9" style="1" customWidth="1"/>
    <col min="4360" max="4608" width="9.296875" style="1"/>
    <col min="4609" max="4609" width="7" style="1" customWidth="1"/>
    <col min="4610" max="4610" width="55.5" style="1" customWidth="1"/>
    <col min="4611" max="4614" width="12.69921875" style="1" customWidth="1"/>
    <col min="4615" max="4615" width="9" style="1" customWidth="1"/>
    <col min="4616" max="4864" width="9.296875" style="1"/>
    <col min="4865" max="4865" width="7" style="1" customWidth="1"/>
    <col min="4866" max="4866" width="55.5" style="1" customWidth="1"/>
    <col min="4867" max="4870" width="12.69921875" style="1" customWidth="1"/>
    <col min="4871" max="4871" width="9" style="1" customWidth="1"/>
    <col min="4872" max="5120" width="9.296875" style="1"/>
    <col min="5121" max="5121" width="7" style="1" customWidth="1"/>
    <col min="5122" max="5122" width="55.5" style="1" customWidth="1"/>
    <col min="5123" max="5126" width="12.69921875" style="1" customWidth="1"/>
    <col min="5127" max="5127" width="9" style="1" customWidth="1"/>
    <col min="5128" max="5376" width="9.296875" style="1"/>
    <col min="5377" max="5377" width="7" style="1" customWidth="1"/>
    <col min="5378" max="5378" width="55.5" style="1" customWidth="1"/>
    <col min="5379" max="5382" width="12.69921875" style="1" customWidth="1"/>
    <col min="5383" max="5383" width="9" style="1" customWidth="1"/>
    <col min="5384" max="5632" width="9.296875" style="1"/>
    <col min="5633" max="5633" width="7" style="1" customWidth="1"/>
    <col min="5634" max="5634" width="55.5" style="1" customWidth="1"/>
    <col min="5635" max="5638" width="12.69921875" style="1" customWidth="1"/>
    <col min="5639" max="5639" width="9" style="1" customWidth="1"/>
    <col min="5640" max="5888" width="9.296875" style="1"/>
    <col min="5889" max="5889" width="7" style="1" customWidth="1"/>
    <col min="5890" max="5890" width="55.5" style="1" customWidth="1"/>
    <col min="5891" max="5894" width="12.69921875" style="1" customWidth="1"/>
    <col min="5895" max="5895" width="9" style="1" customWidth="1"/>
    <col min="5896" max="6144" width="9.296875" style="1"/>
    <col min="6145" max="6145" width="7" style="1" customWidth="1"/>
    <col min="6146" max="6146" width="55.5" style="1" customWidth="1"/>
    <col min="6147" max="6150" width="12.69921875" style="1" customWidth="1"/>
    <col min="6151" max="6151" width="9" style="1" customWidth="1"/>
    <col min="6152" max="6400" width="9.296875" style="1"/>
    <col min="6401" max="6401" width="7" style="1" customWidth="1"/>
    <col min="6402" max="6402" width="55.5" style="1" customWidth="1"/>
    <col min="6403" max="6406" width="12.69921875" style="1" customWidth="1"/>
    <col min="6407" max="6407" width="9" style="1" customWidth="1"/>
    <col min="6408" max="6656" width="9.296875" style="1"/>
    <col min="6657" max="6657" width="7" style="1" customWidth="1"/>
    <col min="6658" max="6658" width="55.5" style="1" customWidth="1"/>
    <col min="6659" max="6662" width="12.69921875" style="1" customWidth="1"/>
    <col min="6663" max="6663" width="9" style="1" customWidth="1"/>
    <col min="6664" max="6912" width="9.296875" style="1"/>
    <col min="6913" max="6913" width="7" style="1" customWidth="1"/>
    <col min="6914" max="6914" width="55.5" style="1" customWidth="1"/>
    <col min="6915" max="6918" width="12.69921875" style="1" customWidth="1"/>
    <col min="6919" max="6919" width="9" style="1" customWidth="1"/>
    <col min="6920" max="7168" width="9.296875" style="1"/>
    <col min="7169" max="7169" width="7" style="1" customWidth="1"/>
    <col min="7170" max="7170" width="55.5" style="1" customWidth="1"/>
    <col min="7171" max="7174" width="12.69921875" style="1" customWidth="1"/>
    <col min="7175" max="7175" width="9" style="1" customWidth="1"/>
    <col min="7176" max="7424" width="9.296875" style="1"/>
    <col min="7425" max="7425" width="7" style="1" customWidth="1"/>
    <col min="7426" max="7426" width="55.5" style="1" customWidth="1"/>
    <col min="7427" max="7430" width="12.69921875" style="1" customWidth="1"/>
    <col min="7431" max="7431" width="9" style="1" customWidth="1"/>
    <col min="7432" max="7680" width="9.296875" style="1"/>
    <col min="7681" max="7681" width="7" style="1" customWidth="1"/>
    <col min="7682" max="7682" width="55.5" style="1" customWidth="1"/>
    <col min="7683" max="7686" width="12.69921875" style="1" customWidth="1"/>
    <col min="7687" max="7687" width="9" style="1" customWidth="1"/>
    <col min="7688" max="7936" width="9.296875" style="1"/>
    <col min="7937" max="7937" width="7" style="1" customWidth="1"/>
    <col min="7938" max="7938" width="55.5" style="1" customWidth="1"/>
    <col min="7939" max="7942" width="12.69921875" style="1" customWidth="1"/>
    <col min="7943" max="7943" width="9" style="1" customWidth="1"/>
    <col min="7944" max="8192" width="9.296875" style="1"/>
    <col min="8193" max="8193" width="7" style="1" customWidth="1"/>
    <col min="8194" max="8194" width="55.5" style="1" customWidth="1"/>
    <col min="8195" max="8198" width="12.69921875" style="1" customWidth="1"/>
    <col min="8199" max="8199" width="9" style="1" customWidth="1"/>
    <col min="8200" max="8448" width="9.296875" style="1"/>
    <col min="8449" max="8449" width="7" style="1" customWidth="1"/>
    <col min="8450" max="8450" width="55.5" style="1" customWidth="1"/>
    <col min="8451" max="8454" width="12.69921875" style="1" customWidth="1"/>
    <col min="8455" max="8455" width="9" style="1" customWidth="1"/>
    <col min="8456" max="8704" width="9.296875" style="1"/>
    <col min="8705" max="8705" width="7" style="1" customWidth="1"/>
    <col min="8706" max="8706" width="55.5" style="1" customWidth="1"/>
    <col min="8707" max="8710" width="12.69921875" style="1" customWidth="1"/>
    <col min="8711" max="8711" width="9" style="1" customWidth="1"/>
    <col min="8712" max="8960" width="9.296875" style="1"/>
    <col min="8961" max="8961" width="7" style="1" customWidth="1"/>
    <col min="8962" max="8962" width="55.5" style="1" customWidth="1"/>
    <col min="8963" max="8966" width="12.69921875" style="1" customWidth="1"/>
    <col min="8967" max="8967" width="9" style="1" customWidth="1"/>
    <col min="8968" max="9216" width="9.296875" style="1"/>
    <col min="9217" max="9217" width="7" style="1" customWidth="1"/>
    <col min="9218" max="9218" width="55.5" style="1" customWidth="1"/>
    <col min="9219" max="9222" width="12.69921875" style="1" customWidth="1"/>
    <col min="9223" max="9223" width="9" style="1" customWidth="1"/>
    <col min="9224" max="9472" width="9.296875" style="1"/>
    <col min="9473" max="9473" width="7" style="1" customWidth="1"/>
    <col min="9474" max="9474" width="55.5" style="1" customWidth="1"/>
    <col min="9475" max="9478" width="12.69921875" style="1" customWidth="1"/>
    <col min="9479" max="9479" width="9" style="1" customWidth="1"/>
    <col min="9480" max="9728" width="9.296875" style="1"/>
    <col min="9729" max="9729" width="7" style="1" customWidth="1"/>
    <col min="9730" max="9730" width="55.5" style="1" customWidth="1"/>
    <col min="9731" max="9734" width="12.69921875" style="1" customWidth="1"/>
    <col min="9735" max="9735" width="9" style="1" customWidth="1"/>
    <col min="9736" max="9984" width="9.296875" style="1"/>
    <col min="9985" max="9985" width="7" style="1" customWidth="1"/>
    <col min="9986" max="9986" width="55.5" style="1" customWidth="1"/>
    <col min="9987" max="9990" width="12.69921875" style="1" customWidth="1"/>
    <col min="9991" max="9991" width="9" style="1" customWidth="1"/>
    <col min="9992" max="10240" width="9.296875" style="1"/>
    <col min="10241" max="10241" width="7" style="1" customWidth="1"/>
    <col min="10242" max="10242" width="55.5" style="1" customWidth="1"/>
    <col min="10243" max="10246" width="12.69921875" style="1" customWidth="1"/>
    <col min="10247" max="10247" width="9" style="1" customWidth="1"/>
    <col min="10248" max="10496" width="9.296875" style="1"/>
    <col min="10497" max="10497" width="7" style="1" customWidth="1"/>
    <col min="10498" max="10498" width="55.5" style="1" customWidth="1"/>
    <col min="10499" max="10502" width="12.69921875" style="1" customWidth="1"/>
    <col min="10503" max="10503" width="9" style="1" customWidth="1"/>
    <col min="10504" max="10752" width="9.296875" style="1"/>
    <col min="10753" max="10753" width="7" style="1" customWidth="1"/>
    <col min="10754" max="10754" width="55.5" style="1" customWidth="1"/>
    <col min="10755" max="10758" width="12.69921875" style="1" customWidth="1"/>
    <col min="10759" max="10759" width="9" style="1" customWidth="1"/>
    <col min="10760" max="11008" width="9.296875" style="1"/>
    <col min="11009" max="11009" width="7" style="1" customWidth="1"/>
    <col min="11010" max="11010" width="55.5" style="1" customWidth="1"/>
    <col min="11011" max="11014" width="12.69921875" style="1" customWidth="1"/>
    <col min="11015" max="11015" width="9" style="1" customWidth="1"/>
    <col min="11016" max="11264" width="9.296875" style="1"/>
    <col min="11265" max="11265" width="7" style="1" customWidth="1"/>
    <col min="11266" max="11266" width="55.5" style="1" customWidth="1"/>
    <col min="11267" max="11270" width="12.69921875" style="1" customWidth="1"/>
    <col min="11271" max="11271" width="9" style="1" customWidth="1"/>
    <col min="11272" max="11520" width="9.296875" style="1"/>
    <col min="11521" max="11521" width="7" style="1" customWidth="1"/>
    <col min="11522" max="11522" width="55.5" style="1" customWidth="1"/>
    <col min="11523" max="11526" width="12.69921875" style="1" customWidth="1"/>
    <col min="11527" max="11527" width="9" style="1" customWidth="1"/>
    <col min="11528" max="11776" width="9.296875" style="1"/>
    <col min="11777" max="11777" width="7" style="1" customWidth="1"/>
    <col min="11778" max="11778" width="55.5" style="1" customWidth="1"/>
    <col min="11779" max="11782" width="12.69921875" style="1" customWidth="1"/>
    <col min="11783" max="11783" width="9" style="1" customWidth="1"/>
    <col min="11784" max="12032" width="9.296875" style="1"/>
    <col min="12033" max="12033" width="7" style="1" customWidth="1"/>
    <col min="12034" max="12034" width="55.5" style="1" customWidth="1"/>
    <col min="12035" max="12038" width="12.69921875" style="1" customWidth="1"/>
    <col min="12039" max="12039" width="9" style="1" customWidth="1"/>
    <col min="12040" max="12288" width="9.296875" style="1"/>
    <col min="12289" max="12289" width="7" style="1" customWidth="1"/>
    <col min="12290" max="12290" width="55.5" style="1" customWidth="1"/>
    <col min="12291" max="12294" width="12.69921875" style="1" customWidth="1"/>
    <col min="12295" max="12295" width="9" style="1" customWidth="1"/>
    <col min="12296" max="12544" width="9.296875" style="1"/>
    <col min="12545" max="12545" width="7" style="1" customWidth="1"/>
    <col min="12546" max="12546" width="55.5" style="1" customWidth="1"/>
    <col min="12547" max="12550" width="12.69921875" style="1" customWidth="1"/>
    <col min="12551" max="12551" width="9" style="1" customWidth="1"/>
    <col min="12552" max="12800" width="9.296875" style="1"/>
    <col min="12801" max="12801" width="7" style="1" customWidth="1"/>
    <col min="12802" max="12802" width="55.5" style="1" customWidth="1"/>
    <col min="12803" max="12806" width="12.69921875" style="1" customWidth="1"/>
    <col min="12807" max="12807" width="9" style="1" customWidth="1"/>
    <col min="12808" max="13056" width="9.296875" style="1"/>
    <col min="13057" max="13057" width="7" style="1" customWidth="1"/>
    <col min="13058" max="13058" width="55.5" style="1" customWidth="1"/>
    <col min="13059" max="13062" width="12.69921875" style="1" customWidth="1"/>
    <col min="13063" max="13063" width="9" style="1" customWidth="1"/>
    <col min="13064" max="13312" width="9.296875" style="1"/>
    <col min="13313" max="13313" width="7" style="1" customWidth="1"/>
    <col min="13314" max="13314" width="55.5" style="1" customWidth="1"/>
    <col min="13315" max="13318" width="12.69921875" style="1" customWidth="1"/>
    <col min="13319" max="13319" width="9" style="1" customWidth="1"/>
    <col min="13320" max="13568" width="9.296875" style="1"/>
    <col min="13569" max="13569" width="7" style="1" customWidth="1"/>
    <col min="13570" max="13570" width="55.5" style="1" customWidth="1"/>
    <col min="13571" max="13574" width="12.69921875" style="1" customWidth="1"/>
    <col min="13575" max="13575" width="9" style="1" customWidth="1"/>
    <col min="13576" max="13824" width="9.296875" style="1"/>
    <col min="13825" max="13825" width="7" style="1" customWidth="1"/>
    <col min="13826" max="13826" width="55.5" style="1" customWidth="1"/>
    <col min="13827" max="13830" width="12.69921875" style="1" customWidth="1"/>
    <col min="13831" max="13831" width="9" style="1" customWidth="1"/>
    <col min="13832" max="14080" width="9.296875" style="1"/>
    <col min="14081" max="14081" width="7" style="1" customWidth="1"/>
    <col min="14082" max="14082" width="55.5" style="1" customWidth="1"/>
    <col min="14083" max="14086" width="12.69921875" style="1" customWidth="1"/>
    <col min="14087" max="14087" width="9" style="1" customWidth="1"/>
    <col min="14088" max="14336" width="9.296875" style="1"/>
    <col min="14337" max="14337" width="7" style="1" customWidth="1"/>
    <col min="14338" max="14338" width="55.5" style="1" customWidth="1"/>
    <col min="14339" max="14342" width="12.69921875" style="1" customWidth="1"/>
    <col min="14343" max="14343" width="9" style="1" customWidth="1"/>
    <col min="14344" max="14592" width="9.296875" style="1"/>
    <col min="14593" max="14593" width="7" style="1" customWidth="1"/>
    <col min="14594" max="14594" width="55.5" style="1" customWidth="1"/>
    <col min="14595" max="14598" width="12.69921875" style="1" customWidth="1"/>
    <col min="14599" max="14599" width="9" style="1" customWidth="1"/>
    <col min="14600" max="14848" width="9.296875" style="1"/>
    <col min="14849" max="14849" width="7" style="1" customWidth="1"/>
    <col min="14850" max="14850" width="55.5" style="1" customWidth="1"/>
    <col min="14851" max="14854" width="12.69921875" style="1" customWidth="1"/>
    <col min="14855" max="14855" width="9" style="1" customWidth="1"/>
    <col min="14856" max="15104" width="9.296875" style="1"/>
    <col min="15105" max="15105" width="7" style="1" customWidth="1"/>
    <col min="15106" max="15106" width="55.5" style="1" customWidth="1"/>
    <col min="15107" max="15110" width="12.69921875" style="1" customWidth="1"/>
    <col min="15111" max="15111" width="9" style="1" customWidth="1"/>
    <col min="15112" max="15360" width="9.296875" style="1"/>
    <col min="15361" max="15361" width="7" style="1" customWidth="1"/>
    <col min="15362" max="15362" width="55.5" style="1" customWidth="1"/>
    <col min="15363" max="15366" width="12.69921875" style="1" customWidth="1"/>
    <col min="15367" max="15367" width="9" style="1" customWidth="1"/>
    <col min="15368" max="15616" width="9.296875" style="1"/>
    <col min="15617" max="15617" width="7" style="1" customWidth="1"/>
    <col min="15618" max="15618" width="55.5" style="1" customWidth="1"/>
    <col min="15619" max="15622" width="12.69921875" style="1" customWidth="1"/>
    <col min="15623" max="15623" width="9" style="1" customWidth="1"/>
    <col min="15624" max="15872" width="9.296875" style="1"/>
    <col min="15873" max="15873" width="7" style="1" customWidth="1"/>
    <col min="15874" max="15874" width="55.5" style="1" customWidth="1"/>
    <col min="15875" max="15878" width="12.69921875" style="1" customWidth="1"/>
    <col min="15879" max="15879" width="9" style="1" customWidth="1"/>
    <col min="15880" max="16128" width="9.296875" style="1"/>
    <col min="16129" max="16129" width="7" style="1" customWidth="1"/>
    <col min="16130" max="16130" width="55.5" style="1" customWidth="1"/>
    <col min="16131" max="16134" width="12.69921875" style="1" customWidth="1"/>
    <col min="16135" max="16135" width="9" style="1" customWidth="1"/>
    <col min="16136" max="16384" width="9.296875" style="1"/>
  </cols>
  <sheetData>
    <row r="1" spans="1:6" ht="40.5" customHeight="1" x14ac:dyDescent="0.35">
      <c r="A1" s="1525" t="s">
        <v>576</v>
      </c>
      <c r="B1" s="1526"/>
      <c r="C1" s="1526"/>
      <c r="D1" s="1526"/>
      <c r="E1" s="1526"/>
      <c r="F1" s="1526"/>
    </row>
    <row r="3" spans="1:6" ht="16" customHeight="1" x14ac:dyDescent="0.35">
      <c r="A3" s="1402" t="s">
        <v>538</v>
      </c>
      <c r="B3" s="1402"/>
      <c r="C3" s="1402"/>
      <c r="D3" s="1402"/>
      <c r="E3" s="1402"/>
      <c r="F3" s="1402"/>
    </row>
    <row r="4" spans="1:6" ht="16" customHeight="1" x14ac:dyDescent="0.35">
      <c r="A4" s="1408"/>
      <c r="B4" s="1408"/>
      <c r="D4" s="312"/>
      <c r="E4" s="312"/>
      <c r="F4" s="2" t="s">
        <v>404</v>
      </c>
    </row>
    <row r="5" spans="1:6" ht="31.5" customHeight="1" x14ac:dyDescent="0.35">
      <c r="A5" s="167" t="s">
        <v>2</v>
      </c>
      <c r="B5" s="31" t="s">
        <v>3</v>
      </c>
      <c r="C5" s="801" t="s">
        <v>539</v>
      </c>
      <c r="D5" s="801" t="s">
        <v>722</v>
      </c>
      <c r="E5" s="801" t="s">
        <v>806</v>
      </c>
      <c r="F5" s="802" t="s">
        <v>888</v>
      </c>
    </row>
    <row r="6" spans="1:6" s="6" customFormat="1" ht="12" customHeight="1" x14ac:dyDescent="0.25">
      <c r="A6" s="353" t="s">
        <v>5</v>
      </c>
      <c r="B6" s="354" t="s">
        <v>6</v>
      </c>
      <c r="C6" s="354" t="s">
        <v>7</v>
      </c>
      <c r="D6" s="354" t="s">
        <v>8</v>
      </c>
      <c r="E6" s="355" t="s">
        <v>266</v>
      </c>
      <c r="F6" s="356" t="s">
        <v>459</v>
      </c>
    </row>
    <row r="7" spans="1:6" s="746" customFormat="1" ht="23.25" customHeight="1" x14ac:dyDescent="0.3">
      <c r="A7" s="742" t="s">
        <v>9</v>
      </c>
      <c r="B7" s="743" t="s">
        <v>540</v>
      </c>
      <c r="C7" s="744">
        <v>1153851</v>
      </c>
      <c r="D7" s="744">
        <v>1050000</v>
      </c>
      <c r="E7" s="744">
        <f t="shared" ref="E7" si="0">D7*110%</f>
        <v>1155000</v>
      </c>
      <c r="F7" s="745">
        <v>1160000</v>
      </c>
    </row>
    <row r="8" spans="1:6" s="746" customFormat="1" ht="23.25" customHeight="1" x14ac:dyDescent="0.3">
      <c r="A8" s="747" t="s">
        <v>12</v>
      </c>
      <c r="B8" s="748" t="s">
        <v>541</v>
      </c>
      <c r="C8" s="749">
        <v>430317</v>
      </c>
      <c r="D8" s="749"/>
      <c r="E8" s="750"/>
      <c r="F8" s="751"/>
    </row>
    <row r="9" spans="1:6" s="746" customFormat="1" ht="23.25" customHeight="1" x14ac:dyDescent="0.3">
      <c r="A9" s="742" t="s">
        <v>15</v>
      </c>
      <c r="B9" s="748" t="s">
        <v>107</v>
      </c>
      <c r="C9" s="749">
        <v>834000</v>
      </c>
      <c r="D9" s="749">
        <v>940000</v>
      </c>
      <c r="E9" s="750">
        <v>955000</v>
      </c>
      <c r="F9" s="751">
        <v>970000</v>
      </c>
    </row>
    <row r="10" spans="1:6" s="746" customFormat="1" ht="23.25" customHeight="1" x14ac:dyDescent="0.3">
      <c r="A10" s="747" t="s">
        <v>18</v>
      </c>
      <c r="B10" s="748" t="s">
        <v>542</v>
      </c>
      <c r="C10" s="749">
        <v>240158</v>
      </c>
      <c r="D10" s="749">
        <v>190000</v>
      </c>
      <c r="E10" s="749">
        <v>193000</v>
      </c>
      <c r="F10" s="751">
        <v>198000</v>
      </c>
    </row>
    <row r="11" spans="1:6" s="746" customFormat="1" ht="23.25" customHeight="1" x14ac:dyDescent="0.3">
      <c r="A11" s="742" t="s">
        <v>21</v>
      </c>
      <c r="B11" s="748" t="s">
        <v>440</v>
      </c>
      <c r="C11" s="749">
        <v>16266</v>
      </c>
      <c r="D11" s="749">
        <v>2500</v>
      </c>
      <c r="E11" s="749">
        <v>2500</v>
      </c>
      <c r="F11" s="751">
        <v>2500</v>
      </c>
    </row>
    <row r="12" spans="1:6" s="746" customFormat="1" ht="23.25" customHeight="1" x14ac:dyDescent="0.3">
      <c r="A12" s="747" t="s">
        <v>24</v>
      </c>
      <c r="B12" s="748" t="s">
        <v>543</v>
      </c>
      <c r="C12" s="749"/>
      <c r="D12" s="749"/>
      <c r="E12" s="750"/>
      <c r="F12" s="751"/>
    </row>
    <row r="13" spans="1:6" s="746" customFormat="1" ht="23.25" customHeight="1" x14ac:dyDescent="0.3">
      <c r="A13" s="742" t="s">
        <v>27</v>
      </c>
      <c r="B13" s="752" t="s">
        <v>544</v>
      </c>
      <c r="C13" s="749"/>
      <c r="D13" s="749"/>
      <c r="E13" s="750"/>
      <c r="F13" s="751"/>
    </row>
    <row r="14" spans="1:6" s="746" customFormat="1" ht="24" customHeight="1" x14ac:dyDescent="0.3">
      <c r="A14" s="747" t="s">
        <v>30</v>
      </c>
      <c r="B14" s="748" t="s">
        <v>653</v>
      </c>
      <c r="C14" s="753">
        <f>SUM(C7:C13)</f>
        <v>2674592</v>
      </c>
      <c r="D14" s="753">
        <f>SUM(D7:D13)</f>
        <v>2182500</v>
      </c>
      <c r="E14" s="753">
        <f>SUM(E7:E13)</f>
        <v>2305500</v>
      </c>
      <c r="F14" s="754">
        <f>SUM(F7:F13)</f>
        <v>2330500</v>
      </c>
    </row>
    <row r="15" spans="1:6" s="746" customFormat="1" ht="23.25" customHeight="1" x14ac:dyDescent="0.3">
      <c r="A15" s="755" t="s">
        <v>33</v>
      </c>
      <c r="B15" s="756" t="s">
        <v>545</v>
      </c>
      <c r="C15" s="757">
        <v>2097858</v>
      </c>
      <c r="D15" s="757">
        <v>80000</v>
      </c>
      <c r="E15" s="758">
        <v>10000</v>
      </c>
      <c r="F15" s="759">
        <v>10000</v>
      </c>
    </row>
    <row r="16" spans="1:6" s="11" customFormat="1" ht="27" customHeight="1" x14ac:dyDescent="0.3">
      <c r="A16" s="167" t="s">
        <v>36</v>
      </c>
      <c r="B16" s="79" t="s">
        <v>546</v>
      </c>
      <c r="C16" s="366">
        <f>SUM(C14:C15)</f>
        <v>4772450</v>
      </c>
      <c r="D16" s="366">
        <f>+D14+D15</f>
        <v>2262500</v>
      </c>
      <c r="E16" s="366">
        <f>+E14+E15</f>
        <v>2315500</v>
      </c>
      <c r="F16" s="367">
        <f>+F14+F15</f>
        <v>2340500</v>
      </c>
    </row>
    <row r="17" spans="1:7" s="11" customFormat="1" ht="12" customHeight="1" x14ac:dyDescent="0.3">
      <c r="A17" s="368"/>
      <c r="B17" s="369"/>
      <c r="C17" s="370"/>
      <c r="D17" s="371"/>
      <c r="E17" s="371"/>
      <c r="F17" s="372"/>
    </row>
    <row r="18" spans="1:7" s="11" customFormat="1" ht="24" customHeight="1" x14ac:dyDescent="0.3">
      <c r="A18" s="1402" t="s">
        <v>495</v>
      </c>
      <c r="B18" s="1402"/>
      <c r="C18" s="1402"/>
      <c r="D18" s="1402"/>
      <c r="E18" s="1402"/>
      <c r="F18" s="1402"/>
    </row>
    <row r="19" spans="1:7" s="11" customFormat="1" ht="12" customHeight="1" x14ac:dyDescent="0.3">
      <c r="A19" s="1527"/>
      <c r="B19" s="1527"/>
      <c r="C19" s="83"/>
      <c r="D19" s="312"/>
      <c r="E19" s="312"/>
      <c r="F19" s="2" t="s">
        <v>404</v>
      </c>
    </row>
    <row r="20" spans="1:7" s="11" customFormat="1" ht="31.5" customHeight="1" x14ac:dyDescent="0.3">
      <c r="A20" s="167" t="s">
        <v>2</v>
      </c>
      <c r="B20" s="31" t="s">
        <v>3</v>
      </c>
      <c r="C20" s="801" t="s">
        <v>539</v>
      </c>
      <c r="D20" s="801" t="s">
        <v>722</v>
      </c>
      <c r="E20" s="801" t="s">
        <v>806</v>
      </c>
      <c r="F20" s="802" t="s">
        <v>888</v>
      </c>
      <c r="G20" s="373"/>
    </row>
    <row r="21" spans="1:7" s="11" customFormat="1" ht="12" customHeight="1" x14ac:dyDescent="0.3">
      <c r="A21" s="353" t="s">
        <v>5</v>
      </c>
      <c r="B21" s="354" t="s">
        <v>6</v>
      </c>
      <c r="C21" s="354" t="s">
        <v>7</v>
      </c>
      <c r="D21" s="354" t="s">
        <v>8</v>
      </c>
      <c r="E21" s="355" t="s">
        <v>266</v>
      </c>
      <c r="F21" s="356" t="s">
        <v>459</v>
      </c>
      <c r="G21" s="373"/>
    </row>
    <row r="22" spans="1:7" s="11" customFormat="1" ht="23.25" customHeight="1" x14ac:dyDescent="0.3">
      <c r="A22" s="78" t="s">
        <v>9</v>
      </c>
      <c r="B22" s="374" t="s">
        <v>547</v>
      </c>
      <c r="C22" s="360">
        <v>2792097</v>
      </c>
      <c r="D22" s="360">
        <v>2094931</v>
      </c>
      <c r="E22" s="360">
        <v>2112442</v>
      </c>
      <c r="F22" s="362">
        <v>2156852</v>
      </c>
      <c r="G22" s="373"/>
    </row>
    <row r="23" spans="1:7" ht="23.25" customHeight="1" x14ac:dyDescent="0.35">
      <c r="A23" s="78" t="s">
        <v>12</v>
      </c>
      <c r="B23" s="375" t="s">
        <v>548</v>
      </c>
      <c r="C23" s="377">
        <f>SUM(C24:C25)</f>
        <v>1804096</v>
      </c>
      <c r="D23" s="364">
        <f>+D24+D25+D26</f>
        <v>126600</v>
      </c>
      <c r="E23" s="364">
        <f>+E24+E25+E26</f>
        <v>162500</v>
      </c>
      <c r="F23" s="365">
        <f>+F24+F25+F26</f>
        <v>142500</v>
      </c>
    </row>
    <row r="24" spans="1:7" ht="23.25" customHeight="1" x14ac:dyDescent="0.35">
      <c r="A24" s="50" t="s">
        <v>549</v>
      </c>
      <c r="B24" s="359" t="s">
        <v>229</v>
      </c>
      <c r="C24" s="360">
        <v>1191041</v>
      </c>
      <c r="D24" s="360">
        <v>111600</v>
      </c>
      <c r="E24" s="360">
        <v>132500</v>
      </c>
      <c r="F24" s="362">
        <v>122500</v>
      </c>
    </row>
    <row r="25" spans="1:7" ht="23.25" customHeight="1" x14ac:dyDescent="0.35">
      <c r="A25" s="50" t="s">
        <v>550</v>
      </c>
      <c r="B25" s="359" t="s">
        <v>231</v>
      </c>
      <c r="C25" s="360">
        <v>613055</v>
      </c>
      <c r="D25" s="360">
        <v>10000</v>
      </c>
      <c r="E25" s="360">
        <v>25000</v>
      </c>
      <c r="F25" s="362">
        <v>15000</v>
      </c>
    </row>
    <row r="26" spans="1:7" ht="23.25" customHeight="1" x14ac:dyDescent="0.35">
      <c r="A26" s="50" t="s">
        <v>551</v>
      </c>
      <c r="B26" s="363" t="s">
        <v>233</v>
      </c>
      <c r="C26" s="360">
        <f>'1.sz.mell.'!D98</f>
        <v>0</v>
      </c>
      <c r="D26" s="360">
        <v>5000</v>
      </c>
      <c r="E26" s="360">
        <v>5000</v>
      </c>
      <c r="F26" s="362">
        <v>5000</v>
      </c>
    </row>
    <row r="27" spans="1:7" ht="23.25" customHeight="1" x14ac:dyDescent="0.35">
      <c r="A27" s="78" t="s">
        <v>15</v>
      </c>
      <c r="B27" s="376" t="s">
        <v>552</v>
      </c>
      <c r="C27" s="377">
        <f>+C22+C23</f>
        <v>4596193</v>
      </c>
      <c r="D27" s="377">
        <f>+D22+D23</f>
        <v>2221531</v>
      </c>
      <c r="E27" s="377">
        <f>+E22+E23</f>
        <v>2274942</v>
      </c>
      <c r="F27" s="378">
        <f>+F22+F23</f>
        <v>2299352</v>
      </c>
    </row>
    <row r="28" spans="1:7" ht="23.25" customHeight="1" x14ac:dyDescent="0.35">
      <c r="A28" s="379" t="s">
        <v>18</v>
      </c>
      <c r="B28" s="380" t="s">
        <v>553</v>
      </c>
      <c r="C28" s="381">
        <v>176257</v>
      </c>
      <c r="D28" s="381">
        <v>40969</v>
      </c>
      <c r="E28" s="381">
        <v>40558</v>
      </c>
      <c r="F28" s="382">
        <v>41148</v>
      </c>
      <c r="G28" s="80"/>
    </row>
    <row r="29" spans="1:7" s="11" customFormat="1" ht="23.25" customHeight="1" x14ac:dyDescent="0.3">
      <c r="A29" s="383" t="s">
        <v>21</v>
      </c>
      <c r="B29" s="81" t="s">
        <v>554</v>
      </c>
      <c r="C29" s="384">
        <f>+C27+C28</f>
        <v>4772450</v>
      </c>
      <c r="D29" s="384">
        <f>+D27+D28</f>
        <v>2262500</v>
      </c>
      <c r="E29" s="384">
        <f>+E27+E28</f>
        <v>2315500</v>
      </c>
      <c r="F29" s="385">
        <f>+F27+F28</f>
        <v>2340500</v>
      </c>
    </row>
    <row r="30" spans="1:7" x14ac:dyDescent="0.35">
      <c r="C30" s="82"/>
    </row>
    <row r="31" spans="1:7" x14ac:dyDescent="0.35">
      <c r="C31" s="82"/>
    </row>
    <row r="32" spans="1:7" x14ac:dyDescent="0.35">
      <c r="C32" s="82"/>
    </row>
    <row r="33" spans="3:8" ht="16.5" customHeight="1" x14ac:dyDescent="0.35">
      <c r="C33" s="82"/>
    </row>
    <row r="34" spans="3:8" x14ac:dyDescent="0.35">
      <c r="C34" s="82"/>
    </row>
    <row r="35" spans="3:8" x14ac:dyDescent="0.35">
      <c r="C35" s="82"/>
    </row>
    <row r="36" spans="3:8" s="82" customFormat="1" x14ac:dyDescent="0.35">
      <c r="G36" s="1"/>
      <c r="H36" s="1"/>
    </row>
    <row r="37" spans="3:8" s="82" customFormat="1" x14ac:dyDescent="0.35">
      <c r="G37" s="1"/>
      <c r="H37" s="1"/>
    </row>
    <row r="38" spans="3:8" s="82" customFormat="1" x14ac:dyDescent="0.35">
      <c r="G38" s="1"/>
      <c r="H38" s="1"/>
    </row>
    <row r="39" spans="3:8" s="82" customFormat="1" x14ac:dyDescent="0.35">
      <c r="G39" s="1"/>
      <c r="H39" s="1"/>
    </row>
    <row r="40" spans="3:8" s="82" customFormat="1" x14ac:dyDescent="0.35">
      <c r="G40" s="1"/>
      <c r="H40" s="1"/>
    </row>
    <row r="41" spans="3:8" s="82" customFormat="1" x14ac:dyDescent="0.35">
      <c r="G41" s="1"/>
      <c r="H41" s="1"/>
    </row>
    <row r="42" spans="3:8" s="82" customFormat="1" x14ac:dyDescent="0.35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16. melléklet a 27/2020.(XI.26.)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M22"/>
  <sheetViews>
    <sheetView zoomScaleNormal="100" workbookViewId="0">
      <selection activeCell="I12" sqref="I12"/>
    </sheetView>
  </sheetViews>
  <sheetFormatPr defaultColWidth="9.296875" defaultRowHeight="14" x14ac:dyDescent="0.3"/>
  <cols>
    <col min="1" max="1" width="41.296875" style="320" customWidth="1"/>
    <col min="2" max="2" width="19.69921875" style="320" customWidth="1"/>
    <col min="3" max="3" width="16.69921875" style="320" customWidth="1"/>
    <col min="4" max="9" width="16" style="320" customWidth="1"/>
    <col min="10" max="10" width="17.796875" style="320" customWidth="1"/>
    <col min="11" max="11" width="12.69921875" style="320" bestFit="1" customWidth="1"/>
    <col min="12" max="12" width="14" style="320" bestFit="1" customWidth="1"/>
    <col min="13" max="13" width="16.19921875" style="320" customWidth="1"/>
    <col min="14" max="16384" width="9.296875" style="320"/>
  </cols>
  <sheetData>
    <row r="1" spans="1:13" ht="56.25" customHeight="1" x14ac:dyDescent="0.3">
      <c r="A1" s="1528" t="s">
        <v>591</v>
      </c>
      <c r="B1" s="1528"/>
      <c r="C1" s="1528"/>
      <c r="D1" s="1528"/>
      <c r="E1" s="1528"/>
      <c r="F1" s="1528"/>
      <c r="G1" s="1528"/>
      <c r="H1" s="1528"/>
      <c r="I1" s="1528"/>
      <c r="J1" s="1528"/>
      <c r="K1" s="1528"/>
      <c r="L1" s="1528"/>
      <c r="M1" s="1528"/>
    </row>
    <row r="2" spans="1:13" ht="18.75" customHeight="1" x14ac:dyDescent="0.3">
      <c r="A2" s="321"/>
      <c r="B2" s="321"/>
      <c r="C2" s="321"/>
      <c r="D2" s="321"/>
      <c r="E2" s="321"/>
      <c r="F2" s="321"/>
      <c r="G2" s="321"/>
      <c r="H2" s="321"/>
      <c r="I2" s="321"/>
    </row>
    <row r="3" spans="1:13" x14ac:dyDescent="0.3">
      <c r="A3" s="1535" t="s">
        <v>1</v>
      </c>
      <c r="B3" s="1535"/>
      <c r="C3" s="1535"/>
      <c r="D3" s="1535"/>
      <c r="E3" s="1535"/>
      <c r="F3" s="1535"/>
      <c r="G3" s="1535"/>
      <c r="H3" s="1535"/>
      <c r="I3" s="1535"/>
      <c r="J3" s="1535"/>
      <c r="K3" s="1535"/>
      <c r="L3" s="1535"/>
      <c r="M3" s="1535"/>
    </row>
    <row r="4" spans="1:13" s="323" customFormat="1" ht="71.25" customHeight="1" x14ac:dyDescent="0.3">
      <c r="A4" s="1531" t="s">
        <v>525</v>
      </c>
      <c r="B4" s="1533" t="s">
        <v>526</v>
      </c>
      <c r="C4" s="1531" t="s">
        <v>527</v>
      </c>
      <c r="D4" s="1529" t="s">
        <v>889</v>
      </c>
      <c r="E4" s="1529"/>
      <c r="F4" s="1529" t="s">
        <v>807</v>
      </c>
      <c r="G4" s="1529"/>
      <c r="H4" s="1529" t="s">
        <v>890</v>
      </c>
      <c r="I4" s="1530"/>
      <c r="J4" s="1529" t="s">
        <v>940</v>
      </c>
      <c r="K4" s="1530"/>
      <c r="L4" s="1529" t="s">
        <v>939</v>
      </c>
      <c r="M4" s="1530"/>
    </row>
    <row r="5" spans="1:13" s="326" customFormat="1" x14ac:dyDescent="0.3">
      <c r="A5" s="1532"/>
      <c r="B5" s="1534"/>
      <c r="C5" s="1532"/>
      <c r="D5" s="324" t="s">
        <v>528</v>
      </c>
      <c r="E5" s="324" t="s">
        <v>529</v>
      </c>
      <c r="F5" s="324" t="s">
        <v>528</v>
      </c>
      <c r="G5" s="324" t="s">
        <v>529</v>
      </c>
      <c r="H5" s="324" t="s">
        <v>528</v>
      </c>
      <c r="I5" s="325" t="s">
        <v>529</v>
      </c>
      <c r="J5" s="324" t="s">
        <v>528</v>
      </c>
      <c r="K5" s="325" t="s">
        <v>529</v>
      </c>
      <c r="L5" s="324" t="s">
        <v>528</v>
      </c>
      <c r="M5" s="325" t="s">
        <v>529</v>
      </c>
    </row>
    <row r="6" spans="1:13" x14ac:dyDescent="0.3">
      <c r="A6" s="443" t="s">
        <v>938</v>
      </c>
      <c r="B6" s="328">
        <v>350000000</v>
      </c>
      <c r="C6" s="327">
        <v>2028</v>
      </c>
      <c r="D6" s="329">
        <v>37840000</v>
      </c>
      <c r="E6" s="329">
        <v>3539460</v>
      </c>
      <c r="F6" s="329">
        <v>37840000</v>
      </c>
      <c r="G6" s="329">
        <v>3128949</v>
      </c>
      <c r="H6" s="329">
        <v>37840000</v>
      </c>
      <c r="I6" s="330">
        <v>2718437</v>
      </c>
      <c r="J6" s="329">
        <v>37840000</v>
      </c>
      <c r="K6" s="330">
        <v>2307926</v>
      </c>
      <c r="L6" s="329">
        <v>37820000</v>
      </c>
      <c r="M6" s="330">
        <v>255369</v>
      </c>
    </row>
    <row r="7" spans="1:13" s="335" customFormat="1" ht="26.25" customHeight="1" x14ac:dyDescent="0.3">
      <c r="A7" s="444" t="s">
        <v>394</v>
      </c>
      <c r="B7" s="331">
        <f>SUM(B6:B6)</f>
        <v>350000000</v>
      </c>
      <c r="C7" s="332"/>
      <c r="D7" s="333">
        <f t="shared" ref="D7:I7" si="0">SUM(D6:D6)</f>
        <v>37840000</v>
      </c>
      <c r="E7" s="333">
        <f t="shared" si="0"/>
        <v>3539460</v>
      </c>
      <c r="F7" s="333">
        <f t="shared" si="0"/>
        <v>37840000</v>
      </c>
      <c r="G7" s="333">
        <f t="shared" si="0"/>
        <v>3128949</v>
      </c>
      <c r="H7" s="333">
        <f t="shared" si="0"/>
        <v>37840000</v>
      </c>
      <c r="I7" s="334">
        <f t="shared" si="0"/>
        <v>2718437</v>
      </c>
      <c r="J7" s="333">
        <f t="shared" ref="J7:K7" si="1">SUM(J6:J6)</f>
        <v>37840000</v>
      </c>
      <c r="K7" s="334">
        <f t="shared" si="1"/>
        <v>2307926</v>
      </c>
      <c r="L7" s="333">
        <v>37820000</v>
      </c>
      <c r="M7" s="334">
        <f t="shared" ref="M7" si="2">SUM(M6:M6)</f>
        <v>255369</v>
      </c>
    </row>
    <row r="8" spans="1:13" x14ac:dyDescent="0.3">
      <c r="A8" s="322"/>
      <c r="B8" s="322"/>
      <c r="C8" s="322"/>
      <c r="D8" s="322"/>
      <c r="E8" s="322"/>
      <c r="F8" s="322"/>
      <c r="G8" s="322"/>
      <c r="H8" s="322"/>
      <c r="I8" s="322"/>
    </row>
    <row r="9" spans="1:13" x14ac:dyDescent="0.3">
      <c r="A9" s="322"/>
      <c r="B9" s="322"/>
      <c r="C9" s="322"/>
      <c r="D9" s="322"/>
      <c r="E9" s="322"/>
      <c r="F9" s="322"/>
      <c r="G9" s="322"/>
      <c r="H9" s="322"/>
      <c r="I9" s="322"/>
    </row>
    <row r="10" spans="1:13" x14ac:dyDescent="0.3">
      <c r="A10" s="322"/>
      <c r="B10" s="322"/>
      <c r="C10" s="322"/>
      <c r="D10" s="322"/>
      <c r="E10" s="322"/>
      <c r="F10" s="322"/>
      <c r="G10" s="322"/>
      <c r="H10" s="322"/>
      <c r="I10" s="322"/>
    </row>
    <row r="11" spans="1:13" x14ac:dyDescent="0.3">
      <c r="A11" s="322"/>
      <c r="B11" s="322"/>
      <c r="C11" s="322"/>
      <c r="D11" s="322"/>
      <c r="E11" s="322"/>
      <c r="F11" s="322"/>
      <c r="G11" s="322"/>
      <c r="H11" s="322"/>
      <c r="I11" s="322"/>
    </row>
    <row r="12" spans="1:13" x14ac:dyDescent="0.3">
      <c r="A12" s="322"/>
      <c r="B12" s="322"/>
      <c r="C12" s="322"/>
      <c r="D12" s="322"/>
      <c r="E12" s="322"/>
      <c r="F12" s="322"/>
      <c r="G12" s="322"/>
      <c r="H12" s="322"/>
      <c r="I12" s="322"/>
    </row>
    <row r="13" spans="1:13" x14ac:dyDescent="0.3">
      <c r="A13" s="322"/>
      <c r="B13" s="322"/>
      <c r="C13" s="322"/>
      <c r="D13" s="322"/>
      <c r="E13" s="322"/>
      <c r="F13" s="322"/>
      <c r="G13" s="322"/>
      <c r="H13" s="322"/>
      <c r="I13" s="322"/>
    </row>
    <row r="14" spans="1:13" x14ac:dyDescent="0.3">
      <c r="A14" s="322"/>
      <c r="B14" s="322"/>
      <c r="C14" s="322"/>
      <c r="D14" s="322"/>
      <c r="E14" s="322"/>
      <c r="F14" s="322"/>
      <c r="G14" s="322"/>
      <c r="H14" s="322"/>
      <c r="I14" s="322"/>
    </row>
    <row r="15" spans="1:13" x14ac:dyDescent="0.3">
      <c r="A15" s="322"/>
      <c r="B15" s="322"/>
      <c r="C15" s="322"/>
      <c r="D15" s="322"/>
      <c r="E15" s="322"/>
      <c r="F15" s="322"/>
      <c r="G15" s="322"/>
      <c r="H15" s="322"/>
      <c r="I15" s="322"/>
    </row>
    <row r="16" spans="1:13" x14ac:dyDescent="0.3">
      <c r="A16" s="322"/>
      <c r="B16" s="322"/>
      <c r="C16" s="322"/>
      <c r="D16" s="322"/>
      <c r="E16" s="322"/>
      <c r="F16" s="322"/>
      <c r="G16" s="322"/>
      <c r="H16" s="322"/>
      <c r="I16" s="322"/>
    </row>
    <row r="17" spans="1:9" x14ac:dyDescent="0.3">
      <c r="A17" s="322"/>
      <c r="B17" s="322"/>
      <c r="C17" s="322"/>
      <c r="D17" s="322"/>
      <c r="E17" s="322"/>
      <c r="F17" s="322"/>
      <c r="G17" s="322"/>
      <c r="H17" s="322"/>
      <c r="I17" s="322"/>
    </row>
    <row r="18" spans="1:9" x14ac:dyDescent="0.3">
      <c r="A18" s="322"/>
      <c r="B18" s="322"/>
      <c r="C18" s="322"/>
      <c r="D18" s="322"/>
      <c r="E18" s="322"/>
      <c r="F18" s="322"/>
      <c r="G18" s="322"/>
      <c r="H18" s="322"/>
      <c r="I18" s="322"/>
    </row>
    <row r="19" spans="1:9" x14ac:dyDescent="0.3">
      <c r="A19" s="322"/>
      <c r="B19" s="322"/>
      <c r="C19" s="322"/>
      <c r="D19" s="322"/>
      <c r="E19" s="322"/>
      <c r="F19" s="322"/>
      <c r="G19" s="322"/>
      <c r="H19" s="322"/>
      <c r="I19" s="322"/>
    </row>
    <row r="20" spans="1:9" x14ac:dyDescent="0.3">
      <c r="A20" s="322"/>
      <c r="B20" s="322"/>
      <c r="C20" s="322"/>
      <c r="D20" s="322"/>
      <c r="E20" s="322"/>
      <c r="F20" s="322"/>
      <c r="G20" s="322"/>
      <c r="H20" s="322"/>
      <c r="I20" s="322"/>
    </row>
    <row r="21" spans="1:9" x14ac:dyDescent="0.3">
      <c r="A21" s="322"/>
      <c r="B21" s="322"/>
      <c r="C21" s="322"/>
      <c r="D21" s="322"/>
      <c r="E21" s="322"/>
      <c r="F21" s="322"/>
      <c r="G21" s="322"/>
      <c r="H21" s="322"/>
      <c r="I21" s="322"/>
    </row>
    <row r="22" spans="1:9" x14ac:dyDescent="0.3">
      <c r="A22" s="322"/>
      <c r="B22" s="322"/>
      <c r="C22" s="322"/>
      <c r="D22" s="322"/>
      <c r="E22" s="322"/>
      <c r="F22" s="322"/>
      <c r="G22" s="322"/>
      <c r="H22" s="322"/>
      <c r="I22" s="322"/>
    </row>
  </sheetData>
  <mergeCells count="10">
    <mergeCell ref="A1:M1"/>
    <mergeCell ref="J4:K4"/>
    <mergeCell ref="L4:M4"/>
    <mergeCell ref="A4:A5"/>
    <mergeCell ref="B4:B5"/>
    <mergeCell ref="C4:C5"/>
    <mergeCell ref="D4:E4"/>
    <mergeCell ref="F4:G4"/>
    <mergeCell ref="H4:I4"/>
    <mergeCell ref="A3:M3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64" orientation="landscape" r:id="rId1"/>
  <headerFooter>
    <oddHeader>&amp;R&amp;"Times New Roman CE,Félkövér dőlt"&amp;11 17. melléklet a 27/2020.(XI.26.)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C20"/>
  <sheetViews>
    <sheetView zoomScaleNormal="100" workbookViewId="0">
      <selection activeCell="B16" sqref="B16"/>
    </sheetView>
  </sheetViews>
  <sheetFormatPr defaultColWidth="9.296875" defaultRowHeight="14" x14ac:dyDescent="0.3"/>
  <cols>
    <col min="1" max="1" width="8" style="408" customWidth="1"/>
    <col min="2" max="2" width="86.19921875" style="408" customWidth="1"/>
    <col min="3" max="3" width="21.5" style="1198" customWidth="1"/>
    <col min="4" max="16384" width="9.296875" style="408"/>
  </cols>
  <sheetData>
    <row r="1" spans="1:3" s="407" customFormat="1" ht="60" customHeight="1" x14ac:dyDescent="0.3">
      <c r="A1" s="1536" t="s">
        <v>592</v>
      </c>
      <c r="B1" s="1536"/>
      <c r="C1" s="1536"/>
    </row>
    <row r="2" spans="1:3" x14ac:dyDescent="0.3">
      <c r="C2" s="1190" t="s">
        <v>1</v>
      </c>
    </row>
    <row r="3" spans="1:3" ht="33.75" customHeight="1" x14ac:dyDescent="0.3">
      <c r="A3" s="513" t="s">
        <v>569</v>
      </c>
      <c r="B3" s="514" t="s">
        <v>265</v>
      </c>
      <c r="C3" s="1191" t="s">
        <v>730</v>
      </c>
    </row>
    <row r="4" spans="1:3" ht="22.5" customHeight="1" x14ac:dyDescent="0.3">
      <c r="A4" s="409" t="s">
        <v>9</v>
      </c>
      <c r="B4" s="510" t="s">
        <v>626</v>
      </c>
      <c r="C4" s="1192">
        <v>911000000</v>
      </c>
    </row>
    <row r="5" spans="1:3" ht="22.5" customHeight="1" x14ac:dyDescent="0.3">
      <c r="A5" s="410" t="s">
        <v>12</v>
      </c>
      <c r="B5" s="511" t="s">
        <v>627</v>
      </c>
      <c r="C5" s="1192">
        <v>50715234</v>
      </c>
    </row>
    <row r="6" spans="1:3" ht="22.5" customHeight="1" x14ac:dyDescent="0.3">
      <c r="A6" s="410" t="s">
        <v>15</v>
      </c>
      <c r="B6" s="511" t="s">
        <v>628</v>
      </c>
      <c r="C6" s="1193"/>
    </row>
    <row r="7" spans="1:3" ht="31.5" customHeight="1" x14ac:dyDescent="0.3">
      <c r="A7" s="410" t="s">
        <v>18</v>
      </c>
      <c r="B7" s="511" t="s">
        <v>629</v>
      </c>
      <c r="C7" s="1193">
        <v>16265660</v>
      </c>
    </row>
    <row r="8" spans="1:3" ht="22.5" customHeight="1" x14ac:dyDescent="0.3">
      <c r="A8" s="410" t="s">
        <v>21</v>
      </c>
      <c r="B8" s="511" t="s">
        <v>630</v>
      </c>
      <c r="C8" s="1193">
        <v>3000000</v>
      </c>
    </row>
    <row r="9" spans="1:3" ht="28.5" customHeight="1" x14ac:dyDescent="0.3">
      <c r="A9" s="516" t="s">
        <v>24</v>
      </c>
      <c r="B9" s="512" t="s">
        <v>631</v>
      </c>
      <c r="C9" s="1194"/>
    </row>
    <row r="10" spans="1:3" s="407" customFormat="1" ht="22.5" customHeight="1" x14ac:dyDescent="0.3">
      <c r="A10" s="514" t="s">
        <v>27</v>
      </c>
      <c r="B10" s="515" t="s">
        <v>632</v>
      </c>
      <c r="C10" s="1195">
        <f>SUM(C4:C9)</f>
        <v>980980894</v>
      </c>
    </row>
    <row r="11" spans="1:3" s="407" customFormat="1" ht="22.5" customHeight="1" x14ac:dyDescent="0.3">
      <c r="A11" s="517" t="s">
        <v>30</v>
      </c>
      <c r="B11" s="515" t="s">
        <v>633</v>
      </c>
      <c r="C11" s="1195">
        <f t="shared" ref="C11" si="0">C10/2</f>
        <v>490490447</v>
      </c>
    </row>
    <row r="12" spans="1:3" s="407" customFormat="1" ht="27" customHeight="1" x14ac:dyDescent="0.3">
      <c r="A12" s="409" t="s">
        <v>33</v>
      </c>
      <c r="B12" s="510" t="s">
        <v>634</v>
      </c>
      <c r="C12" s="1192">
        <v>41379460</v>
      </c>
    </row>
    <row r="13" spans="1:3" ht="34.5" customHeight="1" x14ac:dyDescent="0.3">
      <c r="A13" s="410" t="s">
        <v>36</v>
      </c>
      <c r="B13" s="511" t="s">
        <v>635</v>
      </c>
      <c r="C13" s="1193"/>
    </row>
    <row r="14" spans="1:3" ht="34.5" customHeight="1" x14ac:dyDescent="0.3">
      <c r="A14" s="410" t="s">
        <v>38</v>
      </c>
      <c r="B14" s="511" t="s">
        <v>636</v>
      </c>
      <c r="C14" s="1193"/>
    </row>
    <row r="15" spans="1:3" ht="34.5" customHeight="1" x14ac:dyDescent="0.3">
      <c r="A15" s="410" t="s">
        <v>40</v>
      </c>
      <c r="B15" s="511" t="s">
        <v>637</v>
      </c>
      <c r="C15" s="1193"/>
    </row>
    <row r="16" spans="1:3" ht="34.5" customHeight="1" x14ac:dyDescent="0.3">
      <c r="A16" s="410" t="s">
        <v>42</v>
      </c>
      <c r="B16" s="511" t="s">
        <v>638</v>
      </c>
      <c r="C16" s="1193"/>
    </row>
    <row r="17" spans="1:3" ht="34.5" customHeight="1" x14ac:dyDescent="0.3">
      <c r="A17" s="410" t="s">
        <v>44</v>
      </c>
      <c r="B17" s="511" t="s">
        <v>639</v>
      </c>
      <c r="C17" s="1193"/>
    </row>
    <row r="18" spans="1:3" ht="34.5" customHeight="1" x14ac:dyDescent="0.3">
      <c r="A18" s="518" t="s">
        <v>46</v>
      </c>
      <c r="B18" s="512" t="s">
        <v>640</v>
      </c>
      <c r="C18" s="1194"/>
    </row>
    <row r="19" spans="1:3" ht="34.5" customHeight="1" x14ac:dyDescent="0.3">
      <c r="A19" s="517" t="s">
        <v>48</v>
      </c>
      <c r="B19" s="515" t="s">
        <v>641</v>
      </c>
      <c r="C19" s="1196">
        <f>SUM(C12:C18)</f>
        <v>41379460</v>
      </c>
    </row>
    <row r="20" spans="1:3" s="407" customFormat="1" ht="24" customHeight="1" x14ac:dyDescent="0.3">
      <c r="A20" s="517" t="s">
        <v>50</v>
      </c>
      <c r="B20" s="515" t="s">
        <v>642</v>
      </c>
      <c r="C20" s="1197">
        <f>C11-C19</f>
        <v>449110987</v>
      </c>
    </row>
  </sheetData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horizontalDpi="4294967293" verticalDpi="4294967293" r:id="rId1"/>
  <headerFooter>
    <oddHeader>&amp;R&amp;"Times New Roman,Félkövér dőlt"&amp;11 18. melléklet a 27/2020.(XI.26.)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29"/>
  <sheetViews>
    <sheetView zoomScaleNormal="100" workbookViewId="0">
      <selection activeCell="P9" sqref="P9"/>
    </sheetView>
  </sheetViews>
  <sheetFormatPr defaultRowHeight="14.5" x14ac:dyDescent="0.35"/>
  <cols>
    <col min="1" max="1" width="7.296875" style="411" customWidth="1"/>
    <col min="2" max="2" width="45.19921875" style="411" customWidth="1"/>
    <col min="3" max="3" width="22.796875" style="417" customWidth="1"/>
    <col min="4" max="4" width="9.296875" style="411"/>
    <col min="5" max="5" width="12.796875" style="411" bestFit="1" customWidth="1"/>
    <col min="6" max="254" width="9.296875" style="411"/>
    <col min="255" max="255" width="5" style="411" customWidth="1"/>
    <col min="256" max="256" width="76.296875" style="411" customWidth="1"/>
    <col min="257" max="257" width="17.19921875" style="411" customWidth="1"/>
    <col min="258" max="258" width="19.19921875" style="411" customWidth="1"/>
    <col min="259" max="259" width="17.19921875" style="411" customWidth="1"/>
    <col min="260" max="260" width="9.296875" style="411"/>
    <col min="261" max="261" width="12.796875" style="411" bestFit="1" customWidth="1"/>
    <col min="262" max="510" width="9.296875" style="411"/>
    <col min="511" max="511" width="5" style="411" customWidth="1"/>
    <col min="512" max="512" width="76.296875" style="411" customWidth="1"/>
    <col min="513" max="513" width="17.19921875" style="411" customWidth="1"/>
    <col min="514" max="514" width="19.19921875" style="411" customWidth="1"/>
    <col min="515" max="515" width="17.19921875" style="411" customWidth="1"/>
    <col min="516" max="516" width="9.296875" style="411"/>
    <col min="517" max="517" width="12.796875" style="411" bestFit="1" customWidth="1"/>
    <col min="518" max="766" width="9.296875" style="411"/>
    <col min="767" max="767" width="5" style="411" customWidth="1"/>
    <col min="768" max="768" width="76.296875" style="411" customWidth="1"/>
    <col min="769" max="769" width="17.19921875" style="411" customWidth="1"/>
    <col min="770" max="770" width="19.19921875" style="411" customWidth="1"/>
    <col min="771" max="771" width="17.19921875" style="411" customWidth="1"/>
    <col min="772" max="772" width="9.296875" style="411"/>
    <col min="773" max="773" width="12.796875" style="411" bestFit="1" customWidth="1"/>
    <col min="774" max="1022" width="9.296875" style="411"/>
    <col min="1023" max="1023" width="5" style="411" customWidth="1"/>
    <col min="1024" max="1024" width="76.296875" style="411" customWidth="1"/>
    <col min="1025" max="1025" width="17.19921875" style="411" customWidth="1"/>
    <col min="1026" max="1026" width="19.19921875" style="411" customWidth="1"/>
    <col min="1027" max="1027" width="17.19921875" style="411" customWidth="1"/>
    <col min="1028" max="1028" width="9.296875" style="411"/>
    <col min="1029" max="1029" width="12.796875" style="411" bestFit="1" customWidth="1"/>
    <col min="1030" max="1278" width="9.296875" style="411"/>
    <col min="1279" max="1279" width="5" style="411" customWidth="1"/>
    <col min="1280" max="1280" width="76.296875" style="411" customWidth="1"/>
    <col min="1281" max="1281" width="17.19921875" style="411" customWidth="1"/>
    <col min="1282" max="1282" width="19.19921875" style="411" customWidth="1"/>
    <col min="1283" max="1283" width="17.19921875" style="411" customWidth="1"/>
    <col min="1284" max="1284" width="9.296875" style="411"/>
    <col min="1285" max="1285" width="12.796875" style="411" bestFit="1" customWidth="1"/>
    <col min="1286" max="1534" width="9.296875" style="411"/>
    <col min="1535" max="1535" width="5" style="411" customWidth="1"/>
    <col min="1536" max="1536" width="76.296875" style="411" customWidth="1"/>
    <col min="1537" max="1537" width="17.19921875" style="411" customWidth="1"/>
    <col min="1538" max="1538" width="19.19921875" style="411" customWidth="1"/>
    <col min="1539" max="1539" width="17.19921875" style="411" customWidth="1"/>
    <col min="1540" max="1540" width="9.296875" style="411"/>
    <col min="1541" max="1541" width="12.796875" style="411" bestFit="1" customWidth="1"/>
    <col min="1542" max="1790" width="9.296875" style="411"/>
    <col min="1791" max="1791" width="5" style="411" customWidth="1"/>
    <col min="1792" max="1792" width="76.296875" style="411" customWidth="1"/>
    <col min="1793" max="1793" width="17.19921875" style="411" customWidth="1"/>
    <col min="1794" max="1794" width="19.19921875" style="411" customWidth="1"/>
    <col min="1795" max="1795" width="17.19921875" style="411" customWidth="1"/>
    <col min="1796" max="1796" width="9.296875" style="411"/>
    <col min="1797" max="1797" width="12.796875" style="411" bestFit="1" customWidth="1"/>
    <col min="1798" max="2046" width="9.296875" style="411"/>
    <col min="2047" max="2047" width="5" style="411" customWidth="1"/>
    <col min="2048" max="2048" width="76.296875" style="411" customWidth="1"/>
    <col min="2049" max="2049" width="17.19921875" style="411" customWidth="1"/>
    <col min="2050" max="2050" width="19.19921875" style="411" customWidth="1"/>
    <col min="2051" max="2051" width="17.19921875" style="411" customWidth="1"/>
    <col min="2052" max="2052" width="9.296875" style="411"/>
    <col min="2053" max="2053" width="12.796875" style="411" bestFit="1" customWidth="1"/>
    <col min="2054" max="2302" width="9.296875" style="411"/>
    <col min="2303" max="2303" width="5" style="411" customWidth="1"/>
    <col min="2304" max="2304" width="76.296875" style="411" customWidth="1"/>
    <col min="2305" max="2305" width="17.19921875" style="411" customWidth="1"/>
    <col min="2306" max="2306" width="19.19921875" style="411" customWidth="1"/>
    <col min="2307" max="2307" width="17.19921875" style="411" customWidth="1"/>
    <col min="2308" max="2308" width="9.296875" style="411"/>
    <col min="2309" max="2309" width="12.796875" style="411" bestFit="1" customWidth="1"/>
    <col min="2310" max="2558" width="9.296875" style="411"/>
    <col min="2559" max="2559" width="5" style="411" customWidth="1"/>
    <col min="2560" max="2560" width="76.296875" style="411" customWidth="1"/>
    <col min="2561" max="2561" width="17.19921875" style="411" customWidth="1"/>
    <col min="2562" max="2562" width="19.19921875" style="411" customWidth="1"/>
    <col min="2563" max="2563" width="17.19921875" style="411" customWidth="1"/>
    <col min="2564" max="2564" width="9.296875" style="411"/>
    <col min="2565" max="2565" width="12.796875" style="411" bestFit="1" customWidth="1"/>
    <col min="2566" max="2814" width="9.296875" style="411"/>
    <col min="2815" max="2815" width="5" style="411" customWidth="1"/>
    <col min="2816" max="2816" width="76.296875" style="411" customWidth="1"/>
    <col min="2817" max="2817" width="17.19921875" style="411" customWidth="1"/>
    <col min="2818" max="2818" width="19.19921875" style="411" customWidth="1"/>
    <col min="2819" max="2819" width="17.19921875" style="411" customWidth="1"/>
    <col min="2820" max="2820" width="9.296875" style="411"/>
    <col min="2821" max="2821" width="12.796875" style="411" bestFit="1" customWidth="1"/>
    <col min="2822" max="3070" width="9.296875" style="411"/>
    <col min="3071" max="3071" width="5" style="411" customWidth="1"/>
    <col min="3072" max="3072" width="76.296875" style="411" customWidth="1"/>
    <col min="3073" max="3073" width="17.19921875" style="411" customWidth="1"/>
    <col min="3074" max="3074" width="19.19921875" style="411" customWidth="1"/>
    <col min="3075" max="3075" width="17.19921875" style="411" customWidth="1"/>
    <col min="3076" max="3076" width="9.296875" style="411"/>
    <col min="3077" max="3077" width="12.796875" style="411" bestFit="1" customWidth="1"/>
    <col min="3078" max="3326" width="9.296875" style="411"/>
    <col min="3327" max="3327" width="5" style="411" customWidth="1"/>
    <col min="3328" max="3328" width="76.296875" style="411" customWidth="1"/>
    <col min="3329" max="3329" width="17.19921875" style="411" customWidth="1"/>
    <col min="3330" max="3330" width="19.19921875" style="411" customWidth="1"/>
    <col min="3331" max="3331" width="17.19921875" style="411" customWidth="1"/>
    <col min="3332" max="3332" width="9.296875" style="411"/>
    <col min="3333" max="3333" width="12.796875" style="411" bestFit="1" customWidth="1"/>
    <col min="3334" max="3582" width="9.296875" style="411"/>
    <col min="3583" max="3583" width="5" style="411" customWidth="1"/>
    <col min="3584" max="3584" width="76.296875" style="411" customWidth="1"/>
    <col min="3585" max="3585" width="17.19921875" style="411" customWidth="1"/>
    <col min="3586" max="3586" width="19.19921875" style="411" customWidth="1"/>
    <col min="3587" max="3587" width="17.19921875" style="411" customWidth="1"/>
    <col min="3588" max="3588" width="9.296875" style="411"/>
    <col min="3589" max="3589" width="12.796875" style="411" bestFit="1" customWidth="1"/>
    <col min="3590" max="3838" width="9.296875" style="411"/>
    <col min="3839" max="3839" width="5" style="411" customWidth="1"/>
    <col min="3840" max="3840" width="76.296875" style="411" customWidth="1"/>
    <col min="3841" max="3841" width="17.19921875" style="411" customWidth="1"/>
    <col min="3842" max="3842" width="19.19921875" style="411" customWidth="1"/>
    <col min="3843" max="3843" width="17.19921875" style="411" customWidth="1"/>
    <col min="3844" max="3844" width="9.296875" style="411"/>
    <col min="3845" max="3845" width="12.796875" style="411" bestFit="1" customWidth="1"/>
    <col min="3846" max="4094" width="9.296875" style="411"/>
    <col min="4095" max="4095" width="5" style="411" customWidth="1"/>
    <col min="4096" max="4096" width="76.296875" style="411" customWidth="1"/>
    <col min="4097" max="4097" width="17.19921875" style="411" customWidth="1"/>
    <col min="4098" max="4098" width="19.19921875" style="411" customWidth="1"/>
    <col min="4099" max="4099" width="17.19921875" style="411" customWidth="1"/>
    <col min="4100" max="4100" width="9.296875" style="411"/>
    <col min="4101" max="4101" width="12.796875" style="411" bestFit="1" customWidth="1"/>
    <col min="4102" max="4350" width="9.296875" style="411"/>
    <col min="4351" max="4351" width="5" style="411" customWidth="1"/>
    <col min="4352" max="4352" width="76.296875" style="411" customWidth="1"/>
    <col min="4353" max="4353" width="17.19921875" style="411" customWidth="1"/>
    <col min="4354" max="4354" width="19.19921875" style="411" customWidth="1"/>
    <col min="4355" max="4355" width="17.19921875" style="411" customWidth="1"/>
    <col min="4356" max="4356" width="9.296875" style="411"/>
    <col min="4357" max="4357" width="12.796875" style="411" bestFit="1" customWidth="1"/>
    <col min="4358" max="4606" width="9.296875" style="411"/>
    <col min="4607" max="4607" width="5" style="411" customWidth="1"/>
    <col min="4608" max="4608" width="76.296875" style="411" customWidth="1"/>
    <col min="4609" max="4609" width="17.19921875" style="411" customWidth="1"/>
    <col min="4610" max="4610" width="19.19921875" style="411" customWidth="1"/>
    <col min="4611" max="4611" width="17.19921875" style="411" customWidth="1"/>
    <col min="4612" max="4612" width="9.296875" style="411"/>
    <col min="4613" max="4613" width="12.796875" style="411" bestFit="1" customWidth="1"/>
    <col min="4614" max="4862" width="9.296875" style="411"/>
    <col min="4863" max="4863" width="5" style="411" customWidth="1"/>
    <col min="4864" max="4864" width="76.296875" style="411" customWidth="1"/>
    <col min="4865" max="4865" width="17.19921875" style="411" customWidth="1"/>
    <col min="4866" max="4866" width="19.19921875" style="411" customWidth="1"/>
    <col min="4867" max="4867" width="17.19921875" style="411" customWidth="1"/>
    <col min="4868" max="4868" width="9.296875" style="411"/>
    <col min="4869" max="4869" width="12.796875" style="411" bestFit="1" customWidth="1"/>
    <col min="4870" max="5118" width="9.296875" style="411"/>
    <col min="5119" max="5119" width="5" style="411" customWidth="1"/>
    <col min="5120" max="5120" width="76.296875" style="411" customWidth="1"/>
    <col min="5121" max="5121" width="17.19921875" style="411" customWidth="1"/>
    <col min="5122" max="5122" width="19.19921875" style="411" customWidth="1"/>
    <col min="5123" max="5123" width="17.19921875" style="411" customWidth="1"/>
    <col min="5124" max="5124" width="9.296875" style="411"/>
    <col min="5125" max="5125" width="12.796875" style="411" bestFit="1" customWidth="1"/>
    <col min="5126" max="5374" width="9.296875" style="411"/>
    <col min="5375" max="5375" width="5" style="411" customWidth="1"/>
    <col min="5376" max="5376" width="76.296875" style="411" customWidth="1"/>
    <col min="5377" max="5377" width="17.19921875" style="411" customWidth="1"/>
    <col min="5378" max="5378" width="19.19921875" style="411" customWidth="1"/>
    <col min="5379" max="5379" width="17.19921875" style="411" customWidth="1"/>
    <col min="5380" max="5380" width="9.296875" style="411"/>
    <col min="5381" max="5381" width="12.796875" style="411" bestFit="1" customWidth="1"/>
    <col min="5382" max="5630" width="9.296875" style="411"/>
    <col min="5631" max="5631" width="5" style="411" customWidth="1"/>
    <col min="5632" max="5632" width="76.296875" style="411" customWidth="1"/>
    <col min="5633" max="5633" width="17.19921875" style="411" customWidth="1"/>
    <col min="5634" max="5634" width="19.19921875" style="411" customWidth="1"/>
    <col min="5635" max="5635" width="17.19921875" style="411" customWidth="1"/>
    <col min="5636" max="5636" width="9.296875" style="411"/>
    <col min="5637" max="5637" width="12.796875" style="411" bestFit="1" customWidth="1"/>
    <col min="5638" max="5886" width="9.296875" style="411"/>
    <col min="5887" max="5887" width="5" style="411" customWidth="1"/>
    <col min="5888" max="5888" width="76.296875" style="411" customWidth="1"/>
    <col min="5889" max="5889" width="17.19921875" style="411" customWidth="1"/>
    <col min="5890" max="5890" width="19.19921875" style="411" customWidth="1"/>
    <col min="5891" max="5891" width="17.19921875" style="411" customWidth="1"/>
    <col min="5892" max="5892" width="9.296875" style="411"/>
    <col min="5893" max="5893" width="12.796875" style="411" bestFit="1" customWidth="1"/>
    <col min="5894" max="6142" width="9.296875" style="411"/>
    <col min="6143" max="6143" width="5" style="411" customWidth="1"/>
    <col min="6144" max="6144" width="76.296875" style="411" customWidth="1"/>
    <col min="6145" max="6145" width="17.19921875" style="411" customWidth="1"/>
    <col min="6146" max="6146" width="19.19921875" style="411" customWidth="1"/>
    <col min="6147" max="6147" width="17.19921875" style="411" customWidth="1"/>
    <col min="6148" max="6148" width="9.296875" style="411"/>
    <col min="6149" max="6149" width="12.796875" style="411" bestFit="1" customWidth="1"/>
    <col min="6150" max="6398" width="9.296875" style="411"/>
    <col min="6399" max="6399" width="5" style="411" customWidth="1"/>
    <col min="6400" max="6400" width="76.296875" style="411" customWidth="1"/>
    <col min="6401" max="6401" width="17.19921875" style="411" customWidth="1"/>
    <col min="6402" max="6402" width="19.19921875" style="411" customWidth="1"/>
    <col min="6403" max="6403" width="17.19921875" style="411" customWidth="1"/>
    <col min="6404" max="6404" width="9.296875" style="411"/>
    <col min="6405" max="6405" width="12.796875" style="411" bestFit="1" customWidth="1"/>
    <col min="6406" max="6654" width="9.296875" style="411"/>
    <col min="6655" max="6655" width="5" style="411" customWidth="1"/>
    <col min="6656" max="6656" width="76.296875" style="411" customWidth="1"/>
    <col min="6657" max="6657" width="17.19921875" style="411" customWidth="1"/>
    <col min="6658" max="6658" width="19.19921875" style="411" customWidth="1"/>
    <col min="6659" max="6659" width="17.19921875" style="411" customWidth="1"/>
    <col min="6660" max="6660" width="9.296875" style="411"/>
    <col min="6661" max="6661" width="12.796875" style="411" bestFit="1" customWidth="1"/>
    <col min="6662" max="6910" width="9.296875" style="411"/>
    <col min="6911" max="6911" width="5" style="411" customWidth="1"/>
    <col min="6912" max="6912" width="76.296875" style="411" customWidth="1"/>
    <col min="6913" max="6913" width="17.19921875" style="411" customWidth="1"/>
    <col min="6914" max="6914" width="19.19921875" style="411" customWidth="1"/>
    <col min="6915" max="6915" width="17.19921875" style="411" customWidth="1"/>
    <col min="6916" max="6916" width="9.296875" style="411"/>
    <col min="6917" max="6917" width="12.796875" style="411" bestFit="1" customWidth="1"/>
    <col min="6918" max="7166" width="9.296875" style="411"/>
    <col min="7167" max="7167" width="5" style="411" customWidth="1"/>
    <col min="7168" max="7168" width="76.296875" style="411" customWidth="1"/>
    <col min="7169" max="7169" width="17.19921875" style="411" customWidth="1"/>
    <col min="7170" max="7170" width="19.19921875" style="411" customWidth="1"/>
    <col min="7171" max="7171" width="17.19921875" style="411" customWidth="1"/>
    <col min="7172" max="7172" width="9.296875" style="411"/>
    <col min="7173" max="7173" width="12.796875" style="411" bestFit="1" customWidth="1"/>
    <col min="7174" max="7422" width="9.296875" style="411"/>
    <col min="7423" max="7423" width="5" style="411" customWidth="1"/>
    <col min="7424" max="7424" width="76.296875" style="411" customWidth="1"/>
    <col min="7425" max="7425" width="17.19921875" style="411" customWidth="1"/>
    <col min="7426" max="7426" width="19.19921875" style="411" customWidth="1"/>
    <col min="7427" max="7427" width="17.19921875" style="411" customWidth="1"/>
    <col min="7428" max="7428" width="9.296875" style="411"/>
    <col min="7429" max="7429" width="12.796875" style="411" bestFit="1" customWidth="1"/>
    <col min="7430" max="7678" width="9.296875" style="411"/>
    <col min="7679" max="7679" width="5" style="411" customWidth="1"/>
    <col min="7680" max="7680" width="76.296875" style="411" customWidth="1"/>
    <col min="7681" max="7681" width="17.19921875" style="411" customWidth="1"/>
    <col min="7682" max="7682" width="19.19921875" style="411" customWidth="1"/>
    <col min="7683" max="7683" width="17.19921875" style="411" customWidth="1"/>
    <col min="7684" max="7684" width="9.296875" style="411"/>
    <col min="7685" max="7685" width="12.796875" style="411" bestFit="1" customWidth="1"/>
    <col min="7686" max="7934" width="9.296875" style="411"/>
    <col min="7935" max="7935" width="5" style="411" customWidth="1"/>
    <col min="7936" max="7936" width="76.296875" style="411" customWidth="1"/>
    <col min="7937" max="7937" width="17.19921875" style="411" customWidth="1"/>
    <col min="7938" max="7938" width="19.19921875" style="411" customWidth="1"/>
    <col min="7939" max="7939" width="17.19921875" style="411" customWidth="1"/>
    <col min="7940" max="7940" width="9.296875" style="411"/>
    <col min="7941" max="7941" width="12.796875" style="411" bestFit="1" customWidth="1"/>
    <col min="7942" max="8190" width="9.296875" style="411"/>
    <col min="8191" max="8191" width="5" style="411" customWidth="1"/>
    <col min="8192" max="8192" width="76.296875" style="411" customWidth="1"/>
    <col min="8193" max="8193" width="17.19921875" style="411" customWidth="1"/>
    <col min="8194" max="8194" width="19.19921875" style="411" customWidth="1"/>
    <col min="8195" max="8195" width="17.19921875" style="411" customWidth="1"/>
    <col min="8196" max="8196" width="9.296875" style="411"/>
    <col min="8197" max="8197" width="12.796875" style="411" bestFit="1" customWidth="1"/>
    <col min="8198" max="8446" width="9.296875" style="411"/>
    <col min="8447" max="8447" width="5" style="411" customWidth="1"/>
    <col min="8448" max="8448" width="76.296875" style="411" customWidth="1"/>
    <col min="8449" max="8449" width="17.19921875" style="411" customWidth="1"/>
    <col min="8450" max="8450" width="19.19921875" style="411" customWidth="1"/>
    <col min="8451" max="8451" width="17.19921875" style="411" customWidth="1"/>
    <col min="8452" max="8452" width="9.296875" style="411"/>
    <col min="8453" max="8453" width="12.796875" style="411" bestFit="1" customWidth="1"/>
    <col min="8454" max="8702" width="9.296875" style="411"/>
    <col min="8703" max="8703" width="5" style="411" customWidth="1"/>
    <col min="8704" max="8704" width="76.296875" style="411" customWidth="1"/>
    <col min="8705" max="8705" width="17.19921875" style="411" customWidth="1"/>
    <col min="8706" max="8706" width="19.19921875" style="411" customWidth="1"/>
    <col min="8707" max="8707" width="17.19921875" style="411" customWidth="1"/>
    <col min="8708" max="8708" width="9.296875" style="411"/>
    <col min="8709" max="8709" width="12.796875" style="411" bestFit="1" customWidth="1"/>
    <col min="8710" max="8958" width="9.296875" style="411"/>
    <col min="8959" max="8959" width="5" style="411" customWidth="1"/>
    <col min="8960" max="8960" width="76.296875" style="411" customWidth="1"/>
    <col min="8961" max="8961" width="17.19921875" style="411" customWidth="1"/>
    <col min="8962" max="8962" width="19.19921875" style="411" customWidth="1"/>
    <col min="8963" max="8963" width="17.19921875" style="411" customWidth="1"/>
    <col min="8964" max="8964" width="9.296875" style="411"/>
    <col min="8965" max="8965" width="12.796875" style="411" bestFit="1" customWidth="1"/>
    <col min="8966" max="9214" width="9.296875" style="411"/>
    <col min="9215" max="9215" width="5" style="411" customWidth="1"/>
    <col min="9216" max="9216" width="76.296875" style="411" customWidth="1"/>
    <col min="9217" max="9217" width="17.19921875" style="411" customWidth="1"/>
    <col min="9218" max="9218" width="19.19921875" style="411" customWidth="1"/>
    <col min="9219" max="9219" width="17.19921875" style="411" customWidth="1"/>
    <col min="9220" max="9220" width="9.296875" style="411"/>
    <col min="9221" max="9221" width="12.796875" style="411" bestFit="1" customWidth="1"/>
    <col min="9222" max="9470" width="9.296875" style="411"/>
    <col min="9471" max="9471" width="5" style="411" customWidth="1"/>
    <col min="9472" max="9472" width="76.296875" style="411" customWidth="1"/>
    <col min="9473" max="9473" width="17.19921875" style="411" customWidth="1"/>
    <col min="9474" max="9474" width="19.19921875" style="411" customWidth="1"/>
    <col min="9475" max="9475" width="17.19921875" style="411" customWidth="1"/>
    <col min="9476" max="9476" width="9.296875" style="411"/>
    <col min="9477" max="9477" width="12.796875" style="411" bestFit="1" customWidth="1"/>
    <col min="9478" max="9726" width="9.296875" style="411"/>
    <col min="9727" max="9727" width="5" style="411" customWidth="1"/>
    <col min="9728" max="9728" width="76.296875" style="411" customWidth="1"/>
    <col min="9729" max="9729" width="17.19921875" style="411" customWidth="1"/>
    <col min="9730" max="9730" width="19.19921875" style="411" customWidth="1"/>
    <col min="9731" max="9731" width="17.19921875" style="411" customWidth="1"/>
    <col min="9732" max="9732" width="9.296875" style="411"/>
    <col min="9733" max="9733" width="12.796875" style="411" bestFit="1" customWidth="1"/>
    <col min="9734" max="9982" width="9.296875" style="411"/>
    <col min="9983" max="9983" width="5" style="411" customWidth="1"/>
    <col min="9984" max="9984" width="76.296875" style="411" customWidth="1"/>
    <col min="9985" max="9985" width="17.19921875" style="411" customWidth="1"/>
    <col min="9986" max="9986" width="19.19921875" style="411" customWidth="1"/>
    <col min="9987" max="9987" width="17.19921875" style="411" customWidth="1"/>
    <col min="9988" max="9988" width="9.296875" style="411"/>
    <col min="9989" max="9989" width="12.796875" style="411" bestFit="1" customWidth="1"/>
    <col min="9990" max="10238" width="9.296875" style="411"/>
    <col min="10239" max="10239" width="5" style="411" customWidth="1"/>
    <col min="10240" max="10240" width="76.296875" style="411" customWidth="1"/>
    <col min="10241" max="10241" width="17.19921875" style="411" customWidth="1"/>
    <col min="10242" max="10242" width="19.19921875" style="411" customWidth="1"/>
    <col min="10243" max="10243" width="17.19921875" style="411" customWidth="1"/>
    <col min="10244" max="10244" width="9.296875" style="411"/>
    <col min="10245" max="10245" width="12.796875" style="411" bestFit="1" customWidth="1"/>
    <col min="10246" max="10494" width="9.296875" style="411"/>
    <col min="10495" max="10495" width="5" style="411" customWidth="1"/>
    <col min="10496" max="10496" width="76.296875" style="411" customWidth="1"/>
    <col min="10497" max="10497" width="17.19921875" style="411" customWidth="1"/>
    <col min="10498" max="10498" width="19.19921875" style="411" customWidth="1"/>
    <col min="10499" max="10499" width="17.19921875" style="411" customWidth="1"/>
    <col min="10500" max="10500" width="9.296875" style="411"/>
    <col min="10501" max="10501" width="12.796875" style="411" bestFit="1" customWidth="1"/>
    <col min="10502" max="10750" width="9.296875" style="411"/>
    <col min="10751" max="10751" width="5" style="411" customWidth="1"/>
    <col min="10752" max="10752" width="76.296875" style="411" customWidth="1"/>
    <col min="10753" max="10753" width="17.19921875" style="411" customWidth="1"/>
    <col min="10754" max="10754" width="19.19921875" style="411" customWidth="1"/>
    <col min="10755" max="10755" width="17.19921875" style="411" customWidth="1"/>
    <col min="10756" max="10756" width="9.296875" style="411"/>
    <col min="10757" max="10757" width="12.796875" style="411" bestFit="1" customWidth="1"/>
    <col min="10758" max="11006" width="9.296875" style="411"/>
    <col min="11007" max="11007" width="5" style="411" customWidth="1"/>
    <col min="11008" max="11008" width="76.296875" style="411" customWidth="1"/>
    <col min="11009" max="11009" width="17.19921875" style="411" customWidth="1"/>
    <col min="11010" max="11010" width="19.19921875" style="411" customWidth="1"/>
    <col min="11011" max="11011" width="17.19921875" style="411" customWidth="1"/>
    <col min="11012" max="11012" width="9.296875" style="411"/>
    <col min="11013" max="11013" width="12.796875" style="411" bestFit="1" customWidth="1"/>
    <col min="11014" max="11262" width="9.296875" style="411"/>
    <col min="11263" max="11263" width="5" style="411" customWidth="1"/>
    <col min="11264" max="11264" width="76.296875" style="411" customWidth="1"/>
    <col min="11265" max="11265" width="17.19921875" style="411" customWidth="1"/>
    <col min="11266" max="11266" width="19.19921875" style="411" customWidth="1"/>
    <col min="11267" max="11267" width="17.19921875" style="411" customWidth="1"/>
    <col min="11268" max="11268" width="9.296875" style="411"/>
    <col min="11269" max="11269" width="12.796875" style="411" bestFit="1" customWidth="1"/>
    <col min="11270" max="11518" width="9.296875" style="411"/>
    <col min="11519" max="11519" width="5" style="411" customWidth="1"/>
    <col min="11520" max="11520" width="76.296875" style="411" customWidth="1"/>
    <col min="11521" max="11521" width="17.19921875" style="411" customWidth="1"/>
    <col min="11522" max="11522" width="19.19921875" style="411" customWidth="1"/>
    <col min="11523" max="11523" width="17.19921875" style="411" customWidth="1"/>
    <col min="11524" max="11524" width="9.296875" style="411"/>
    <col min="11525" max="11525" width="12.796875" style="411" bestFit="1" customWidth="1"/>
    <col min="11526" max="11774" width="9.296875" style="411"/>
    <col min="11775" max="11775" width="5" style="411" customWidth="1"/>
    <col min="11776" max="11776" width="76.296875" style="411" customWidth="1"/>
    <col min="11777" max="11777" width="17.19921875" style="411" customWidth="1"/>
    <col min="11778" max="11778" width="19.19921875" style="411" customWidth="1"/>
    <col min="11779" max="11779" width="17.19921875" style="411" customWidth="1"/>
    <col min="11780" max="11780" width="9.296875" style="411"/>
    <col min="11781" max="11781" width="12.796875" style="411" bestFit="1" customWidth="1"/>
    <col min="11782" max="12030" width="9.296875" style="411"/>
    <col min="12031" max="12031" width="5" style="411" customWidth="1"/>
    <col min="12032" max="12032" width="76.296875" style="411" customWidth="1"/>
    <col min="12033" max="12033" width="17.19921875" style="411" customWidth="1"/>
    <col min="12034" max="12034" width="19.19921875" style="411" customWidth="1"/>
    <col min="12035" max="12035" width="17.19921875" style="411" customWidth="1"/>
    <col min="12036" max="12036" width="9.296875" style="411"/>
    <col min="12037" max="12037" width="12.796875" style="411" bestFit="1" customWidth="1"/>
    <col min="12038" max="12286" width="9.296875" style="411"/>
    <col min="12287" max="12287" width="5" style="411" customWidth="1"/>
    <col min="12288" max="12288" width="76.296875" style="411" customWidth="1"/>
    <col min="12289" max="12289" width="17.19921875" style="411" customWidth="1"/>
    <col min="12290" max="12290" width="19.19921875" style="411" customWidth="1"/>
    <col min="12291" max="12291" width="17.19921875" style="411" customWidth="1"/>
    <col min="12292" max="12292" width="9.296875" style="411"/>
    <col min="12293" max="12293" width="12.796875" style="411" bestFit="1" customWidth="1"/>
    <col min="12294" max="12542" width="9.296875" style="411"/>
    <col min="12543" max="12543" width="5" style="411" customWidth="1"/>
    <col min="12544" max="12544" width="76.296875" style="411" customWidth="1"/>
    <col min="12545" max="12545" width="17.19921875" style="411" customWidth="1"/>
    <col min="12546" max="12546" width="19.19921875" style="411" customWidth="1"/>
    <col min="12547" max="12547" width="17.19921875" style="411" customWidth="1"/>
    <col min="12548" max="12548" width="9.296875" style="411"/>
    <col min="12549" max="12549" width="12.796875" style="411" bestFit="1" customWidth="1"/>
    <col min="12550" max="12798" width="9.296875" style="411"/>
    <col min="12799" max="12799" width="5" style="411" customWidth="1"/>
    <col min="12800" max="12800" width="76.296875" style="411" customWidth="1"/>
    <col min="12801" max="12801" width="17.19921875" style="411" customWidth="1"/>
    <col min="12802" max="12802" width="19.19921875" style="411" customWidth="1"/>
    <col min="12803" max="12803" width="17.19921875" style="411" customWidth="1"/>
    <col min="12804" max="12804" width="9.296875" style="411"/>
    <col min="12805" max="12805" width="12.796875" style="411" bestFit="1" customWidth="1"/>
    <col min="12806" max="13054" width="9.296875" style="411"/>
    <col min="13055" max="13055" width="5" style="411" customWidth="1"/>
    <col min="13056" max="13056" width="76.296875" style="411" customWidth="1"/>
    <col min="13057" max="13057" width="17.19921875" style="411" customWidth="1"/>
    <col min="13058" max="13058" width="19.19921875" style="411" customWidth="1"/>
    <col min="13059" max="13059" width="17.19921875" style="411" customWidth="1"/>
    <col min="13060" max="13060" width="9.296875" style="411"/>
    <col min="13061" max="13061" width="12.796875" style="411" bestFit="1" customWidth="1"/>
    <col min="13062" max="13310" width="9.296875" style="411"/>
    <col min="13311" max="13311" width="5" style="411" customWidth="1"/>
    <col min="13312" max="13312" width="76.296875" style="411" customWidth="1"/>
    <col min="13313" max="13313" width="17.19921875" style="411" customWidth="1"/>
    <col min="13314" max="13314" width="19.19921875" style="411" customWidth="1"/>
    <col min="13315" max="13315" width="17.19921875" style="411" customWidth="1"/>
    <col min="13316" max="13316" width="9.296875" style="411"/>
    <col min="13317" max="13317" width="12.796875" style="411" bestFit="1" customWidth="1"/>
    <col min="13318" max="13566" width="9.296875" style="411"/>
    <col min="13567" max="13567" width="5" style="411" customWidth="1"/>
    <col min="13568" max="13568" width="76.296875" style="411" customWidth="1"/>
    <col min="13569" max="13569" width="17.19921875" style="411" customWidth="1"/>
    <col min="13570" max="13570" width="19.19921875" style="411" customWidth="1"/>
    <col min="13571" max="13571" width="17.19921875" style="411" customWidth="1"/>
    <col min="13572" max="13572" width="9.296875" style="411"/>
    <col min="13573" max="13573" width="12.796875" style="411" bestFit="1" customWidth="1"/>
    <col min="13574" max="13822" width="9.296875" style="411"/>
    <col min="13823" max="13823" width="5" style="411" customWidth="1"/>
    <col min="13824" max="13824" width="76.296875" style="411" customWidth="1"/>
    <col min="13825" max="13825" width="17.19921875" style="411" customWidth="1"/>
    <col min="13826" max="13826" width="19.19921875" style="411" customWidth="1"/>
    <col min="13827" max="13827" width="17.19921875" style="411" customWidth="1"/>
    <col min="13828" max="13828" width="9.296875" style="411"/>
    <col min="13829" max="13829" width="12.796875" style="411" bestFit="1" customWidth="1"/>
    <col min="13830" max="14078" width="9.296875" style="411"/>
    <col min="14079" max="14079" width="5" style="411" customWidth="1"/>
    <col min="14080" max="14080" width="76.296875" style="411" customWidth="1"/>
    <col min="14081" max="14081" width="17.19921875" style="411" customWidth="1"/>
    <col min="14082" max="14082" width="19.19921875" style="411" customWidth="1"/>
    <col min="14083" max="14083" width="17.19921875" style="411" customWidth="1"/>
    <col min="14084" max="14084" width="9.296875" style="411"/>
    <col min="14085" max="14085" width="12.796875" style="411" bestFit="1" customWidth="1"/>
    <col min="14086" max="14334" width="9.296875" style="411"/>
    <col min="14335" max="14335" width="5" style="411" customWidth="1"/>
    <col min="14336" max="14336" width="76.296875" style="411" customWidth="1"/>
    <col min="14337" max="14337" width="17.19921875" style="411" customWidth="1"/>
    <col min="14338" max="14338" width="19.19921875" style="411" customWidth="1"/>
    <col min="14339" max="14339" width="17.19921875" style="411" customWidth="1"/>
    <col min="14340" max="14340" width="9.296875" style="411"/>
    <col min="14341" max="14341" width="12.796875" style="411" bestFit="1" customWidth="1"/>
    <col min="14342" max="14590" width="9.296875" style="411"/>
    <col min="14591" max="14591" width="5" style="411" customWidth="1"/>
    <col min="14592" max="14592" width="76.296875" style="411" customWidth="1"/>
    <col min="14593" max="14593" width="17.19921875" style="411" customWidth="1"/>
    <col min="14594" max="14594" width="19.19921875" style="411" customWidth="1"/>
    <col min="14595" max="14595" width="17.19921875" style="411" customWidth="1"/>
    <col min="14596" max="14596" width="9.296875" style="411"/>
    <col min="14597" max="14597" width="12.796875" style="411" bestFit="1" customWidth="1"/>
    <col min="14598" max="14846" width="9.296875" style="411"/>
    <col min="14847" max="14847" width="5" style="411" customWidth="1"/>
    <col min="14848" max="14848" width="76.296875" style="411" customWidth="1"/>
    <col min="14849" max="14849" width="17.19921875" style="411" customWidth="1"/>
    <col min="14850" max="14850" width="19.19921875" style="411" customWidth="1"/>
    <col min="14851" max="14851" width="17.19921875" style="411" customWidth="1"/>
    <col min="14852" max="14852" width="9.296875" style="411"/>
    <col min="14853" max="14853" width="12.796875" style="411" bestFit="1" customWidth="1"/>
    <col min="14854" max="15102" width="9.296875" style="411"/>
    <col min="15103" max="15103" width="5" style="411" customWidth="1"/>
    <col min="15104" max="15104" width="76.296875" style="411" customWidth="1"/>
    <col min="15105" max="15105" width="17.19921875" style="411" customWidth="1"/>
    <col min="15106" max="15106" width="19.19921875" style="411" customWidth="1"/>
    <col min="15107" max="15107" width="17.19921875" style="411" customWidth="1"/>
    <col min="15108" max="15108" width="9.296875" style="411"/>
    <col min="15109" max="15109" width="12.796875" style="411" bestFit="1" customWidth="1"/>
    <col min="15110" max="15358" width="9.296875" style="411"/>
    <col min="15359" max="15359" width="5" style="411" customWidth="1"/>
    <col min="15360" max="15360" width="76.296875" style="411" customWidth="1"/>
    <col min="15361" max="15361" width="17.19921875" style="411" customWidth="1"/>
    <col min="15362" max="15362" width="19.19921875" style="411" customWidth="1"/>
    <col min="15363" max="15363" width="17.19921875" style="411" customWidth="1"/>
    <col min="15364" max="15364" width="9.296875" style="411"/>
    <col min="15365" max="15365" width="12.796875" style="411" bestFit="1" customWidth="1"/>
    <col min="15366" max="15614" width="9.296875" style="411"/>
    <col min="15615" max="15615" width="5" style="411" customWidth="1"/>
    <col min="15616" max="15616" width="76.296875" style="411" customWidth="1"/>
    <col min="15617" max="15617" width="17.19921875" style="411" customWidth="1"/>
    <col min="15618" max="15618" width="19.19921875" style="411" customWidth="1"/>
    <col min="15619" max="15619" width="17.19921875" style="411" customWidth="1"/>
    <col min="15620" max="15620" width="9.296875" style="411"/>
    <col min="15621" max="15621" width="12.796875" style="411" bestFit="1" customWidth="1"/>
    <col min="15622" max="15870" width="9.296875" style="411"/>
    <col min="15871" max="15871" width="5" style="411" customWidth="1"/>
    <col min="15872" max="15872" width="76.296875" style="411" customWidth="1"/>
    <col min="15873" max="15873" width="17.19921875" style="411" customWidth="1"/>
    <col min="15874" max="15874" width="19.19921875" style="411" customWidth="1"/>
    <col min="15875" max="15875" width="17.19921875" style="411" customWidth="1"/>
    <col min="15876" max="15876" width="9.296875" style="411"/>
    <col min="15877" max="15877" width="12.796875" style="411" bestFit="1" customWidth="1"/>
    <col min="15878" max="16126" width="9.296875" style="411"/>
    <col min="16127" max="16127" width="5" style="411" customWidth="1"/>
    <col min="16128" max="16128" width="76.296875" style="411" customWidth="1"/>
    <col min="16129" max="16129" width="17.19921875" style="411" customWidth="1"/>
    <col min="16130" max="16130" width="19.19921875" style="411" customWidth="1"/>
    <col min="16131" max="16131" width="17.19921875" style="411" customWidth="1"/>
    <col min="16132" max="16132" width="9.296875" style="411"/>
    <col min="16133" max="16133" width="12.796875" style="411" bestFit="1" customWidth="1"/>
    <col min="16134" max="16384" width="9.296875" style="411"/>
  </cols>
  <sheetData>
    <row r="1" spans="1:7" ht="36.75" customHeight="1" x14ac:dyDescent="0.35">
      <c r="A1" s="1537" t="s">
        <v>891</v>
      </c>
      <c r="B1" s="1537"/>
      <c r="C1" s="1537"/>
    </row>
    <row r="2" spans="1:7" ht="15" customHeight="1" x14ac:dyDescent="0.35">
      <c r="A2" s="406"/>
      <c r="B2" s="406"/>
      <c r="C2" s="406"/>
    </row>
    <row r="3" spans="1:7" x14ac:dyDescent="0.35">
      <c r="A3" s="166"/>
      <c r="B3" s="166"/>
      <c r="C3" s="421" t="s">
        <v>531</v>
      </c>
    </row>
    <row r="4" spans="1:7" s="412" customFormat="1" ht="56" x14ac:dyDescent="0.3">
      <c r="A4" s="723" t="s">
        <v>393</v>
      </c>
      <c r="B4" s="724" t="s">
        <v>570</v>
      </c>
      <c r="C4" s="725" t="s">
        <v>571</v>
      </c>
      <c r="E4" s="413"/>
    </row>
    <row r="5" spans="1:7" s="412" customFormat="1" ht="12" customHeight="1" x14ac:dyDescent="0.3">
      <c r="A5" s="726">
        <v>1</v>
      </c>
      <c r="B5" s="727">
        <v>2</v>
      </c>
      <c r="C5" s="728">
        <v>5</v>
      </c>
    </row>
    <row r="6" spans="1:7" s="412" customFormat="1" ht="28" x14ac:dyDescent="0.3">
      <c r="A6" s="730">
        <v>2</v>
      </c>
      <c r="B6" s="418" t="s">
        <v>846</v>
      </c>
      <c r="C6" s="420">
        <v>79000</v>
      </c>
      <c r="G6" s="946"/>
    </row>
    <row r="7" spans="1:7" s="412" customFormat="1" ht="28" x14ac:dyDescent="0.3">
      <c r="A7" s="729">
        <v>3</v>
      </c>
      <c r="B7" s="418" t="s">
        <v>847</v>
      </c>
      <c r="C7" s="420">
        <v>11000</v>
      </c>
    </row>
    <row r="8" spans="1:7" s="412" customFormat="1" ht="28" x14ac:dyDescent="0.3">
      <c r="A8" s="730">
        <v>4</v>
      </c>
      <c r="B8" s="418" t="s">
        <v>848</v>
      </c>
      <c r="C8" s="420">
        <v>1500</v>
      </c>
    </row>
    <row r="9" spans="1:7" s="412" customFormat="1" ht="42" x14ac:dyDescent="0.3">
      <c r="A9" s="729">
        <v>5</v>
      </c>
      <c r="B9" s="418" t="s">
        <v>849</v>
      </c>
      <c r="C9" s="420">
        <v>41000</v>
      </c>
    </row>
    <row r="10" spans="1:7" s="412" customFormat="1" ht="27" customHeight="1" x14ac:dyDescent="0.3">
      <c r="A10" s="944">
        <v>6</v>
      </c>
      <c r="B10" s="418" t="s">
        <v>850</v>
      </c>
      <c r="C10" s="731">
        <v>67500</v>
      </c>
    </row>
    <row r="11" spans="1:7" x14ac:dyDescent="0.35">
      <c r="A11" s="1234">
        <v>7</v>
      </c>
      <c r="B11" s="732" t="s">
        <v>572</v>
      </c>
      <c r="C11" s="733">
        <f>SUM(C6:C10)</f>
        <v>200000</v>
      </c>
    </row>
    <row r="12" spans="1:7" x14ac:dyDescent="0.35">
      <c r="A12" s="945">
        <v>8</v>
      </c>
      <c r="B12" s="734"/>
      <c r="C12" s="735"/>
    </row>
    <row r="13" spans="1:7" x14ac:dyDescent="0.35">
      <c r="A13" s="1234">
        <v>9</v>
      </c>
      <c r="B13" s="732" t="s">
        <v>573</v>
      </c>
      <c r="C13" s="733">
        <f>SUM(C12:C12)</f>
        <v>0</v>
      </c>
    </row>
    <row r="14" spans="1:7" x14ac:dyDescent="0.35">
      <c r="A14" s="729">
        <v>10</v>
      </c>
      <c r="B14" s="736"/>
      <c r="C14" s="419"/>
    </row>
    <row r="15" spans="1:7" x14ac:dyDescent="0.35">
      <c r="A15" s="729">
        <v>11</v>
      </c>
      <c r="B15" s="737"/>
      <c r="C15" s="420"/>
      <c r="D15" s="416"/>
    </row>
    <row r="16" spans="1:7" x14ac:dyDescent="0.35">
      <c r="A16" s="730">
        <v>12</v>
      </c>
      <c r="B16" s="738"/>
      <c r="C16" s="420"/>
    </row>
    <row r="17" spans="1:3" x14ac:dyDescent="0.35">
      <c r="A17" s="729">
        <v>13</v>
      </c>
      <c r="B17" s="738"/>
      <c r="C17" s="420"/>
    </row>
    <row r="18" spans="1:3" x14ac:dyDescent="0.35">
      <c r="A18" s="1232">
        <v>14</v>
      </c>
      <c r="B18" s="739"/>
      <c r="C18" s="731"/>
    </row>
    <row r="19" spans="1:3" x14ac:dyDescent="0.35">
      <c r="A19" s="1233">
        <v>15</v>
      </c>
      <c r="B19" s="732" t="s">
        <v>574</v>
      </c>
      <c r="C19" s="733">
        <f>SUM(C14:C18)</f>
        <v>0</v>
      </c>
    </row>
    <row r="20" spans="1:3" ht="42" x14ac:dyDescent="0.35">
      <c r="A20" s="1234">
        <v>16</v>
      </c>
      <c r="B20" s="740" t="s">
        <v>575</v>
      </c>
      <c r="C20" s="741">
        <f>SUM(C19,C13,C11)</f>
        <v>200000</v>
      </c>
    </row>
    <row r="21" spans="1:3" x14ac:dyDescent="0.35">
      <c r="A21" s="414"/>
      <c r="B21" s="415"/>
      <c r="C21" s="414"/>
    </row>
    <row r="22" spans="1:3" x14ac:dyDescent="0.35">
      <c r="A22" s="414"/>
      <c r="B22" s="414"/>
      <c r="C22" s="414"/>
    </row>
    <row r="23" spans="1:3" x14ac:dyDescent="0.35">
      <c r="A23" s="414"/>
      <c r="B23" s="414"/>
      <c r="C23" s="414"/>
    </row>
    <row r="24" spans="1:3" x14ac:dyDescent="0.35">
      <c r="A24" s="414"/>
      <c r="B24" s="414"/>
      <c r="C24" s="414"/>
    </row>
    <row r="25" spans="1:3" x14ac:dyDescent="0.35">
      <c r="A25" s="414"/>
      <c r="B25" s="414"/>
      <c r="C25" s="414"/>
    </row>
    <row r="26" spans="1:3" x14ac:dyDescent="0.35">
      <c r="A26" s="414"/>
      <c r="B26" s="414"/>
      <c r="C26" s="414"/>
    </row>
    <row r="27" spans="1:3" x14ac:dyDescent="0.35">
      <c r="A27" s="414"/>
      <c r="B27" s="414"/>
      <c r="C27" s="414"/>
    </row>
    <row r="28" spans="1:3" x14ac:dyDescent="0.35">
      <c r="A28" s="414"/>
      <c r="B28" s="414"/>
      <c r="C28" s="414"/>
    </row>
    <row r="29" spans="1:3" x14ac:dyDescent="0.35">
      <c r="A29" s="414"/>
      <c r="B29" s="414"/>
      <c r="C29" s="414"/>
    </row>
  </sheetData>
  <mergeCells count="1">
    <mergeCell ref="A1:C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19. melléklet a 27/2020.(XI.26.)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O22"/>
  <sheetViews>
    <sheetView zoomScale="90" zoomScaleNormal="90" zoomScaleSheetLayoutView="100" workbookViewId="0">
      <selection sqref="A1:O1"/>
    </sheetView>
  </sheetViews>
  <sheetFormatPr defaultColWidth="9.296875" defaultRowHeight="13" x14ac:dyDescent="0.3"/>
  <cols>
    <col min="1" max="1" width="7" style="959" customWidth="1"/>
    <col min="2" max="2" width="58" style="960" customWidth="1"/>
    <col min="3" max="8" width="18.296875" style="959" customWidth="1"/>
    <col min="9" max="9" width="56" style="959" customWidth="1"/>
    <col min="10" max="10" width="19.19921875" style="959" customWidth="1"/>
    <col min="11" max="14" width="14.5" style="959" customWidth="1"/>
    <col min="15" max="15" width="19.296875" style="959" customWidth="1"/>
    <col min="16" max="16384" width="9.296875" style="959"/>
  </cols>
  <sheetData>
    <row r="1" spans="1:15" ht="44.25" customHeight="1" x14ac:dyDescent="0.3">
      <c r="A1" s="1415" t="s">
        <v>861</v>
      </c>
      <c r="B1" s="1415"/>
      <c r="C1" s="1415"/>
      <c r="D1" s="1415"/>
      <c r="E1" s="1415"/>
      <c r="F1" s="1415"/>
      <c r="G1" s="1415"/>
      <c r="H1" s="1415"/>
      <c r="I1" s="1415"/>
      <c r="J1" s="1415"/>
      <c r="K1" s="1415"/>
      <c r="L1" s="1415"/>
      <c r="M1" s="1415"/>
      <c r="N1" s="1415"/>
      <c r="O1" s="1415"/>
    </row>
    <row r="2" spans="1:15" x14ac:dyDescent="0.25">
      <c r="K2" s="958"/>
      <c r="L2" s="958"/>
      <c r="M2" s="958"/>
      <c r="N2" s="958"/>
      <c r="O2" s="90" t="s">
        <v>1</v>
      </c>
    </row>
    <row r="3" spans="1:15" ht="18" customHeight="1" x14ac:dyDescent="0.3">
      <c r="A3" s="1410" t="s">
        <v>2</v>
      </c>
      <c r="B3" s="1412" t="s">
        <v>263</v>
      </c>
      <c r="C3" s="1413"/>
      <c r="D3" s="1413"/>
      <c r="E3" s="1413"/>
      <c r="F3" s="1413"/>
      <c r="G3" s="1413"/>
      <c r="H3" s="1414"/>
      <c r="I3" s="1412" t="s">
        <v>264</v>
      </c>
      <c r="J3" s="1413"/>
      <c r="K3" s="1413"/>
      <c r="L3" s="1413"/>
      <c r="M3" s="1413"/>
      <c r="N3" s="1413"/>
      <c r="O3" s="1414"/>
    </row>
    <row r="4" spans="1:15" s="91" customFormat="1" ht="35.25" customHeight="1" x14ac:dyDescent="0.3">
      <c r="A4" s="1411"/>
      <c r="B4" s="1108" t="s">
        <v>265</v>
      </c>
      <c r="C4" s="1109" t="s">
        <v>862</v>
      </c>
      <c r="D4" s="1048" t="s">
        <v>966</v>
      </c>
      <c r="E4" s="1048" t="s">
        <v>980</v>
      </c>
      <c r="F4" s="1048" t="s">
        <v>984</v>
      </c>
      <c r="G4" s="1048" t="s">
        <v>994</v>
      </c>
      <c r="H4" s="1048" t="s">
        <v>967</v>
      </c>
      <c r="I4" s="1108" t="s">
        <v>265</v>
      </c>
      <c r="J4" s="1109" t="str">
        <f>+C4</f>
        <v>2020. évi előirányzat</v>
      </c>
      <c r="K4" s="1048" t="s">
        <v>966</v>
      </c>
      <c r="L4" s="1048" t="s">
        <v>980</v>
      </c>
      <c r="M4" s="1048" t="s">
        <v>984</v>
      </c>
      <c r="N4" s="1048" t="s">
        <v>994</v>
      </c>
      <c r="O4" s="1048" t="s">
        <v>967</v>
      </c>
    </row>
    <row r="5" spans="1:15" s="94" customFormat="1" ht="12" customHeight="1" x14ac:dyDescent="0.3">
      <c r="A5" s="92" t="s">
        <v>5</v>
      </c>
      <c r="B5" s="92" t="s">
        <v>6</v>
      </c>
      <c r="C5" s="93" t="s">
        <v>7</v>
      </c>
      <c r="D5" s="92" t="s">
        <v>8</v>
      </c>
      <c r="E5" s="92" t="s">
        <v>266</v>
      </c>
      <c r="F5" s="92" t="s">
        <v>459</v>
      </c>
      <c r="G5" s="92" t="s">
        <v>717</v>
      </c>
      <c r="H5" s="92" t="s">
        <v>968</v>
      </c>
      <c r="I5" s="92" t="s">
        <v>974</v>
      </c>
      <c r="J5" s="93" t="s">
        <v>981</v>
      </c>
      <c r="K5" s="1127" t="s">
        <v>982</v>
      </c>
      <c r="L5" s="1243" t="s">
        <v>987</v>
      </c>
      <c r="M5" s="1243" t="s">
        <v>995</v>
      </c>
      <c r="N5" s="1243" t="s">
        <v>996</v>
      </c>
      <c r="O5" s="1244" t="s">
        <v>997</v>
      </c>
    </row>
    <row r="6" spans="1:15" ht="15.75" customHeight="1" x14ac:dyDescent="0.3">
      <c r="A6" s="1111" t="s">
        <v>9</v>
      </c>
      <c r="B6" s="1112" t="s">
        <v>454</v>
      </c>
      <c r="C6" s="1113">
        <f>'1.sz.mell.'!D12</f>
        <v>901826337</v>
      </c>
      <c r="D6" s="1113">
        <f>'1.sz.mell.'!E12</f>
        <v>19793059</v>
      </c>
      <c r="E6" s="1113">
        <v>67675713</v>
      </c>
      <c r="F6" s="1113">
        <v>10336867</v>
      </c>
      <c r="G6" s="1113">
        <v>5170447</v>
      </c>
      <c r="H6" s="1113">
        <f>SUM(C6:G6)</f>
        <v>1004802423</v>
      </c>
      <c r="I6" s="1112" t="str">
        <f>'1.sz.mell.'!B81</f>
        <v>Személyi  juttatások</v>
      </c>
      <c r="J6" s="1113">
        <f>'1.sz.mell.'!D81</f>
        <v>486841938</v>
      </c>
      <c r="K6" s="1113">
        <f>'1.sz.mell.'!E81</f>
        <v>-3655287</v>
      </c>
      <c r="L6" s="1113">
        <v>7513208</v>
      </c>
      <c r="M6" s="1113">
        <v>17711140</v>
      </c>
      <c r="N6" s="1113">
        <v>803135</v>
      </c>
      <c r="O6" s="1113">
        <f t="shared" ref="O6:O12" si="0">SUM(J6:N6)</f>
        <v>509214134</v>
      </c>
    </row>
    <row r="7" spans="1:15" ht="15.75" customHeight="1" x14ac:dyDescent="0.3">
      <c r="A7" s="982" t="s">
        <v>12</v>
      </c>
      <c r="B7" s="1114" t="s">
        <v>540</v>
      </c>
      <c r="C7" s="966">
        <f>'1.sz.mell.'!D13+'1.sz.mell.'!D14</f>
        <v>141243183</v>
      </c>
      <c r="D7" s="966">
        <f>'1.sz.mell.'!E13+'1.sz.mell.'!E14</f>
        <v>453538</v>
      </c>
      <c r="E7" s="966">
        <v>6935757</v>
      </c>
      <c r="F7" s="966">
        <v>289898</v>
      </c>
      <c r="G7" s="966">
        <v>125783</v>
      </c>
      <c r="H7" s="966">
        <f>SUM(C7:G7)</f>
        <v>149048159</v>
      </c>
      <c r="I7" s="1112" t="str">
        <f>'1.sz.mell.'!B82</f>
        <v>Munkaadókat terhelő járulékok és szociális hozzájárulási adó</v>
      </c>
      <c r="J7" s="966">
        <f>'1.sz.mell.'!D82</f>
        <v>87324729</v>
      </c>
      <c r="K7" s="966">
        <f>'1.sz.mell.'!E82</f>
        <v>-3218994</v>
      </c>
      <c r="L7" s="966">
        <v>133366</v>
      </c>
      <c r="M7" s="966">
        <v>71622</v>
      </c>
      <c r="N7" s="966">
        <v>47759</v>
      </c>
      <c r="O7" s="966">
        <f t="shared" si="0"/>
        <v>84358482</v>
      </c>
    </row>
    <row r="8" spans="1:15" ht="15.75" customHeight="1" x14ac:dyDescent="0.3">
      <c r="A8" s="982" t="s">
        <v>15</v>
      </c>
      <c r="B8" s="1114" t="s">
        <v>107</v>
      </c>
      <c r="C8" s="966">
        <f>'1.sz.mell.'!D45</f>
        <v>959000000</v>
      </c>
      <c r="D8" s="966">
        <f>'1.sz.mell.'!E45</f>
        <v>-125000000</v>
      </c>
      <c r="E8" s="966"/>
      <c r="F8" s="966"/>
      <c r="G8" s="966"/>
      <c r="H8" s="966">
        <f>SUM(C8:G8)</f>
        <v>834000000</v>
      </c>
      <c r="I8" s="1112" t="str">
        <f>'1.sz.mell.'!B83</f>
        <v>Dologi  kiadások</v>
      </c>
      <c r="J8" s="966">
        <f>'1.sz.mell.'!D83</f>
        <v>842615633</v>
      </c>
      <c r="K8" s="966">
        <f>'1.sz.mell.'!E83</f>
        <v>37126906</v>
      </c>
      <c r="L8" s="966">
        <v>350000</v>
      </c>
      <c r="M8" s="966">
        <v>35860786</v>
      </c>
      <c r="N8" s="966">
        <v>-240976</v>
      </c>
      <c r="O8" s="966">
        <f t="shared" si="0"/>
        <v>915712349</v>
      </c>
    </row>
    <row r="9" spans="1:15" ht="15.75" customHeight="1" x14ac:dyDescent="0.3">
      <c r="A9" s="982" t="s">
        <v>18</v>
      </c>
      <c r="B9" s="1114" t="s">
        <v>439</v>
      </c>
      <c r="C9" s="966">
        <f>'1.sz.mell.'!D57</f>
        <v>239770619</v>
      </c>
      <c r="D9" s="966">
        <f>'1.sz.mell.'!E57</f>
        <v>37228</v>
      </c>
      <c r="E9" s="966">
        <v>350000</v>
      </c>
      <c r="F9" s="966"/>
      <c r="G9" s="966"/>
      <c r="H9" s="966">
        <f>SUM(C9:G9)</f>
        <v>240157847</v>
      </c>
      <c r="I9" s="1112" t="str">
        <f>'1.sz.mell.'!B84</f>
        <v>Ellátottak pénzbeli juttatásai</v>
      </c>
      <c r="J9" s="966">
        <f>'1.sz.mell.'!D84</f>
        <v>45172000</v>
      </c>
      <c r="K9" s="966">
        <f>'1.sz.mell.'!E84</f>
        <v>0</v>
      </c>
      <c r="L9" s="966"/>
      <c r="M9" s="966"/>
      <c r="N9" s="966"/>
      <c r="O9" s="966">
        <f t="shared" si="0"/>
        <v>45172000</v>
      </c>
    </row>
    <row r="10" spans="1:15" ht="15.75" customHeight="1" x14ac:dyDescent="0.3">
      <c r="A10" s="982" t="s">
        <v>21</v>
      </c>
      <c r="B10" s="1114" t="s">
        <v>408</v>
      </c>
      <c r="C10" s="966">
        <f>'1.sz.mell.'!D66</f>
        <v>0</v>
      </c>
      <c r="D10" s="966">
        <f>'1.sz.mell.'!E66</f>
        <v>0</v>
      </c>
      <c r="E10" s="966"/>
      <c r="F10" s="966"/>
      <c r="G10" s="966"/>
      <c r="H10" s="966">
        <f>'1.sz.mell.'!I66</f>
        <v>0</v>
      </c>
      <c r="I10" s="1112" t="str">
        <f>'1.sz.mell.'!B85</f>
        <v>Egyéb működési célú kiadások</v>
      </c>
      <c r="J10" s="966">
        <f>'1.sz.mell.'!D85</f>
        <v>1205083655</v>
      </c>
      <c r="K10" s="966">
        <f>'1.sz.mell.'!E85</f>
        <v>-70636402</v>
      </c>
      <c r="L10" s="966">
        <v>66888896</v>
      </c>
      <c r="M10" s="966">
        <v>31358063</v>
      </c>
      <c r="N10" s="966">
        <v>4945336</v>
      </c>
      <c r="O10" s="966">
        <f t="shared" si="0"/>
        <v>1237639548</v>
      </c>
    </row>
    <row r="11" spans="1:15" ht="15.75" customHeight="1" x14ac:dyDescent="0.3">
      <c r="A11" s="982" t="s">
        <v>24</v>
      </c>
      <c r="B11" s="1114"/>
      <c r="C11" s="966"/>
      <c r="D11" s="966"/>
      <c r="E11" s="966"/>
      <c r="F11" s="966"/>
      <c r="G11" s="966"/>
      <c r="H11" s="966"/>
      <c r="I11" s="970" t="s">
        <v>267</v>
      </c>
      <c r="J11" s="969">
        <f>'1.sz.mell.'!D93</f>
        <v>25000000</v>
      </c>
      <c r="K11" s="969">
        <f>'1.sz.mell.'!E93</f>
        <v>-4427690</v>
      </c>
      <c r="L11" s="969">
        <v>18617760</v>
      </c>
      <c r="M11" s="969">
        <v>-20572310</v>
      </c>
      <c r="N11" s="969"/>
      <c r="O11" s="969">
        <f>SUM(J11:N11)</f>
        <v>18617760</v>
      </c>
    </row>
    <row r="12" spans="1:15" ht="15.75" customHeight="1" x14ac:dyDescent="0.3">
      <c r="A12" s="1115" t="s">
        <v>27</v>
      </c>
      <c r="B12" s="1116"/>
      <c r="C12" s="1117"/>
      <c r="D12" s="1117"/>
      <c r="E12" s="1117"/>
      <c r="F12" s="1117"/>
      <c r="G12" s="1117"/>
      <c r="H12" s="1117"/>
      <c r="I12" s="1118" t="s">
        <v>268</v>
      </c>
      <c r="J12" s="1119">
        <f>'1.sz.mell.'!D94</f>
        <v>118903530</v>
      </c>
      <c r="K12" s="1119">
        <f>'1.sz.mell.'!E94</f>
        <v>-69947000</v>
      </c>
      <c r="L12" s="1119"/>
      <c r="M12" s="1119">
        <v>-6345000</v>
      </c>
      <c r="N12" s="1119">
        <v>1500000</v>
      </c>
      <c r="O12" s="1119">
        <f t="shared" si="0"/>
        <v>44111530</v>
      </c>
    </row>
    <row r="13" spans="1:15" ht="15.75" customHeight="1" x14ac:dyDescent="0.3">
      <c r="A13" s="1120" t="s">
        <v>30</v>
      </c>
      <c r="B13" s="1121" t="s">
        <v>649</v>
      </c>
      <c r="C13" s="977">
        <f>SUM(C6:C12)</f>
        <v>2241840139</v>
      </c>
      <c r="D13" s="977">
        <f t="shared" ref="D13:E13" si="1">SUM(D6:D12)</f>
        <v>-104716175</v>
      </c>
      <c r="E13" s="977">
        <f t="shared" si="1"/>
        <v>74961470</v>
      </c>
      <c r="F13" s="977">
        <f>SUM(F6:F7)</f>
        <v>10626765</v>
      </c>
      <c r="G13" s="977">
        <f>SUM(G6:G10)</f>
        <v>5296230</v>
      </c>
      <c r="H13" s="977">
        <f>SUM(H6:H9)</f>
        <v>2228008429</v>
      </c>
      <c r="I13" s="1121" t="s">
        <v>269</v>
      </c>
      <c r="J13" s="977">
        <f>SUM(J6:J10)</f>
        <v>2667037955</v>
      </c>
      <c r="K13" s="977">
        <f t="shared" ref="K13" si="2">SUM(K6:K10)</f>
        <v>-40383777</v>
      </c>
      <c r="L13" s="977">
        <f>SUM(L6:L10)</f>
        <v>74885470</v>
      </c>
      <c r="M13" s="977">
        <f>SUM(M6:M10)</f>
        <v>85001611</v>
      </c>
      <c r="N13" s="977">
        <f>SUM(N6:N10)</f>
        <v>5555254</v>
      </c>
      <c r="O13" s="977">
        <f>SUM(O6:O10)</f>
        <v>2792096513</v>
      </c>
    </row>
    <row r="14" spans="1:15" ht="15.75" customHeight="1" x14ac:dyDescent="0.3">
      <c r="A14" s="1122" t="s">
        <v>33</v>
      </c>
      <c r="B14" s="980" t="str">
        <f>'1.sz.mell.'!B71</f>
        <v xml:space="preserve">Hitel-, kölcsönfelvétel államháztartáson kívülről </v>
      </c>
      <c r="C14" s="1123"/>
      <c r="D14" s="1123"/>
      <c r="E14" s="1123"/>
      <c r="F14" s="1123"/>
      <c r="G14" s="1123"/>
      <c r="H14" s="1123"/>
      <c r="I14" s="33" t="s">
        <v>249</v>
      </c>
      <c r="J14" s="967"/>
      <c r="K14" s="967"/>
      <c r="L14" s="967"/>
      <c r="M14" s="967"/>
      <c r="N14" s="967"/>
      <c r="O14" s="967"/>
    </row>
    <row r="15" spans="1:15" ht="15.75" customHeight="1" x14ac:dyDescent="0.3">
      <c r="A15" s="1122" t="s">
        <v>36</v>
      </c>
      <c r="B15" s="983" t="s">
        <v>188</v>
      </c>
      <c r="C15" s="966"/>
      <c r="D15" s="966"/>
      <c r="E15" s="966"/>
      <c r="F15" s="966"/>
      <c r="G15" s="966"/>
      <c r="H15" s="966"/>
      <c r="I15" s="66" t="s">
        <v>251</v>
      </c>
      <c r="J15" s="966"/>
      <c r="K15" s="966"/>
      <c r="L15" s="966"/>
      <c r="M15" s="966"/>
      <c r="N15" s="966"/>
      <c r="O15" s="966"/>
    </row>
    <row r="16" spans="1:15" ht="15.75" customHeight="1" x14ac:dyDescent="0.3">
      <c r="A16" s="1124" t="s">
        <v>270</v>
      </c>
      <c r="B16" s="1125" t="str">
        <f>'1.sz.mell.'!B73</f>
        <v>Előző év költségvetési maradványának igénybevétele</v>
      </c>
      <c r="C16" s="969"/>
      <c r="D16" s="969"/>
      <c r="E16" s="969"/>
      <c r="F16" s="969"/>
      <c r="G16" s="969"/>
      <c r="H16" s="969"/>
      <c r="I16" s="66" t="s">
        <v>253</v>
      </c>
      <c r="J16" s="966">
        <f>'1.sz.mell.'!D109</f>
        <v>35717093</v>
      </c>
      <c r="K16" s="966">
        <f>'1.sz.mell.'!E109</f>
        <v>0</v>
      </c>
      <c r="L16" s="966"/>
      <c r="M16" s="966"/>
      <c r="N16" s="966"/>
      <c r="O16" s="966">
        <f>'1.sz.mell.'!I109</f>
        <v>35717093</v>
      </c>
    </row>
    <row r="17" spans="1:15" ht="15.75" customHeight="1" x14ac:dyDescent="0.3">
      <c r="A17" s="1124" t="s">
        <v>271</v>
      </c>
      <c r="B17" s="1125" t="str">
        <f>'1.sz.mell.'!B74</f>
        <v>Előző év vállalkozási maradványának igénybevétele</v>
      </c>
      <c r="C17" s="969"/>
      <c r="D17" s="969"/>
      <c r="E17" s="969"/>
      <c r="F17" s="969"/>
      <c r="G17" s="969"/>
      <c r="H17" s="969"/>
      <c r="I17" s="66" t="s">
        <v>255</v>
      </c>
      <c r="J17" s="966"/>
      <c r="K17" s="966"/>
      <c r="L17" s="966"/>
      <c r="M17" s="966"/>
      <c r="N17" s="966"/>
      <c r="O17" s="966"/>
    </row>
    <row r="18" spans="1:15" ht="27" customHeight="1" x14ac:dyDescent="0.3">
      <c r="A18" s="1120" t="s">
        <v>943</v>
      </c>
      <c r="B18" s="1121" t="s">
        <v>272</v>
      </c>
      <c r="C18" s="977">
        <f>SUM(C14+C15)</f>
        <v>0</v>
      </c>
      <c r="D18" s="977">
        <f t="shared" ref="D18:F18" si="3">SUM(D14+D15)</f>
        <v>0</v>
      </c>
      <c r="E18" s="977">
        <f t="shared" si="3"/>
        <v>0</v>
      </c>
      <c r="F18" s="977">
        <f t="shared" si="3"/>
        <v>0</v>
      </c>
      <c r="G18" s="977"/>
      <c r="H18" s="977">
        <f>SUM(H14+H15)</f>
        <v>0</v>
      </c>
      <c r="I18" s="1121" t="s">
        <v>273</v>
      </c>
      <c r="J18" s="977">
        <f>SUM(J14:J17)</f>
        <v>35717093</v>
      </c>
      <c r="K18" s="977">
        <f t="shared" ref="K18:O18" si="4">SUM(K14:K17)</f>
        <v>0</v>
      </c>
      <c r="L18" s="977"/>
      <c r="M18" s="977"/>
      <c r="N18" s="977"/>
      <c r="O18" s="977">
        <f t="shared" si="4"/>
        <v>35717093</v>
      </c>
    </row>
    <row r="19" spans="1:15" ht="24" customHeight="1" x14ac:dyDescent="0.3">
      <c r="A19" s="1120" t="s">
        <v>944</v>
      </c>
      <c r="B19" s="1121" t="s">
        <v>274</v>
      </c>
      <c r="C19" s="977">
        <f>SUM(C13+C18)</f>
        <v>2241840139</v>
      </c>
      <c r="D19" s="977">
        <f t="shared" ref="D19:G19" si="5">SUM(D13+D18)</f>
        <v>-104716175</v>
      </c>
      <c r="E19" s="977">
        <f t="shared" si="5"/>
        <v>74961470</v>
      </c>
      <c r="F19" s="977">
        <f t="shared" si="5"/>
        <v>10626765</v>
      </c>
      <c r="G19" s="977">
        <f t="shared" si="5"/>
        <v>5296230</v>
      </c>
      <c r="H19" s="977">
        <f t="shared" ref="H19" si="6">SUM(H13+H18)</f>
        <v>2228008429</v>
      </c>
      <c r="I19" s="1121" t="s">
        <v>275</v>
      </c>
      <c r="J19" s="977">
        <f>SUM(J13+J18)</f>
        <v>2702755048</v>
      </c>
      <c r="K19" s="977">
        <f t="shared" ref="K19:O19" si="7">SUM(K13+K18)</f>
        <v>-40383777</v>
      </c>
      <c r="L19" s="977">
        <f t="shared" si="7"/>
        <v>74885470</v>
      </c>
      <c r="M19" s="977">
        <f>SUM(M13)</f>
        <v>85001611</v>
      </c>
      <c r="N19" s="977">
        <f>SUM(N13)</f>
        <v>5555254</v>
      </c>
      <c r="O19" s="977">
        <f t="shared" si="7"/>
        <v>2827813606</v>
      </c>
    </row>
    <row r="20" spans="1:15" ht="18" customHeight="1" x14ac:dyDescent="0.3">
      <c r="A20" s="1120" t="s">
        <v>945</v>
      </c>
      <c r="B20" s="976" t="s">
        <v>643</v>
      </c>
      <c r="C20" s="977">
        <f>IF(C19-J19&lt;0,J19-C19,"-")</f>
        <v>460914909</v>
      </c>
      <c r="D20" s="977">
        <f>IF(D19-K19&lt;0,K19-D19,"-")</f>
        <v>64332398</v>
      </c>
      <c r="E20" s="977" t="str">
        <f>IF(E19-L19&lt;0,L19-E19,"-")</f>
        <v>-</v>
      </c>
      <c r="F20" s="977">
        <f>IF(F19-M19&lt;0,M19-F19,"-")</f>
        <v>74374846</v>
      </c>
      <c r="G20" s="977">
        <f>IF(G19-N19&lt;0,N19-G19,"-")</f>
        <v>259024</v>
      </c>
      <c r="H20" s="977">
        <f t="shared" ref="H20" si="8">IF(H19-O19&lt;0,O19-H19,"-")</f>
        <v>599805177</v>
      </c>
      <c r="I20" s="976" t="s">
        <v>644</v>
      </c>
      <c r="J20" s="977" t="str">
        <f>IF(C13-J13&gt;0,C13-J13,"-")</f>
        <v>-</v>
      </c>
      <c r="K20" s="977" t="str">
        <f>IF(D13-K13&gt;0,D13-K13,"-")</f>
        <v>-</v>
      </c>
      <c r="L20" s="977"/>
      <c r="M20" s="977"/>
      <c r="N20" s="977"/>
      <c r="O20" s="977" t="str">
        <f t="shared" ref="O20" si="9">IF(H13-O13&gt;0,H13-O13,"-")</f>
        <v>-</v>
      </c>
    </row>
    <row r="21" spans="1:15" ht="18" customHeight="1" x14ac:dyDescent="0.3">
      <c r="A21" s="989" t="s">
        <v>946</v>
      </c>
      <c r="B21" s="976" t="s">
        <v>645</v>
      </c>
      <c r="C21" s="977"/>
      <c r="D21" s="977"/>
      <c r="E21" s="977"/>
      <c r="F21" s="977"/>
      <c r="G21" s="977"/>
      <c r="H21" s="977"/>
      <c r="I21" s="976" t="s">
        <v>646</v>
      </c>
      <c r="J21" s="977" t="str">
        <f>IF(C13+C18-J19&gt;0,C13+C18-J19,"-")</f>
        <v>-</v>
      </c>
      <c r="K21" s="977" t="str">
        <f>IF(D13+D18-K19&gt;0,D13+D18-K19,"-")</f>
        <v>-</v>
      </c>
      <c r="L21" s="977"/>
      <c r="M21" s="977"/>
      <c r="N21" s="977"/>
      <c r="O21" s="977" t="str">
        <f t="shared" ref="O21" si="10">IF(H13+H18-O19&gt;0,H13+H18-O19,"-")</f>
        <v>-</v>
      </c>
    </row>
    <row r="22" spans="1:15" ht="15" x14ac:dyDescent="0.3">
      <c r="B22" s="1126"/>
    </row>
  </sheetData>
  <mergeCells count="4">
    <mergeCell ref="A3:A4"/>
    <mergeCell ref="B3:H3"/>
    <mergeCell ref="I3:O3"/>
    <mergeCell ref="A1:O1"/>
  </mergeCells>
  <printOptions horizontalCentered="1"/>
  <pageMargins left="0.59055118110236227" right="0.59055118110236227" top="0.9055118110236221" bottom="0.78740157480314965" header="0.59055118110236227" footer="0.55118110236220474"/>
  <pageSetup paperSize="9" scale="45" orientation="landscape" r:id="rId1"/>
  <headerFooter alignWithMargins="0">
    <oddHeader xml:space="preserve">&amp;R&amp;"Times New Roman CE,Félkövér dőlt"&amp;11 2.1. melléklet a 27/2020.(XI.26.)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O21"/>
  <sheetViews>
    <sheetView zoomScale="90" zoomScaleNormal="90" zoomScaleSheetLayoutView="110" workbookViewId="0">
      <selection sqref="A1:O21"/>
    </sheetView>
  </sheetViews>
  <sheetFormatPr defaultColWidth="9.296875" defaultRowHeight="13" x14ac:dyDescent="0.3"/>
  <cols>
    <col min="1" max="1" width="6.796875" style="959" customWidth="1"/>
    <col min="2" max="2" width="56.69921875" style="960" customWidth="1"/>
    <col min="3" max="8" width="16.69921875" style="959" customWidth="1"/>
    <col min="9" max="9" width="55.19921875" style="959" customWidth="1"/>
    <col min="10" max="10" width="16.69921875" style="959" customWidth="1"/>
    <col min="11" max="14" width="13.69921875" style="959" customWidth="1"/>
    <col min="15" max="15" width="16.5" style="959" customWidth="1"/>
    <col min="16" max="16384" width="9.296875" style="959"/>
  </cols>
  <sheetData>
    <row r="1" spans="1:15" ht="44.25" customHeight="1" x14ac:dyDescent="0.3">
      <c r="A1" s="1415" t="s">
        <v>863</v>
      </c>
      <c r="B1" s="1415"/>
      <c r="C1" s="1415"/>
      <c r="D1" s="1415"/>
      <c r="E1" s="1415"/>
      <c r="F1" s="1415"/>
      <c r="G1" s="1415"/>
      <c r="H1" s="1415"/>
      <c r="I1" s="1415"/>
      <c r="J1" s="1415"/>
      <c r="K1" s="1415"/>
      <c r="L1" s="1415"/>
      <c r="M1" s="1415"/>
      <c r="N1" s="1415"/>
      <c r="O1" s="1415"/>
    </row>
    <row r="2" spans="1:15" x14ac:dyDescent="0.25">
      <c r="K2" s="958"/>
      <c r="L2" s="958"/>
      <c r="M2" s="958"/>
      <c r="N2" s="958"/>
      <c r="O2" s="90" t="s">
        <v>1</v>
      </c>
    </row>
    <row r="3" spans="1:15" ht="15.75" customHeight="1" x14ac:dyDescent="0.3">
      <c r="A3" s="1410" t="s">
        <v>2</v>
      </c>
      <c r="B3" s="1412" t="s">
        <v>263</v>
      </c>
      <c r="C3" s="1413"/>
      <c r="D3" s="1413"/>
      <c r="E3" s="1413"/>
      <c r="F3" s="1413"/>
      <c r="G3" s="1413"/>
      <c r="H3" s="1414"/>
      <c r="I3" s="1412" t="s">
        <v>264</v>
      </c>
      <c r="J3" s="1413"/>
      <c r="K3" s="1413"/>
      <c r="L3" s="1413"/>
      <c r="M3" s="1413"/>
      <c r="N3" s="1413"/>
      <c r="O3" s="1414"/>
    </row>
    <row r="4" spans="1:15" s="91" customFormat="1" ht="26" x14ac:dyDescent="0.3">
      <c r="A4" s="1411"/>
      <c r="B4" s="1108" t="s">
        <v>265</v>
      </c>
      <c r="C4" s="1109" t="s">
        <v>862</v>
      </c>
      <c r="D4" s="1048" t="s">
        <v>966</v>
      </c>
      <c r="E4" s="1048" t="s">
        <v>980</v>
      </c>
      <c r="F4" s="1048" t="s">
        <v>984</v>
      </c>
      <c r="G4" s="1048" t="s">
        <v>994</v>
      </c>
      <c r="H4" s="1048" t="s">
        <v>967</v>
      </c>
      <c r="I4" s="1108" t="s">
        <v>265</v>
      </c>
      <c r="J4" s="1109" t="str">
        <f>+C4</f>
        <v>2020. évi előirányzat</v>
      </c>
      <c r="K4" s="1048" t="s">
        <v>966</v>
      </c>
      <c r="L4" s="1048" t="s">
        <v>980</v>
      </c>
      <c r="M4" s="1048" t="s">
        <v>984</v>
      </c>
      <c r="N4" s="1048" t="s">
        <v>994</v>
      </c>
      <c r="O4" s="1048" t="s">
        <v>967</v>
      </c>
    </row>
    <row r="5" spans="1:15" s="91" customFormat="1" x14ac:dyDescent="0.3">
      <c r="A5" s="1110" t="s">
        <v>5</v>
      </c>
      <c r="B5" s="1110" t="s">
        <v>6</v>
      </c>
      <c r="C5" s="975" t="s">
        <v>7</v>
      </c>
      <c r="D5" s="1110" t="s">
        <v>8</v>
      </c>
      <c r="E5" s="1110" t="s">
        <v>266</v>
      </c>
      <c r="F5" s="1110" t="s">
        <v>459</v>
      </c>
      <c r="G5" s="1110" t="s">
        <v>717</v>
      </c>
      <c r="H5" s="1110" t="s">
        <v>968</v>
      </c>
      <c r="I5" s="1110" t="s">
        <v>974</v>
      </c>
      <c r="J5" s="975" t="s">
        <v>981</v>
      </c>
      <c r="K5" s="1128" t="s">
        <v>982</v>
      </c>
      <c r="L5" s="1245" t="s">
        <v>987</v>
      </c>
      <c r="M5" s="1245" t="s">
        <v>995</v>
      </c>
      <c r="N5" s="1245" t="s">
        <v>996</v>
      </c>
      <c r="O5" s="1325" t="s">
        <v>997</v>
      </c>
    </row>
    <row r="6" spans="1:15" ht="16.5" customHeight="1" x14ac:dyDescent="0.3">
      <c r="A6" s="961" t="s">
        <v>9</v>
      </c>
      <c r="B6" s="962" t="s">
        <v>541</v>
      </c>
      <c r="C6" s="963">
        <f>'1.sz.mell.'!D31</f>
        <v>89582555</v>
      </c>
      <c r="D6" s="963">
        <f>'1.sz.mell.'!E31</f>
        <v>0</v>
      </c>
      <c r="E6" s="963"/>
      <c r="F6" s="963">
        <v>335540564</v>
      </c>
      <c r="G6" s="963">
        <v>5194427</v>
      </c>
      <c r="H6" s="963">
        <f>SUM(C6:G6)</f>
        <v>430317546</v>
      </c>
      <c r="I6" s="962" t="str">
        <f>'1.sz.mell.'!B96</f>
        <v>Beruházások</v>
      </c>
      <c r="J6" s="963">
        <f>'1.sz.mell.'!D96</f>
        <v>1158843488</v>
      </c>
      <c r="K6" s="963">
        <f>'1.sz.mell.'!E96</f>
        <v>-41092831</v>
      </c>
      <c r="L6" s="963">
        <v>76000</v>
      </c>
      <c r="M6" s="963">
        <v>73473853</v>
      </c>
      <c r="N6" s="963">
        <v>-259024</v>
      </c>
      <c r="O6" s="963">
        <f>SUM(J6:N6)</f>
        <v>1191041486</v>
      </c>
    </row>
    <row r="7" spans="1:15" ht="16.5" customHeight="1" x14ac:dyDescent="0.3">
      <c r="A7" s="964" t="s">
        <v>12</v>
      </c>
      <c r="B7" s="965" t="s">
        <v>647</v>
      </c>
      <c r="C7" s="966">
        <f>'1.sz.mell.'!D63</f>
        <v>16265660</v>
      </c>
      <c r="D7" s="966">
        <f>'1.sz.mell.'!E63</f>
        <v>0</v>
      </c>
      <c r="E7" s="966"/>
      <c r="F7" s="966"/>
      <c r="G7" s="966"/>
      <c r="H7" s="966">
        <f>SUM(C7:G7)</f>
        <v>16265660</v>
      </c>
      <c r="I7" s="962" t="str">
        <f>'1.sz.mell.'!B97</f>
        <v>Felújítások</v>
      </c>
      <c r="J7" s="963">
        <f>'1.sz.mell.'!D97</f>
        <v>432568486</v>
      </c>
      <c r="K7" s="963">
        <f>'1.sz.mell.'!E97</f>
        <v>-12400000</v>
      </c>
      <c r="L7" s="963"/>
      <c r="M7" s="963">
        <v>187691865</v>
      </c>
      <c r="N7" s="963">
        <v>5194427</v>
      </c>
      <c r="O7" s="963">
        <f>SUM(J7:N7)</f>
        <v>613054778</v>
      </c>
    </row>
    <row r="8" spans="1:15" ht="16.5" customHeight="1" x14ac:dyDescent="0.3">
      <c r="A8" s="961" t="s">
        <v>15</v>
      </c>
      <c r="B8" s="965" t="s">
        <v>648</v>
      </c>
      <c r="C8" s="966">
        <f>'1.sz.mell.'!D69</f>
        <v>0</v>
      </c>
      <c r="D8" s="966">
        <f>'1.sz.mell.'!E69</f>
        <v>0</v>
      </c>
      <c r="E8" s="966"/>
      <c r="F8" s="966"/>
      <c r="G8" s="966"/>
      <c r="H8" s="966">
        <f>'1.sz.mell.'!I69</f>
        <v>0</v>
      </c>
      <c r="I8" s="962" t="str">
        <f>'1.sz.mell.'!B98</f>
        <v>Egyéb felhalmozási kiadások</v>
      </c>
      <c r="J8" s="967">
        <f>'1.sz.mell.'!D98+J9</f>
        <v>0</v>
      </c>
      <c r="K8" s="967">
        <f>'1.sz.mell.'!E98+K9</f>
        <v>0</v>
      </c>
      <c r="L8" s="967"/>
      <c r="M8" s="967"/>
      <c r="N8" s="967"/>
      <c r="O8" s="967">
        <f>'1.sz.mell.'!I98+O9</f>
        <v>0</v>
      </c>
    </row>
    <row r="9" spans="1:15" ht="19.5" customHeight="1" x14ac:dyDescent="0.3">
      <c r="A9" s="964" t="s">
        <v>18</v>
      </c>
      <c r="B9" s="968"/>
      <c r="C9" s="969"/>
      <c r="D9" s="969"/>
      <c r="E9" s="969"/>
      <c r="F9" s="969"/>
      <c r="G9" s="969"/>
      <c r="H9" s="969"/>
      <c r="I9" s="970"/>
      <c r="J9" s="963"/>
      <c r="K9" s="963"/>
      <c r="L9" s="963"/>
      <c r="M9" s="963"/>
      <c r="N9" s="963"/>
      <c r="O9" s="963"/>
    </row>
    <row r="10" spans="1:15" ht="16.5" customHeight="1" x14ac:dyDescent="0.3">
      <c r="A10" s="961" t="s">
        <v>21</v>
      </c>
      <c r="B10" s="965"/>
      <c r="C10" s="966"/>
      <c r="D10" s="966"/>
      <c r="E10" s="966"/>
      <c r="F10" s="966"/>
      <c r="G10" s="966"/>
      <c r="H10" s="966"/>
      <c r="I10" s="971"/>
      <c r="J10" s="963"/>
      <c r="K10" s="963"/>
      <c r="L10" s="963"/>
      <c r="M10" s="963"/>
      <c r="N10" s="963"/>
      <c r="O10" s="963"/>
    </row>
    <row r="11" spans="1:15" ht="16.5" customHeight="1" x14ac:dyDescent="0.3">
      <c r="A11" s="972" t="s">
        <v>24</v>
      </c>
      <c r="B11" s="973"/>
      <c r="C11" s="974"/>
      <c r="D11" s="974"/>
      <c r="E11" s="974"/>
      <c r="F11" s="974"/>
      <c r="G11" s="974"/>
      <c r="H11" s="974"/>
      <c r="I11" s="971"/>
      <c r="J11" s="967"/>
      <c r="K11" s="967"/>
      <c r="L11" s="967"/>
      <c r="M11" s="967"/>
      <c r="N11" s="967"/>
      <c r="O11" s="967"/>
    </row>
    <row r="12" spans="1:15" s="978" customFormat="1" ht="24" customHeight="1" x14ac:dyDescent="0.3">
      <c r="A12" s="975" t="s">
        <v>27</v>
      </c>
      <c r="B12" s="976" t="s">
        <v>793</v>
      </c>
      <c r="C12" s="977">
        <f>SUM(C6:C11)</f>
        <v>105848215</v>
      </c>
      <c r="D12" s="977">
        <f t="shared" ref="D12:F12" si="0">SUM(D6:D11)</f>
        <v>0</v>
      </c>
      <c r="E12" s="977">
        <f t="shared" si="0"/>
        <v>0</v>
      </c>
      <c r="F12" s="977">
        <f t="shared" si="0"/>
        <v>335540564</v>
      </c>
      <c r="G12" s="977">
        <f>SUM(G6)</f>
        <v>5194427</v>
      </c>
      <c r="H12" s="977">
        <f>SUM(H6:H7)</f>
        <v>446583206</v>
      </c>
      <c r="I12" s="976" t="s">
        <v>794</v>
      </c>
      <c r="J12" s="977">
        <f>SUM(J6:J8)</f>
        <v>1591411974</v>
      </c>
      <c r="K12" s="977">
        <f t="shared" ref="K12:M12" si="1">SUM(K6:K8)</f>
        <v>-53492831</v>
      </c>
      <c r="L12" s="977">
        <f t="shared" si="1"/>
        <v>76000</v>
      </c>
      <c r="M12" s="977">
        <f t="shared" si="1"/>
        <v>261165718</v>
      </c>
      <c r="N12" s="977">
        <f>SUM(N6:N8)</f>
        <v>4935403</v>
      </c>
      <c r="O12" s="977">
        <f>SUM(O6:O7)</f>
        <v>1804096264</v>
      </c>
    </row>
    <row r="13" spans="1:15" ht="16.5" customHeight="1" x14ac:dyDescent="0.3">
      <c r="A13" s="979" t="s">
        <v>30</v>
      </c>
      <c r="B13" s="980" t="s">
        <v>276</v>
      </c>
      <c r="C13" s="981">
        <f>'1.sz.mell.'!D71</f>
        <v>140540000</v>
      </c>
      <c r="D13" s="981">
        <f>'1.sz.mell.'!E71</f>
        <v>0</v>
      </c>
      <c r="E13" s="981"/>
      <c r="F13" s="981"/>
      <c r="G13" s="981"/>
      <c r="H13" s="981">
        <f>SUM(C13:G13)</f>
        <v>140540000</v>
      </c>
      <c r="I13" s="33" t="s">
        <v>249</v>
      </c>
      <c r="J13" s="585">
        <f>'1.sz.mell.'!D107</f>
        <v>140540000</v>
      </c>
      <c r="K13" s="585">
        <f>'1.sz.mell.'!E107</f>
        <v>0</v>
      </c>
      <c r="L13" s="585"/>
      <c r="M13" s="585"/>
      <c r="N13" s="585"/>
      <c r="O13" s="585">
        <f>SUM(J13:N13)</f>
        <v>140540000</v>
      </c>
    </row>
    <row r="14" spans="1:15" ht="16.5" customHeight="1" x14ac:dyDescent="0.3">
      <c r="A14" s="982" t="s">
        <v>33</v>
      </c>
      <c r="B14" s="983" t="s">
        <v>188</v>
      </c>
      <c r="C14" s="256">
        <f>SUM(C15:C16)</f>
        <v>1946478668</v>
      </c>
      <c r="D14" s="256">
        <f t="shared" ref="D14" si="2">SUM(D15:D16)</f>
        <v>10839567</v>
      </c>
      <c r="E14" s="256"/>
      <c r="F14" s="256"/>
      <c r="G14" s="256"/>
      <c r="H14" s="256">
        <f>SUM(C14:G14)</f>
        <v>1957318235</v>
      </c>
      <c r="I14" s="66" t="s">
        <v>255</v>
      </c>
      <c r="J14" s="256"/>
      <c r="K14" s="256"/>
      <c r="L14" s="256"/>
      <c r="M14" s="256"/>
      <c r="N14" s="256"/>
      <c r="O14" s="256"/>
    </row>
    <row r="15" spans="1:15" ht="16.5" customHeight="1" x14ac:dyDescent="0.3">
      <c r="A15" s="984" t="s">
        <v>277</v>
      </c>
      <c r="B15" s="985" t="s">
        <v>278</v>
      </c>
      <c r="C15" s="260">
        <f>'1.sz.mell.'!D73</f>
        <v>1946478668</v>
      </c>
      <c r="D15" s="260">
        <f>'1.sz.mell.'!E73</f>
        <v>10839567</v>
      </c>
      <c r="E15" s="260"/>
      <c r="F15" s="260"/>
      <c r="G15" s="260"/>
      <c r="H15" s="260">
        <f>SUM(C15:G15)</f>
        <v>1957318235</v>
      </c>
      <c r="I15" s="965"/>
      <c r="J15" s="256"/>
      <c r="K15" s="256"/>
      <c r="L15" s="256"/>
      <c r="M15" s="256"/>
      <c r="N15" s="256"/>
      <c r="O15" s="256"/>
    </row>
    <row r="16" spans="1:15" ht="16.5" customHeight="1" x14ac:dyDescent="0.3">
      <c r="A16" s="984" t="s">
        <v>279</v>
      </c>
      <c r="B16" s="985" t="s">
        <v>280</v>
      </c>
      <c r="C16" s="260">
        <f>'1.sz.mell.'!D74</f>
        <v>0</v>
      </c>
      <c r="D16" s="260">
        <f>'1.sz.mell.'!E74</f>
        <v>0</v>
      </c>
      <c r="E16" s="260"/>
      <c r="F16" s="260"/>
      <c r="G16" s="260"/>
      <c r="H16" s="260">
        <f>'1.sz.mell.'!I74</f>
        <v>0</v>
      </c>
      <c r="I16" s="965"/>
      <c r="J16" s="256"/>
      <c r="K16" s="256"/>
      <c r="L16" s="256"/>
      <c r="M16" s="256"/>
      <c r="N16" s="256"/>
      <c r="O16" s="256"/>
    </row>
    <row r="17" spans="1:15" ht="16.5" customHeight="1" x14ac:dyDescent="0.3">
      <c r="A17" s="986" t="s">
        <v>36</v>
      </c>
      <c r="B17" s="987" t="s">
        <v>281</v>
      </c>
      <c r="C17" s="988">
        <f>SUM(C13:C14)</f>
        <v>2087018668</v>
      </c>
      <c r="D17" s="988">
        <f t="shared" ref="D17:F17" si="3">SUM(D13:D14)</f>
        <v>10839567</v>
      </c>
      <c r="E17" s="988">
        <f t="shared" si="3"/>
        <v>0</v>
      </c>
      <c r="F17" s="988">
        <f t="shared" si="3"/>
        <v>0</v>
      </c>
      <c r="G17" s="988"/>
      <c r="H17" s="988">
        <f>SUM(C17:G17)</f>
        <v>2097858235</v>
      </c>
      <c r="I17" s="987" t="s">
        <v>282</v>
      </c>
      <c r="J17" s="988">
        <f>SUM(J13:J16)</f>
        <v>140540000</v>
      </c>
      <c r="K17" s="988">
        <f t="shared" ref="K17:M17" si="4">SUM(K13:K16)</f>
        <v>0</v>
      </c>
      <c r="L17" s="988">
        <f t="shared" si="4"/>
        <v>0</v>
      </c>
      <c r="M17" s="988">
        <f t="shared" si="4"/>
        <v>0</v>
      </c>
      <c r="N17" s="988"/>
      <c r="O17" s="988">
        <f t="shared" ref="O17" si="5">SUM(O13:O16)</f>
        <v>140540000</v>
      </c>
    </row>
    <row r="18" spans="1:15" ht="22.5" customHeight="1" x14ac:dyDescent="0.3">
      <c r="A18" s="989" t="s">
        <v>38</v>
      </c>
      <c r="B18" s="976" t="s">
        <v>795</v>
      </c>
      <c r="C18" s="977">
        <f>+C12+C17</f>
        <v>2192866883</v>
      </c>
      <c r="D18" s="977">
        <f t="shared" ref="D18:F18" si="6">+D12+D17</f>
        <v>10839567</v>
      </c>
      <c r="E18" s="977">
        <f t="shared" si="6"/>
        <v>0</v>
      </c>
      <c r="F18" s="977">
        <f t="shared" si="6"/>
        <v>335540564</v>
      </c>
      <c r="G18" s="977">
        <f>SUM(G12)</f>
        <v>5194427</v>
      </c>
      <c r="H18" s="977">
        <f>SUM(C18:G18)</f>
        <v>2544441441</v>
      </c>
      <c r="I18" s="976" t="s">
        <v>796</v>
      </c>
      <c r="J18" s="977">
        <f>SUM(J12+J17)</f>
        <v>1731951974</v>
      </c>
      <c r="K18" s="977">
        <f t="shared" ref="K18:N18" si="7">SUM(K12+K17)</f>
        <v>-53492831</v>
      </c>
      <c r="L18" s="977">
        <f t="shared" si="7"/>
        <v>76000</v>
      </c>
      <c r="M18" s="977">
        <f t="shared" si="7"/>
        <v>261165718</v>
      </c>
      <c r="N18" s="977">
        <f t="shared" si="7"/>
        <v>4935403</v>
      </c>
      <c r="O18" s="977">
        <f>SUM(J18:L18)</f>
        <v>1678535143</v>
      </c>
    </row>
    <row r="19" spans="1:15" ht="22.5" customHeight="1" x14ac:dyDescent="0.3">
      <c r="A19" s="989" t="s">
        <v>40</v>
      </c>
      <c r="B19" s="976" t="s">
        <v>797</v>
      </c>
      <c r="C19" s="977">
        <f>C18+'2.1.sz.mell  '!C19</f>
        <v>4434707022</v>
      </c>
      <c r="D19" s="977">
        <f>D18+'2.1.sz.mell  '!D19</f>
        <v>-93876608</v>
      </c>
      <c r="E19" s="977">
        <f>E18+'2.1.sz.mell  '!E19</f>
        <v>74961470</v>
      </c>
      <c r="F19" s="977">
        <v>346167329</v>
      </c>
      <c r="G19" s="977">
        <v>10490657</v>
      </c>
      <c r="H19" s="977">
        <f>SUM(C19:G19)</f>
        <v>4772449870</v>
      </c>
      <c r="I19" s="976" t="s">
        <v>798</v>
      </c>
      <c r="J19" s="977">
        <f>J18+'2.1.sz.mell  '!J19</f>
        <v>4434707022</v>
      </c>
      <c r="K19" s="977">
        <f>K18+'2.1.sz.mell  '!K19</f>
        <v>-93876608</v>
      </c>
      <c r="L19" s="977">
        <f>L18+'2.1.sz.mell  '!L19</f>
        <v>74961470</v>
      </c>
      <c r="M19" s="977">
        <f>M18+'2.1.sz.mell  '!M19</f>
        <v>346167329</v>
      </c>
      <c r="N19" s="977">
        <f>N18+'2.1.sz.mell  '!N19</f>
        <v>10490657</v>
      </c>
      <c r="O19" s="977">
        <f>SUM(J19:N19)</f>
        <v>4772449870</v>
      </c>
    </row>
    <row r="20" spans="1:15" ht="18" customHeight="1" x14ac:dyDescent="0.3">
      <c r="A20" s="975" t="s">
        <v>42</v>
      </c>
      <c r="B20" s="976" t="s">
        <v>643</v>
      </c>
      <c r="C20" s="977">
        <f>IF(C12-J12&lt;0,J12-C12,"-")</f>
        <v>1485563759</v>
      </c>
      <c r="D20" s="977" t="str">
        <f>IF(D12-K12&lt;0,K12-D12,"-")</f>
        <v>-</v>
      </c>
      <c r="E20" s="977">
        <f>IF(E12-L12&lt;0,L12-E12,"-")</f>
        <v>76000</v>
      </c>
      <c r="F20" s="977"/>
      <c r="G20" s="977"/>
      <c r="H20" s="977">
        <f>SUM(C20:G20)</f>
        <v>1485639759</v>
      </c>
      <c r="I20" s="976" t="s">
        <v>644</v>
      </c>
      <c r="J20" s="990" t="str">
        <f>IF(C12-J12&gt;0,C12-J12,"-")</f>
        <v>-</v>
      </c>
      <c r="K20" s="990">
        <f>IF(D12-K12&gt;0,D12-K12,"-")</f>
        <v>53492831</v>
      </c>
      <c r="L20" s="990" t="str">
        <f>IF(E12-L12&gt;0,E12-L12,"-")</f>
        <v>-</v>
      </c>
      <c r="M20" s="990"/>
      <c r="N20" s="990"/>
      <c r="O20" s="990" t="str">
        <f t="shared" ref="O20" si="8">IF(H12-O12&gt;0,H12-O12,"-")</f>
        <v>-</v>
      </c>
    </row>
    <row r="21" spans="1:15" ht="18" customHeight="1" x14ac:dyDescent="0.3">
      <c r="A21" s="975" t="s">
        <v>44</v>
      </c>
      <c r="B21" s="976" t="s">
        <v>645</v>
      </c>
      <c r="C21" s="977" t="str">
        <f>IF(C12+C17-J18&lt;0,J18-(C12+C17),"-")</f>
        <v>-</v>
      </c>
      <c r="D21" s="977" t="str">
        <f>IF(D12+D17-K18&lt;0,K18-(D12+D17),"-")</f>
        <v>-</v>
      </c>
      <c r="E21" s="977"/>
      <c r="F21" s="977"/>
      <c r="G21" s="977"/>
      <c r="H21" s="977" t="str">
        <f t="shared" ref="H21" si="9">IF(H12+H17-O18&lt;0,O18-(H12+H17),"-")</f>
        <v>-</v>
      </c>
      <c r="I21" s="976" t="s">
        <v>646</v>
      </c>
      <c r="J21" s="990">
        <f>IF(C12+C17-J18&gt;0,C12+C17-J18,"-")</f>
        <v>460914909</v>
      </c>
      <c r="K21" s="990">
        <f>IF(D12+D17-K18&gt;0,D12+D17-K18,"-")</f>
        <v>64332398</v>
      </c>
      <c r="L21" s="990" t="str">
        <f>IF(E12+E17-L18&gt;0,E12+E17-L18,"-")</f>
        <v>-</v>
      </c>
      <c r="M21" s="990"/>
      <c r="N21" s="990"/>
      <c r="O21" s="990">
        <f t="shared" ref="O21" si="10">IF(H12+H17-O18&gt;0,H12+H17-O18,"-")</f>
        <v>865906298</v>
      </c>
    </row>
  </sheetData>
  <mergeCells count="4">
    <mergeCell ref="I3:O3"/>
    <mergeCell ref="A1:O1"/>
    <mergeCell ref="A3:A4"/>
    <mergeCell ref="B3:H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45" fitToWidth="0" fitToHeight="0" orientation="landscape" r:id="rId1"/>
  <headerFooter alignWithMargins="0">
    <oddHeader>&amp;R&amp;"Times New Roman CE,Félkövér dőlt"&amp;12 2.2. melléklet a 27/2020.(XI.26.)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75"/>
  <sheetViews>
    <sheetView zoomScaleNormal="100" workbookViewId="0">
      <selection sqref="A1:F65"/>
    </sheetView>
  </sheetViews>
  <sheetFormatPr defaultColWidth="18.296875" defaultRowHeight="13" x14ac:dyDescent="0.3"/>
  <cols>
    <col min="1" max="1" width="13.69921875" style="96" customWidth="1"/>
    <col min="2" max="2" width="61" style="97" customWidth="1"/>
    <col min="3" max="3" width="16" style="96" customWidth="1"/>
    <col min="4" max="5" width="13.796875" style="98" customWidth="1"/>
    <col min="6" max="6" width="13.796875" style="97" customWidth="1"/>
    <col min="7" max="16384" width="18.296875" style="97"/>
  </cols>
  <sheetData>
    <row r="1" spans="1:7" ht="43.5" customHeight="1" x14ac:dyDescent="0.3">
      <c r="A1" s="1424" t="s">
        <v>864</v>
      </c>
      <c r="B1" s="1425"/>
      <c r="C1" s="1425"/>
      <c r="D1" s="1425"/>
      <c r="E1" s="1425"/>
      <c r="F1" s="1425"/>
    </row>
    <row r="2" spans="1:7" ht="15.75" customHeight="1" x14ac:dyDescent="0.3">
      <c r="A2" s="1416" t="s">
        <v>1</v>
      </c>
      <c r="B2" s="1416"/>
      <c r="C2" s="1416"/>
      <c r="D2" s="1416"/>
      <c r="E2" s="1416"/>
      <c r="F2" s="1416"/>
    </row>
    <row r="3" spans="1:7" s="102" customFormat="1" ht="22.5" customHeight="1" x14ac:dyDescent="0.3">
      <c r="A3" s="1417" t="s">
        <v>283</v>
      </c>
      <c r="B3" s="1419" t="s">
        <v>284</v>
      </c>
      <c r="C3" s="100"/>
      <c r="D3" s="1421" t="s">
        <v>865</v>
      </c>
      <c r="E3" s="1422"/>
      <c r="F3" s="1423"/>
    </row>
    <row r="4" spans="1:7" s="105" customFormat="1" ht="25.5" customHeight="1" x14ac:dyDescent="0.3">
      <c r="A4" s="1418"/>
      <c r="B4" s="1420"/>
      <c r="C4" s="103" t="s">
        <v>285</v>
      </c>
      <c r="D4" s="163" t="s">
        <v>286</v>
      </c>
      <c r="E4" s="103" t="s">
        <v>287</v>
      </c>
      <c r="F4" s="104" t="s">
        <v>395</v>
      </c>
    </row>
    <row r="5" spans="1:7" ht="28.5" customHeight="1" x14ac:dyDescent="0.3">
      <c r="A5" s="115" t="s">
        <v>288</v>
      </c>
      <c r="B5" s="116" t="s">
        <v>289</v>
      </c>
      <c r="C5" s="117" t="s">
        <v>290</v>
      </c>
      <c r="D5" s="118">
        <v>43.84</v>
      </c>
      <c r="E5" s="119">
        <v>5450000</v>
      </c>
      <c r="F5" s="120">
        <f>D5*E5</f>
        <v>238928000.00000003</v>
      </c>
    </row>
    <row r="6" spans="1:7" ht="28.5" customHeight="1" x14ac:dyDescent="0.3">
      <c r="A6" s="131" t="s">
        <v>820</v>
      </c>
      <c r="B6" s="864" t="s">
        <v>821</v>
      </c>
      <c r="C6" s="117" t="s">
        <v>313</v>
      </c>
      <c r="D6" s="118"/>
      <c r="E6" s="119"/>
      <c r="F6" s="120">
        <v>229196333</v>
      </c>
    </row>
    <row r="7" spans="1:7" ht="29.25" customHeight="1" x14ac:dyDescent="0.3">
      <c r="A7" s="876" t="s">
        <v>291</v>
      </c>
      <c r="B7" s="122" t="s">
        <v>292</v>
      </c>
      <c r="C7" s="123"/>
      <c r="D7" s="124"/>
      <c r="E7" s="124"/>
      <c r="F7" s="557">
        <v>117613499</v>
      </c>
    </row>
    <row r="8" spans="1:7" ht="28.5" customHeight="1" x14ac:dyDescent="0.3">
      <c r="A8" s="131" t="s">
        <v>293</v>
      </c>
      <c r="B8" s="132" t="s">
        <v>294</v>
      </c>
      <c r="C8" s="123" t="s">
        <v>295</v>
      </c>
      <c r="D8" s="124"/>
      <c r="E8" s="133">
        <v>22300</v>
      </c>
      <c r="F8" s="134">
        <v>25326000</v>
      </c>
    </row>
    <row r="9" spans="1:7" ht="29.25" customHeight="1" x14ac:dyDescent="0.3">
      <c r="A9" s="131" t="s">
        <v>296</v>
      </c>
      <c r="B9" s="132" t="s">
        <v>297</v>
      </c>
      <c r="C9" s="123" t="s">
        <v>298</v>
      </c>
      <c r="D9" s="124"/>
      <c r="E9" s="124"/>
      <c r="F9" s="134">
        <v>63880000</v>
      </c>
    </row>
    <row r="10" spans="1:7" ht="23.25" customHeight="1" x14ac:dyDescent="0.3">
      <c r="A10" s="131" t="s">
        <v>299</v>
      </c>
      <c r="B10" s="132" t="s">
        <v>300</v>
      </c>
      <c r="C10" s="123" t="s">
        <v>301</v>
      </c>
      <c r="D10" s="124"/>
      <c r="E10" s="124"/>
      <c r="F10" s="134">
        <v>470999</v>
      </c>
    </row>
    <row r="11" spans="1:7" ht="18.75" customHeight="1" x14ac:dyDescent="0.3">
      <c r="A11" s="131" t="s">
        <v>302</v>
      </c>
      <c r="B11" s="132" t="s">
        <v>303</v>
      </c>
      <c r="C11" s="123" t="s">
        <v>298</v>
      </c>
      <c r="D11" s="124"/>
      <c r="E11" s="124"/>
      <c r="F11" s="134">
        <v>27936500</v>
      </c>
      <c r="G11" s="99" t="s">
        <v>719</v>
      </c>
    </row>
    <row r="12" spans="1:7" ht="18.75" customHeight="1" x14ac:dyDescent="0.3">
      <c r="A12" s="131" t="s">
        <v>822</v>
      </c>
      <c r="B12" s="132" t="s">
        <v>823</v>
      </c>
      <c r="C12" s="123" t="s">
        <v>313</v>
      </c>
      <c r="D12" s="124"/>
      <c r="E12" s="124"/>
      <c r="F12" s="134">
        <v>28226032</v>
      </c>
      <c r="G12" s="99"/>
    </row>
    <row r="13" spans="1:7" ht="18.75" customHeight="1" x14ac:dyDescent="0.3">
      <c r="A13" s="131" t="s">
        <v>824</v>
      </c>
      <c r="B13" s="132" t="s">
        <v>825</v>
      </c>
      <c r="C13" s="123" t="s">
        <v>313</v>
      </c>
      <c r="D13" s="124"/>
      <c r="E13" s="124"/>
      <c r="F13" s="134">
        <v>0</v>
      </c>
      <c r="G13" s="99"/>
    </row>
    <row r="14" spans="1:7" ht="26" x14ac:dyDescent="0.3">
      <c r="A14" s="131" t="s">
        <v>824</v>
      </c>
      <c r="B14" s="132" t="s">
        <v>827</v>
      </c>
      <c r="C14" s="123" t="s">
        <v>313</v>
      </c>
      <c r="D14" s="124"/>
      <c r="E14" s="124"/>
      <c r="F14" s="134">
        <v>289532</v>
      </c>
      <c r="G14" s="99"/>
    </row>
    <row r="15" spans="1:7" ht="18.75" customHeight="1" x14ac:dyDescent="0.3">
      <c r="A15" s="131" t="s">
        <v>828</v>
      </c>
      <c r="B15" s="132" t="s">
        <v>826</v>
      </c>
      <c r="C15" s="123" t="s">
        <v>313</v>
      </c>
      <c r="D15" s="124"/>
      <c r="E15" s="124"/>
      <c r="F15" s="134">
        <v>27936500</v>
      </c>
      <c r="G15" s="99"/>
    </row>
    <row r="16" spans="1:7" ht="24" customHeight="1" x14ac:dyDescent="0.3">
      <c r="A16" s="131" t="s">
        <v>304</v>
      </c>
      <c r="B16" s="132" t="s">
        <v>305</v>
      </c>
      <c r="C16" s="123" t="s">
        <v>306</v>
      </c>
      <c r="D16" s="124"/>
      <c r="E16" s="133">
        <v>2700</v>
      </c>
      <c r="F16" s="134">
        <v>45711000</v>
      </c>
    </row>
    <row r="17" spans="1:6" ht="35.25" customHeight="1" x14ac:dyDescent="0.3">
      <c r="A17" s="131" t="s">
        <v>307</v>
      </c>
      <c r="B17" s="132" t="s">
        <v>308</v>
      </c>
      <c r="C17" s="135" t="s">
        <v>309</v>
      </c>
      <c r="D17" s="124"/>
      <c r="E17" s="133">
        <v>2550</v>
      </c>
      <c r="F17" s="134">
        <v>1986450</v>
      </c>
    </row>
    <row r="18" spans="1:6" ht="24.75" customHeight="1" x14ac:dyDescent="0.3">
      <c r="A18" s="131" t="s">
        <v>310</v>
      </c>
      <c r="B18" s="132" t="s">
        <v>311</v>
      </c>
      <c r="C18" s="135" t="s">
        <v>312</v>
      </c>
      <c r="D18" s="124"/>
      <c r="E18" s="136">
        <v>1</v>
      </c>
      <c r="F18" s="557">
        <v>1153894</v>
      </c>
    </row>
    <row r="19" spans="1:6" ht="24.75" customHeight="1" x14ac:dyDescent="0.3">
      <c r="A19" s="131" t="s">
        <v>829</v>
      </c>
      <c r="B19" s="132" t="s">
        <v>830</v>
      </c>
      <c r="C19" s="135" t="s">
        <v>313</v>
      </c>
      <c r="D19" s="124"/>
      <c r="E19" s="136">
        <v>1</v>
      </c>
      <c r="F19" s="557">
        <v>1153894</v>
      </c>
    </row>
    <row r="20" spans="1:6" ht="24.75" customHeight="1" x14ac:dyDescent="0.3">
      <c r="A20" s="131" t="s">
        <v>831</v>
      </c>
      <c r="B20" s="132" t="s">
        <v>833</v>
      </c>
      <c r="C20" s="135" t="s">
        <v>313</v>
      </c>
      <c r="D20" s="124"/>
      <c r="E20" s="136"/>
      <c r="F20" s="557">
        <v>137084917</v>
      </c>
    </row>
    <row r="21" spans="1:6" ht="24.75" customHeight="1" x14ac:dyDescent="0.3">
      <c r="A21" s="131" t="s">
        <v>831</v>
      </c>
      <c r="B21" s="132" t="s">
        <v>832</v>
      </c>
      <c r="C21" s="135" t="s">
        <v>313</v>
      </c>
      <c r="D21" s="124"/>
      <c r="E21" s="136"/>
      <c r="F21" s="557">
        <v>257825458</v>
      </c>
    </row>
    <row r="22" spans="1:6" ht="18.75" customHeight="1" x14ac:dyDescent="0.3">
      <c r="A22" s="138" t="s">
        <v>314</v>
      </c>
      <c r="B22" s="139" t="s">
        <v>773</v>
      </c>
      <c r="C22" s="140" t="s">
        <v>313</v>
      </c>
      <c r="D22" s="139" t="s">
        <v>315</v>
      </c>
      <c r="E22" s="139" t="s">
        <v>315</v>
      </c>
      <c r="F22" s="141">
        <v>448500</v>
      </c>
    </row>
    <row r="23" spans="1:6" s="106" customFormat="1" ht="30" customHeight="1" x14ac:dyDescent="0.3">
      <c r="A23" s="107" t="s">
        <v>316</v>
      </c>
      <c r="B23" s="108" t="s">
        <v>317</v>
      </c>
      <c r="C23" s="109" t="s">
        <v>313</v>
      </c>
      <c r="D23" s="110"/>
      <c r="E23" s="110"/>
      <c r="F23" s="111">
        <v>258273958</v>
      </c>
    </row>
    <row r="24" spans="1:6" ht="34.5" customHeight="1" x14ac:dyDescent="0.3">
      <c r="A24" s="115" t="s">
        <v>318</v>
      </c>
      <c r="B24" s="116" t="s">
        <v>319</v>
      </c>
      <c r="C24" s="142"/>
      <c r="D24" s="143"/>
      <c r="E24" s="143"/>
      <c r="F24" s="144">
        <f>SUM(F25:F34)</f>
        <v>287462550</v>
      </c>
    </row>
    <row r="25" spans="1:6" ht="18.75" customHeight="1" x14ac:dyDescent="0.3">
      <c r="A25" s="125" t="s">
        <v>320</v>
      </c>
      <c r="B25" s="128" t="s">
        <v>321</v>
      </c>
      <c r="C25" s="127" t="s">
        <v>306</v>
      </c>
      <c r="D25" s="145">
        <v>40.6</v>
      </c>
      <c r="E25" s="129">
        <v>4371500</v>
      </c>
      <c r="F25" s="130">
        <v>177482900</v>
      </c>
    </row>
    <row r="26" spans="1:6" ht="49.5" customHeight="1" x14ac:dyDescent="0.3">
      <c r="A26" s="125" t="s">
        <v>322</v>
      </c>
      <c r="B26" s="126" t="s">
        <v>323</v>
      </c>
      <c r="C26" s="127" t="s">
        <v>306</v>
      </c>
      <c r="D26" s="145">
        <v>27.3</v>
      </c>
      <c r="E26" s="129">
        <v>2400000</v>
      </c>
      <c r="F26" s="130">
        <f>D26*E26/12*12</f>
        <v>65520000</v>
      </c>
    </row>
    <row r="27" spans="1:6" ht="49.5" customHeight="1" x14ac:dyDescent="0.3">
      <c r="A27" s="125" t="s">
        <v>325</v>
      </c>
      <c r="B27" s="126" t="s">
        <v>834</v>
      </c>
      <c r="C27" s="127" t="s">
        <v>306</v>
      </c>
      <c r="D27" s="145">
        <v>37</v>
      </c>
      <c r="E27" s="129">
        <v>4371500</v>
      </c>
      <c r="F27" s="130"/>
    </row>
    <row r="28" spans="1:6" ht="45" customHeight="1" x14ac:dyDescent="0.3">
      <c r="A28" s="125" t="s">
        <v>326</v>
      </c>
      <c r="B28" s="126" t="s">
        <v>323</v>
      </c>
      <c r="C28" s="127" t="s">
        <v>306</v>
      </c>
      <c r="D28" s="145">
        <v>0.3</v>
      </c>
      <c r="E28" s="129">
        <v>4371500</v>
      </c>
      <c r="F28" s="130">
        <f>D28*E28/12*12</f>
        <v>1311450</v>
      </c>
    </row>
    <row r="29" spans="1:6" ht="45" customHeight="1" x14ac:dyDescent="0.3">
      <c r="A29" s="125" t="s">
        <v>723</v>
      </c>
      <c r="B29" s="126" t="s">
        <v>324</v>
      </c>
      <c r="C29" s="127" t="s">
        <v>306</v>
      </c>
      <c r="D29" s="145">
        <v>1</v>
      </c>
      <c r="E29" s="129">
        <v>4371500</v>
      </c>
      <c r="F29" s="130"/>
    </row>
    <row r="30" spans="1:6" ht="24.75" customHeight="1" x14ac:dyDescent="0.3">
      <c r="A30" s="125" t="s">
        <v>327</v>
      </c>
      <c r="B30" s="126" t="s">
        <v>328</v>
      </c>
      <c r="C30" s="127" t="s">
        <v>306</v>
      </c>
      <c r="D30" s="145">
        <v>34.700000000000003</v>
      </c>
      <c r="E30" s="129">
        <v>0</v>
      </c>
      <c r="F30" s="130">
        <f>D30*E30</f>
        <v>0</v>
      </c>
    </row>
    <row r="31" spans="1:6" ht="18.75" customHeight="1" x14ac:dyDescent="0.3">
      <c r="A31" s="131" t="s">
        <v>329</v>
      </c>
      <c r="B31" s="132" t="s">
        <v>330</v>
      </c>
      <c r="C31" s="123" t="s">
        <v>306</v>
      </c>
      <c r="D31" s="133">
        <v>443</v>
      </c>
      <c r="E31" s="133">
        <v>97400</v>
      </c>
      <c r="F31" s="134">
        <v>43148200</v>
      </c>
    </row>
    <row r="32" spans="1:6" ht="18.75" customHeight="1" x14ac:dyDescent="0.3">
      <c r="A32" s="131" t="s">
        <v>331</v>
      </c>
      <c r="B32" s="132" t="s">
        <v>332</v>
      </c>
      <c r="C32" s="123" t="s">
        <v>306</v>
      </c>
      <c r="D32" s="133">
        <v>403</v>
      </c>
      <c r="E32" s="133">
        <v>0</v>
      </c>
      <c r="F32" s="134">
        <f>D32*E32/12*8</f>
        <v>0</v>
      </c>
    </row>
    <row r="33" spans="1:6" ht="18.75" customHeight="1" x14ac:dyDescent="0.3">
      <c r="A33" s="131" t="s">
        <v>333</v>
      </c>
      <c r="B33" s="132" t="s">
        <v>330</v>
      </c>
      <c r="C33" s="123" t="s">
        <v>306</v>
      </c>
      <c r="D33" s="133">
        <v>410</v>
      </c>
      <c r="E33" s="133">
        <v>97400</v>
      </c>
      <c r="F33" s="134"/>
    </row>
    <row r="34" spans="1:6" ht="18.75" customHeight="1" x14ac:dyDescent="0.3">
      <c r="A34" s="131" t="s">
        <v>334</v>
      </c>
      <c r="B34" s="132" t="s">
        <v>332</v>
      </c>
      <c r="C34" s="123" t="s">
        <v>306</v>
      </c>
      <c r="D34" s="133">
        <v>383</v>
      </c>
      <c r="E34" s="133">
        <v>0</v>
      </c>
      <c r="F34" s="134">
        <f>D34*E34/12*4</f>
        <v>0</v>
      </c>
    </row>
    <row r="35" spans="1:6" ht="18.75" customHeight="1" x14ac:dyDescent="0.3">
      <c r="A35" s="112" t="s">
        <v>335</v>
      </c>
      <c r="B35" s="113" t="s">
        <v>336</v>
      </c>
      <c r="C35" s="114" t="s">
        <v>313</v>
      </c>
      <c r="D35" s="133"/>
      <c r="E35" s="119"/>
      <c r="F35" s="134"/>
    </row>
    <row r="36" spans="1:6" ht="33.75" customHeight="1" x14ac:dyDescent="0.3">
      <c r="A36" s="121" t="s">
        <v>335</v>
      </c>
      <c r="B36" s="132" t="s">
        <v>337</v>
      </c>
      <c r="C36" s="114"/>
      <c r="D36" s="137"/>
      <c r="E36" s="137"/>
      <c r="F36" s="155">
        <f>SUM(F37:F39)</f>
        <v>2604342</v>
      </c>
    </row>
    <row r="37" spans="1:6" ht="37.5" customHeight="1" x14ac:dyDescent="0.3">
      <c r="A37" s="131" t="s">
        <v>338</v>
      </c>
      <c r="B37" s="132" t="s">
        <v>775</v>
      </c>
      <c r="C37" s="123" t="s">
        <v>306</v>
      </c>
      <c r="D37" s="133">
        <v>2</v>
      </c>
      <c r="E37" s="133">
        <v>396700</v>
      </c>
      <c r="F37" s="134">
        <f>D37*E37</f>
        <v>793400</v>
      </c>
    </row>
    <row r="38" spans="1:6" ht="44.25" customHeight="1" x14ac:dyDescent="0.3">
      <c r="A38" s="131" t="s">
        <v>339</v>
      </c>
      <c r="B38" s="132" t="s">
        <v>774</v>
      </c>
      <c r="C38" s="123" t="s">
        <v>306</v>
      </c>
      <c r="D38" s="133">
        <v>1</v>
      </c>
      <c r="E38" s="133">
        <v>363642</v>
      </c>
      <c r="F38" s="134">
        <v>363642</v>
      </c>
    </row>
    <row r="39" spans="1:6" ht="44.25" customHeight="1" x14ac:dyDescent="0.3">
      <c r="A39" s="131" t="s">
        <v>835</v>
      </c>
      <c r="B39" s="132" t="s">
        <v>776</v>
      </c>
      <c r="C39" s="846"/>
      <c r="D39" s="847">
        <v>1</v>
      </c>
      <c r="E39" s="847">
        <v>1447300</v>
      </c>
      <c r="F39" s="848">
        <v>1447300</v>
      </c>
    </row>
    <row r="40" spans="1:6" ht="30.75" customHeight="1" x14ac:dyDescent="0.3">
      <c r="A40" s="146" t="s">
        <v>340</v>
      </c>
      <c r="B40" s="147" t="s">
        <v>341</v>
      </c>
      <c r="C40" s="148" t="s">
        <v>313</v>
      </c>
      <c r="D40" s="149"/>
      <c r="E40" s="149"/>
      <c r="F40" s="150">
        <v>290066892</v>
      </c>
    </row>
    <row r="41" spans="1:6" ht="29.25" customHeight="1" x14ac:dyDescent="0.3">
      <c r="A41" s="151" t="s">
        <v>342</v>
      </c>
      <c r="B41" s="152" t="s">
        <v>343</v>
      </c>
      <c r="C41" s="153" t="s">
        <v>313</v>
      </c>
      <c r="D41" s="154"/>
      <c r="E41" s="154"/>
      <c r="F41" s="558">
        <v>45172000</v>
      </c>
    </row>
    <row r="42" spans="1:6" ht="22.5" customHeight="1" x14ac:dyDescent="0.3">
      <c r="A42" s="131" t="s">
        <v>344</v>
      </c>
      <c r="B42" s="132" t="s">
        <v>345</v>
      </c>
      <c r="C42" s="135" t="s">
        <v>346</v>
      </c>
      <c r="D42" s="124"/>
      <c r="E42" s="133">
        <v>3780000</v>
      </c>
      <c r="F42" s="134">
        <v>15498000</v>
      </c>
    </row>
    <row r="43" spans="1:6" ht="22.5" customHeight="1" x14ac:dyDescent="0.3">
      <c r="A43" s="131" t="s">
        <v>347</v>
      </c>
      <c r="B43" s="132" t="s">
        <v>348</v>
      </c>
      <c r="C43" s="135" t="s">
        <v>346</v>
      </c>
      <c r="D43" s="124"/>
      <c r="E43" s="133">
        <v>3300000</v>
      </c>
      <c r="F43" s="134">
        <v>17160000</v>
      </c>
    </row>
    <row r="44" spans="1:6" ht="18.75" customHeight="1" x14ac:dyDescent="0.3">
      <c r="A44" s="131" t="s">
        <v>349</v>
      </c>
      <c r="B44" s="132" t="s">
        <v>350</v>
      </c>
      <c r="C44" s="123" t="s">
        <v>306</v>
      </c>
      <c r="D44" s="133"/>
      <c r="E44" s="133">
        <v>65360</v>
      </c>
      <c r="F44" s="134"/>
    </row>
    <row r="45" spans="1:6" ht="18.75" customHeight="1" x14ac:dyDescent="0.3">
      <c r="A45" s="131" t="s">
        <v>351</v>
      </c>
      <c r="B45" s="132" t="s">
        <v>352</v>
      </c>
      <c r="C45" s="123" t="s">
        <v>306</v>
      </c>
      <c r="D45" s="133">
        <v>220</v>
      </c>
      <c r="E45" s="133">
        <v>71896</v>
      </c>
      <c r="F45" s="134">
        <v>15817120</v>
      </c>
    </row>
    <row r="46" spans="1:6" ht="18.75" customHeight="1" x14ac:dyDescent="0.3">
      <c r="A46" s="131" t="s">
        <v>353</v>
      </c>
      <c r="B46" s="132" t="s">
        <v>354</v>
      </c>
      <c r="C46" s="123" t="s">
        <v>306</v>
      </c>
      <c r="D46" s="133"/>
      <c r="E46" s="133"/>
      <c r="F46" s="134"/>
    </row>
    <row r="47" spans="1:6" ht="18.75" customHeight="1" x14ac:dyDescent="0.3">
      <c r="A47" s="131" t="s">
        <v>355</v>
      </c>
      <c r="B47" s="132" t="s">
        <v>356</v>
      </c>
      <c r="C47" s="123" t="s">
        <v>306</v>
      </c>
      <c r="D47" s="133"/>
      <c r="E47" s="133"/>
      <c r="F47" s="134"/>
    </row>
    <row r="48" spans="1:6" ht="18.75" customHeight="1" x14ac:dyDescent="0.3">
      <c r="A48" s="131" t="s">
        <v>357</v>
      </c>
      <c r="B48" s="132" t="s">
        <v>358</v>
      </c>
      <c r="C48" s="123" t="s">
        <v>306</v>
      </c>
      <c r="D48" s="133">
        <v>1</v>
      </c>
      <c r="E48" s="133">
        <v>25000</v>
      </c>
      <c r="F48" s="134">
        <f>D48*E48</f>
        <v>25000</v>
      </c>
    </row>
    <row r="49" spans="1:6" ht="18.75" customHeight="1" x14ac:dyDescent="0.3">
      <c r="A49" s="131" t="s">
        <v>359</v>
      </c>
      <c r="B49" s="132" t="s">
        <v>360</v>
      </c>
      <c r="C49" s="123" t="s">
        <v>306</v>
      </c>
      <c r="D49" s="133"/>
      <c r="E49" s="133">
        <v>330000</v>
      </c>
      <c r="F49" s="134"/>
    </row>
    <row r="50" spans="1:6" ht="25.5" customHeight="1" x14ac:dyDescent="0.3">
      <c r="A50" s="131" t="s">
        <v>361</v>
      </c>
      <c r="B50" s="132" t="s">
        <v>362</v>
      </c>
      <c r="C50" s="123" t="s">
        <v>306</v>
      </c>
      <c r="D50" s="133">
        <v>70</v>
      </c>
      <c r="E50" s="133">
        <v>429000</v>
      </c>
      <c r="F50" s="134">
        <f>D50*E50</f>
        <v>30030000</v>
      </c>
    </row>
    <row r="51" spans="1:6" ht="30" customHeight="1" x14ac:dyDescent="0.3">
      <c r="A51" s="131" t="s">
        <v>363</v>
      </c>
      <c r="B51" s="132" t="s">
        <v>364</v>
      </c>
      <c r="C51" s="123" t="s">
        <v>306</v>
      </c>
      <c r="D51" s="133">
        <v>87</v>
      </c>
      <c r="E51" s="133">
        <v>285000</v>
      </c>
      <c r="F51" s="134">
        <v>24795000</v>
      </c>
    </row>
    <row r="52" spans="1:6" ht="22.5" customHeight="1" x14ac:dyDescent="0.3">
      <c r="A52" s="131" t="s">
        <v>365</v>
      </c>
      <c r="B52" s="132" t="s">
        <v>366</v>
      </c>
      <c r="C52" s="123" t="s">
        <v>306</v>
      </c>
      <c r="D52" s="133"/>
      <c r="E52" s="133">
        <v>689000</v>
      </c>
      <c r="F52" s="134"/>
    </row>
    <row r="53" spans="1:6" ht="33.75" customHeight="1" x14ac:dyDescent="0.3">
      <c r="A53" s="131" t="s">
        <v>367</v>
      </c>
      <c r="B53" s="132" t="s">
        <v>368</v>
      </c>
      <c r="C53" s="123" t="s">
        <v>306</v>
      </c>
      <c r="D53" s="133">
        <v>18</v>
      </c>
      <c r="E53" s="133">
        <v>757900</v>
      </c>
      <c r="F53" s="134">
        <v>13642200</v>
      </c>
    </row>
    <row r="54" spans="1:6" ht="33.75" customHeight="1" x14ac:dyDescent="0.3">
      <c r="A54" s="131" t="s">
        <v>836</v>
      </c>
      <c r="B54" s="132" t="s">
        <v>837</v>
      </c>
      <c r="C54" s="123"/>
      <c r="D54" s="133"/>
      <c r="E54" s="133"/>
      <c r="F54" s="134">
        <v>14129176</v>
      </c>
    </row>
    <row r="55" spans="1:6" ht="33.75" customHeight="1" x14ac:dyDescent="0.3">
      <c r="A55" s="131" t="s">
        <v>369</v>
      </c>
      <c r="B55" s="132" t="s">
        <v>370</v>
      </c>
      <c r="C55" s="123" t="s">
        <v>306</v>
      </c>
      <c r="D55" s="136">
        <v>15</v>
      </c>
      <c r="E55" s="133">
        <v>3858040</v>
      </c>
      <c r="F55" s="134">
        <v>57870600</v>
      </c>
    </row>
    <row r="56" spans="1:6" ht="18.75" customHeight="1" x14ac:dyDescent="0.3">
      <c r="A56" s="131" t="s">
        <v>371</v>
      </c>
      <c r="B56" s="132" t="s">
        <v>372</v>
      </c>
      <c r="C56" s="123" t="s">
        <v>313</v>
      </c>
      <c r="D56" s="124" t="s">
        <v>315</v>
      </c>
      <c r="E56" s="133"/>
      <c r="F56" s="134">
        <v>23180000</v>
      </c>
    </row>
    <row r="57" spans="1:6" ht="27" customHeight="1" x14ac:dyDescent="0.3">
      <c r="A57" s="131" t="s">
        <v>374</v>
      </c>
      <c r="B57" s="132" t="s">
        <v>375</v>
      </c>
      <c r="C57" s="123" t="s">
        <v>306</v>
      </c>
      <c r="D57" s="136">
        <v>20.62</v>
      </c>
      <c r="E57" s="133">
        <v>2200000</v>
      </c>
      <c r="F57" s="134">
        <v>45364000</v>
      </c>
    </row>
    <row r="58" spans="1:6" ht="18.75" customHeight="1" x14ac:dyDescent="0.3">
      <c r="A58" s="131" t="s">
        <v>376</v>
      </c>
      <c r="B58" s="132" t="s">
        <v>377</v>
      </c>
      <c r="C58" s="123" t="s">
        <v>313</v>
      </c>
      <c r="D58" s="133" t="s">
        <v>719</v>
      </c>
      <c r="E58" s="124"/>
      <c r="F58" s="134">
        <v>49218158</v>
      </c>
    </row>
    <row r="59" spans="1:6" ht="29.25" customHeight="1" x14ac:dyDescent="0.3">
      <c r="A59" s="131" t="s">
        <v>378</v>
      </c>
      <c r="B59" s="132" t="s">
        <v>379</v>
      </c>
      <c r="C59" s="123" t="s">
        <v>313</v>
      </c>
      <c r="D59" s="133">
        <v>2499</v>
      </c>
      <c r="E59" s="133">
        <v>4451</v>
      </c>
      <c r="F59" s="134">
        <v>997101</v>
      </c>
    </row>
    <row r="60" spans="1:6" ht="31.5" customHeight="1" x14ac:dyDescent="0.3">
      <c r="A60" s="112" t="s">
        <v>380</v>
      </c>
      <c r="B60" s="113" t="s">
        <v>381</v>
      </c>
      <c r="C60" s="114" t="s">
        <v>313</v>
      </c>
      <c r="D60" s="137"/>
      <c r="E60" s="137"/>
      <c r="F60" s="155">
        <v>353529827</v>
      </c>
    </row>
    <row r="61" spans="1:6" ht="38.25" customHeight="1" x14ac:dyDescent="0.3">
      <c r="A61" s="131" t="s">
        <v>382</v>
      </c>
      <c r="B61" s="132" t="s">
        <v>383</v>
      </c>
      <c r="C61" s="123" t="s">
        <v>384</v>
      </c>
      <c r="D61" s="133">
        <f>F61/E61</f>
        <v>17503.661157024795</v>
      </c>
      <c r="E61" s="133">
        <v>1210</v>
      </c>
      <c r="F61" s="134">
        <v>21179430</v>
      </c>
    </row>
    <row r="62" spans="1:6" ht="37.5" customHeight="1" x14ac:dyDescent="0.3">
      <c r="A62" s="131" t="s">
        <v>385</v>
      </c>
      <c r="B62" s="132" t="s">
        <v>386</v>
      </c>
      <c r="C62" s="123" t="s">
        <v>384</v>
      </c>
      <c r="D62" s="124"/>
      <c r="E62" s="124"/>
      <c r="F62" s="134">
        <v>8899000</v>
      </c>
    </row>
    <row r="63" spans="1:6" ht="39" customHeight="1" x14ac:dyDescent="0.3">
      <c r="A63" s="131" t="s">
        <v>387</v>
      </c>
      <c r="B63" s="132" t="s">
        <v>388</v>
      </c>
      <c r="C63" s="123" t="s">
        <v>384</v>
      </c>
      <c r="D63" s="124"/>
      <c r="E63" s="124"/>
      <c r="F63" s="134">
        <f>SUM(F61:F62)</f>
        <v>30078430</v>
      </c>
    </row>
    <row r="64" spans="1:6" ht="18" customHeight="1" x14ac:dyDescent="0.3">
      <c r="A64" s="156" t="s">
        <v>389</v>
      </c>
      <c r="B64" s="157" t="s">
        <v>390</v>
      </c>
      <c r="C64" s="158" t="s">
        <v>384</v>
      </c>
      <c r="D64" s="159"/>
      <c r="E64" s="159"/>
      <c r="F64" s="160">
        <f>F63</f>
        <v>30078430</v>
      </c>
    </row>
    <row r="65" spans="1:6" ht="21.75" customHeight="1" x14ac:dyDescent="0.3">
      <c r="A65" s="107"/>
      <c r="B65" s="110" t="s">
        <v>391</v>
      </c>
      <c r="C65" s="161"/>
      <c r="D65" s="162"/>
      <c r="E65" s="162"/>
      <c r="F65" s="111">
        <f>SUM(F23,F40,F60,F64)</f>
        <v>931949107</v>
      </c>
    </row>
    <row r="69" spans="1:6" ht="18.75" customHeight="1" x14ac:dyDescent="0.3">
      <c r="C69" s="559"/>
      <c r="D69" s="559"/>
      <c r="E69" s="559"/>
      <c r="F69" s="99"/>
    </row>
    <row r="70" spans="1:6" ht="18.75" customHeight="1" x14ac:dyDescent="0.3">
      <c r="C70" s="560"/>
      <c r="D70" s="560"/>
      <c r="E70" s="560"/>
      <c r="F70" s="101"/>
    </row>
    <row r="71" spans="1:6" ht="18.75" customHeight="1" x14ac:dyDescent="0.3">
      <c r="C71" s="559"/>
      <c r="D71" s="559"/>
      <c r="E71" s="559"/>
      <c r="F71" s="99"/>
    </row>
    <row r="72" spans="1:6" ht="18.75" customHeight="1" x14ac:dyDescent="0.3">
      <c r="A72" s="97"/>
      <c r="C72" s="559"/>
      <c r="D72" s="559"/>
      <c r="E72" s="559"/>
      <c r="F72" s="99"/>
    </row>
    <row r="73" spans="1:6" ht="18.75" customHeight="1" x14ac:dyDescent="0.3">
      <c r="A73" s="97"/>
      <c r="C73" s="559"/>
      <c r="D73" s="559"/>
      <c r="E73" s="559"/>
      <c r="F73" s="99"/>
    </row>
    <row r="74" spans="1:6" ht="18.75" customHeight="1" x14ac:dyDescent="0.3">
      <c r="A74" s="97"/>
      <c r="C74" s="561"/>
      <c r="D74" s="561"/>
      <c r="E74" s="561"/>
      <c r="F74" s="101"/>
    </row>
    <row r="75" spans="1:6" x14ac:dyDescent="0.3">
      <c r="A75" s="97"/>
      <c r="D75" s="96"/>
    </row>
  </sheetData>
  <mergeCells count="5">
    <mergeCell ref="A2:F2"/>
    <mergeCell ref="A3:A4"/>
    <mergeCell ref="B3:B4"/>
    <mergeCell ref="D3:F3"/>
    <mergeCell ref="A1:F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orientation="portrait" r:id="rId1"/>
  <headerFooter>
    <oddHeader>&amp;R&amp;"Times New Roman CE,Félkövér dőlt"&amp;11 3. melléklet a 27/2020.(XI.26.)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N43"/>
  <sheetViews>
    <sheetView zoomScaleNormal="100" workbookViewId="0">
      <selection sqref="A1:N43"/>
    </sheetView>
  </sheetViews>
  <sheetFormatPr defaultColWidth="9.296875" defaultRowHeight="22.5" customHeight="1" x14ac:dyDescent="0.3"/>
  <cols>
    <col min="1" max="1" width="6.796875" style="395" customWidth="1"/>
    <col min="2" max="2" width="32" style="395" customWidth="1"/>
    <col min="3" max="3" width="10.296875" style="397" customWidth="1"/>
    <col min="4" max="4" width="10.796875" style="397" bestFit="1" customWidth="1"/>
    <col min="5" max="5" width="17.796875" style="395" customWidth="1"/>
    <col min="6" max="6" width="12.796875" style="395" customWidth="1"/>
    <col min="7" max="7" width="17.5" style="395" customWidth="1"/>
    <col min="8" max="8" width="13.19921875" style="395" customWidth="1"/>
    <col min="9" max="9" width="15.5" style="395" customWidth="1"/>
    <col min="10" max="10" width="14.5" style="395" bestFit="1" customWidth="1"/>
    <col min="11" max="11" width="15.296875" style="395" customWidth="1"/>
    <col min="12" max="12" width="16.5" style="395" customWidth="1"/>
    <col min="13" max="13" width="14.19921875" style="395" customWidth="1"/>
    <col min="14" max="14" width="16.796875" style="395" customWidth="1"/>
    <col min="15" max="16384" width="9.296875" style="395"/>
  </cols>
  <sheetData>
    <row r="1" spans="1:14" ht="36" customHeight="1" x14ac:dyDescent="0.3">
      <c r="A1" s="1427" t="s">
        <v>866</v>
      </c>
      <c r="B1" s="1427"/>
      <c r="C1" s="1427"/>
      <c r="D1" s="1427"/>
      <c r="E1" s="1427"/>
      <c r="F1" s="1427"/>
      <c r="G1" s="1427"/>
      <c r="H1" s="1427"/>
      <c r="I1" s="1427"/>
      <c r="J1" s="1427"/>
      <c r="K1" s="1427"/>
      <c r="L1" s="1427"/>
      <c r="M1" s="1427"/>
      <c r="N1" s="1427"/>
    </row>
    <row r="2" spans="1:14" ht="22.5" customHeight="1" x14ac:dyDescent="0.3">
      <c r="B2" s="877"/>
      <c r="M2" s="1428" t="s">
        <v>1</v>
      </c>
      <c r="N2" s="1428"/>
    </row>
    <row r="3" spans="1:14" ht="22.5" customHeight="1" x14ac:dyDescent="0.3">
      <c r="A3" s="1426" t="s">
        <v>393</v>
      </c>
      <c r="B3" s="1429" t="s">
        <v>265</v>
      </c>
      <c r="C3" s="1426" t="s">
        <v>595</v>
      </c>
      <c r="D3" s="1426" t="s">
        <v>596</v>
      </c>
      <c r="E3" s="1426" t="s">
        <v>597</v>
      </c>
      <c r="F3" s="1426" t="s">
        <v>598</v>
      </c>
      <c r="G3" s="1426"/>
      <c r="H3" s="1426"/>
      <c r="I3" s="1430" t="s">
        <v>599</v>
      </c>
      <c r="J3" s="1430"/>
      <c r="K3" s="1430"/>
      <c r="L3" s="1430"/>
      <c r="M3" s="1430"/>
      <c r="N3" s="1430"/>
    </row>
    <row r="4" spans="1:14" ht="22.5" customHeight="1" x14ac:dyDescent="0.3">
      <c r="A4" s="1426"/>
      <c r="B4" s="1429"/>
      <c r="C4" s="1426"/>
      <c r="D4" s="1426"/>
      <c r="E4" s="1426"/>
      <c r="F4" s="1426"/>
      <c r="G4" s="1426"/>
      <c r="H4" s="1426"/>
      <c r="I4" s="1426" t="s">
        <v>868</v>
      </c>
      <c r="J4" s="1426"/>
      <c r="K4" s="1426"/>
      <c r="L4" s="1426"/>
      <c r="M4" s="1426" t="s">
        <v>871</v>
      </c>
      <c r="N4" s="1426"/>
    </row>
    <row r="5" spans="1:14" ht="22.5" customHeight="1" x14ac:dyDescent="0.3">
      <c r="A5" s="1426"/>
      <c r="B5" s="1429"/>
      <c r="C5" s="1426"/>
      <c r="D5" s="1426"/>
      <c r="E5" s="1426"/>
      <c r="F5" s="1426" t="s">
        <v>600</v>
      </c>
      <c r="G5" s="1426" t="s">
        <v>730</v>
      </c>
      <c r="H5" s="1426" t="s">
        <v>867</v>
      </c>
      <c r="I5" s="1426" t="s">
        <v>601</v>
      </c>
      <c r="J5" s="1426"/>
      <c r="K5" s="1426" t="s">
        <v>870</v>
      </c>
      <c r="L5" s="1426" t="s">
        <v>602</v>
      </c>
      <c r="M5" s="1426" t="s">
        <v>601</v>
      </c>
      <c r="N5" s="1426" t="s">
        <v>602</v>
      </c>
    </row>
    <row r="6" spans="1:14" ht="52" x14ac:dyDescent="0.3">
      <c r="A6" s="1426"/>
      <c r="B6" s="1429"/>
      <c r="C6" s="1426" t="s">
        <v>603</v>
      </c>
      <c r="D6" s="1426"/>
      <c r="E6" s="1426"/>
      <c r="F6" s="1426"/>
      <c r="G6" s="1426"/>
      <c r="H6" s="1426"/>
      <c r="I6" s="1158" t="s">
        <v>394</v>
      </c>
      <c r="J6" s="1158" t="s">
        <v>869</v>
      </c>
      <c r="K6" s="1426"/>
      <c r="L6" s="1426"/>
      <c r="M6" s="1426"/>
      <c r="N6" s="1426"/>
    </row>
    <row r="7" spans="1:14" ht="22.5" customHeight="1" x14ac:dyDescent="0.25">
      <c r="A7" s="463">
        <v>1</v>
      </c>
      <c r="B7" s="1132" t="s">
        <v>975</v>
      </c>
      <c r="C7" s="1199" t="s">
        <v>936</v>
      </c>
      <c r="D7" s="1199" t="s">
        <v>936</v>
      </c>
      <c r="E7" s="464">
        <v>6520000</v>
      </c>
      <c r="F7" s="464"/>
      <c r="G7" s="464">
        <v>6520000</v>
      </c>
      <c r="H7" s="464"/>
      <c r="I7" s="464">
        <v>6520000</v>
      </c>
      <c r="J7" s="464"/>
      <c r="K7" s="464">
        <v>6520000</v>
      </c>
      <c r="L7" s="464"/>
      <c r="M7" s="464"/>
      <c r="N7" s="465"/>
    </row>
    <row r="8" spans="1:14" ht="22.5" customHeight="1" x14ac:dyDescent="0.3">
      <c r="A8" s="396">
        <v>2</v>
      </c>
      <c r="B8" s="879" t="s">
        <v>950</v>
      </c>
      <c r="C8" s="1200" t="s">
        <v>936</v>
      </c>
      <c r="D8" s="1200" t="s">
        <v>936</v>
      </c>
      <c r="E8" s="466">
        <v>600000</v>
      </c>
      <c r="F8" s="466"/>
      <c r="G8" s="466">
        <v>600000</v>
      </c>
      <c r="H8" s="466"/>
      <c r="I8" s="466">
        <v>600000</v>
      </c>
      <c r="J8" s="466"/>
      <c r="K8" s="466">
        <v>600000</v>
      </c>
      <c r="L8" s="466"/>
      <c r="M8" s="466"/>
      <c r="N8" s="467"/>
    </row>
    <row r="9" spans="1:14" ht="22.5" customHeight="1" x14ac:dyDescent="0.3">
      <c r="A9" s="396">
        <v>3</v>
      </c>
      <c r="B9" s="879" t="s">
        <v>918</v>
      </c>
      <c r="C9" s="1200" t="s">
        <v>936</v>
      </c>
      <c r="D9" s="1200" t="s">
        <v>936</v>
      </c>
      <c r="E9" s="466">
        <v>3175000</v>
      </c>
      <c r="F9" s="466"/>
      <c r="G9" s="466">
        <v>3175000</v>
      </c>
      <c r="H9" s="466"/>
      <c r="I9" s="466">
        <v>3175000</v>
      </c>
      <c r="J9" s="466"/>
      <c r="K9" s="466">
        <v>3175000</v>
      </c>
      <c r="L9" s="466"/>
      <c r="M9" s="466"/>
      <c r="N9" s="467"/>
    </row>
    <row r="10" spans="1:14" ht="22.5" customHeight="1" x14ac:dyDescent="0.3">
      <c r="A10" s="396">
        <v>4</v>
      </c>
      <c r="B10" s="879" t="s">
        <v>919</v>
      </c>
      <c r="C10" s="1200" t="s">
        <v>936</v>
      </c>
      <c r="D10" s="1200" t="s">
        <v>936</v>
      </c>
      <c r="E10" s="466">
        <v>762000</v>
      </c>
      <c r="F10" s="466"/>
      <c r="G10" s="466">
        <v>762000</v>
      </c>
      <c r="H10" s="466"/>
      <c r="I10" s="466">
        <v>762000</v>
      </c>
      <c r="J10" s="466"/>
      <c r="K10" s="466">
        <v>762000</v>
      </c>
      <c r="L10" s="466"/>
      <c r="M10" s="466"/>
      <c r="N10" s="467"/>
    </row>
    <row r="11" spans="1:14" ht="22.5" customHeight="1" x14ac:dyDescent="0.3">
      <c r="A11" s="396">
        <v>5</v>
      </c>
      <c r="B11" s="879" t="s">
        <v>983</v>
      </c>
      <c r="C11" s="1200">
        <v>2020</v>
      </c>
      <c r="D11" s="1200">
        <v>2020</v>
      </c>
      <c r="E11" s="466"/>
      <c r="F11" s="466"/>
      <c r="G11" s="466"/>
      <c r="H11" s="466"/>
      <c r="I11" s="466"/>
      <c r="J11" s="466"/>
      <c r="K11" s="466"/>
      <c r="L11" s="466"/>
      <c r="M11" s="466"/>
      <c r="N11" s="467"/>
    </row>
    <row r="12" spans="1:14" ht="22.5" customHeight="1" x14ac:dyDescent="0.3">
      <c r="A12" s="396">
        <v>5</v>
      </c>
      <c r="B12" s="878" t="s">
        <v>920</v>
      </c>
      <c r="C12" s="1201" t="s">
        <v>936</v>
      </c>
      <c r="D12" s="1201" t="s">
        <v>936</v>
      </c>
      <c r="E12" s="466">
        <v>4000000</v>
      </c>
      <c r="F12" s="466"/>
      <c r="G12" s="466">
        <v>4000000</v>
      </c>
      <c r="H12" s="466"/>
      <c r="I12" s="466">
        <v>4000000</v>
      </c>
      <c r="J12" s="466"/>
      <c r="K12" s="466">
        <v>4000000</v>
      </c>
      <c r="L12" s="466"/>
      <c r="M12" s="466"/>
      <c r="N12" s="467"/>
    </row>
    <row r="13" spans="1:14" ht="22.5" customHeight="1" x14ac:dyDescent="0.3">
      <c r="A13" s="396">
        <v>6</v>
      </c>
      <c r="B13" s="878" t="s">
        <v>962</v>
      </c>
      <c r="C13" s="1201" t="s">
        <v>936</v>
      </c>
      <c r="D13" s="1201" t="s">
        <v>936</v>
      </c>
      <c r="E13" s="466"/>
      <c r="F13" s="466"/>
      <c r="G13" s="466"/>
      <c r="H13" s="466"/>
      <c r="I13" s="466"/>
      <c r="J13" s="466"/>
      <c r="K13" s="466"/>
      <c r="L13" s="466"/>
      <c r="M13" s="466"/>
      <c r="N13" s="467"/>
    </row>
    <row r="14" spans="1:14" ht="22.5" customHeight="1" x14ac:dyDescent="0.3">
      <c r="A14" s="396">
        <v>7</v>
      </c>
      <c r="B14" s="878" t="s">
        <v>951</v>
      </c>
      <c r="C14" s="1201" t="s">
        <v>936</v>
      </c>
      <c r="D14" s="1201" t="s">
        <v>936</v>
      </c>
      <c r="E14" s="466">
        <v>2032000</v>
      </c>
      <c r="F14" s="466"/>
      <c r="G14" s="466">
        <v>2032000</v>
      </c>
      <c r="H14" s="466">
        <v>0</v>
      </c>
      <c r="I14" s="466">
        <v>2032000</v>
      </c>
      <c r="J14" s="466"/>
      <c r="K14" s="466">
        <v>2032000</v>
      </c>
      <c r="L14" s="466"/>
      <c r="M14" s="466"/>
      <c r="N14" s="467"/>
    </row>
    <row r="15" spans="1:14" ht="22.5" customHeight="1" x14ac:dyDescent="0.3">
      <c r="A15" s="396">
        <v>8</v>
      </c>
      <c r="B15" s="878" t="s">
        <v>952</v>
      </c>
      <c r="C15" s="1201" t="s">
        <v>936</v>
      </c>
      <c r="D15" s="1201" t="s">
        <v>936</v>
      </c>
      <c r="E15" s="466">
        <v>330000</v>
      </c>
      <c r="F15" s="466"/>
      <c r="G15" s="466">
        <v>330000</v>
      </c>
      <c r="H15" s="466"/>
      <c r="I15" s="466">
        <v>330000</v>
      </c>
      <c r="J15" s="466"/>
      <c r="K15" s="466">
        <v>330000</v>
      </c>
      <c r="L15" s="466"/>
      <c r="M15" s="466"/>
      <c r="N15" s="467"/>
    </row>
    <row r="16" spans="1:14" s="941" customFormat="1" ht="22.5" customHeight="1" x14ac:dyDescent="0.25">
      <c r="A16" s="396">
        <v>9</v>
      </c>
      <c r="B16" s="991" t="s">
        <v>921</v>
      </c>
      <c r="C16" s="1202" t="s">
        <v>936</v>
      </c>
      <c r="D16" s="1202" t="s">
        <v>936</v>
      </c>
      <c r="E16" s="939">
        <v>7429500</v>
      </c>
      <c r="F16" s="939"/>
      <c r="G16" s="939">
        <v>7429500</v>
      </c>
      <c r="H16" s="939"/>
      <c r="I16" s="939">
        <v>7429500</v>
      </c>
      <c r="J16" s="939"/>
      <c r="K16" s="939">
        <v>7429500</v>
      </c>
      <c r="L16" s="939"/>
      <c r="M16" s="939"/>
      <c r="N16" s="940"/>
    </row>
    <row r="17" spans="1:14" ht="22.5" customHeight="1" x14ac:dyDescent="0.25">
      <c r="A17" s="396">
        <v>10</v>
      </c>
      <c r="B17" s="992" t="s">
        <v>953</v>
      </c>
      <c r="C17" s="1203" t="s">
        <v>936</v>
      </c>
      <c r="D17" s="1203" t="s">
        <v>936</v>
      </c>
      <c r="E17" s="466">
        <v>12000000</v>
      </c>
      <c r="F17" s="466"/>
      <c r="G17" s="466">
        <v>12000000</v>
      </c>
      <c r="H17" s="466"/>
      <c r="I17" s="466">
        <v>12000000</v>
      </c>
      <c r="J17" s="466"/>
      <c r="K17" s="466">
        <v>12000000</v>
      </c>
      <c r="L17" s="466"/>
      <c r="M17" s="466"/>
      <c r="N17" s="467"/>
    </row>
    <row r="18" spans="1:14" ht="22.5" customHeight="1" x14ac:dyDescent="0.25">
      <c r="A18" s="396">
        <v>11</v>
      </c>
      <c r="B18" s="993" t="s">
        <v>947</v>
      </c>
      <c r="C18" s="1204" t="s">
        <v>936</v>
      </c>
      <c r="D18" s="1204" t="s">
        <v>936</v>
      </c>
      <c r="E18" s="466">
        <v>1000038</v>
      </c>
      <c r="F18" s="466"/>
      <c r="G18" s="466">
        <v>1000038</v>
      </c>
      <c r="H18" s="466"/>
      <c r="I18" s="466">
        <v>1000038</v>
      </c>
      <c r="J18" s="466"/>
      <c r="K18" s="466">
        <v>1000038</v>
      </c>
      <c r="L18" s="466"/>
      <c r="M18" s="466"/>
      <c r="N18" s="467"/>
    </row>
    <row r="19" spans="1:14" ht="22.5" customHeight="1" x14ac:dyDescent="0.25">
      <c r="A19" s="396">
        <v>12</v>
      </c>
      <c r="B19" s="992" t="s">
        <v>925</v>
      </c>
      <c r="C19" s="1203" t="s">
        <v>936</v>
      </c>
      <c r="D19" s="1203" t="s">
        <v>936</v>
      </c>
      <c r="E19" s="466"/>
      <c r="F19" s="466"/>
      <c r="G19" s="466"/>
      <c r="H19" s="466"/>
      <c r="I19" s="466"/>
      <c r="J19" s="466"/>
      <c r="K19" s="466"/>
      <c r="L19" s="466"/>
      <c r="M19" s="466"/>
      <c r="N19" s="467"/>
    </row>
    <row r="20" spans="1:14" ht="22.5" customHeight="1" x14ac:dyDescent="0.25">
      <c r="A20" s="396">
        <v>13</v>
      </c>
      <c r="B20" s="992" t="s">
        <v>959</v>
      </c>
      <c r="C20" s="1203" t="s">
        <v>936</v>
      </c>
      <c r="D20" s="1203" t="s">
        <v>936</v>
      </c>
      <c r="E20" s="466"/>
      <c r="F20" s="466"/>
      <c r="G20" s="466"/>
      <c r="H20" s="466"/>
      <c r="I20" s="466"/>
      <c r="J20" s="466"/>
      <c r="K20" s="466"/>
      <c r="L20" s="466"/>
      <c r="M20" s="466"/>
      <c r="N20" s="467"/>
    </row>
    <row r="21" spans="1:14" ht="22.5" customHeight="1" x14ac:dyDescent="0.25">
      <c r="A21" s="396">
        <v>14</v>
      </c>
      <c r="B21" s="993" t="s">
        <v>976</v>
      </c>
      <c r="C21" s="1204" t="s">
        <v>936</v>
      </c>
      <c r="D21" s="1204" t="s">
        <v>936</v>
      </c>
      <c r="E21" s="466"/>
      <c r="F21" s="466"/>
      <c r="G21" s="466"/>
      <c r="H21" s="466"/>
      <c r="I21" s="466"/>
      <c r="J21" s="466"/>
      <c r="K21" s="466"/>
      <c r="L21" s="466"/>
      <c r="M21" s="466"/>
      <c r="N21" s="467"/>
    </row>
    <row r="22" spans="1:14" ht="22.5" customHeight="1" x14ac:dyDescent="0.3">
      <c r="A22" s="948">
        <v>15</v>
      </c>
      <c r="B22" s="1037" t="s">
        <v>954</v>
      </c>
      <c r="C22" s="1205" t="s">
        <v>936</v>
      </c>
      <c r="D22" s="1205" t="s">
        <v>936</v>
      </c>
      <c r="E22" s="466">
        <v>1147434626</v>
      </c>
      <c r="F22" s="466"/>
      <c r="G22" s="466">
        <v>1147434626</v>
      </c>
      <c r="H22" s="466"/>
      <c r="I22" s="466">
        <v>1147434626</v>
      </c>
      <c r="J22" s="466">
        <v>1147434626</v>
      </c>
      <c r="K22" s="466">
        <v>1147434626</v>
      </c>
      <c r="L22" s="466"/>
      <c r="M22" s="466"/>
      <c r="N22" s="467"/>
    </row>
    <row r="23" spans="1:14" ht="22.5" customHeight="1" x14ac:dyDescent="0.3">
      <c r="A23" s="950">
        <v>16</v>
      </c>
      <c r="B23" s="881" t="s">
        <v>604</v>
      </c>
      <c r="C23" s="555"/>
      <c r="D23" s="555"/>
      <c r="E23" s="468">
        <f t="shared" ref="E23:K23" si="0">SUM(E7:E22)</f>
        <v>1185283164</v>
      </c>
      <c r="F23" s="468">
        <f t="shared" si="0"/>
        <v>0</v>
      </c>
      <c r="G23" s="468">
        <f t="shared" si="0"/>
        <v>1185283164</v>
      </c>
      <c r="H23" s="468">
        <f t="shared" si="0"/>
        <v>0</v>
      </c>
      <c r="I23" s="468">
        <f t="shared" si="0"/>
        <v>1185283164</v>
      </c>
      <c r="J23" s="468">
        <f t="shared" si="0"/>
        <v>1147434626</v>
      </c>
      <c r="K23" s="468">
        <f t="shared" si="0"/>
        <v>1185283164</v>
      </c>
      <c r="L23" s="468">
        <f>SUM(L7:L15)</f>
        <v>0</v>
      </c>
      <c r="M23" s="468">
        <f>SUM(M7:M15)</f>
        <v>0</v>
      </c>
      <c r="N23" s="469">
        <f>SUM(N7:N15)</f>
        <v>0</v>
      </c>
    </row>
    <row r="24" spans="1:14" ht="22.5" customHeight="1" x14ac:dyDescent="0.3">
      <c r="A24" s="949">
        <v>17</v>
      </c>
      <c r="B24" s="994" t="s">
        <v>934</v>
      </c>
      <c r="C24" s="1206" t="s">
        <v>936</v>
      </c>
      <c r="D24" s="1206" t="s">
        <v>936</v>
      </c>
      <c r="E24" s="466"/>
      <c r="F24" s="466"/>
      <c r="G24" s="466"/>
      <c r="H24" s="466"/>
      <c r="I24" s="466"/>
      <c r="J24" s="466"/>
      <c r="K24" s="466"/>
      <c r="L24" s="466"/>
      <c r="M24" s="466"/>
      <c r="N24" s="467"/>
    </row>
    <row r="25" spans="1:14" ht="22.5" customHeight="1" x14ac:dyDescent="0.3">
      <c r="A25" s="396">
        <v>18</v>
      </c>
      <c r="B25" s="994" t="s">
        <v>948</v>
      </c>
      <c r="C25" s="1206" t="s">
        <v>936</v>
      </c>
      <c r="D25" s="1206" t="s">
        <v>936</v>
      </c>
      <c r="E25" s="466">
        <v>40000000</v>
      </c>
      <c r="F25" s="466"/>
      <c r="G25" s="466">
        <v>40000000</v>
      </c>
      <c r="H25" s="466"/>
      <c r="I25" s="466">
        <v>40000000</v>
      </c>
      <c r="J25" s="466"/>
      <c r="K25" s="466">
        <v>40000000</v>
      </c>
      <c r="L25" s="466"/>
      <c r="M25" s="466"/>
      <c r="N25" s="467"/>
    </row>
    <row r="26" spans="1:14" ht="22.5" customHeight="1" x14ac:dyDescent="0.25">
      <c r="A26" s="396">
        <v>19</v>
      </c>
      <c r="B26" s="992" t="s">
        <v>926</v>
      </c>
      <c r="C26" s="1203" t="s">
        <v>936</v>
      </c>
      <c r="D26" s="1203" t="s">
        <v>936</v>
      </c>
      <c r="E26" s="466">
        <v>2500000</v>
      </c>
      <c r="F26" s="466"/>
      <c r="G26" s="466">
        <v>2500000</v>
      </c>
      <c r="H26" s="466"/>
      <c r="I26" s="466">
        <v>2500000</v>
      </c>
      <c r="J26" s="466"/>
      <c r="K26" s="466">
        <v>2500000</v>
      </c>
      <c r="L26" s="466"/>
      <c r="M26" s="466"/>
      <c r="N26" s="467"/>
    </row>
    <row r="27" spans="1:14" ht="22.5" customHeight="1" x14ac:dyDescent="0.25">
      <c r="A27" s="396">
        <v>20</v>
      </c>
      <c r="B27" s="993" t="s">
        <v>927</v>
      </c>
      <c r="C27" s="1204" t="s">
        <v>936</v>
      </c>
      <c r="D27" s="1204" t="s">
        <v>936</v>
      </c>
      <c r="E27" s="466"/>
      <c r="F27" s="466"/>
      <c r="G27" s="466"/>
      <c r="H27" s="466"/>
      <c r="I27" s="466"/>
      <c r="J27" s="466"/>
      <c r="K27" s="466"/>
      <c r="L27" s="466"/>
      <c r="M27" s="466"/>
      <c r="N27" s="467"/>
    </row>
    <row r="28" spans="1:14" ht="22.5" customHeight="1" x14ac:dyDescent="0.25">
      <c r="A28" s="396">
        <v>21</v>
      </c>
      <c r="B28" s="992" t="s">
        <v>928</v>
      </c>
      <c r="C28" s="1203" t="s">
        <v>936</v>
      </c>
      <c r="D28" s="1203" t="s">
        <v>936</v>
      </c>
      <c r="E28" s="466">
        <v>1500000</v>
      </c>
      <c r="F28" s="466"/>
      <c r="G28" s="466">
        <v>1500000</v>
      </c>
      <c r="H28" s="466"/>
      <c r="I28" s="466">
        <v>1500000</v>
      </c>
      <c r="J28" s="466"/>
      <c r="K28" s="466">
        <v>1500000</v>
      </c>
      <c r="L28" s="466"/>
      <c r="M28" s="466"/>
      <c r="N28" s="467"/>
    </row>
    <row r="29" spans="1:14" ht="22.5" customHeight="1" x14ac:dyDescent="0.25">
      <c r="A29" s="396">
        <v>22</v>
      </c>
      <c r="B29" s="992" t="s">
        <v>929</v>
      </c>
      <c r="C29" s="1203" t="s">
        <v>936</v>
      </c>
      <c r="D29" s="1203" t="s">
        <v>936</v>
      </c>
      <c r="E29" s="466">
        <v>1680000</v>
      </c>
      <c r="F29" s="466"/>
      <c r="G29" s="466">
        <v>1680000</v>
      </c>
      <c r="H29" s="466"/>
      <c r="I29" s="466">
        <v>1680000</v>
      </c>
      <c r="J29" s="466"/>
      <c r="K29" s="466">
        <v>1680000</v>
      </c>
      <c r="L29" s="466"/>
      <c r="M29" s="466"/>
      <c r="N29" s="467"/>
    </row>
    <row r="30" spans="1:14" ht="22.5" customHeight="1" x14ac:dyDescent="0.25">
      <c r="A30" s="396">
        <v>23</v>
      </c>
      <c r="B30" s="995" t="s">
        <v>930</v>
      </c>
      <c r="C30" s="1207" t="s">
        <v>936</v>
      </c>
      <c r="D30" s="1207" t="s">
        <v>936</v>
      </c>
      <c r="E30" s="898">
        <v>5327920</v>
      </c>
      <c r="F30" s="898"/>
      <c r="G30" s="898">
        <v>5327920</v>
      </c>
      <c r="H30" s="898"/>
      <c r="I30" s="898">
        <v>5327920</v>
      </c>
      <c r="J30" s="898"/>
      <c r="K30" s="898">
        <v>5327920</v>
      </c>
      <c r="L30" s="898"/>
      <c r="M30" s="898"/>
      <c r="N30" s="899"/>
    </row>
    <row r="31" spans="1:14" ht="22.5" customHeight="1" x14ac:dyDescent="0.3">
      <c r="A31" s="396">
        <v>24</v>
      </c>
      <c r="B31" s="880" t="s">
        <v>931</v>
      </c>
      <c r="C31" s="1208" t="s">
        <v>936</v>
      </c>
      <c r="D31" s="1208" t="s">
        <v>936</v>
      </c>
      <c r="E31" s="466">
        <v>5160000</v>
      </c>
      <c r="F31" s="466"/>
      <c r="G31" s="466">
        <v>5160000</v>
      </c>
      <c r="H31" s="466"/>
      <c r="I31" s="466">
        <v>5160000</v>
      </c>
      <c r="J31" s="466"/>
      <c r="K31" s="466">
        <v>5160000</v>
      </c>
      <c r="L31" s="466"/>
      <c r="M31" s="466"/>
      <c r="N31" s="467"/>
    </row>
    <row r="32" spans="1:14" ht="22.5" customHeight="1" x14ac:dyDescent="0.3">
      <c r="A32" s="396">
        <v>25</v>
      </c>
      <c r="B32" s="880" t="s">
        <v>932</v>
      </c>
      <c r="C32" s="1208" t="s">
        <v>936</v>
      </c>
      <c r="D32" s="1208" t="s">
        <v>936</v>
      </c>
      <c r="E32" s="466">
        <v>1000000</v>
      </c>
      <c r="F32" s="466"/>
      <c r="G32" s="466">
        <v>1000000</v>
      </c>
      <c r="H32" s="466"/>
      <c r="I32" s="466">
        <v>1000000</v>
      </c>
      <c r="J32" s="466"/>
      <c r="K32" s="466">
        <v>1000000</v>
      </c>
      <c r="L32" s="466"/>
      <c r="M32" s="466"/>
      <c r="N32" s="467"/>
    </row>
    <row r="33" spans="1:14" ht="22.5" customHeight="1" x14ac:dyDescent="0.25">
      <c r="A33" s="396">
        <v>26</v>
      </c>
      <c r="B33" s="993" t="s">
        <v>960</v>
      </c>
      <c r="C33" s="1204" t="s">
        <v>936</v>
      </c>
      <c r="D33" s="1204" t="s">
        <v>936</v>
      </c>
      <c r="E33" s="466">
        <v>9000000</v>
      </c>
      <c r="F33" s="466"/>
      <c r="G33" s="466">
        <v>9000000</v>
      </c>
      <c r="H33" s="466"/>
      <c r="I33" s="466">
        <v>9000000</v>
      </c>
      <c r="J33" s="466"/>
      <c r="K33" s="466">
        <v>9000000</v>
      </c>
      <c r="L33" s="466"/>
      <c r="M33" s="466"/>
      <c r="N33" s="467"/>
    </row>
    <row r="34" spans="1:14" ht="22.5" customHeight="1" x14ac:dyDescent="0.25">
      <c r="A34" s="396">
        <v>27</v>
      </c>
      <c r="B34" s="993" t="s">
        <v>955</v>
      </c>
      <c r="C34" s="1204" t="s">
        <v>936</v>
      </c>
      <c r="D34" s="1204" t="s">
        <v>936</v>
      </c>
      <c r="E34" s="466">
        <v>5593316</v>
      </c>
      <c r="F34" s="466"/>
      <c r="G34" s="466">
        <v>5593316</v>
      </c>
      <c r="H34" s="466"/>
      <c r="I34" s="466">
        <v>5593316</v>
      </c>
      <c r="J34" s="466"/>
      <c r="K34" s="466">
        <v>5593316</v>
      </c>
      <c r="L34" s="466"/>
      <c r="M34" s="466"/>
      <c r="N34" s="467"/>
    </row>
    <row r="35" spans="1:14" ht="22.5" customHeight="1" x14ac:dyDescent="0.25">
      <c r="A35" s="396">
        <v>28</v>
      </c>
      <c r="B35" s="993" t="s">
        <v>956</v>
      </c>
      <c r="C35" s="1204" t="s">
        <v>936</v>
      </c>
      <c r="D35" s="1204" t="s">
        <v>936</v>
      </c>
      <c r="E35" s="466">
        <v>10160000</v>
      </c>
      <c r="F35" s="466"/>
      <c r="G35" s="466">
        <v>10160000</v>
      </c>
      <c r="H35" s="466"/>
      <c r="I35" s="466">
        <v>10160000</v>
      </c>
      <c r="J35" s="466"/>
      <c r="K35" s="466">
        <v>10160000</v>
      </c>
      <c r="L35" s="466"/>
      <c r="M35" s="466"/>
      <c r="N35" s="467"/>
    </row>
    <row r="36" spans="1:14" ht="22.5" customHeight="1" x14ac:dyDescent="0.25">
      <c r="A36" s="396">
        <v>29</v>
      </c>
      <c r="B36" s="993" t="s">
        <v>957</v>
      </c>
      <c r="C36" s="1204" t="s">
        <v>936</v>
      </c>
      <c r="D36" s="1204" t="s">
        <v>936</v>
      </c>
      <c r="E36" s="466">
        <v>22860000</v>
      </c>
      <c r="F36" s="466"/>
      <c r="G36" s="466">
        <v>22860000</v>
      </c>
      <c r="H36" s="466"/>
      <c r="I36" s="466">
        <v>22860000</v>
      </c>
      <c r="J36" s="466"/>
      <c r="K36" s="466">
        <v>22860000</v>
      </c>
      <c r="L36" s="466"/>
      <c r="M36" s="466"/>
      <c r="N36" s="467"/>
    </row>
    <row r="37" spans="1:14" ht="22.5" customHeight="1" x14ac:dyDescent="0.25">
      <c r="A37" s="396">
        <v>30</v>
      </c>
      <c r="B37" s="993" t="s">
        <v>958</v>
      </c>
      <c r="C37" s="1204" t="s">
        <v>936</v>
      </c>
      <c r="D37" s="1204" t="s">
        <v>936</v>
      </c>
      <c r="E37" s="466">
        <v>12700000</v>
      </c>
      <c r="F37" s="466"/>
      <c r="G37" s="466">
        <v>12700000</v>
      </c>
      <c r="H37" s="466"/>
      <c r="I37" s="466">
        <v>12700000</v>
      </c>
      <c r="J37" s="466"/>
      <c r="K37" s="466">
        <v>12700000</v>
      </c>
      <c r="L37" s="466"/>
      <c r="M37" s="466"/>
      <c r="N37" s="467"/>
    </row>
    <row r="38" spans="1:14" ht="22.5" customHeight="1" x14ac:dyDescent="0.3">
      <c r="A38" s="396">
        <v>31</v>
      </c>
      <c r="B38" s="880" t="s">
        <v>961</v>
      </c>
      <c r="C38" s="1208" t="s">
        <v>936</v>
      </c>
      <c r="D38" s="1208" t="s">
        <v>936</v>
      </c>
      <c r="E38" s="466">
        <v>10160000</v>
      </c>
      <c r="F38" s="466"/>
      <c r="G38" s="466">
        <v>10160000</v>
      </c>
      <c r="H38" s="466"/>
      <c r="I38" s="466">
        <v>10160000</v>
      </c>
      <c r="J38" s="466"/>
      <c r="K38" s="466">
        <v>10160000</v>
      </c>
      <c r="L38" s="466"/>
      <c r="M38" s="466"/>
      <c r="N38" s="467"/>
    </row>
    <row r="39" spans="1:14" ht="22.5" customHeight="1" x14ac:dyDescent="0.3">
      <c r="A39" s="396">
        <v>32</v>
      </c>
      <c r="B39" s="880" t="s">
        <v>933</v>
      </c>
      <c r="C39" s="1208" t="s">
        <v>936</v>
      </c>
      <c r="D39" s="1208" t="s">
        <v>936</v>
      </c>
      <c r="E39" s="466">
        <v>1000000</v>
      </c>
      <c r="F39" s="466"/>
      <c r="G39" s="466">
        <v>1000000</v>
      </c>
      <c r="H39" s="466"/>
      <c r="I39" s="466">
        <v>1000000</v>
      </c>
      <c r="J39" s="466"/>
      <c r="K39" s="466">
        <v>1000000</v>
      </c>
      <c r="L39" s="466"/>
      <c r="M39" s="466"/>
      <c r="N39" s="467"/>
    </row>
    <row r="40" spans="1:14" ht="22.5" customHeight="1" x14ac:dyDescent="0.3">
      <c r="A40" s="1160">
        <v>33</v>
      </c>
      <c r="B40" s="897" t="s">
        <v>935</v>
      </c>
      <c r="C40" s="1209" t="s">
        <v>936</v>
      </c>
      <c r="D40" s="1209" t="s">
        <v>936</v>
      </c>
      <c r="E40" s="898">
        <v>479219115</v>
      </c>
      <c r="F40" s="898"/>
      <c r="G40" s="898">
        <v>479219115</v>
      </c>
      <c r="H40" s="898"/>
      <c r="I40" s="898">
        <v>479219115</v>
      </c>
      <c r="J40" s="898"/>
      <c r="K40" s="898">
        <v>479219115</v>
      </c>
      <c r="L40" s="898"/>
      <c r="M40" s="898"/>
      <c r="N40" s="899"/>
    </row>
    <row r="41" spans="1:14" ht="22.5" customHeight="1" x14ac:dyDescent="0.3">
      <c r="A41" s="1389"/>
      <c r="B41" s="1390" t="s">
        <v>999</v>
      </c>
      <c r="C41" s="1391">
        <v>2020</v>
      </c>
      <c r="D41" s="1391">
        <v>2020</v>
      </c>
      <c r="E41" s="1392">
        <v>5194427</v>
      </c>
      <c r="F41" s="1392"/>
      <c r="G41" s="1392">
        <v>5194427</v>
      </c>
      <c r="H41" s="1392"/>
      <c r="I41" s="1392">
        <v>5194427</v>
      </c>
      <c r="J41" s="1392"/>
      <c r="K41" s="1392">
        <v>5194427</v>
      </c>
      <c r="L41" s="1392"/>
      <c r="M41" s="1392"/>
      <c r="N41" s="1393"/>
    </row>
    <row r="42" spans="1:14" ht="22.5" customHeight="1" x14ac:dyDescent="0.3">
      <c r="A42" s="950">
        <v>34</v>
      </c>
      <c r="B42" s="881" t="s">
        <v>799</v>
      </c>
      <c r="C42" s="555"/>
      <c r="D42" s="555"/>
      <c r="E42" s="468">
        <f>SUM(E24:E41)</f>
        <v>613054778</v>
      </c>
      <c r="F42" s="468">
        <f>SUM(F21:F35)</f>
        <v>0</v>
      </c>
      <c r="G42" s="468">
        <f>SUM(G24:G41)</f>
        <v>613054778</v>
      </c>
      <c r="H42" s="468">
        <f>SUM(H21:H35)</f>
        <v>0</v>
      </c>
      <c r="I42" s="468">
        <f>SUM(I24:I41)</f>
        <v>613054778</v>
      </c>
      <c r="J42" s="468"/>
      <c r="K42" s="468">
        <f>SUM(K24:K41)</f>
        <v>613054778</v>
      </c>
      <c r="L42" s="468">
        <f>SUM(L21:L35)</f>
        <v>0</v>
      </c>
      <c r="M42" s="468">
        <f>SUM(M21:M35)</f>
        <v>0</v>
      </c>
      <c r="N42" s="469">
        <f>SUM(N21:N35)</f>
        <v>0</v>
      </c>
    </row>
    <row r="43" spans="1:14" ht="22.5" customHeight="1" x14ac:dyDescent="0.3">
      <c r="A43" s="950">
        <v>35</v>
      </c>
      <c r="B43" s="881" t="s">
        <v>391</v>
      </c>
      <c r="C43" s="555"/>
      <c r="D43" s="555"/>
      <c r="E43" s="468">
        <f t="shared" ref="E43:N43" si="1">SUM(E23+E42)</f>
        <v>1798337942</v>
      </c>
      <c r="F43" s="468">
        <f t="shared" si="1"/>
        <v>0</v>
      </c>
      <c r="G43" s="468">
        <f t="shared" si="1"/>
        <v>1798337942</v>
      </c>
      <c r="H43" s="468">
        <f t="shared" si="1"/>
        <v>0</v>
      </c>
      <c r="I43" s="468">
        <f t="shared" si="1"/>
        <v>1798337942</v>
      </c>
      <c r="J43" s="468">
        <f t="shared" si="1"/>
        <v>1147434626</v>
      </c>
      <c r="K43" s="468">
        <f t="shared" si="1"/>
        <v>1798337942</v>
      </c>
      <c r="L43" s="468">
        <f t="shared" si="1"/>
        <v>0</v>
      </c>
      <c r="M43" s="468">
        <f t="shared" si="1"/>
        <v>0</v>
      </c>
      <c r="N43" s="469">
        <f t="shared" si="1"/>
        <v>0</v>
      </c>
    </row>
  </sheetData>
  <mergeCells count="20">
    <mergeCell ref="I5:J5"/>
    <mergeCell ref="K5:K6"/>
    <mergeCell ref="L5:L6"/>
    <mergeCell ref="M5:M6"/>
    <mergeCell ref="N5:N6"/>
    <mergeCell ref="A1:N1"/>
    <mergeCell ref="M2:N2"/>
    <mergeCell ref="A3:A6"/>
    <mergeCell ref="B3:B6"/>
    <mergeCell ref="C3:C5"/>
    <mergeCell ref="D3:D5"/>
    <mergeCell ref="E3:E6"/>
    <mergeCell ref="F3:H4"/>
    <mergeCell ref="I3:N3"/>
    <mergeCell ref="I4:L4"/>
    <mergeCell ref="C6:D6"/>
    <mergeCell ref="M4:N4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&amp;R 4. melléklet a 27/2020.(XI.26.)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F43"/>
  <sheetViews>
    <sheetView topLeftCell="A25" zoomScaleNormal="100" workbookViewId="0">
      <selection activeCell="H41" sqref="H41"/>
    </sheetView>
  </sheetViews>
  <sheetFormatPr defaultColWidth="9.296875" defaultRowHeight="14" x14ac:dyDescent="0.3"/>
  <cols>
    <col min="1" max="1" width="8.5" style="164" customWidth="1"/>
    <col min="2" max="2" width="9.296875" style="164"/>
    <col min="3" max="3" width="22.19921875" style="164" customWidth="1"/>
    <col min="4" max="4" width="44.796875" style="164" customWidth="1"/>
    <col min="5" max="5" width="26" style="933" customWidth="1"/>
    <col min="6" max="6" width="19.5" style="462" bestFit="1" customWidth="1"/>
    <col min="7" max="16384" width="9.296875" style="164"/>
  </cols>
  <sheetData>
    <row r="1" spans="1:6" ht="41.25" customHeight="1" x14ac:dyDescent="0.3">
      <c r="A1" s="1455" t="s">
        <v>872</v>
      </c>
      <c r="B1" s="1455"/>
      <c r="C1" s="1455"/>
      <c r="D1" s="1455"/>
      <c r="E1" s="1455"/>
      <c r="F1" s="1455"/>
    </row>
    <row r="2" spans="1:6" x14ac:dyDescent="0.3">
      <c r="A2" s="165"/>
      <c r="B2" s="165"/>
      <c r="C2" s="165"/>
      <c r="D2" s="1454" t="s">
        <v>1</v>
      </c>
      <c r="E2" s="1454"/>
      <c r="F2" s="1454"/>
    </row>
    <row r="3" spans="1:6" ht="28" x14ac:dyDescent="0.3">
      <c r="A3" s="1236" t="s">
        <v>393</v>
      </c>
      <c r="B3" s="1460" t="s">
        <v>396</v>
      </c>
      <c r="C3" s="1461"/>
      <c r="D3" s="1461"/>
      <c r="E3" s="871" t="s">
        <v>397</v>
      </c>
      <c r="F3" s="1163" t="s">
        <v>967</v>
      </c>
    </row>
    <row r="4" spans="1:6" ht="33" customHeight="1" x14ac:dyDescent="0.3">
      <c r="A4" s="903" t="s">
        <v>9</v>
      </c>
      <c r="B4" s="1458" t="s">
        <v>398</v>
      </c>
      <c r="C4" s="1459"/>
      <c r="D4" s="1459"/>
      <c r="E4" s="872">
        <v>13000000</v>
      </c>
      <c r="F4" s="872">
        <v>12000000</v>
      </c>
    </row>
    <row r="5" spans="1:6" ht="21.75" customHeight="1" x14ac:dyDescent="0.3">
      <c r="A5" s="904" t="s">
        <v>12</v>
      </c>
      <c r="B5" s="1433" t="s">
        <v>399</v>
      </c>
      <c r="C5" s="1434"/>
      <c r="D5" s="1434"/>
      <c r="E5" s="873">
        <v>1500000</v>
      </c>
      <c r="F5" s="873">
        <v>1500000</v>
      </c>
    </row>
    <row r="6" spans="1:6" ht="21.75" customHeight="1" x14ac:dyDescent="0.3">
      <c r="A6" s="904" t="s">
        <v>15</v>
      </c>
      <c r="B6" s="1433" t="s">
        <v>400</v>
      </c>
      <c r="C6" s="1434"/>
      <c r="D6" s="1434"/>
      <c r="E6" s="873">
        <v>900000</v>
      </c>
      <c r="F6" s="873">
        <v>900000</v>
      </c>
    </row>
    <row r="7" spans="1:6" ht="21.65" customHeight="1" x14ac:dyDescent="0.3">
      <c r="A7" s="904" t="s">
        <v>18</v>
      </c>
      <c r="B7" s="1433" t="s">
        <v>401</v>
      </c>
      <c r="C7" s="1434"/>
      <c r="D7" s="1434"/>
      <c r="E7" s="873">
        <v>6800000</v>
      </c>
      <c r="F7" s="873">
        <v>5460000</v>
      </c>
    </row>
    <row r="8" spans="1:6" ht="21.75" customHeight="1" x14ac:dyDescent="0.3">
      <c r="A8" s="904" t="s">
        <v>21</v>
      </c>
      <c r="B8" s="1431" t="s">
        <v>902</v>
      </c>
      <c r="C8" s="1431"/>
      <c r="D8" s="1432"/>
      <c r="E8" s="873">
        <v>1000000</v>
      </c>
      <c r="F8" s="873">
        <v>1000000</v>
      </c>
    </row>
    <row r="9" spans="1:6" ht="29.25" customHeight="1" x14ac:dyDescent="0.3">
      <c r="A9" s="904" t="s">
        <v>24</v>
      </c>
      <c r="B9" s="1431" t="s">
        <v>895</v>
      </c>
      <c r="C9" s="1431"/>
      <c r="D9" s="1432"/>
      <c r="E9" s="873">
        <v>2500000</v>
      </c>
      <c r="F9" s="873">
        <v>2500000</v>
      </c>
    </row>
    <row r="10" spans="1:6" ht="21.75" customHeight="1" x14ac:dyDescent="0.3">
      <c r="A10" s="904" t="s">
        <v>27</v>
      </c>
      <c r="B10" s="1433" t="s">
        <v>594</v>
      </c>
      <c r="C10" s="1434"/>
      <c r="D10" s="1434"/>
      <c r="E10" s="873">
        <v>50000</v>
      </c>
      <c r="F10" s="873">
        <v>50000</v>
      </c>
    </row>
    <row r="11" spans="1:6" ht="21.75" customHeight="1" x14ac:dyDescent="0.3">
      <c r="A11" s="904" t="s">
        <v>30</v>
      </c>
      <c r="B11" s="1433" t="s">
        <v>402</v>
      </c>
      <c r="C11" s="1434"/>
      <c r="D11" s="1434"/>
      <c r="E11" s="873">
        <v>2000000</v>
      </c>
      <c r="F11" s="873">
        <v>2000000</v>
      </c>
    </row>
    <row r="12" spans="1:6" ht="21.75" customHeight="1" x14ac:dyDescent="0.3">
      <c r="A12" s="904" t="s">
        <v>33</v>
      </c>
      <c r="B12" s="1433" t="s">
        <v>898</v>
      </c>
      <c r="C12" s="1434"/>
      <c r="D12" s="1434"/>
      <c r="E12" s="874">
        <v>247029906</v>
      </c>
      <c r="F12" s="874">
        <v>247029906</v>
      </c>
    </row>
    <row r="13" spans="1:6" ht="21.75" customHeight="1" x14ac:dyDescent="0.3">
      <c r="A13" s="904" t="s">
        <v>36</v>
      </c>
      <c r="B13" s="1433" t="s">
        <v>899</v>
      </c>
      <c r="C13" s="1434"/>
      <c r="D13" s="1434"/>
      <c r="E13" s="874">
        <v>151150000</v>
      </c>
      <c r="F13" s="874">
        <v>149650000</v>
      </c>
    </row>
    <row r="14" spans="1:6" ht="30" customHeight="1" x14ac:dyDescent="0.3">
      <c r="A14" s="904" t="s">
        <v>38</v>
      </c>
      <c r="B14" s="1433" t="s">
        <v>897</v>
      </c>
      <c r="C14" s="1434"/>
      <c r="D14" s="1434"/>
      <c r="E14" s="874">
        <v>10937000</v>
      </c>
      <c r="F14" s="874">
        <v>14582000</v>
      </c>
    </row>
    <row r="15" spans="1:6" ht="30" customHeight="1" x14ac:dyDescent="0.3">
      <c r="A15" s="904" t="s">
        <v>40</v>
      </c>
      <c r="B15" s="1435" t="s">
        <v>900</v>
      </c>
      <c r="C15" s="1436"/>
      <c r="D15" s="1436"/>
      <c r="E15" s="874">
        <v>20617429</v>
      </c>
      <c r="F15" s="874">
        <v>20617429</v>
      </c>
    </row>
    <row r="16" spans="1:6" ht="21.75" customHeight="1" x14ac:dyDescent="0.3">
      <c r="A16" s="904" t="s">
        <v>42</v>
      </c>
      <c r="B16" s="1435" t="s">
        <v>720</v>
      </c>
      <c r="C16" s="1436"/>
      <c r="D16" s="1436"/>
      <c r="E16" s="874">
        <v>500000</v>
      </c>
      <c r="F16" s="874">
        <v>500000</v>
      </c>
    </row>
    <row r="17" spans="1:6" ht="21.75" customHeight="1" x14ac:dyDescent="0.3">
      <c r="A17" s="904" t="s">
        <v>44</v>
      </c>
      <c r="B17" s="1435" t="s">
        <v>721</v>
      </c>
      <c r="C17" s="1436"/>
      <c r="D17" s="1436"/>
      <c r="E17" s="874">
        <v>200000</v>
      </c>
      <c r="F17" s="874">
        <v>200000</v>
      </c>
    </row>
    <row r="18" spans="1:6" ht="21.75" customHeight="1" x14ac:dyDescent="0.3">
      <c r="A18" s="904" t="s">
        <v>46</v>
      </c>
      <c r="B18" s="1439" t="s">
        <v>858</v>
      </c>
      <c r="C18" s="1439"/>
      <c r="D18" s="1435"/>
      <c r="E18" s="875">
        <v>225000</v>
      </c>
      <c r="F18" s="875">
        <v>225000</v>
      </c>
    </row>
    <row r="19" spans="1:6" ht="21.75" customHeight="1" x14ac:dyDescent="0.3">
      <c r="A19" s="904" t="s">
        <v>48</v>
      </c>
      <c r="B19" s="1439" t="s">
        <v>843</v>
      </c>
      <c r="C19" s="1439"/>
      <c r="D19" s="1435"/>
      <c r="E19" s="875">
        <v>8100000</v>
      </c>
      <c r="F19" s="875">
        <v>10800000</v>
      </c>
    </row>
    <row r="20" spans="1:6" ht="21.75" customHeight="1" x14ac:dyDescent="0.3">
      <c r="A20" s="904" t="s">
        <v>50</v>
      </c>
      <c r="B20" s="1437" t="s">
        <v>857</v>
      </c>
      <c r="C20" s="1437"/>
      <c r="D20" s="1438"/>
      <c r="E20" s="874">
        <v>12000000</v>
      </c>
      <c r="F20" s="874">
        <v>12000000</v>
      </c>
    </row>
    <row r="21" spans="1:6" ht="21.75" customHeight="1" x14ac:dyDescent="0.3">
      <c r="A21" s="904" t="s">
        <v>53</v>
      </c>
      <c r="B21" s="1456" t="s">
        <v>896</v>
      </c>
      <c r="C21" s="1457"/>
      <c r="D21" s="1457"/>
      <c r="E21" s="874">
        <v>100000</v>
      </c>
      <c r="F21" s="874">
        <v>100000</v>
      </c>
    </row>
    <row r="22" spans="1:6" ht="21.75" customHeight="1" x14ac:dyDescent="0.3">
      <c r="A22" s="904" t="s">
        <v>56</v>
      </c>
      <c r="B22" s="931" t="s">
        <v>800</v>
      </c>
      <c r="C22" s="932"/>
      <c r="D22" s="932"/>
      <c r="E22" s="874">
        <v>1000000</v>
      </c>
      <c r="F22" s="874">
        <v>500000</v>
      </c>
    </row>
    <row r="23" spans="1:6" ht="21.75" customHeight="1" x14ac:dyDescent="0.3">
      <c r="A23" s="904" t="s">
        <v>59</v>
      </c>
      <c r="B23" s="1440" t="s">
        <v>922</v>
      </c>
      <c r="C23" s="1441"/>
      <c r="D23" s="1442"/>
      <c r="E23" s="875">
        <v>200000</v>
      </c>
      <c r="F23" s="875">
        <v>200000</v>
      </c>
    </row>
    <row r="24" spans="1:6" ht="21.75" customHeight="1" x14ac:dyDescent="0.3">
      <c r="A24" s="904" t="s">
        <v>61</v>
      </c>
      <c r="B24" s="1440" t="s">
        <v>941</v>
      </c>
      <c r="C24" s="1441"/>
      <c r="D24" s="1442"/>
      <c r="E24" s="875">
        <v>1262582</v>
      </c>
      <c r="F24" s="875">
        <v>1262582</v>
      </c>
    </row>
    <row r="25" spans="1:6" ht="21.75" customHeight="1" x14ac:dyDescent="0.3">
      <c r="A25" s="904" t="s">
        <v>63</v>
      </c>
      <c r="B25" s="1440" t="s">
        <v>901</v>
      </c>
      <c r="C25" s="1441"/>
      <c r="D25" s="1442"/>
      <c r="E25" s="875">
        <v>7500000</v>
      </c>
      <c r="F25" s="875">
        <v>7500000</v>
      </c>
    </row>
    <row r="26" spans="1:6" ht="21.75" customHeight="1" x14ac:dyDescent="0.3">
      <c r="A26" s="904" t="s">
        <v>65</v>
      </c>
      <c r="B26" s="1440" t="s">
        <v>903</v>
      </c>
      <c r="C26" s="1441"/>
      <c r="D26" s="1442"/>
      <c r="E26" s="875">
        <v>3000000</v>
      </c>
      <c r="F26" s="875">
        <v>2700000</v>
      </c>
    </row>
    <row r="27" spans="1:6" ht="22.5" customHeight="1" x14ac:dyDescent="0.3">
      <c r="A27" s="996" t="s">
        <v>67</v>
      </c>
      <c r="B27" s="1443" t="s">
        <v>923</v>
      </c>
      <c r="C27" s="1444"/>
      <c r="D27" s="1444"/>
      <c r="E27" s="875">
        <v>1500000</v>
      </c>
      <c r="F27" s="875">
        <v>0</v>
      </c>
    </row>
    <row r="28" spans="1:6" ht="22.5" customHeight="1" x14ac:dyDescent="0.3">
      <c r="A28" s="1210" t="s">
        <v>69</v>
      </c>
      <c r="B28" s="1452" t="s">
        <v>222</v>
      </c>
      <c r="C28" s="1452"/>
      <c r="D28" s="1445"/>
      <c r="E28" s="890">
        <f>SUM(E4:E27)-E8</f>
        <v>492071917</v>
      </c>
      <c r="F28" s="890">
        <f>SUM(F4:F27)-F8</f>
        <v>492276917</v>
      </c>
    </row>
    <row r="29" spans="1:6" s="938" customFormat="1" ht="39.65" customHeight="1" x14ac:dyDescent="0.3">
      <c r="A29" s="1453" t="s">
        <v>924</v>
      </c>
      <c r="B29" s="1453"/>
      <c r="C29" s="1453"/>
      <c r="D29" s="1453"/>
      <c r="E29" s="1453"/>
      <c r="F29" s="937"/>
    </row>
    <row r="30" spans="1:6" ht="22.5" customHeight="1" x14ac:dyDescent="0.3">
      <c r="A30" s="165"/>
      <c r="B30" s="165"/>
      <c r="C30" s="165"/>
      <c r="D30" s="165"/>
      <c r="E30" s="1454" t="s">
        <v>1</v>
      </c>
      <c r="F30" s="1454"/>
    </row>
    <row r="31" spans="1:6" s="1164" customFormat="1" ht="29.25" customHeight="1" x14ac:dyDescent="0.3">
      <c r="A31" s="1161" t="s">
        <v>393</v>
      </c>
      <c r="B31" s="1447" t="s">
        <v>396</v>
      </c>
      <c r="C31" s="1448"/>
      <c r="D31" s="1449"/>
      <c r="E31" s="902" t="s">
        <v>397</v>
      </c>
      <c r="F31" s="1163" t="s">
        <v>967</v>
      </c>
    </row>
    <row r="32" spans="1:6" ht="22.5" customHeight="1" x14ac:dyDescent="0.3">
      <c r="A32" s="903" t="s">
        <v>9</v>
      </c>
      <c r="B32" s="1450" t="s">
        <v>801</v>
      </c>
      <c r="C32" s="1450"/>
      <c r="D32" s="1451"/>
      <c r="E32" s="901">
        <v>87844320</v>
      </c>
      <c r="F32" s="1166">
        <v>118947027</v>
      </c>
    </row>
    <row r="33" spans="1:6" ht="22.5" customHeight="1" x14ac:dyDescent="0.3">
      <c r="A33" s="904" t="s">
        <v>12</v>
      </c>
      <c r="B33" s="1437" t="s">
        <v>802</v>
      </c>
      <c r="C33" s="1437"/>
      <c r="D33" s="1438"/>
      <c r="E33" s="874">
        <v>125513018</v>
      </c>
      <c r="F33" s="1167">
        <v>176075422</v>
      </c>
    </row>
    <row r="34" spans="1:6" ht="22.5" customHeight="1" x14ac:dyDescent="0.3">
      <c r="A34" s="904" t="s">
        <v>15</v>
      </c>
      <c r="B34" s="1437" t="s">
        <v>803</v>
      </c>
      <c r="C34" s="1437"/>
      <c r="D34" s="1438"/>
      <c r="E34" s="874">
        <v>35000000</v>
      </c>
      <c r="F34" s="1167">
        <v>30000000</v>
      </c>
    </row>
    <row r="35" spans="1:6" ht="22.5" customHeight="1" x14ac:dyDescent="0.3">
      <c r="A35" s="904" t="s">
        <v>18</v>
      </c>
      <c r="B35" s="1437" t="s">
        <v>804</v>
      </c>
      <c r="C35" s="1437"/>
      <c r="D35" s="1438"/>
      <c r="E35" s="874">
        <v>319274722</v>
      </c>
      <c r="F35" s="1167">
        <v>312585437</v>
      </c>
    </row>
    <row r="36" spans="1:6" ht="22.5" customHeight="1" x14ac:dyDescent="0.3">
      <c r="A36" s="905" t="s">
        <v>21</v>
      </c>
      <c r="B36" s="1433" t="s">
        <v>403</v>
      </c>
      <c r="C36" s="1434"/>
      <c r="D36" s="1434"/>
      <c r="E36" s="873">
        <v>1300000</v>
      </c>
      <c r="F36" s="1167">
        <v>1300000</v>
      </c>
    </row>
    <row r="37" spans="1:6" ht="22.5" customHeight="1" x14ac:dyDescent="0.3">
      <c r="A37" s="1211" t="s">
        <v>24</v>
      </c>
      <c r="B37" s="1445" t="s">
        <v>805</v>
      </c>
      <c r="C37" s="1446"/>
      <c r="D37" s="1446"/>
      <c r="E37" s="890">
        <f>SUM(E32:E36)</f>
        <v>568932060</v>
      </c>
      <c r="F37" s="1165">
        <f>SUM(F32:F36)</f>
        <v>638907886</v>
      </c>
    </row>
    <row r="38" spans="1:6" ht="22.5" customHeight="1" x14ac:dyDescent="0.3"/>
    <row r="39" spans="1:6" ht="22.5" customHeight="1" x14ac:dyDescent="0.3"/>
    <row r="40" spans="1:6" ht="22.5" customHeight="1" x14ac:dyDescent="0.3"/>
    <row r="41" spans="1:6" ht="22.5" customHeight="1" x14ac:dyDescent="0.3"/>
    <row r="42" spans="1:6" ht="22.5" customHeight="1" x14ac:dyDescent="0.3"/>
    <row r="43" spans="1:6" ht="22.5" customHeight="1" x14ac:dyDescent="0.3"/>
  </sheetData>
  <mergeCells count="36">
    <mergeCell ref="A1:F1"/>
    <mergeCell ref="D2:F2"/>
    <mergeCell ref="B23:D23"/>
    <mergeCell ref="B24:D24"/>
    <mergeCell ref="B25:D25"/>
    <mergeCell ref="B21:D21"/>
    <mergeCell ref="B13:D13"/>
    <mergeCell ref="B4:D4"/>
    <mergeCell ref="B5:D5"/>
    <mergeCell ref="B6:D6"/>
    <mergeCell ref="B7:D7"/>
    <mergeCell ref="B9:D9"/>
    <mergeCell ref="B10:D10"/>
    <mergeCell ref="B11:D11"/>
    <mergeCell ref="B12:D12"/>
    <mergeCell ref="B3:D3"/>
    <mergeCell ref="B26:D26"/>
    <mergeCell ref="B27:D27"/>
    <mergeCell ref="B37:D37"/>
    <mergeCell ref="B36:D36"/>
    <mergeCell ref="B34:D34"/>
    <mergeCell ref="B35:D35"/>
    <mergeCell ref="B31:D31"/>
    <mergeCell ref="B32:D32"/>
    <mergeCell ref="B33:D33"/>
    <mergeCell ref="B28:D28"/>
    <mergeCell ref="A29:E29"/>
    <mergeCell ref="E30:F30"/>
    <mergeCell ref="B8:D8"/>
    <mergeCell ref="B14:D14"/>
    <mergeCell ref="B15:D15"/>
    <mergeCell ref="B16:D16"/>
    <mergeCell ref="B20:D20"/>
    <mergeCell ref="B17:D17"/>
    <mergeCell ref="B19:D19"/>
    <mergeCell ref="B18:D1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portrait" horizontalDpi="4294967293" verticalDpi="4294967293" r:id="rId1"/>
  <headerFooter scaleWithDoc="0" alignWithMargins="0">
    <oddHeader>&amp;R&amp;"Times New Roman,Félkövér dőlt"&amp;11 5. melléklet a 27/2020.(XI.26.)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E22"/>
  <sheetViews>
    <sheetView zoomScaleNormal="100" workbookViewId="0">
      <selection sqref="A1:D22"/>
    </sheetView>
  </sheetViews>
  <sheetFormatPr defaultColWidth="10.69921875" defaultRowHeight="14" x14ac:dyDescent="0.3"/>
  <cols>
    <col min="1" max="1" width="11.296875" style="426" customWidth="1"/>
    <col min="2" max="2" width="46" style="426" customWidth="1"/>
    <col min="3" max="3" width="22.69921875" style="426" customWidth="1"/>
    <col min="4" max="4" width="20.796875" style="1177" customWidth="1"/>
    <col min="5" max="252" width="10.69921875" style="426"/>
    <col min="253" max="253" width="7" style="426" customWidth="1"/>
    <col min="254" max="254" width="34.5" style="426" customWidth="1"/>
    <col min="255" max="255" width="11" style="426" customWidth="1"/>
    <col min="256" max="256" width="16.796875" style="426" customWidth="1"/>
    <col min="257" max="257" width="17.19921875" style="426" customWidth="1"/>
    <col min="258" max="258" width="15.296875" style="426" customWidth="1"/>
    <col min="259" max="259" width="15.5" style="426" customWidth="1"/>
    <col min="260" max="508" width="10.69921875" style="426"/>
    <col min="509" max="509" width="7" style="426" customWidth="1"/>
    <col min="510" max="510" width="34.5" style="426" customWidth="1"/>
    <col min="511" max="511" width="11" style="426" customWidth="1"/>
    <col min="512" max="512" width="16.796875" style="426" customWidth="1"/>
    <col min="513" max="513" width="17.19921875" style="426" customWidth="1"/>
    <col min="514" max="514" width="15.296875" style="426" customWidth="1"/>
    <col min="515" max="515" width="15.5" style="426" customWidth="1"/>
    <col min="516" max="764" width="10.69921875" style="426"/>
    <col min="765" max="765" width="7" style="426" customWidth="1"/>
    <col min="766" max="766" width="34.5" style="426" customWidth="1"/>
    <col min="767" max="767" width="11" style="426" customWidth="1"/>
    <col min="768" max="768" width="16.796875" style="426" customWidth="1"/>
    <col min="769" max="769" width="17.19921875" style="426" customWidth="1"/>
    <col min="770" max="770" width="15.296875" style="426" customWidth="1"/>
    <col min="771" max="771" width="15.5" style="426" customWidth="1"/>
    <col min="772" max="1020" width="10.69921875" style="426"/>
    <col min="1021" max="1021" width="7" style="426" customWidth="1"/>
    <col min="1022" max="1022" width="34.5" style="426" customWidth="1"/>
    <col min="1023" max="1023" width="11" style="426" customWidth="1"/>
    <col min="1024" max="1024" width="16.796875" style="426" customWidth="1"/>
    <col min="1025" max="1025" width="17.19921875" style="426" customWidth="1"/>
    <col min="1026" max="1026" width="15.296875" style="426" customWidth="1"/>
    <col min="1027" max="1027" width="15.5" style="426" customWidth="1"/>
    <col min="1028" max="1276" width="10.69921875" style="426"/>
    <col min="1277" max="1277" width="7" style="426" customWidth="1"/>
    <col min="1278" max="1278" width="34.5" style="426" customWidth="1"/>
    <col min="1279" max="1279" width="11" style="426" customWidth="1"/>
    <col min="1280" max="1280" width="16.796875" style="426" customWidth="1"/>
    <col min="1281" max="1281" width="17.19921875" style="426" customWidth="1"/>
    <col min="1282" max="1282" width="15.296875" style="426" customWidth="1"/>
    <col min="1283" max="1283" width="15.5" style="426" customWidth="1"/>
    <col min="1284" max="1532" width="10.69921875" style="426"/>
    <col min="1533" max="1533" width="7" style="426" customWidth="1"/>
    <col min="1534" max="1534" width="34.5" style="426" customWidth="1"/>
    <col min="1535" max="1535" width="11" style="426" customWidth="1"/>
    <col min="1536" max="1536" width="16.796875" style="426" customWidth="1"/>
    <col min="1537" max="1537" width="17.19921875" style="426" customWidth="1"/>
    <col min="1538" max="1538" width="15.296875" style="426" customWidth="1"/>
    <col min="1539" max="1539" width="15.5" style="426" customWidth="1"/>
    <col min="1540" max="1788" width="10.69921875" style="426"/>
    <col min="1789" max="1789" width="7" style="426" customWidth="1"/>
    <col min="1790" max="1790" width="34.5" style="426" customWidth="1"/>
    <col min="1791" max="1791" width="11" style="426" customWidth="1"/>
    <col min="1792" max="1792" width="16.796875" style="426" customWidth="1"/>
    <col min="1793" max="1793" width="17.19921875" style="426" customWidth="1"/>
    <col min="1794" max="1794" width="15.296875" style="426" customWidth="1"/>
    <col min="1795" max="1795" width="15.5" style="426" customWidth="1"/>
    <col min="1796" max="2044" width="10.69921875" style="426"/>
    <col min="2045" max="2045" width="7" style="426" customWidth="1"/>
    <col min="2046" max="2046" width="34.5" style="426" customWidth="1"/>
    <col min="2047" max="2047" width="11" style="426" customWidth="1"/>
    <col min="2048" max="2048" width="16.796875" style="426" customWidth="1"/>
    <col min="2049" max="2049" width="17.19921875" style="426" customWidth="1"/>
    <col min="2050" max="2050" width="15.296875" style="426" customWidth="1"/>
    <col min="2051" max="2051" width="15.5" style="426" customWidth="1"/>
    <col min="2052" max="2300" width="10.69921875" style="426"/>
    <col min="2301" max="2301" width="7" style="426" customWidth="1"/>
    <col min="2302" max="2302" width="34.5" style="426" customWidth="1"/>
    <col min="2303" max="2303" width="11" style="426" customWidth="1"/>
    <col min="2304" max="2304" width="16.796875" style="426" customWidth="1"/>
    <col min="2305" max="2305" width="17.19921875" style="426" customWidth="1"/>
    <col min="2306" max="2306" width="15.296875" style="426" customWidth="1"/>
    <col min="2307" max="2307" width="15.5" style="426" customWidth="1"/>
    <col min="2308" max="2556" width="10.69921875" style="426"/>
    <col min="2557" max="2557" width="7" style="426" customWidth="1"/>
    <col min="2558" max="2558" width="34.5" style="426" customWidth="1"/>
    <col min="2559" max="2559" width="11" style="426" customWidth="1"/>
    <col min="2560" max="2560" width="16.796875" style="426" customWidth="1"/>
    <col min="2561" max="2561" width="17.19921875" style="426" customWidth="1"/>
    <col min="2562" max="2562" width="15.296875" style="426" customWidth="1"/>
    <col min="2563" max="2563" width="15.5" style="426" customWidth="1"/>
    <col min="2564" max="2812" width="10.69921875" style="426"/>
    <col min="2813" max="2813" width="7" style="426" customWidth="1"/>
    <col min="2814" max="2814" width="34.5" style="426" customWidth="1"/>
    <col min="2815" max="2815" width="11" style="426" customWidth="1"/>
    <col min="2816" max="2816" width="16.796875" style="426" customWidth="1"/>
    <col min="2817" max="2817" width="17.19921875" style="426" customWidth="1"/>
    <col min="2818" max="2818" width="15.296875" style="426" customWidth="1"/>
    <col min="2819" max="2819" width="15.5" style="426" customWidth="1"/>
    <col min="2820" max="3068" width="10.69921875" style="426"/>
    <col min="3069" max="3069" width="7" style="426" customWidth="1"/>
    <col min="3070" max="3070" width="34.5" style="426" customWidth="1"/>
    <col min="3071" max="3071" width="11" style="426" customWidth="1"/>
    <col min="3072" max="3072" width="16.796875" style="426" customWidth="1"/>
    <col min="3073" max="3073" width="17.19921875" style="426" customWidth="1"/>
    <col min="3074" max="3074" width="15.296875" style="426" customWidth="1"/>
    <col min="3075" max="3075" width="15.5" style="426" customWidth="1"/>
    <col min="3076" max="3324" width="10.69921875" style="426"/>
    <col min="3325" max="3325" width="7" style="426" customWidth="1"/>
    <col min="3326" max="3326" width="34.5" style="426" customWidth="1"/>
    <col min="3327" max="3327" width="11" style="426" customWidth="1"/>
    <col min="3328" max="3328" width="16.796875" style="426" customWidth="1"/>
    <col min="3329" max="3329" width="17.19921875" style="426" customWidth="1"/>
    <col min="3330" max="3330" width="15.296875" style="426" customWidth="1"/>
    <col min="3331" max="3331" width="15.5" style="426" customWidth="1"/>
    <col min="3332" max="3580" width="10.69921875" style="426"/>
    <col min="3581" max="3581" width="7" style="426" customWidth="1"/>
    <col min="3582" max="3582" width="34.5" style="426" customWidth="1"/>
    <col min="3583" max="3583" width="11" style="426" customWidth="1"/>
    <col min="3584" max="3584" width="16.796875" style="426" customWidth="1"/>
    <col min="3585" max="3585" width="17.19921875" style="426" customWidth="1"/>
    <col min="3586" max="3586" width="15.296875" style="426" customWidth="1"/>
    <col min="3587" max="3587" width="15.5" style="426" customWidth="1"/>
    <col min="3588" max="3836" width="10.69921875" style="426"/>
    <col min="3837" max="3837" width="7" style="426" customWidth="1"/>
    <col min="3838" max="3838" width="34.5" style="426" customWidth="1"/>
    <col min="3839" max="3839" width="11" style="426" customWidth="1"/>
    <col min="3840" max="3840" width="16.796875" style="426" customWidth="1"/>
    <col min="3841" max="3841" width="17.19921875" style="426" customWidth="1"/>
    <col min="3842" max="3842" width="15.296875" style="426" customWidth="1"/>
    <col min="3843" max="3843" width="15.5" style="426" customWidth="1"/>
    <col min="3844" max="4092" width="10.69921875" style="426"/>
    <col min="4093" max="4093" width="7" style="426" customWidth="1"/>
    <col min="4094" max="4094" width="34.5" style="426" customWidth="1"/>
    <col min="4095" max="4095" width="11" style="426" customWidth="1"/>
    <col min="4096" max="4096" width="16.796875" style="426" customWidth="1"/>
    <col min="4097" max="4097" width="17.19921875" style="426" customWidth="1"/>
    <col min="4098" max="4098" width="15.296875" style="426" customWidth="1"/>
    <col min="4099" max="4099" width="15.5" style="426" customWidth="1"/>
    <col min="4100" max="4348" width="10.69921875" style="426"/>
    <col min="4349" max="4349" width="7" style="426" customWidth="1"/>
    <col min="4350" max="4350" width="34.5" style="426" customWidth="1"/>
    <col min="4351" max="4351" width="11" style="426" customWidth="1"/>
    <col min="4352" max="4352" width="16.796875" style="426" customWidth="1"/>
    <col min="4353" max="4353" width="17.19921875" style="426" customWidth="1"/>
    <col min="4354" max="4354" width="15.296875" style="426" customWidth="1"/>
    <col min="4355" max="4355" width="15.5" style="426" customWidth="1"/>
    <col min="4356" max="4604" width="10.69921875" style="426"/>
    <col min="4605" max="4605" width="7" style="426" customWidth="1"/>
    <col min="4606" max="4606" width="34.5" style="426" customWidth="1"/>
    <col min="4607" max="4607" width="11" style="426" customWidth="1"/>
    <col min="4608" max="4608" width="16.796875" style="426" customWidth="1"/>
    <col min="4609" max="4609" width="17.19921875" style="426" customWidth="1"/>
    <col min="4610" max="4610" width="15.296875" style="426" customWidth="1"/>
    <col min="4611" max="4611" width="15.5" style="426" customWidth="1"/>
    <col min="4612" max="4860" width="10.69921875" style="426"/>
    <col min="4861" max="4861" width="7" style="426" customWidth="1"/>
    <col min="4862" max="4862" width="34.5" style="426" customWidth="1"/>
    <col min="4863" max="4863" width="11" style="426" customWidth="1"/>
    <col min="4864" max="4864" width="16.796875" style="426" customWidth="1"/>
    <col min="4865" max="4865" width="17.19921875" style="426" customWidth="1"/>
    <col min="4866" max="4866" width="15.296875" style="426" customWidth="1"/>
    <col min="4867" max="4867" width="15.5" style="426" customWidth="1"/>
    <col min="4868" max="5116" width="10.69921875" style="426"/>
    <col min="5117" max="5117" width="7" style="426" customWidth="1"/>
    <col min="5118" max="5118" width="34.5" style="426" customWidth="1"/>
    <col min="5119" max="5119" width="11" style="426" customWidth="1"/>
    <col min="5120" max="5120" width="16.796875" style="426" customWidth="1"/>
    <col min="5121" max="5121" width="17.19921875" style="426" customWidth="1"/>
    <col min="5122" max="5122" width="15.296875" style="426" customWidth="1"/>
    <col min="5123" max="5123" width="15.5" style="426" customWidth="1"/>
    <col min="5124" max="5372" width="10.69921875" style="426"/>
    <col min="5373" max="5373" width="7" style="426" customWidth="1"/>
    <col min="5374" max="5374" width="34.5" style="426" customWidth="1"/>
    <col min="5375" max="5375" width="11" style="426" customWidth="1"/>
    <col min="5376" max="5376" width="16.796875" style="426" customWidth="1"/>
    <col min="5377" max="5377" width="17.19921875" style="426" customWidth="1"/>
    <col min="5378" max="5378" width="15.296875" style="426" customWidth="1"/>
    <col min="5379" max="5379" width="15.5" style="426" customWidth="1"/>
    <col min="5380" max="5628" width="10.69921875" style="426"/>
    <col min="5629" max="5629" width="7" style="426" customWidth="1"/>
    <col min="5630" max="5630" width="34.5" style="426" customWidth="1"/>
    <col min="5631" max="5631" width="11" style="426" customWidth="1"/>
    <col min="5632" max="5632" width="16.796875" style="426" customWidth="1"/>
    <col min="5633" max="5633" width="17.19921875" style="426" customWidth="1"/>
    <col min="5634" max="5634" width="15.296875" style="426" customWidth="1"/>
    <col min="5635" max="5635" width="15.5" style="426" customWidth="1"/>
    <col min="5636" max="5884" width="10.69921875" style="426"/>
    <col min="5885" max="5885" width="7" style="426" customWidth="1"/>
    <col min="5886" max="5886" width="34.5" style="426" customWidth="1"/>
    <col min="5887" max="5887" width="11" style="426" customWidth="1"/>
    <col min="5888" max="5888" width="16.796875" style="426" customWidth="1"/>
    <col min="5889" max="5889" width="17.19921875" style="426" customWidth="1"/>
    <col min="5890" max="5890" width="15.296875" style="426" customWidth="1"/>
    <col min="5891" max="5891" width="15.5" style="426" customWidth="1"/>
    <col min="5892" max="6140" width="10.69921875" style="426"/>
    <col min="6141" max="6141" width="7" style="426" customWidth="1"/>
    <col min="6142" max="6142" width="34.5" style="426" customWidth="1"/>
    <col min="6143" max="6143" width="11" style="426" customWidth="1"/>
    <col min="6144" max="6144" width="16.796875" style="426" customWidth="1"/>
    <col min="6145" max="6145" width="17.19921875" style="426" customWidth="1"/>
    <col min="6146" max="6146" width="15.296875" style="426" customWidth="1"/>
    <col min="6147" max="6147" width="15.5" style="426" customWidth="1"/>
    <col min="6148" max="6396" width="10.69921875" style="426"/>
    <col min="6397" max="6397" width="7" style="426" customWidth="1"/>
    <col min="6398" max="6398" width="34.5" style="426" customWidth="1"/>
    <col min="6399" max="6399" width="11" style="426" customWidth="1"/>
    <col min="6400" max="6400" width="16.796875" style="426" customWidth="1"/>
    <col min="6401" max="6401" width="17.19921875" style="426" customWidth="1"/>
    <col min="6402" max="6402" width="15.296875" style="426" customWidth="1"/>
    <col min="6403" max="6403" width="15.5" style="426" customWidth="1"/>
    <col min="6404" max="6652" width="10.69921875" style="426"/>
    <col min="6653" max="6653" width="7" style="426" customWidth="1"/>
    <col min="6654" max="6654" width="34.5" style="426" customWidth="1"/>
    <col min="6655" max="6655" width="11" style="426" customWidth="1"/>
    <col min="6656" max="6656" width="16.796875" style="426" customWidth="1"/>
    <col min="6657" max="6657" width="17.19921875" style="426" customWidth="1"/>
    <col min="6658" max="6658" width="15.296875" style="426" customWidth="1"/>
    <col min="6659" max="6659" width="15.5" style="426" customWidth="1"/>
    <col min="6660" max="6908" width="10.69921875" style="426"/>
    <col min="6909" max="6909" width="7" style="426" customWidth="1"/>
    <col min="6910" max="6910" width="34.5" style="426" customWidth="1"/>
    <col min="6911" max="6911" width="11" style="426" customWidth="1"/>
    <col min="6912" max="6912" width="16.796875" style="426" customWidth="1"/>
    <col min="6913" max="6913" width="17.19921875" style="426" customWidth="1"/>
    <col min="6914" max="6914" width="15.296875" style="426" customWidth="1"/>
    <col min="6915" max="6915" width="15.5" style="426" customWidth="1"/>
    <col min="6916" max="7164" width="10.69921875" style="426"/>
    <col min="7165" max="7165" width="7" style="426" customWidth="1"/>
    <col min="7166" max="7166" width="34.5" style="426" customWidth="1"/>
    <col min="7167" max="7167" width="11" style="426" customWidth="1"/>
    <col min="7168" max="7168" width="16.796875" style="426" customWidth="1"/>
    <col min="7169" max="7169" width="17.19921875" style="426" customWidth="1"/>
    <col min="7170" max="7170" width="15.296875" style="426" customWidth="1"/>
    <col min="7171" max="7171" width="15.5" style="426" customWidth="1"/>
    <col min="7172" max="7420" width="10.69921875" style="426"/>
    <col min="7421" max="7421" width="7" style="426" customWidth="1"/>
    <col min="7422" max="7422" width="34.5" style="426" customWidth="1"/>
    <col min="7423" max="7423" width="11" style="426" customWidth="1"/>
    <col min="7424" max="7424" width="16.796875" style="426" customWidth="1"/>
    <col min="7425" max="7425" width="17.19921875" style="426" customWidth="1"/>
    <col min="7426" max="7426" width="15.296875" style="426" customWidth="1"/>
    <col min="7427" max="7427" width="15.5" style="426" customWidth="1"/>
    <col min="7428" max="7676" width="10.69921875" style="426"/>
    <col min="7677" max="7677" width="7" style="426" customWidth="1"/>
    <col min="7678" max="7678" width="34.5" style="426" customWidth="1"/>
    <col min="7679" max="7679" width="11" style="426" customWidth="1"/>
    <col min="7680" max="7680" width="16.796875" style="426" customWidth="1"/>
    <col min="7681" max="7681" width="17.19921875" style="426" customWidth="1"/>
    <col min="7682" max="7682" width="15.296875" style="426" customWidth="1"/>
    <col min="7683" max="7683" width="15.5" style="426" customWidth="1"/>
    <col min="7684" max="7932" width="10.69921875" style="426"/>
    <col min="7933" max="7933" width="7" style="426" customWidth="1"/>
    <col min="7934" max="7934" width="34.5" style="426" customWidth="1"/>
    <col min="7935" max="7935" width="11" style="426" customWidth="1"/>
    <col min="7936" max="7936" width="16.796875" style="426" customWidth="1"/>
    <col min="7937" max="7937" width="17.19921875" style="426" customWidth="1"/>
    <col min="7938" max="7938" width="15.296875" style="426" customWidth="1"/>
    <col min="7939" max="7939" width="15.5" style="426" customWidth="1"/>
    <col min="7940" max="8188" width="10.69921875" style="426"/>
    <col min="8189" max="8189" width="7" style="426" customWidth="1"/>
    <col min="8190" max="8190" width="34.5" style="426" customWidth="1"/>
    <col min="8191" max="8191" width="11" style="426" customWidth="1"/>
    <col min="8192" max="8192" width="16.796875" style="426" customWidth="1"/>
    <col min="8193" max="8193" width="17.19921875" style="426" customWidth="1"/>
    <col min="8194" max="8194" width="15.296875" style="426" customWidth="1"/>
    <col min="8195" max="8195" width="15.5" style="426" customWidth="1"/>
    <col min="8196" max="8444" width="10.69921875" style="426"/>
    <col min="8445" max="8445" width="7" style="426" customWidth="1"/>
    <col min="8446" max="8446" width="34.5" style="426" customWidth="1"/>
    <col min="8447" max="8447" width="11" style="426" customWidth="1"/>
    <col min="8448" max="8448" width="16.796875" style="426" customWidth="1"/>
    <col min="8449" max="8449" width="17.19921875" style="426" customWidth="1"/>
    <col min="8450" max="8450" width="15.296875" style="426" customWidth="1"/>
    <col min="8451" max="8451" width="15.5" style="426" customWidth="1"/>
    <col min="8452" max="8700" width="10.69921875" style="426"/>
    <col min="8701" max="8701" width="7" style="426" customWidth="1"/>
    <col min="8702" max="8702" width="34.5" style="426" customWidth="1"/>
    <col min="8703" max="8703" width="11" style="426" customWidth="1"/>
    <col min="8704" max="8704" width="16.796875" style="426" customWidth="1"/>
    <col min="8705" max="8705" width="17.19921875" style="426" customWidth="1"/>
    <col min="8706" max="8706" width="15.296875" style="426" customWidth="1"/>
    <col min="8707" max="8707" width="15.5" style="426" customWidth="1"/>
    <col min="8708" max="8956" width="10.69921875" style="426"/>
    <col min="8957" max="8957" width="7" style="426" customWidth="1"/>
    <col min="8958" max="8958" width="34.5" style="426" customWidth="1"/>
    <col min="8959" max="8959" width="11" style="426" customWidth="1"/>
    <col min="8960" max="8960" width="16.796875" style="426" customWidth="1"/>
    <col min="8961" max="8961" width="17.19921875" style="426" customWidth="1"/>
    <col min="8962" max="8962" width="15.296875" style="426" customWidth="1"/>
    <col min="8963" max="8963" width="15.5" style="426" customWidth="1"/>
    <col min="8964" max="9212" width="10.69921875" style="426"/>
    <col min="9213" max="9213" width="7" style="426" customWidth="1"/>
    <col min="9214" max="9214" width="34.5" style="426" customWidth="1"/>
    <col min="9215" max="9215" width="11" style="426" customWidth="1"/>
    <col min="9216" max="9216" width="16.796875" style="426" customWidth="1"/>
    <col min="9217" max="9217" width="17.19921875" style="426" customWidth="1"/>
    <col min="9218" max="9218" width="15.296875" style="426" customWidth="1"/>
    <col min="9219" max="9219" width="15.5" style="426" customWidth="1"/>
    <col min="9220" max="9468" width="10.69921875" style="426"/>
    <col min="9469" max="9469" width="7" style="426" customWidth="1"/>
    <col min="9470" max="9470" width="34.5" style="426" customWidth="1"/>
    <col min="9471" max="9471" width="11" style="426" customWidth="1"/>
    <col min="9472" max="9472" width="16.796875" style="426" customWidth="1"/>
    <col min="9473" max="9473" width="17.19921875" style="426" customWidth="1"/>
    <col min="9474" max="9474" width="15.296875" style="426" customWidth="1"/>
    <col min="9475" max="9475" width="15.5" style="426" customWidth="1"/>
    <col min="9476" max="9724" width="10.69921875" style="426"/>
    <col min="9725" max="9725" width="7" style="426" customWidth="1"/>
    <col min="9726" max="9726" width="34.5" style="426" customWidth="1"/>
    <col min="9727" max="9727" width="11" style="426" customWidth="1"/>
    <col min="9728" max="9728" width="16.796875" style="426" customWidth="1"/>
    <col min="9729" max="9729" width="17.19921875" style="426" customWidth="1"/>
    <col min="9730" max="9730" width="15.296875" style="426" customWidth="1"/>
    <col min="9731" max="9731" width="15.5" style="426" customWidth="1"/>
    <col min="9732" max="9980" width="10.69921875" style="426"/>
    <col min="9981" max="9981" width="7" style="426" customWidth="1"/>
    <col min="9982" max="9982" width="34.5" style="426" customWidth="1"/>
    <col min="9983" max="9983" width="11" style="426" customWidth="1"/>
    <col min="9984" max="9984" width="16.796875" style="426" customWidth="1"/>
    <col min="9985" max="9985" width="17.19921875" style="426" customWidth="1"/>
    <col min="9986" max="9986" width="15.296875" style="426" customWidth="1"/>
    <col min="9987" max="9987" width="15.5" style="426" customWidth="1"/>
    <col min="9988" max="10236" width="10.69921875" style="426"/>
    <col min="10237" max="10237" width="7" style="426" customWidth="1"/>
    <col min="10238" max="10238" width="34.5" style="426" customWidth="1"/>
    <col min="10239" max="10239" width="11" style="426" customWidth="1"/>
    <col min="10240" max="10240" width="16.796875" style="426" customWidth="1"/>
    <col min="10241" max="10241" width="17.19921875" style="426" customWidth="1"/>
    <col min="10242" max="10242" width="15.296875" style="426" customWidth="1"/>
    <col min="10243" max="10243" width="15.5" style="426" customWidth="1"/>
    <col min="10244" max="10492" width="10.69921875" style="426"/>
    <col min="10493" max="10493" width="7" style="426" customWidth="1"/>
    <col min="10494" max="10494" width="34.5" style="426" customWidth="1"/>
    <col min="10495" max="10495" width="11" style="426" customWidth="1"/>
    <col min="10496" max="10496" width="16.796875" style="426" customWidth="1"/>
    <col min="10497" max="10497" width="17.19921875" style="426" customWidth="1"/>
    <col min="10498" max="10498" width="15.296875" style="426" customWidth="1"/>
    <col min="10499" max="10499" width="15.5" style="426" customWidth="1"/>
    <col min="10500" max="10748" width="10.69921875" style="426"/>
    <col min="10749" max="10749" width="7" style="426" customWidth="1"/>
    <col min="10750" max="10750" width="34.5" style="426" customWidth="1"/>
    <col min="10751" max="10751" width="11" style="426" customWidth="1"/>
    <col min="10752" max="10752" width="16.796875" style="426" customWidth="1"/>
    <col min="10753" max="10753" width="17.19921875" style="426" customWidth="1"/>
    <col min="10754" max="10754" width="15.296875" style="426" customWidth="1"/>
    <col min="10755" max="10755" width="15.5" style="426" customWidth="1"/>
    <col min="10756" max="11004" width="10.69921875" style="426"/>
    <col min="11005" max="11005" width="7" style="426" customWidth="1"/>
    <col min="11006" max="11006" width="34.5" style="426" customWidth="1"/>
    <col min="11007" max="11007" width="11" style="426" customWidth="1"/>
    <col min="11008" max="11008" width="16.796875" style="426" customWidth="1"/>
    <col min="11009" max="11009" width="17.19921875" style="426" customWidth="1"/>
    <col min="11010" max="11010" width="15.296875" style="426" customWidth="1"/>
    <col min="11011" max="11011" width="15.5" style="426" customWidth="1"/>
    <col min="11012" max="11260" width="10.69921875" style="426"/>
    <col min="11261" max="11261" width="7" style="426" customWidth="1"/>
    <col min="11262" max="11262" width="34.5" style="426" customWidth="1"/>
    <col min="11263" max="11263" width="11" style="426" customWidth="1"/>
    <col min="11264" max="11264" width="16.796875" style="426" customWidth="1"/>
    <col min="11265" max="11265" width="17.19921875" style="426" customWidth="1"/>
    <col min="11266" max="11266" width="15.296875" style="426" customWidth="1"/>
    <col min="11267" max="11267" width="15.5" style="426" customWidth="1"/>
    <col min="11268" max="11516" width="10.69921875" style="426"/>
    <col min="11517" max="11517" width="7" style="426" customWidth="1"/>
    <col min="11518" max="11518" width="34.5" style="426" customWidth="1"/>
    <col min="11519" max="11519" width="11" style="426" customWidth="1"/>
    <col min="11520" max="11520" width="16.796875" style="426" customWidth="1"/>
    <col min="11521" max="11521" width="17.19921875" style="426" customWidth="1"/>
    <col min="11522" max="11522" width="15.296875" style="426" customWidth="1"/>
    <col min="11523" max="11523" width="15.5" style="426" customWidth="1"/>
    <col min="11524" max="11772" width="10.69921875" style="426"/>
    <col min="11773" max="11773" width="7" style="426" customWidth="1"/>
    <col min="11774" max="11774" width="34.5" style="426" customWidth="1"/>
    <col min="11775" max="11775" width="11" style="426" customWidth="1"/>
    <col min="11776" max="11776" width="16.796875" style="426" customWidth="1"/>
    <col min="11777" max="11777" width="17.19921875" style="426" customWidth="1"/>
    <col min="11778" max="11778" width="15.296875" style="426" customWidth="1"/>
    <col min="11779" max="11779" width="15.5" style="426" customWidth="1"/>
    <col min="11780" max="12028" width="10.69921875" style="426"/>
    <col min="12029" max="12029" width="7" style="426" customWidth="1"/>
    <col min="12030" max="12030" width="34.5" style="426" customWidth="1"/>
    <col min="12031" max="12031" width="11" style="426" customWidth="1"/>
    <col min="12032" max="12032" width="16.796875" style="426" customWidth="1"/>
    <col min="12033" max="12033" width="17.19921875" style="426" customWidth="1"/>
    <col min="12034" max="12034" width="15.296875" style="426" customWidth="1"/>
    <col min="12035" max="12035" width="15.5" style="426" customWidth="1"/>
    <col min="12036" max="12284" width="10.69921875" style="426"/>
    <col min="12285" max="12285" width="7" style="426" customWidth="1"/>
    <col min="12286" max="12286" width="34.5" style="426" customWidth="1"/>
    <col min="12287" max="12287" width="11" style="426" customWidth="1"/>
    <col min="12288" max="12288" width="16.796875" style="426" customWidth="1"/>
    <col min="12289" max="12289" width="17.19921875" style="426" customWidth="1"/>
    <col min="12290" max="12290" width="15.296875" style="426" customWidth="1"/>
    <col min="12291" max="12291" width="15.5" style="426" customWidth="1"/>
    <col min="12292" max="12540" width="10.69921875" style="426"/>
    <col min="12541" max="12541" width="7" style="426" customWidth="1"/>
    <col min="12542" max="12542" width="34.5" style="426" customWidth="1"/>
    <col min="12543" max="12543" width="11" style="426" customWidth="1"/>
    <col min="12544" max="12544" width="16.796875" style="426" customWidth="1"/>
    <col min="12545" max="12545" width="17.19921875" style="426" customWidth="1"/>
    <col min="12546" max="12546" width="15.296875" style="426" customWidth="1"/>
    <col min="12547" max="12547" width="15.5" style="426" customWidth="1"/>
    <col min="12548" max="12796" width="10.69921875" style="426"/>
    <col min="12797" max="12797" width="7" style="426" customWidth="1"/>
    <col min="12798" max="12798" width="34.5" style="426" customWidth="1"/>
    <col min="12799" max="12799" width="11" style="426" customWidth="1"/>
    <col min="12800" max="12800" width="16.796875" style="426" customWidth="1"/>
    <col min="12801" max="12801" width="17.19921875" style="426" customWidth="1"/>
    <col min="12802" max="12802" width="15.296875" style="426" customWidth="1"/>
    <col min="12803" max="12803" width="15.5" style="426" customWidth="1"/>
    <col min="12804" max="13052" width="10.69921875" style="426"/>
    <col min="13053" max="13053" width="7" style="426" customWidth="1"/>
    <col min="13054" max="13054" width="34.5" style="426" customWidth="1"/>
    <col min="13055" max="13055" width="11" style="426" customWidth="1"/>
    <col min="13056" max="13056" width="16.796875" style="426" customWidth="1"/>
    <col min="13057" max="13057" width="17.19921875" style="426" customWidth="1"/>
    <col min="13058" max="13058" width="15.296875" style="426" customWidth="1"/>
    <col min="13059" max="13059" width="15.5" style="426" customWidth="1"/>
    <col min="13060" max="13308" width="10.69921875" style="426"/>
    <col min="13309" max="13309" width="7" style="426" customWidth="1"/>
    <col min="13310" max="13310" width="34.5" style="426" customWidth="1"/>
    <col min="13311" max="13311" width="11" style="426" customWidth="1"/>
    <col min="13312" max="13312" width="16.796875" style="426" customWidth="1"/>
    <col min="13313" max="13313" width="17.19921875" style="426" customWidth="1"/>
    <col min="13314" max="13314" width="15.296875" style="426" customWidth="1"/>
    <col min="13315" max="13315" width="15.5" style="426" customWidth="1"/>
    <col min="13316" max="13564" width="10.69921875" style="426"/>
    <col min="13565" max="13565" width="7" style="426" customWidth="1"/>
    <col min="13566" max="13566" width="34.5" style="426" customWidth="1"/>
    <col min="13567" max="13567" width="11" style="426" customWidth="1"/>
    <col min="13568" max="13568" width="16.796875" style="426" customWidth="1"/>
    <col min="13569" max="13569" width="17.19921875" style="426" customWidth="1"/>
    <col min="13570" max="13570" width="15.296875" style="426" customWidth="1"/>
    <col min="13571" max="13571" width="15.5" style="426" customWidth="1"/>
    <col min="13572" max="13820" width="10.69921875" style="426"/>
    <col min="13821" max="13821" width="7" style="426" customWidth="1"/>
    <col min="13822" max="13822" width="34.5" style="426" customWidth="1"/>
    <col min="13823" max="13823" width="11" style="426" customWidth="1"/>
    <col min="13824" max="13824" width="16.796875" style="426" customWidth="1"/>
    <col min="13825" max="13825" width="17.19921875" style="426" customWidth="1"/>
    <col min="13826" max="13826" width="15.296875" style="426" customWidth="1"/>
    <col min="13827" max="13827" width="15.5" style="426" customWidth="1"/>
    <col min="13828" max="14076" width="10.69921875" style="426"/>
    <col min="14077" max="14077" width="7" style="426" customWidth="1"/>
    <col min="14078" max="14078" width="34.5" style="426" customWidth="1"/>
    <col min="14079" max="14079" width="11" style="426" customWidth="1"/>
    <col min="14080" max="14080" width="16.796875" style="426" customWidth="1"/>
    <col min="14081" max="14081" width="17.19921875" style="426" customWidth="1"/>
    <col min="14082" max="14082" width="15.296875" style="426" customWidth="1"/>
    <col min="14083" max="14083" width="15.5" style="426" customWidth="1"/>
    <col min="14084" max="14332" width="10.69921875" style="426"/>
    <col min="14333" max="14333" width="7" style="426" customWidth="1"/>
    <col min="14334" max="14334" width="34.5" style="426" customWidth="1"/>
    <col min="14335" max="14335" width="11" style="426" customWidth="1"/>
    <col min="14336" max="14336" width="16.796875" style="426" customWidth="1"/>
    <col min="14337" max="14337" width="17.19921875" style="426" customWidth="1"/>
    <col min="14338" max="14338" width="15.296875" style="426" customWidth="1"/>
    <col min="14339" max="14339" width="15.5" style="426" customWidth="1"/>
    <col min="14340" max="14588" width="10.69921875" style="426"/>
    <col min="14589" max="14589" width="7" style="426" customWidth="1"/>
    <col min="14590" max="14590" width="34.5" style="426" customWidth="1"/>
    <col min="14591" max="14591" width="11" style="426" customWidth="1"/>
    <col min="14592" max="14592" width="16.796875" style="426" customWidth="1"/>
    <col min="14593" max="14593" width="17.19921875" style="426" customWidth="1"/>
    <col min="14594" max="14594" width="15.296875" style="426" customWidth="1"/>
    <col min="14595" max="14595" width="15.5" style="426" customWidth="1"/>
    <col min="14596" max="14844" width="10.69921875" style="426"/>
    <col min="14845" max="14845" width="7" style="426" customWidth="1"/>
    <col min="14846" max="14846" width="34.5" style="426" customWidth="1"/>
    <col min="14847" max="14847" width="11" style="426" customWidth="1"/>
    <col min="14848" max="14848" width="16.796875" style="426" customWidth="1"/>
    <col min="14849" max="14849" width="17.19921875" style="426" customWidth="1"/>
    <col min="14850" max="14850" width="15.296875" style="426" customWidth="1"/>
    <col min="14851" max="14851" width="15.5" style="426" customWidth="1"/>
    <col min="14852" max="15100" width="10.69921875" style="426"/>
    <col min="15101" max="15101" width="7" style="426" customWidth="1"/>
    <col min="15102" max="15102" width="34.5" style="426" customWidth="1"/>
    <col min="15103" max="15103" width="11" style="426" customWidth="1"/>
    <col min="15104" max="15104" width="16.796875" style="426" customWidth="1"/>
    <col min="15105" max="15105" width="17.19921875" style="426" customWidth="1"/>
    <col min="15106" max="15106" width="15.296875" style="426" customWidth="1"/>
    <col min="15107" max="15107" width="15.5" style="426" customWidth="1"/>
    <col min="15108" max="15356" width="10.69921875" style="426"/>
    <col min="15357" max="15357" width="7" style="426" customWidth="1"/>
    <col min="15358" max="15358" width="34.5" style="426" customWidth="1"/>
    <col min="15359" max="15359" width="11" style="426" customWidth="1"/>
    <col min="15360" max="15360" width="16.796875" style="426" customWidth="1"/>
    <col min="15361" max="15361" width="17.19921875" style="426" customWidth="1"/>
    <col min="15362" max="15362" width="15.296875" style="426" customWidth="1"/>
    <col min="15363" max="15363" width="15.5" style="426" customWidth="1"/>
    <col min="15364" max="15612" width="10.69921875" style="426"/>
    <col min="15613" max="15613" width="7" style="426" customWidth="1"/>
    <col min="15614" max="15614" width="34.5" style="426" customWidth="1"/>
    <col min="15615" max="15615" width="11" style="426" customWidth="1"/>
    <col min="15616" max="15616" width="16.796875" style="426" customWidth="1"/>
    <col min="15617" max="15617" width="17.19921875" style="426" customWidth="1"/>
    <col min="15618" max="15618" width="15.296875" style="426" customWidth="1"/>
    <col min="15619" max="15619" width="15.5" style="426" customWidth="1"/>
    <col min="15620" max="15868" width="10.69921875" style="426"/>
    <col min="15869" max="15869" width="7" style="426" customWidth="1"/>
    <col min="15870" max="15870" width="34.5" style="426" customWidth="1"/>
    <col min="15871" max="15871" width="11" style="426" customWidth="1"/>
    <col min="15872" max="15872" width="16.796875" style="426" customWidth="1"/>
    <col min="15873" max="15873" width="17.19921875" style="426" customWidth="1"/>
    <col min="15874" max="15874" width="15.296875" style="426" customWidth="1"/>
    <col min="15875" max="15875" width="15.5" style="426" customWidth="1"/>
    <col min="15876" max="16124" width="10.69921875" style="426"/>
    <col min="16125" max="16125" width="7" style="426" customWidth="1"/>
    <col min="16126" max="16126" width="34.5" style="426" customWidth="1"/>
    <col min="16127" max="16127" width="11" style="426" customWidth="1"/>
    <col min="16128" max="16128" width="16.796875" style="426" customWidth="1"/>
    <col min="16129" max="16129" width="17.19921875" style="426" customWidth="1"/>
    <col min="16130" max="16130" width="15.296875" style="426" customWidth="1"/>
    <col min="16131" max="16131" width="15.5" style="426" customWidth="1"/>
    <col min="16132" max="16384" width="10.69921875" style="426"/>
  </cols>
  <sheetData>
    <row r="1" spans="1:5" ht="40.5" customHeight="1" x14ac:dyDescent="0.3">
      <c r="A1" s="1462" t="s">
        <v>873</v>
      </c>
      <c r="B1" s="1462"/>
      <c r="C1" s="1462"/>
      <c r="D1" s="1462"/>
    </row>
    <row r="2" spans="1:5" ht="13.9" customHeight="1" x14ac:dyDescent="0.3">
      <c r="A2" s="427"/>
      <c r="B2" s="427"/>
      <c r="C2" s="1463" t="s">
        <v>1</v>
      </c>
      <c r="D2" s="1463"/>
    </row>
    <row r="3" spans="1:5" s="428" customFormat="1" ht="33.75" customHeight="1" x14ac:dyDescent="0.3">
      <c r="A3" s="431" t="s">
        <v>532</v>
      </c>
      <c r="B3" s="432" t="s">
        <v>590</v>
      </c>
      <c r="C3" s="433" t="s">
        <v>537</v>
      </c>
      <c r="D3" s="433" t="s">
        <v>967</v>
      </c>
    </row>
    <row r="4" spans="1:5" s="429" customFormat="1" ht="18.75" customHeight="1" x14ac:dyDescent="0.3">
      <c r="A4" s="437" t="s">
        <v>9</v>
      </c>
      <c r="B4" s="438" t="s">
        <v>579</v>
      </c>
      <c r="C4" s="1387">
        <v>1500000</v>
      </c>
      <c r="D4" s="1388">
        <v>2334000</v>
      </c>
      <c r="E4" s="1379"/>
    </row>
    <row r="5" spans="1:5" s="429" customFormat="1" ht="18.75" customHeight="1" x14ac:dyDescent="0.3">
      <c r="A5" s="437" t="s">
        <v>12</v>
      </c>
      <c r="B5" s="438" t="s">
        <v>578</v>
      </c>
      <c r="C5" s="1383">
        <v>3000000</v>
      </c>
      <c r="D5" s="1384">
        <v>3000000</v>
      </c>
      <c r="E5" s="1379"/>
    </row>
    <row r="6" spans="1:5" s="429" customFormat="1" ht="18.75" customHeight="1" x14ac:dyDescent="0.3">
      <c r="A6" s="437" t="s">
        <v>15</v>
      </c>
      <c r="B6" s="438" t="s">
        <v>580</v>
      </c>
      <c r="C6" s="1383">
        <v>3000000</v>
      </c>
      <c r="D6" s="1384">
        <v>2200000</v>
      </c>
      <c r="E6" s="1379"/>
    </row>
    <row r="7" spans="1:5" s="429" customFormat="1" ht="18.75" customHeight="1" x14ac:dyDescent="0.3">
      <c r="A7" s="437" t="s">
        <v>18</v>
      </c>
      <c r="B7" s="438" t="s">
        <v>581</v>
      </c>
      <c r="C7" s="1383">
        <v>2500000</v>
      </c>
      <c r="D7" s="1384">
        <v>2600000</v>
      </c>
      <c r="E7" s="1379"/>
    </row>
    <row r="8" spans="1:5" s="429" customFormat="1" ht="18.75" customHeight="1" x14ac:dyDescent="0.3">
      <c r="A8" s="437" t="s">
        <v>21</v>
      </c>
      <c r="B8" s="438" t="s">
        <v>577</v>
      </c>
      <c r="C8" s="1383">
        <v>15172000</v>
      </c>
      <c r="D8" s="1384">
        <v>12449000</v>
      </c>
      <c r="E8" s="1379"/>
    </row>
    <row r="9" spans="1:5" s="429" customFormat="1" ht="18.75" customHeight="1" x14ac:dyDescent="0.3">
      <c r="A9" s="437" t="s">
        <v>24</v>
      </c>
      <c r="B9" s="438" t="s">
        <v>777</v>
      </c>
      <c r="C9" s="1383">
        <v>12000000</v>
      </c>
      <c r="D9" s="1384">
        <v>8725000</v>
      </c>
      <c r="E9" s="1379"/>
    </row>
    <row r="10" spans="1:5" s="429" customFormat="1" ht="18.75" customHeight="1" x14ac:dyDescent="0.3">
      <c r="A10" s="437" t="s">
        <v>27</v>
      </c>
      <c r="B10" s="438" t="s">
        <v>852</v>
      </c>
      <c r="C10" s="1383">
        <v>8000000</v>
      </c>
      <c r="D10" s="1384">
        <v>8000000</v>
      </c>
    </row>
    <row r="11" spans="1:5" s="429" customFormat="1" ht="18.75" customHeight="1" x14ac:dyDescent="0.3">
      <c r="A11" s="997" t="s">
        <v>30</v>
      </c>
      <c r="B11" s="800" t="s">
        <v>998</v>
      </c>
      <c r="C11" s="1383"/>
      <c r="D11" s="1384">
        <v>5864000</v>
      </c>
    </row>
    <row r="12" spans="1:5" s="429" customFormat="1" ht="18.75" customHeight="1" x14ac:dyDescent="0.3">
      <c r="A12" s="1382" t="s">
        <v>33</v>
      </c>
      <c r="B12" s="800" t="s">
        <v>851</v>
      </c>
      <c r="C12" s="1385"/>
      <c r="D12" s="1386">
        <v>0</v>
      </c>
    </row>
    <row r="13" spans="1:5" s="425" customFormat="1" ht="18.75" customHeight="1" x14ac:dyDescent="0.3">
      <c r="A13" s="440" t="s">
        <v>36</v>
      </c>
      <c r="B13" s="441" t="s">
        <v>517</v>
      </c>
      <c r="C13" s="442">
        <f>SUM(C4:C11)</f>
        <v>45172000</v>
      </c>
      <c r="D13" s="1178">
        <f>SUM(D4:D12)</f>
        <v>45172000</v>
      </c>
      <c r="E13" s="1381"/>
    </row>
    <row r="14" spans="1:5" s="425" customFormat="1" x14ac:dyDescent="0.3">
      <c r="A14" s="430"/>
      <c r="B14" s="430"/>
      <c r="C14" s="424"/>
      <c r="D14" s="1179"/>
    </row>
    <row r="15" spans="1:5" s="425" customFormat="1" ht="13.9" customHeight="1" x14ac:dyDescent="0.3">
      <c r="A15" s="1462" t="s">
        <v>874</v>
      </c>
      <c r="B15" s="1462"/>
      <c r="C15" s="1462"/>
      <c r="D15" s="1462"/>
    </row>
    <row r="16" spans="1:5" s="425" customFormat="1" ht="13.9" customHeight="1" x14ac:dyDescent="0.3">
      <c r="A16" s="1462"/>
      <c r="B16" s="1462"/>
      <c r="C16" s="1462"/>
      <c r="D16" s="1462"/>
    </row>
    <row r="17" spans="1:4" s="425" customFormat="1" ht="13.9" customHeight="1" x14ac:dyDescent="0.3">
      <c r="A17" s="1462"/>
      <c r="B17" s="1462"/>
      <c r="C17" s="1462"/>
      <c r="D17" s="1462"/>
    </row>
    <row r="18" spans="1:4" s="425" customFormat="1" ht="13.9" customHeight="1" x14ac:dyDescent="0.3">
      <c r="A18" s="427"/>
      <c r="B18" s="427"/>
      <c r="C18" s="1463" t="s">
        <v>1</v>
      </c>
      <c r="D18" s="1463"/>
    </row>
    <row r="19" spans="1:4" ht="35.25" customHeight="1" x14ac:dyDescent="0.3">
      <c r="A19" s="431" t="s">
        <v>532</v>
      </c>
      <c r="B19" s="432" t="s">
        <v>590</v>
      </c>
      <c r="C19" s="433" t="s">
        <v>537</v>
      </c>
      <c r="D19" s="1376" t="s">
        <v>967</v>
      </c>
    </row>
    <row r="20" spans="1:4" ht="18" customHeight="1" x14ac:dyDescent="0.3">
      <c r="A20" s="434" t="s">
        <v>9</v>
      </c>
      <c r="B20" s="435" t="s">
        <v>582</v>
      </c>
      <c r="C20" s="436"/>
      <c r="D20" s="436"/>
    </row>
    <row r="21" spans="1:4" ht="18" customHeight="1" x14ac:dyDescent="0.3">
      <c r="A21" s="437" t="s">
        <v>12</v>
      </c>
      <c r="B21" s="438" t="s">
        <v>593</v>
      </c>
      <c r="C21" s="439"/>
      <c r="D21" s="439"/>
    </row>
    <row r="22" spans="1:4" ht="18" customHeight="1" x14ac:dyDescent="0.3">
      <c r="A22" s="440" t="s">
        <v>15</v>
      </c>
      <c r="B22" s="441" t="s">
        <v>517</v>
      </c>
      <c r="C22" s="442">
        <f>SUM(C20:C21)</f>
        <v>0</v>
      </c>
      <c r="D22" s="1246"/>
    </row>
  </sheetData>
  <mergeCells count="4">
    <mergeCell ref="A1:D1"/>
    <mergeCell ref="C2:D2"/>
    <mergeCell ref="C18:D18"/>
    <mergeCell ref="A15:D17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5" orientation="portrait" r:id="rId1"/>
  <headerFooter>
    <oddHeader>&amp;R&amp;"Times New Roman CE,Félkövér dőlt"&amp;11 6. melléklet a 27/2020.(XI.26.)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S15"/>
  <sheetViews>
    <sheetView zoomScale="89" zoomScaleNormal="89" workbookViewId="0">
      <selection sqref="A1:L15"/>
    </sheetView>
  </sheetViews>
  <sheetFormatPr defaultColWidth="9.296875" defaultRowHeight="15.5" x14ac:dyDescent="0.35"/>
  <cols>
    <col min="1" max="1" width="38" style="168" customWidth="1"/>
    <col min="2" max="2" width="17" style="168" customWidth="1"/>
    <col min="3" max="3" width="13" style="168" customWidth="1"/>
    <col min="4" max="4" width="17" style="168" customWidth="1"/>
    <col min="5" max="5" width="12.69921875" style="168" customWidth="1"/>
    <col min="6" max="6" width="17" style="168" customWidth="1"/>
    <col min="7" max="7" width="12.296875" style="168" customWidth="1"/>
    <col min="8" max="8" width="17" style="168" customWidth="1"/>
    <col min="9" max="9" width="12.296875" style="168" customWidth="1"/>
    <col min="10" max="10" width="16" style="1189" customWidth="1"/>
    <col min="11" max="11" width="12" style="168" customWidth="1"/>
    <col min="12" max="12" width="17" style="168" customWidth="1"/>
    <col min="13" max="13" width="12.796875" style="168" customWidth="1"/>
    <col min="14" max="14" width="13.69921875" style="168" customWidth="1"/>
    <col min="15" max="16" width="12" style="168" customWidth="1"/>
    <col min="17" max="16384" width="9.296875" style="168"/>
  </cols>
  <sheetData>
    <row r="1" spans="1:19" ht="57.75" customHeight="1" x14ac:dyDescent="0.35">
      <c r="A1" s="1464" t="s">
        <v>875</v>
      </c>
      <c r="B1" s="1464"/>
      <c r="C1" s="1464"/>
      <c r="D1" s="1464"/>
      <c r="E1" s="1464"/>
      <c r="F1" s="1464"/>
      <c r="G1" s="1464"/>
      <c r="H1" s="1464"/>
      <c r="I1" s="1464"/>
      <c r="J1" s="1464"/>
      <c r="K1" s="1464"/>
      <c r="L1" s="1464"/>
      <c r="M1" s="178"/>
      <c r="N1" s="178"/>
      <c r="O1" s="178"/>
      <c r="P1" s="178"/>
    </row>
    <row r="2" spans="1:19" ht="15" customHeight="1" x14ac:dyDescent="0.35">
      <c r="A2" s="169"/>
      <c r="B2" s="169"/>
      <c r="C2" s="169"/>
      <c r="D2" s="169"/>
      <c r="E2" s="169"/>
      <c r="F2" s="169"/>
      <c r="G2" s="169"/>
      <c r="H2" s="169"/>
      <c r="I2" s="169"/>
      <c r="J2" s="1188"/>
      <c r="K2" s="169"/>
      <c r="L2" s="169"/>
      <c r="M2" s="169"/>
      <c r="N2" s="169"/>
      <c r="O2" s="1465"/>
      <c r="P2" s="1465"/>
      <c r="Q2" s="169"/>
    </row>
    <row r="3" spans="1:19" ht="16.5" customHeight="1" x14ac:dyDescent="0.35">
      <c r="A3" s="173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9" t="s">
        <v>1</v>
      </c>
      <c r="M3" s="170"/>
      <c r="N3" s="174"/>
      <c r="O3" s="174"/>
      <c r="P3" s="174"/>
      <c r="Q3" s="169"/>
      <c r="R3" s="169"/>
      <c r="S3" s="169"/>
    </row>
    <row r="4" spans="1:19" ht="30" customHeight="1" x14ac:dyDescent="0.35">
      <c r="A4" s="1466" t="s">
        <v>265</v>
      </c>
      <c r="B4" s="1474" t="s">
        <v>607</v>
      </c>
      <c r="C4" s="1475"/>
      <c r="D4" s="1474" t="s">
        <v>608</v>
      </c>
      <c r="E4" s="1475"/>
      <c r="F4" s="1468" t="s">
        <v>609</v>
      </c>
      <c r="G4" s="1469"/>
      <c r="H4" s="1470" t="s">
        <v>409</v>
      </c>
      <c r="I4" s="1471"/>
      <c r="J4" s="1470" t="s">
        <v>522</v>
      </c>
      <c r="K4" s="1476"/>
      <c r="L4" s="1472" t="s">
        <v>405</v>
      </c>
      <c r="M4" s="170"/>
      <c r="N4" s="171"/>
      <c r="O4" s="171"/>
      <c r="P4" s="174"/>
      <c r="Q4" s="169"/>
      <c r="R4" s="169"/>
      <c r="S4" s="169"/>
    </row>
    <row r="5" spans="1:19" ht="62.25" customHeight="1" x14ac:dyDescent="0.35">
      <c r="A5" s="1467"/>
      <c r="B5" s="175" t="s">
        <v>606</v>
      </c>
      <c r="C5" s="175" t="s">
        <v>407</v>
      </c>
      <c r="D5" s="175" t="s">
        <v>605</v>
      </c>
      <c r="E5" s="175" t="s">
        <v>407</v>
      </c>
      <c r="F5" s="176" t="s">
        <v>406</v>
      </c>
      <c r="G5" s="175" t="s">
        <v>407</v>
      </c>
      <c r="H5" s="175" t="s">
        <v>410</v>
      </c>
      <c r="I5" s="175" t="s">
        <v>407</v>
      </c>
      <c r="J5" s="470" t="s">
        <v>963</v>
      </c>
      <c r="K5" s="671" t="s">
        <v>407</v>
      </c>
      <c r="L5" s="1473"/>
      <c r="M5" s="172"/>
      <c r="N5" s="172"/>
      <c r="O5" s="172"/>
      <c r="P5" s="174"/>
      <c r="Q5" s="169"/>
      <c r="R5" s="169"/>
      <c r="S5" s="169"/>
    </row>
    <row r="6" spans="1:19" ht="32.25" customHeight="1" x14ac:dyDescent="0.35">
      <c r="A6" s="1040" t="s">
        <v>414</v>
      </c>
      <c r="B6" s="499">
        <v>0</v>
      </c>
      <c r="C6" s="501">
        <f>ROUND(B6/L6*100,1)</f>
        <v>0</v>
      </c>
      <c r="D6" s="499">
        <v>23741218</v>
      </c>
      <c r="E6" s="501">
        <f>ROUND(D6/L6*100,1)</f>
        <v>60.6</v>
      </c>
      <c r="F6" s="499">
        <v>800000</v>
      </c>
      <c r="G6" s="501">
        <f>ROUND((F6/L6)*100,1)</f>
        <v>2</v>
      </c>
      <c r="H6" s="499">
        <v>14641565</v>
      </c>
      <c r="I6" s="501">
        <f>ROUND((H6/L6)*100,1)</f>
        <v>37.4</v>
      </c>
      <c r="J6" s="499"/>
      <c r="K6" s="1129"/>
      <c r="L6" s="1237">
        <f>B6+D6+F6+H6+J6</f>
        <v>39182783</v>
      </c>
    </row>
    <row r="7" spans="1:19" ht="32.25" customHeight="1" x14ac:dyDescent="0.35">
      <c r="A7" s="177" t="s">
        <v>964</v>
      </c>
      <c r="B7" s="1041">
        <v>1342476</v>
      </c>
      <c r="C7" s="1042">
        <f t="shared" ref="C7:C15" si="0">ROUND(B7/L7*100,1)</f>
        <v>3</v>
      </c>
      <c r="D7" s="1041">
        <v>26617261</v>
      </c>
      <c r="E7" s="1042">
        <f t="shared" ref="E7:E15" si="1">ROUND(D7/L7*100,1)</f>
        <v>60.4</v>
      </c>
      <c r="F7" s="1041">
        <v>1151502</v>
      </c>
      <c r="G7" s="1042">
        <f t="shared" ref="G7:G15" si="2">ROUND((F7/L7)*100,1)</f>
        <v>2.6</v>
      </c>
      <c r="H7" s="1041">
        <v>14641565</v>
      </c>
      <c r="I7" s="1042">
        <f t="shared" ref="I7:I15" si="3">ROUND((H7/L7)*100,1)</f>
        <v>33.200000000000003</v>
      </c>
      <c r="J7" s="1041">
        <v>342423</v>
      </c>
      <c r="K7" s="1130"/>
      <c r="L7" s="1238">
        <f t="shared" ref="L7:L9" si="4">B7+D7+F7+H7+J7</f>
        <v>44095227</v>
      </c>
    </row>
    <row r="8" spans="1:19" ht="27" customHeight="1" x14ac:dyDescent="0.35">
      <c r="A8" s="1044" t="s">
        <v>392</v>
      </c>
      <c r="B8" s="1041">
        <v>0</v>
      </c>
      <c r="C8" s="1042">
        <f t="shared" si="0"/>
        <v>0</v>
      </c>
      <c r="D8" s="1041">
        <v>201749000</v>
      </c>
      <c r="E8" s="1042">
        <f t="shared" si="1"/>
        <v>53.8</v>
      </c>
      <c r="F8" s="1041">
        <v>5010544</v>
      </c>
      <c r="G8" s="1042">
        <f t="shared" si="2"/>
        <v>1.3</v>
      </c>
      <c r="H8" s="1041">
        <v>168298559</v>
      </c>
      <c r="I8" s="1042">
        <f t="shared" si="3"/>
        <v>44.9</v>
      </c>
      <c r="J8" s="1041"/>
      <c r="K8" s="1130"/>
      <c r="L8" s="1238">
        <f t="shared" si="4"/>
        <v>375058103</v>
      </c>
    </row>
    <row r="9" spans="1:19" ht="27" customHeight="1" x14ac:dyDescent="0.35">
      <c r="A9" s="1043" t="s">
        <v>964</v>
      </c>
      <c r="B9" s="500"/>
      <c r="C9" s="502">
        <f t="shared" si="0"/>
        <v>0</v>
      </c>
      <c r="D9" s="500">
        <v>190168860</v>
      </c>
      <c r="E9" s="502">
        <f t="shared" si="1"/>
        <v>52.2</v>
      </c>
      <c r="F9" s="500">
        <v>5046270</v>
      </c>
      <c r="G9" s="502">
        <f t="shared" si="2"/>
        <v>1.4</v>
      </c>
      <c r="H9" s="500">
        <v>168298559</v>
      </c>
      <c r="I9" s="502">
        <f t="shared" si="3"/>
        <v>46.2</v>
      </c>
      <c r="J9" s="500">
        <v>622764</v>
      </c>
      <c r="K9" s="1131"/>
      <c r="L9" s="1239">
        <f t="shared" si="4"/>
        <v>364136453</v>
      </c>
    </row>
    <row r="10" spans="1:19" ht="40.5" customHeight="1" x14ac:dyDescent="0.35">
      <c r="A10" s="1222" t="s">
        <v>411</v>
      </c>
      <c r="B10" s="1223">
        <f>B6+B8</f>
        <v>0</v>
      </c>
      <c r="C10" s="1224">
        <f t="shared" si="0"/>
        <v>0</v>
      </c>
      <c r="D10" s="1223">
        <f>D6+D8</f>
        <v>225490218</v>
      </c>
      <c r="E10" s="1224">
        <f t="shared" si="1"/>
        <v>54.4</v>
      </c>
      <c r="F10" s="1223">
        <f>F6+F8</f>
        <v>5810544</v>
      </c>
      <c r="G10" s="1224">
        <f t="shared" si="2"/>
        <v>1.4</v>
      </c>
      <c r="H10" s="1223">
        <f>H6+H8</f>
        <v>182940124</v>
      </c>
      <c r="I10" s="1224">
        <f t="shared" si="3"/>
        <v>44.2</v>
      </c>
      <c r="J10" s="1223">
        <f>J6+J8</f>
        <v>0</v>
      </c>
      <c r="K10" s="1225"/>
      <c r="L10" s="1226">
        <f>B10+D10+F10+H10+J10</f>
        <v>414240886</v>
      </c>
    </row>
    <row r="11" spans="1:19" ht="40.5" customHeight="1" x14ac:dyDescent="0.35">
      <c r="A11" s="1227" t="s">
        <v>964</v>
      </c>
      <c r="B11" s="1220">
        <f>B7+B9</f>
        <v>1342476</v>
      </c>
      <c r="C11" s="1228">
        <f t="shared" si="0"/>
        <v>0.3</v>
      </c>
      <c r="D11" s="1220">
        <f t="shared" ref="D11:K11" si="5">D7+D9</f>
        <v>216786121</v>
      </c>
      <c r="E11" s="1228">
        <f t="shared" si="1"/>
        <v>53.1</v>
      </c>
      <c r="F11" s="1220">
        <f t="shared" si="5"/>
        <v>6197772</v>
      </c>
      <c r="G11" s="1228">
        <f t="shared" si="2"/>
        <v>1.5</v>
      </c>
      <c r="H11" s="1220">
        <f t="shared" si="5"/>
        <v>182940124</v>
      </c>
      <c r="I11" s="1228">
        <f t="shared" si="3"/>
        <v>44.8</v>
      </c>
      <c r="J11" s="1220">
        <f t="shared" si="5"/>
        <v>965187</v>
      </c>
      <c r="K11" s="1229">
        <f t="shared" si="5"/>
        <v>0</v>
      </c>
      <c r="L11" s="1221">
        <f>SUM(L7,L9)</f>
        <v>408231680</v>
      </c>
    </row>
    <row r="12" spans="1:19" ht="42.75" customHeight="1" x14ac:dyDescent="0.35">
      <c r="A12" s="1212" t="s">
        <v>413</v>
      </c>
      <c r="B12" s="499">
        <v>89582555</v>
      </c>
      <c r="C12" s="501">
        <f>ROUND(B12/L12*100,1)</f>
        <v>2</v>
      </c>
      <c r="D12" s="499">
        <v>1043069520</v>
      </c>
      <c r="E12" s="501">
        <f>ROUND(D12/L12*100,1)</f>
        <v>23.6</v>
      </c>
      <c r="F12" s="499">
        <v>1209225735</v>
      </c>
      <c r="G12" s="501">
        <f>ROUND((F12/L12)*100,1)</f>
        <v>27.3</v>
      </c>
      <c r="H12" s="499"/>
      <c r="I12" s="501"/>
      <c r="J12" s="1213">
        <v>2087018668</v>
      </c>
      <c r="K12" s="1129">
        <f>ROUND((J12/L12)*100,1)+0.1</f>
        <v>47.2</v>
      </c>
      <c r="L12" s="1216">
        <f t="shared" ref="L12" si="6">B12+D12+F12+H12+J12</f>
        <v>4428896478</v>
      </c>
    </row>
    <row r="13" spans="1:19" ht="42.75" customHeight="1" x14ac:dyDescent="0.35">
      <c r="A13" s="1214" t="s">
        <v>964</v>
      </c>
      <c r="B13" s="500">
        <v>430317546</v>
      </c>
      <c r="C13" s="502">
        <f t="shared" si="0"/>
        <v>9</v>
      </c>
      <c r="D13" s="500">
        <v>1152508106</v>
      </c>
      <c r="E13" s="502">
        <f t="shared" si="1"/>
        <v>24.2</v>
      </c>
      <c r="F13" s="500">
        <v>1084225735</v>
      </c>
      <c r="G13" s="502">
        <f t="shared" si="2"/>
        <v>22.8</v>
      </c>
      <c r="H13" s="500"/>
      <c r="I13" s="502">
        <f t="shared" si="3"/>
        <v>0</v>
      </c>
      <c r="J13" s="1215">
        <v>2096893048</v>
      </c>
      <c r="K13" s="1131">
        <f t="shared" ref="K13:K15" si="7">ROUND((J13/L13)*100,1)+0.1</f>
        <v>44.1</v>
      </c>
      <c r="L13" s="1217">
        <f>SUM(B13,D13,F13,J13)</f>
        <v>4763944435</v>
      </c>
    </row>
    <row r="14" spans="1:19" ht="68.25" customHeight="1" x14ac:dyDescent="0.35">
      <c r="A14" s="1218" t="s">
        <v>412</v>
      </c>
      <c r="B14" s="1331">
        <f>B10+B12</f>
        <v>89582555</v>
      </c>
      <c r="C14" s="1332">
        <f t="shared" si="0"/>
        <v>2</v>
      </c>
      <c r="D14" s="1331">
        <v>1043069520</v>
      </c>
      <c r="E14" s="1332">
        <f t="shared" si="1"/>
        <v>23.5</v>
      </c>
      <c r="F14" s="1331">
        <f t="shared" ref="F14:J14" si="8">F10+F12</f>
        <v>1215036279</v>
      </c>
      <c r="G14" s="1332">
        <f t="shared" si="2"/>
        <v>27.4</v>
      </c>
      <c r="H14" s="1331"/>
      <c r="I14" s="1332">
        <f t="shared" si="3"/>
        <v>0</v>
      </c>
      <c r="J14" s="1331">
        <f t="shared" si="8"/>
        <v>2087018668</v>
      </c>
      <c r="K14" s="1332">
        <f t="shared" si="7"/>
        <v>47.2</v>
      </c>
      <c r="L14" s="1226">
        <f>B14+D14+F14+H14+J14</f>
        <v>4434707022</v>
      </c>
    </row>
    <row r="15" spans="1:19" ht="81" customHeight="1" x14ac:dyDescent="0.35">
      <c r="A15" s="1219" t="s">
        <v>965</v>
      </c>
      <c r="B15" s="1220">
        <f>B11+B13</f>
        <v>431660022</v>
      </c>
      <c r="C15" s="502">
        <f t="shared" si="0"/>
        <v>8.3000000000000007</v>
      </c>
      <c r="D15" s="1220">
        <f>SUM(D13,D11)</f>
        <v>1369294227</v>
      </c>
      <c r="E15" s="502">
        <f t="shared" si="1"/>
        <v>26.5</v>
      </c>
      <c r="F15" s="1220">
        <f>SUM(F13,F11)</f>
        <v>1090423507</v>
      </c>
      <c r="G15" s="502">
        <f t="shared" si="2"/>
        <v>21.1</v>
      </c>
      <c r="H15" s="1220"/>
      <c r="I15" s="502">
        <f t="shared" si="3"/>
        <v>0</v>
      </c>
      <c r="J15" s="1220">
        <f>SUM(J13,J11)</f>
        <v>2097858235</v>
      </c>
      <c r="K15" s="502">
        <f t="shared" si="7"/>
        <v>40.700000000000003</v>
      </c>
      <c r="L15" s="1221">
        <f>SUM(L13,L11)</f>
        <v>5172176115</v>
      </c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39370078740157483" right="0.39370078740157483" top="1.3779527559055118" bottom="0.98425196850393704" header="0.78740157480314965" footer="0.78740157480314965"/>
  <pageSetup paperSize="9" scale="69" orientation="landscape" r:id="rId1"/>
  <headerFooter alignWithMargins="0">
    <oddHeader>&amp;R&amp;"Times New Roman CE,Félkövér dőlt"&amp;11 7. melléklet a 27/2020.(XI.26.)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26</vt:i4>
      </vt:variant>
      <vt:variant>
        <vt:lpstr>Névvel ellátott tartományok</vt:lpstr>
      </vt:variant>
      <vt:variant>
        <vt:i4>26</vt:i4>
      </vt:variant>
    </vt:vector>
  </HeadingPairs>
  <TitlesOfParts>
    <vt:vector size="52" baseType="lpstr">
      <vt:lpstr>Címrend</vt:lpstr>
      <vt:lpstr>1.sz.mell.</vt:lpstr>
      <vt:lpstr>2.1.sz.mell  </vt:lpstr>
      <vt:lpstr>2.2.sz.mell  </vt:lpstr>
      <vt:lpstr>3.sz.mell</vt:lpstr>
      <vt:lpstr>4.sz.mell</vt:lpstr>
      <vt:lpstr>5.sz.mell</vt:lpstr>
      <vt:lpstr>6.sz.mell</vt:lpstr>
      <vt:lpstr>7.sz.mell.</vt:lpstr>
      <vt:lpstr>8.sz.mell</vt:lpstr>
      <vt:lpstr>9.sz.mell.</vt:lpstr>
      <vt:lpstr>9.2.sz.mell</vt:lpstr>
      <vt:lpstr>10.sz.mell</vt:lpstr>
      <vt:lpstr>10.1.sz.mell</vt:lpstr>
      <vt:lpstr>10.2.sz.mell</vt:lpstr>
      <vt:lpstr>11.sz.mell</vt:lpstr>
      <vt:lpstr>11.1.sz.mell</vt:lpstr>
      <vt:lpstr>11.2.sz.mell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 sz.mell</vt:lpstr>
      <vt:lpstr>'1.sz.mell.'!Nyomtatási_cím</vt:lpstr>
      <vt:lpstr>'3.sz.mell'!Nyomtatási_cím</vt:lpstr>
      <vt:lpstr>'9.2.sz.mell'!Nyomtatási_cím</vt:lpstr>
      <vt:lpstr>'9.sz.mell.'!Nyomtatási_cím</vt:lpstr>
      <vt:lpstr>'1.sz.mell.'!Nyomtatási_terület</vt:lpstr>
      <vt:lpstr>'10.1.sz.mell'!Nyomtatási_terület</vt:lpstr>
      <vt:lpstr>'10.2.sz.mell'!Nyomtatási_terület</vt:lpstr>
      <vt:lpstr>'10.sz.mell'!Nyomtatási_terület</vt:lpstr>
      <vt:lpstr>'11.1.sz.mell'!Nyomtatási_terület</vt:lpstr>
      <vt:lpstr>'11.2.sz.mell'!Nyomtatási_terület</vt:lpstr>
      <vt:lpstr>'11.sz.mell'!Nyomtatási_terület</vt:lpstr>
      <vt:lpstr>'12.sz.mell'!Nyomtatási_terület</vt:lpstr>
      <vt:lpstr>'13.sz.mell'!Nyomtatási_terület</vt:lpstr>
      <vt:lpstr>'14.sz.mell'!Nyomtatási_terület</vt:lpstr>
      <vt:lpstr>'15.sz.mell'!Nyomtatási_terület</vt:lpstr>
      <vt:lpstr>'16.sz.mell'!Nyomtatási_terület</vt:lpstr>
      <vt:lpstr>'2.1.sz.mell  '!Nyomtatási_terület</vt:lpstr>
      <vt:lpstr>'2.2.sz.mell  '!Nyomtatási_terület</vt:lpstr>
      <vt:lpstr>'3.sz.mell'!Nyomtatási_terület</vt:lpstr>
      <vt:lpstr>'4.sz.mell'!Nyomtatási_terület</vt:lpstr>
      <vt:lpstr>'5.sz.mell'!Nyomtatási_terület</vt:lpstr>
      <vt:lpstr>'6.sz.mell'!Nyomtatási_terület</vt:lpstr>
      <vt:lpstr>'7.sz.mell.'!Nyomtatási_terület</vt:lpstr>
      <vt:lpstr>'9.2.sz.mell'!Nyomtatási_terület</vt:lpstr>
      <vt:lpstr>'9.sz.mell.'!Nyomtatási_terület</vt:lpstr>
      <vt:lpstr>Címrend!Nyomtatási_terület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cp:lastPrinted>2020-12-07T09:08:11Z</cp:lastPrinted>
  <dcterms:created xsi:type="dcterms:W3CDTF">2017-01-30T13:11:32Z</dcterms:created>
  <dcterms:modified xsi:type="dcterms:W3CDTF">2020-12-07T09:28:20Z</dcterms:modified>
</cp:coreProperties>
</file>