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használó\Desktop\"/>
    </mc:Choice>
  </mc:AlternateContent>
  <bookViews>
    <workbookView xWindow="0" yWindow="0" windowWidth="28800" windowHeight="12330" firstSheet="5" activeTab="10"/>
  </bookViews>
  <sheets>
    <sheet name="1.számú melléklet" sheetId="13" r:id="rId1"/>
    <sheet name="2.számú melléklet" sheetId="12" r:id="rId2"/>
    <sheet name="3.számú melléklet" sheetId="11" r:id="rId3"/>
    <sheet name="4.számú melléklet" sheetId="10" r:id="rId4"/>
    <sheet name="5.számú melléklet" sheetId="9" r:id="rId5"/>
    <sheet name="6.számú melléklet" sheetId="7" r:id="rId6"/>
    <sheet name="7.számú melléklet" sheetId="6" r:id="rId7"/>
    <sheet name="8.számú melléklet" sheetId="5" r:id="rId8"/>
    <sheet name="9.számú melléklet " sheetId="4" r:id="rId9"/>
    <sheet name="10.számú melléklet" sheetId="3" r:id="rId10"/>
    <sheet name="Közös" sheetId="2" r:id="rId11"/>
    <sheet name="011130" sheetId="16" r:id="rId12"/>
    <sheet name="013320" sheetId="17" r:id="rId13"/>
    <sheet name="041233" sheetId="18" r:id="rId14"/>
    <sheet name="041237" sheetId="19" r:id="rId15"/>
    <sheet name="045160" sheetId="34" r:id="rId16"/>
    <sheet name="064010" sheetId="20" r:id="rId17"/>
    <sheet name="066010" sheetId="21" r:id="rId18"/>
    <sheet name="066020" sheetId="23" r:id="rId19"/>
    <sheet name="074031" sheetId="26" r:id="rId20"/>
    <sheet name="081030" sheetId="27" r:id="rId21"/>
    <sheet name="082044" sheetId="28" r:id="rId22"/>
    <sheet name="082092" sheetId="30" r:id="rId23"/>
    <sheet name="096015" sheetId="31" r:id="rId24"/>
    <sheet name="107051" sheetId="33" r:id="rId25"/>
    <sheet name="Társulás " sheetId="36" r:id="rId26"/>
    <sheet name="Ovi összegző" sheetId="35" r:id="rId27"/>
    <sheet name="Ovi" sheetId="1" r:id="rId28"/>
  </sheets>
  <calcPr calcId="162913"/>
</workbook>
</file>

<file path=xl/calcChain.xml><?xml version="1.0" encoding="utf-8"?>
<calcChain xmlns="http://schemas.openxmlformats.org/spreadsheetml/2006/main">
  <c r="F50" i="11" l="1"/>
  <c r="G51" i="12" s="1"/>
  <c r="E21" i="13" s="1"/>
  <c r="D73" i="7"/>
  <c r="D99" i="23"/>
  <c r="D100" i="23" s="1"/>
  <c r="D95" i="23"/>
  <c r="D90" i="23"/>
  <c r="D67" i="23"/>
  <c r="F22" i="35"/>
  <c r="F23" i="35"/>
  <c r="F28" i="35"/>
  <c r="F30" i="35" s="1"/>
  <c r="D28" i="23"/>
  <c r="E10" i="5"/>
  <c r="E11" i="5"/>
  <c r="E9" i="5"/>
  <c r="E10" i="3"/>
  <c r="E11" i="3"/>
  <c r="E8" i="3"/>
  <c r="D14" i="23"/>
  <c r="E14" i="23"/>
  <c r="G14" i="23"/>
  <c r="H14" i="23"/>
  <c r="C14" i="23"/>
  <c r="I12" i="23"/>
  <c r="F12" i="23"/>
  <c r="G17" i="12"/>
  <c r="C12" i="5"/>
  <c r="F11" i="11"/>
  <c r="C36" i="10"/>
  <c r="C37" i="10" s="1"/>
  <c r="C22" i="10"/>
  <c r="F12" i="36"/>
  <c r="E12" i="3" l="1"/>
  <c r="G41" i="23"/>
  <c r="J12" i="23"/>
  <c r="F31" i="35"/>
  <c r="F18" i="36"/>
  <c r="F11" i="35" s="1"/>
  <c r="F12" i="35" s="1"/>
  <c r="D58" i="7" l="1"/>
  <c r="D57" i="7"/>
  <c r="D61" i="7"/>
  <c r="D60" i="7"/>
  <c r="D59" i="7"/>
  <c r="D67" i="7"/>
  <c r="D68" i="7"/>
  <c r="D37" i="30"/>
  <c r="D34" i="31"/>
  <c r="D38" i="31" s="1"/>
  <c r="D25" i="31"/>
  <c r="E24" i="31"/>
  <c r="F24" i="31" s="1"/>
  <c r="H10" i="31"/>
  <c r="G10" i="31"/>
  <c r="E10" i="31"/>
  <c r="D10" i="31"/>
  <c r="D17" i="31" s="1"/>
  <c r="C10" i="31"/>
  <c r="C17" i="31" s="1"/>
  <c r="I9" i="31"/>
  <c r="I10" i="31" s="1"/>
  <c r="F9" i="31"/>
  <c r="F10" i="31" s="1"/>
  <c r="I13" i="23"/>
  <c r="F13" i="23"/>
  <c r="J13" i="23" s="1"/>
  <c r="D56" i="23"/>
  <c r="E30" i="23"/>
  <c r="B12" i="21"/>
  <c r="B7" i="34"/>
  <c r="B11" i="34" s="1"/>
  <c r="B12" i="34" s="1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F26" i="19"/>
  <c r="F27" i="19"/>
  <c r="F28" i="19"/>
  <c r="F29" i="19"/>
  <c r="F30" i="19"/>
  <c r="F31" i="19"/>
  <c r="F32" i="19"/>
  <c r="F33" i="19"/>
  <c r="F34" i="19"/>
  <c r="F35" i="19"/>
  <c r="F36" i="19"/>
  <c r="F37" i="19"/>
  <c r="F38" i="19"/>
  <c r="F39" i="19"/>
  <c r="F40" i="19"/>
  <c r="F41" i="19"/>
  <c r="F42" i="19"/>
  <c r="F43" i="19"/>
  <c r="F44" i="19"/>
  <c r="I20" i="19"/>
  <c r="I21" i="19"/>
  <c r="I22" i="19"/>
  <c r="I23" i="19"/>
  <c r="I24" i="19"/>
  <c r="I25" i="19"/>
  <c r="F20" i="19"/>
  <c r="J20" i="19" s="1"/>
  <c r="F21" i="19"/>
  <c r="F22" i="19"/>
  <c r="F23" i="19"/>
  <c r="F24" i="19"/>
  <c r="J24" i="19" s="1"/>
  <c r="F25" i="19"/>
  <c r="C45" i="6"/>
  <c r="D12" i="5"/>
  <c r="E12" i="5" s="1"/>
  <c r="D12" i="3"/>
  <c r="C12" i="3"/>
  <c r="F10" i="30"/>
  <c r="C11" i="30"/>
  <c r="G52" i="12"/>
  <c r="G18" i="12"/>
  <c r="G38" i="12" s="1"/>
  <c r="G11" i="12"/>
  <c r="D33" i="7"/>
  <c r="C13" i="4"/>
  <c r="J43" i="19" l="1"/>
  <c r="J41" i="19"/>
  <c r="J39" i="19"/>
  <c r="J37" i="19"/>
  <c r="J35" i="19"/>
  <c r="J33" i="19"/>
  <c r="J31" i="19"/>
  <c r="J29" i="19"/>
  <c r="J27" i="19"/>
  <c r="E6" i="34"/>
  <c r="D34" i="7" s="1"/>
  <c r="J42" i="19"/>
  <c r="J38" i="19"/>
  <c r="J34" i="19"/>
  <c r="J30" i="19"/>
  <c r="J26" i="19"/>
  <c r="J40" i="19"/>
  <c r="J36" i="19"/>
  <c r="J32" i="19"/>
  <c r="J28" i="19"/>
  <c r="J44" i="19"/>
  <c r="J21" i="19"/>
  <c r="C22" i="13"/>
  <c r="C45" i="10"/>
  <c r="G36" i="12"/>
  <c r="D39" i="31"/>
  <c r="G32" i="31" s="1"/>
  <c r="J17" i="31"/>
  <c r="C20" i="31" s="1"/>
  <c r="D20" i="31" s="1"/>
  <c r="H20" i="31" s="1"/>
  <c r="F25" i="31"/>
  <c r="J10" i="31"/>
  <c r="G24" i="31"/>
  <c r="G25" i="31" s="1"/>
  <c r="E25" i="31"/>
  <c r="J9" i="31"/>
  <c r="J23" i="19"/>
  <c r="J25" i="19"/>
  <c r="J22" i="19"/>
  <c r="J20" i="31" l="1"/>
  <c r="H24" i="31"/>
  <c r="I24" i="31" s="1"/>
  <c r="I25" i="31" s="1"/>
  <c r="D39" i="33"/>
  <c r="D34" i="33"/>
  <c r="D25" i="33"/>
  <c r="E24" i="33"/>
  <c r="E25" i="33" s="1"/>
  <c r="H10" i="33"/>
  <c r="G10" i="33"/>
  <c r="E10" i="33"/>
  <c r="D10" i="33"/>
  <c r="D17" i="33" s="1"/>
  <c r="C10" i="33"/>
  <c r="C17" i="33" s="1"/>
  <c r="I9" i="33"/>
  <c r="I10" i="33" s="1"/>
  <c r="F9" i="33"/>
  <c r="F10" i="33" s="1"/>
  <c r="D59" i="30"/>
  <c r="D54" i="30"/>
  <c r="D49" i="30"/>
  <c r="D42" i="30"/>
  <c r="D11" i="30"/>
  <c r="D27" i="30"/>
  <c r="E26" i="30"/>
  <c r="G26" i="30" s="1"/>
  <c r="I27" i="31" l="1"/>
  <c r="I26" i="31"/>
  <c r="I28" i="31" s="1"/>
  <c r="I29" i="31" s="1"/>
  <c r="D43" i="33"/>
  <c r="D44" i="33" s="1"/>
  <c r="G32" i="33" s="1"/>
  <c r="D42" i="7" s="1"/>
  <c r="F26" i="30"/>
  <c r="J10" i="33"/>
  <c r="J17" i="33"/>
  <c r="C20" i="33" s="1"/>
  <c r="F24" i="33"/>
  <c r="J9" i="33"/>
  <c r="G24" i="33"/>
  <c r="G25" i="33" s="1"/>
  <c r="E25" i="30"/>
  <c r="E27" i="30" s="1"/>
  <c r="H11" i="30"/>
  <c r="G11" i="30"/>
  <c r="E11" i="30"/>
  <c r="D18" i="30"/>
  <c r="C18" i="30"/>
  <c r="I9" i="30"/>
  <c r="I11" i="30" s="1"/>
  <c r="F9" i="30"/>
  <c r="F11" i="30" s="1"/>
  <c r="D36" i="28"/>
  <c r="D41" i="28"/>
  <c r="D25" i="28"/>
  <c r="E24" i="28"/>
  <c r="F24" i="28" s="1"/>
  <c r="H10" i="28"/>
  <c r="G10" i="28"/>
  <c r="E10" i="28"/>
  <c r="D10" i="28"/>
  <c r="C10" i="28"/>
  <c r="C17" i="28" s="1"/>
  <c r="I9" i="28"/>
  <c r="I10" i="28" s="1"/>
  <c r="F9" i="28"/>
  <c r="F10" i="28" s="1"/>
  <c r="B8" i="27"/>
  <c r="B12" i="27" s="1"/>
  <c r="D63" i="26"/>
  <c r="D43" i="26"/>
  <c r="D37" i="26"/>
  <c r="D53" i="26"/>
  <c r="D48" i="26"/>
  <c r="D25" i="26"/>
  <c r="E24" i="26"/>
  <c r="F24" i="26" s="1"/>
  <c r="H10" i="26"/>
  <c r="G10" i="26"/>
  <c r="E10" i="26"/>
  <c r="D10" i="26"/>
  <c r="D17" i="26" s="1"/>
  <c r="C10" i="26"/>
  <c r="C17" i="26" s="1"/>
  <c r="I9" i="26"/>
  <c r="I10" i="26" s="1"/>
  <c r="E17" i="26" s="1"/>
  <c r="F9" i="26"/>
  <c r="F10" i="26" s="1"/>
  <c r="D80" i="19"/>
  <c r="D81" i="19" s="1"/>
  <c r="D76" i="19"/>
  <c r="D80" i="23"/>
  <c r="D75" i="23"/>
  <c r="D62" i="23"/>
  <c r="D43" i="23"/>
  <c r="D31" i="23"/>
  <c r="G30" i="23"/>
  <c r="E29" i="23"/>
  <c r="F29" i="23" s="1"/>
  <c r="C18" i="23"/>
  <c r="E24" i="23" s="1"/>
  <c r="E28" i="23"/>
  <c r="F28" i="23" s="1"/>
  <c r="D49" i="23"/>
  <c r="D21" i="23"/>
  <c r="I11" i="23"/>
  <c r="F11" i="23"/>
  <c r="I10" i="23"/>
  <c r="F10" i="23"/>
  <c r="I9" i="23"/>
  <c r="I14" i="23" s="1"/>
  <c r="F9" i="23"/>
  <c r="B7" i="21"/>
  <c r="B7" i="20"/>
  <c r="B11" i="20" s="1"/>
  <c r="D66" i="19"/>
  <c r="D70" i="19" s="1"/>
  <c r="I10" i="19"/>
  <c r="I11" i="19"/>
  <c r="I12" i="19"/>
  <c r="I13" i="19"/>
  <c r="I14" i="19"/>
  <c r="I15" i="19"/>
  <c r="I16" i="19"/>
  <c r="I17" i="19"/>
  <c r="I18" i="19"/>
  <c r="I19" i="19"/>
  <c r="F10" i="19"/>
  <c r="F11" i="19"/>
  <c r="F12" i="19"/>
  <c r="F13" i="19"/>
  <c r="F14" i="19"/>
  <c r="F15" i="19"/>
  <c r="F16" i="19"/>
  <c r="F17" i="19"/>
  <c r="F18" i="19"/>
  <c r="F19" i="19"/>
  <c r="H45" i="19"/>
  <c r="G45" i="19"/>
  <c r="E45" i="19"/>
  <c r="D45" i="19"/>
  <c r="D52" i="19" s="1"/>
  <c r="C45" i="19"/>
  <c r="C52" i="19" s="1"/>
  <c r="I9" i="19"/>
  <c r="F9" i="19"/>
  <c r="D26" i="18"/>
  <c r="D30" i="18" s="1"/>
  <c r="H8" i="18"/>
  <c r="G8" i="18"/>
  <c r="E8" i="18"/>
  <c r="D8" i="18"/>
  <c r="D15" i="18" s="1"/>
  <c r="C8" i="18"/>
  <c r="C15" i="18" s="1"/>
  <c r="I7" i="18"/>
  <c r="F7" i="18"/>
  <c r="J7" i="18" s="1"/>
  <c r="I6" i="18"/>
  <c r="I8" i="18" s="1"/>
  <c r="F6" i="18"/>
  <c r="B12" i="17"/>
  <c r="B7" i="17"/>
  <c r="D28" i="16"/>
  <c r="D57" i="26" l="1"/>
  <c r="D67" i="26"/>
  <c r="D68" i="26" s="1"/>
  <c r="G35" i="26" s="1"/>
  <c r="D74" i="7"/>
  <c r="D75" i="7" s="1"/>
  <c r="E6" i="21"/>
  <c r="D35" i="7" s="1"/>
  <c r="B16" i="21"/>
  <c r="B17" i="21" s="1"/>
  <c r="D84" i="23"/>
  <c r="G65" i="19"/>
  <c r="D85" i="23"/>
  <c r="F14" i="23"/>
  <c r="D63" i="30"/>
  <c r="D64" i="30" s="1"/>
  <c r="G34" i="30" s="1"/>
  <c r="D45" i="7" s="1"/>
  <c r="D58" i="26"/>
  <c r="G32" i="26" s="1"/>
  <c r="D39" i="7" s="1"/>
  <c r="C21" i="23"/>
  <c r="J21" i="23" s="1"/>
  <c r="D12" i="7" s="1"/>
  <c r="J19" i="19"/>
  <c r="J15" i="19"/>
  <c r="J11" i="19"/>
  <c r="J16" i="19"/>
  <c r="J12" i="19"/>
  <c r="J17" i="19"/>
  <c r="J13" i="19"/>
  <c r="D20" i="33"/>
  <c r="F25" i="33"/>
  <c r="H24" i="33"/>
  <c r="I24" i="33" s="1"/>
  <c r="I25" i="33" s="1"/>
  <c r="J18" i="30"/>
  <c r="D45" i="28"/>
  <c r="D46" i="28" s="1"/>
  <c r="G32" i="28" s="1"/>
  <c r="D44" i="7" s="1"/>
  <c r="J11" i="30"/>
  <c r="B16" i="17"/>
  <c r="B17" i="17" s="1"/>
  <c r="E6" i="17" s="1"/>
  <c r="D37" i="7" s="1"/>
  <c r="F45" i="19"/>
  <c r="I45" i="19"/>
  <c r="D71" i="19"/>
  <c r="G61" i="19" s="1"/>
  <c r="F8" i="18"/>
  <c r="J8" i="18" s="1"/>
  <c r="J18" i="19"/>
  <c r="J14" i="19"/>
  <c r="J10" i="19"/>
  <c r="F25" i="30"/>
  <c r="F27" i="30" s="1"/>
  <c r="J9" i="30"/>
  <c r="G25" i="30"/>
  <c r="G27" i="30" s="1"/>
  <c r="J10" i="28"/>
  <c r="J17" i="28"/>
  <c r="G24" i="28"/>
  <c r="G25" i="28" s="1"/>
  <c r="E25" i="28"/>
  <c r="J9" i="28"/>
  <c r="B13" i="27"/>
  <c r="E6" i="27" s="1"/>
  <c r="J17" i="26"/>
  <c r="J10" i="26"/>
  <c r="F25" i="26"/>
  <c r="G24" i="26"/>
  <c r="G25" i="26" s="1"/>
  <c r="E25" i="26"/>
  <c r="J9" i="26"/>
  <c r="F30" i="23"/>
  <c r="F31" i="23" s="1"/>
  <c r="E31" i="23"/>
  <c r="G29" i="23"/>
  <c r="J10" i="23"/>
  <c r="J11" i="23"/>
  <c r="G28" i="23"/>
  <c r="J9" i="23"/>
  <c r="B12" i="20"/>
  <c r="E6" i="20" s="1"/>
  <c r="D36" i="7" s="1"/>
  <c r="J52" i="19"/>
  <c r="C55" i="19" s="1"/>
  <c r="D55" i="19" s="1"/>
  <c r="J9" i="19"/>
  <c r="D31" i="18"/>
  <c r="G24" i="18" s="1"/>
  <c r="L15" i="18"/>
  <c r="J6" i="18"/>
  <c r="E27" i="16"/>
  <c r="E28" i="16" s="1"/>
  <c r="H13" i="16"/>
  <c r="G13" i="16"/>
  <c r="E13" i="16"/>
  <c r="D13" i="16"/>
  <c r="D20" i="16" s="1"/>
  <c r="C13" i="16"/>
  <c r="C20" i="16" s="1"/>
  <c r="I12" i="16"/>
  <c r="F12" i="16"/>
  <c r="I11" i="16"/>
  <c r="F11" i="16"/>
  <c r="I10" i="16"/>
  <c r="F10" i="16"/>
  <c r="I9" i="16"/>
  <c r="F9" i="16"/>
  <c r="I8" i="16"/>
  <c r="F8" i="16"/>
  <c r="I7" i="16"/>
  <c r="F7" i="16"/>
  <c r="I6" i="16"/>
  <c r="I13" i="16" s="1"/>
  <c r="F6" i="16"/>
  <c r="D43" i="7" l="1"/>
  <c r="D40" i="7"/>
  <c r="G38" i="23"/>
  <c r="D38" i="7" s="1"/>
  <c r="J14" i="23"/>
  <c r="G31" i="23"/>
  <c r="H20" i="33"/>
  <c r="D26" i="7"/>
  <c r="C20" i="26"/>
  <c r="D20" i="26" s="1"/>
  <c r="D13" i="7"/>
  <c r="J45" i="19"/>
  <c r="D46" i="7"/>
  <c r="C18" i="18"/>
  <c r="D18" i="18" s="1"/>
  <c r="D19" i="7"/>
  <c r="F13" i="16"/>
  <c r="J13" i="16" s="1"/>
  <c r="C21" i="30"/>
  <c r="D21" i="30" s="1"/>
  <c r="D17" i="7"/>
  <c r="C24" i="23"/>
  <c r="C20" i="28"/>
  <c r="D20" i="28" s="1"/>
  <c r="D14" i="7"/>
  <c r="I26" i="33"/>
  <c r="I27" i="33"/>
  <c r="H25" i="30"/>
  <c r="I25" i="30" s="1"/>
  <c r="I27" i="30" s="1"/>
  <c r="F25" i="28"/>
  <c r="H24" i="28"/>
  <c r="I24" i="28" s="1"/>
  <c r="I25" i="28" s="1"/>
  <c r="H24" i="26"/>
  <c r="H28" i="23"/>
  <c r="I28" i="23" s="1"/>
  <c r="I29" i="23" s="1"/>
  <c r="I31" i="23" s="1"/>
  <c r="J7" i="16"/>
  <c r="J8" i="16"/>
  <c r="J9" i="16"/>
  <c r="J10" i="16"/>
  <c r="J11" i="16"/>
  <c r="J12" i="16"/>
  <c r="F27" i="16"/>
  <c r="F28" i="16" s="1"/>
  <c r="D47" i="7" s="1"/>
  <c r="L20" i="16"/>
  <c r="J6" i="16"/>
  <c r="G27" i="16"/>
  <c r="D24" i="23" l="1"/>
  <c r="D23" i="7" s="1"/>
  <c r="J20" i="33"/>
  <c r="D15" i="7" s="1"/>
  <c r="H20" i="26"/>
  <c r="J20" i="26" s="1"/>
  <c r="D24" i="7"/>
  <c r="H24" i="23"/>
  <c r="J24" i="23" s="1"/>
  <c r="E18" i="18"/>
  <c r="H18" i="18" s="1"/>
  <c r="C23" i="16"/>
  <c r="D11" i="7"/>
  <c r="H21" i="30"/>
  <c r="J21" i="30" s="1"/>
  <c r="D30" i="7"/>
  <c r="H20" i="28"/>
  <c r="J20" i="28" s="1"/>
  <c r="D25" i="7"/>
  <c r="I28" i="33"/>
  <c r="I29" i="33" s="1"/>
  <c r="I28" i="30"/>
  <c r="I29" i="30"/>
  <c r="I27" i="28"/>
  <c r="I26" i="28"/>
  <c r="I30" i="23"/>
  <c r="I32" i="23" s="1"/>
  <c r="I33" i="23" s="1"/>
  <c r="H55" i="19"/>
  <c r="I57" i="19" s="1"/>
  <c r="H27" i="16"/>
  <c r="I27" i="16" s="1"/>
  <c r="I28" i="16" s="1"/>
  <c r="I29" i="16" s="1"/>
  <c r="G28" i="16"/>
  <c r="I30" i="16" l="1"/>
  <c r="D23" i="16"/>
  <c r="D22" i="7" s="1"/>
  <c r="D28" i="7"/>
  <c r="H23" i="16"/>
  <c r="I30" i="30"/>
  <c r="I31" i="30" s="1"/>
  <c r="I28" i="28"/>
  <c r="I29" i="28" s="1"/>
  <c r="I31" i="16"/>
  <c r="I32" i="16" s="1"/>
  <c r="C20" i="13" l="1"/>
  <c r="G26" i="12"/>
  <c r="G37" i="12" l="1"/>
  <c r="C27" i="13" s="1"/>
  <c r="C26" i="13" s="1"/>
  <c r="G30" i="12"/>
  <c r="C17" i="13" s="1"/>
  <c r="G29" i="12"/>
  <c r="G28" i="12"/>
  <c r="C18" i="13"/>
  <c r="G25" i="12"/>
  <c r="C16" i="13" s="1"/>
  <c r="G23" i="12"/>
  <c r="G22" i="12"/>
  <c r="C13" i="13" s="1"/>
  <c r="G21" i="12"/>
  <c r="G19" i="12"/>
  <c r="G16" i="12"/>
  <c r="G15" i="12"/>
  <c r="G14" i="12"/>
  <c r="G13" i="12"/>
  <c r="G12" i="12"/>
  <c r="F29" i="11"/>
  <c r="F14" i="11"/>
  <c r="F13" i="11"/>
  <c r="F12" i="11"/>
  <c r="C10" i="13"/>
  <c r="F28" i="9"/>
  <c r="F27" i="9"/>
  <c r="F21" i="9"/>
  <c r="F20" i="9"/>
  <c r="F19" i="9"/>
  <c r="C12" i="13" l="1"/>
  <c r="C11" i="13" s="1"/>
  <c r="F29" i="9"/>
  <c r="C19" i="13"/>
  <c r="D66" i="7"/>
  <c r="D65" i="7"/>
  <c r="D64" i="7"/>
  <c r="D54" i="7"/>
  <c r="D53" i="7"/>
  <c r="C24" i="13" l="1"/>
  <c r="G24" i="12"/>
  <c r="G20" i="12"/>
  <c r="F30" i="11"/>
  <c r="F24" i="11"/>
  <c r="D101" i="7"/>
  <c r="D98" i="7"/>
  <c r="D88" i="7"/>
  <c r="D89" i="7" s="1"/>
  <c r="D69" i="7"/>
  <c r="F41" i="11" s="1"/>
  <c r="G45" i="12" s="1"/>
  <c r="E15" i="13" s="1"/>
  <c r="D48" i="7"/>
  <c r="F39" i="11" s="1"/>
  <c r="D31" i="7"/>
  <c r="F38" i="11" s="1"/>
  <c r="D18" i="7"/>
  <c r="D20" i="7" s="1"/>
  <c r="F37" i="11" s="1"/>
  <c r="F44" i="11" l="1"/>
  <c r="G47" i="12" s="1"/>
  <c r="D102" i="7"/>
  <c r="G34" i="12"/>
  <c r="F15" i="11"/>
  <c r="F16" i="11" s="1"/>
  <c r="F32" i="11" s="1"/>
  <c r="C47" i="10"/>
  <c r="C15" i="13" l="1"/>
  <c r="C21" i="13" s="1"/>
  <c r="C25" i="13" s="1"/>
  <c r="C28" i="13" s="1"/>
  <c r="G35" i="12"/>
  <c r="C9" i="1"/>
  <c r="C19" i="1"/>
  <c r="F17" i="35" s="1"/>
  <c r="C22" i="1"/>
  <c r="C27" i="1"/>
  <c r="F18" i="35" s="1"/>
  <c r="C38" i="1"/>
  <c r="F20" i="35" s="1"/>
  <c r="C48" i="1"/>
  <c r="F21" i="35" s="1"/>
  <c r="C53" i="1"/>
  <c r="C57" i="1"/>
  <c r="F24" i="35" l="1"/>
  <c r="F32" i="35" s="1"/>
  <c r="C58" i="1"/>
  <c r="C10" i="6" s="1"/>
  <c r="D51" i="7" s="1"/>
  <c r="E86" i="7" l="1"/>
  <c r="E18" i="7"/>
  <c r="E105" i="7" s="1"/>
  <c r="F46" i="11"/>
  <c r="G49" i="12" s="1"/>
  <c r="C56" i="2"/>
  <c r="C52" i="2"/>
  <c r="C47" i="2"/>
  <c r="F18" i="9" s="1"/>
  <c r="C37" i="2"/>
  <c r="F17" i="9" s="1"/>
  <c r="C26" i="2"/>
  <c r="F16" i="9" s="1"/>
  <c r="C21" i="2"/>
  <c r="C18" i="2"/>
  <c r="F15" i="9" s="1"/>
  <c r="G41" i="12" s="1"/>
  <c r="C8" i="2"/>
  <c r="G43" i="12" l="1"/>
  <c r="E12" i="13" s="1"/>
  <c r="G42" i="12"/>
  <c r="E11" i="13" s="1"/>
  <c r="F22" i="9"/>
  <c r="F30" i="9" s="1"/>
  <c r="F45" i="11"/>
  <c r="G48" i="12" s="1"/>
  <c r="G50" i="12" s="1"/>
  <c r="D76" i="7"/>
  <c r="C57" i="2"/>
  <c r="C11" i="6" s="1"/>
  <c r="E88" i="7"/>
  <c r="E98" i="7" s="1"/>
  <c r="C36" i="6" l="1"/>
  <c r="D52" i="7"/>
  <c r="E10" i="13"/>
  <c r="F9" i="9"/>
  <c r="F10" i="9" s="1"/>
  <c r="E20" i="13"/>
  <c r="F47" i="11"/>
  <c r="E101" i="7"/>
  <c r="D62" i="7" l="1"/>
  <c r="D77" i="7" s="1"/>
  <c r="G54" i="12"/>
  <c r="E26" i="13" s="1"/>
  <c r="G10" i="12"/>
  <c r="G33" i="12" s="1"/>
  <c r="G39" i="12" s="1"/>
  <c r="F40" i="11" l="1"/>
  <c r="D105" i="7"/>
  <c r="G44" i="12" l="1"/>
  <c r="F42" i="11"/>
  <c r="E14" i="13" l="1"/>
  <c r="E19" i="13" s="1"/>
  <c r="G46" i="12"/>
  <c r="F51" i="11"/>
  <c r="F54" i="11" s="1"/>
  <c r="G53" i="12" l="1"/>
  <c r="G55" i="12" s="1"/>
  <c r="E24" i="13"/>
  <c r="E25" i="13" l="1"/>
  <c r="E28" i="13"/>
</calcChain>
</file>

<file path=xl/comments1.xml><?xml version="1.0" encoding="utf-8"?>
<comments xmlns="http://schemas.openxmlformats.org/spreadsheetml/2006/main">
  <authors>
    <author>User</author>
  </authors>
  <commentList>
    <comment ref="B1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Áfa: 25%-al számolva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I2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Futó Kriszti rendelő takarításért megbízási díj 
</t>
        </r>
      </text>
    </comment>
  </commentList>
</comments>
</file>

<file path=xl/sharedStrings.xml><?xml version="1.0" encoding="utf-8"?>
<sst xmlns="http://schemas.openxmlformats.org/spreadsheetml/2006/main" count="1328" uniqueCount="609">
  <si>
    <t>Megnevezés</t>
  </si>
  <si>
    <t>AT vásárolt egyéb gépek, ber., felsz.</t>
  </si>
  <si>
    <t>Intézm. beruh. besz. árba besz. ÁFA</t>
  </si>
  <si>
    <t>Beruházás</t>
  </si>
  <si>
    <t>Közalk. alapilletménye</t>
  </si>
  <si>
    <t>Közalk. pótlékok</t>
  </si>
  <si>
    <t>Túlóra</t>
  </si>
  <si>
    <t>Keresetkieg. Fedezete</t>
  </si>
  <si>
    <t>Távolléti díj</t>
  </si>
  <si>
    <t>Közalk. jubileumi jut.</t>
  </si>
  <si>
    <t>Továbbképzés, betegszabadság egyeb ktg.térítés</t>
  </si>
  <si>
    <t>munkábajárás</t>
  </si>
  <si>
    <t>Közalk. étkezési hozzájárulása (Cafetéria)</t>
  </si>
  <si>
    <t>Összesen</t>
  </si>
  <si>
    <t>Személyi juttatások</t>
  </si>
  <si>
    <t>Megbízási díjak</t>
  </si>
  <si>
    <t>Felmentett dolgozó díja</t>
  </si>
  <si>
    <t>Külső személyi juttatás</t>
  </si>
  <si>
    <t>Szociális hozzáj. adó</t>
  </si>
  <si>
    <t>Egészségügyi hozzájárulás</t>
  </si>
  <si>
    <t>Táppénzhozzájárulás</t>
  </si>
  <si>
    <t>Munkaadót terhelő egyéb jár.</t>
  </si>
  <si>
    <t>Munkaadót terhelő járulékok</t>
  </si>
  <si>
    <t>Gyógyszer, vegyszer besz.</t>
  </si>
  <si>
    <t>Irodaszer, nyomtatvány</t>
  </si>
  <si>
    <t>Könyvbeszerzés</t>
  </si>
  <si>
    <t>Folyóirat beszerzés</t>
  </si>
  <si>
    <t xml:space="preserve">Szakmai anyag </t>
  </si>
  <si>
    <t>Kisértékű tárgyi eszköz</t>
  </si>
  <si>
    <t>Nagyértékű tárgyi eszköz</t>
  </si>
  <si>
    <t>Munkaruha, védőruha, formaruha</t>
  </si>
  <si>
    <t>Tisztítószer</t>
  </si>
  <si>
    <t>Egyéb készletbeszerzés</t>
  </si>
  <si>
    <t>Készletbeszerzések</t>
  </si>
  <si>
    <t>Telefon</t>
  </si>
  <si>
    <t>Internet</t>
  </si>
  <si>
    <t xml:space="preserve">Szállítási szolgáltatás </t>
  </si>
  <si>
    <t>Gázdíjak</t>
  </si>
  <si>
    <t>Áramdíjak</t>
  </si>
  <si>
    <t>Víz- és csatornadíjak</t>
  </si>
  <si>
    <t>Karbantartás, kisjavítás</t>
  </si>
  <si>
    <t>Egyéb üzemelt. fennt. szolg. (posta, szőnyegt., kéményseprés,felülvizsg.díjak)</t>
  </si>
  <si>
    <t>Vásárolt közszolgáltatások (üzemorvos)</t>
  </si>
  <si>
    <t>Szolgáltatások</t>
  </si>
  <si>
    <t>Belföldi kikül., útiköltség</t>
  </si>
  <si>
    <t>Egyéb dologi kiadás</t>
  </si>
  <si>
    <t>Vásárolt termékek és szolg. ÁFA</t>
  </si>
  <si>
    <t>Számlázott szellemi tev.(pedagógus)</t>
  </si>
  <si>
    <t>Különféle dologi kiadás</t>
  </si>
  <si>
    <t>munkálktató által fizetett SZJA</t>
  </si>
  <si>
    <t>Rehabilitációs hozzájárulás</t>
  </si>
  <si>
    <t>Különféle adók, díjak, egyéb befiz.</t>
  </si>
  <si>
    <t>Egyéb folyó kiadások</t>
  </si>
  <si>
    <t>Kiadások összesen</t>
  </si>
  <si>
    <t>Rovat</t>
  </si>
  <si>
    <t>K1101/1</t>
  </si>
  <si>
    <t>K1109</t>
  </si>
  <si>
    <t>K122/1</t>
  </si>
  <si>
    <t>K2/1</t>
  </si>
  <si>
    <t>K311/1</t>
  </si>
  <si>
    <t>K312/2</t>
  </si>
  <si>
    <t>K311/3</t>
  </si>
  <si>
    <t>K311/9</t>
  </si>
  <si>
    <t>K312/5</t>
  </si>
  <si>
    <t>K312/9</t>
  </si>
  <si>
    <t>K322/1</t>
  </si>
  <si>
    <t>K321/5</t>
  </si>
  <si>
    <t>K331/2</t>
  </si>
  <si>
    <t>K331/1</t>
  </si>
  <si>
    <t>K334</t>
  </si>
  <si>
    <t>K337/9</t>
  </si>
  <si>
    <t>K336/1</t>
  </si>
  <si>
    <t>K341/1</t>
  </si>
  <si>
    <t>K355/9</t>
  </si>
  <si>
    <t>K351/2</t>
  </si>
  <si>
    <t>Köztisztviselők alapilletménye</t>
  </si>
  <si>
    <t>Illetménykiegészítés</t>
  </si>
  <si>
    <t>Nyelvpótlék</t>
  </si>
  <si>
    <t>Egyéb illetménypótlék</t>
  </si>
  <si>
    <t>Egyéb juttatások</t>
  </si>
  <si>
    <t>K1107/3</t>
  </si>
  <si>
    <t>K2/3</t>
  </si>
  <si>
    <t>K2/4</t>
  </si>
  <si>
    <t>K311/4</t>
  </si>
  <si>
    <t>K352/1</t>
  </si>
  <si>
    <t>Számlázott szellemi tev.</t>
  </si>
  <si>
    <t>K2/7</t>
  </si>
  <si>
    <t>Az európai uniós forrásból finanszírozott támogatással megvalósuló programok, projektek bevételei, kiadásai</t>
  </si>
  <si>
    <t xml:space="preserve">  </t>
  </si>
  <si>
    <t>A</t>
  </si>
  <si>
    <t>B</t>
  </si>
  <si>
    <t>C</t>
  </si>
  <si>
    <t>Projekt megnevezése</t>
  </si>
  <si>
    <t>Egészségmegőrző program</t>
  </si>
  <si>
    <t>Támogatással finansz. összesen</t>
  </si>
  <si>
    <t xml:space="preserve">Adatok E Ft-ban </t>
  </si>
  <si>
    <t>Sorszám</t>
  </si>
  <si>
    <t>Felhalmozási kiadás megnevezése</t>
  </si>
  <si>
    <t>Felhalmozási kiadások összesen</t>
  </si>
  <si>
    <t>Felújítási kiadás megnevezése</t>
  </si>
  <si>
    <t>Felújítási kiadások összesen</t>
  </si>
  <si>
    <t>Adatok E Ft-ban</t>
  </si>
  <si>
    <t>Működési célú pénzeszközátadás és szociális pénzbeli ellátások részletezése</t>
  </si>
  <si>
    <t>Többcélú kistérségi társulásnak (szoc.feladatok)</t>
  </si>
  <si>
    <t>Működési célu pe. átadás nem önk.(orvosi ügyelet)</t>
  </si>
  <si>
    <t>Óvoda működési támogatása</t>
  </si>
  <si>
    <t>Közös Hivatal működési támogatása</t>
  </si>
  <si>
    <t>Non-profit szervezetek támogatása</t>
  </si>
  <si>
    <t>Működési célú pénzeszközátadás összesen:</t>
  </si>
  <si>
    <t>Lakásfenntartási támogatás</t>
  </si>
  <si>
    <t>Aktív korúak ellátása</t>
  </si>
  <si>
    <t>Szociális pénzbeli ellátások összesen:</t>
  </si>
  <si>
    <t>sorszám</t>
  </si>
  <si>
    <t>I.Kötelezően ellátandó feladatok</t>
  </si>
  <si>
    <t xml:space="preserve">1/ Személyi juttatások </t>
  </si>
  <si>
    <t>Önkormányzati jogalkotás</t>
  </si>
  <si>
    <t>Város és községgazd.</t>
  </si>
  <si>
    <t>Családi és nővédelmi eü. Gondozás</t>
  </si>
  <si>
    <t>Könyvtári szolgáltatás</t>
  </si>
  <si>
    <t>Szociális étkeztetés</t>
  </si>
  <si>
    <t>Egyéb betegségmegelőzési ellátás</t>
  </si>
  <si>
    <t>Közművelődési intézmények, közösségi színterek</t>
  </si>
  <si>
    <t>Személyi juttatások közfoglalk. Nélkül</t>
  </si>
  <si>
    <t>Közfoglalkoztatási programok</t>
  </si>
  <si>
    <t xml:space="preserve">  Személyi juttatások összesen </t>
  </si>
  <si>
    <t>2/  Munkaadókat terhelő járulékok</t>
  </si>
  <si>
    <t>Országos,területi választás</t>
  </si>
  <si>
    <t xml:space="preserve">   Munkaadókat terhelő járulék összesen</t>
  </si>
  <si>
    <t>3/ Dologi kiadások, adók, díjak</t>
  </si>
  <si>
    <t>Óvodai étkeztetés</t>
  </si>
  <si>
    <t>Zöldterületek kezelése</t>
  </si>
  <si>
    <t>Közvilágítás</t>
  </si>
  <si>
    <t>Köztemető</t>
  </si>
  <si>
    <t>Város és községgazdálkodás</t>
  </si>
  <si>
    <t>Sportlétesítmények működtetése és fejl.</t>
  </si>
  <si>
    <t>Cafeteria kifizetői adója</t>
  </si>
  <si>
    <t xml:space="preserve">    Dologi kiadás összesen</t>
  </si>
  <si>
    <t>4/ Pénzeszköz átadások</t>
  </si>
  <si>
    <t xml:space="preserve">      Államháztartáson belülre</t>
  </si>
  <si>
    <t>Többcélú Kist. Társ. Működési kiadásaihoz</t>
  </si>
  <si>
    <t xml:space="preserve">Működési célú pe. Átadás nem önk </t>
  </si>
  <si>
    <t xml:space="preserve">      Államháztartáson kívülre</t>
  </si>
  <si>
    <t xml:space="preserve">    Pénzeszköz átadás összesen:</t>
  </si>
  <si>
    <t>5/ Társadalom és szociálpolitikai juttatások</t>
  </si>
  <si>
    <t xml:space="preserve">     Társadalom és szociálipolitikai juttatások</t>
  </si>
  <si>
    <t xml:space="preserve">     Tartalék összesen</t>
  </si>
  <si>
    <t>6/ Felhalmozási és felújítási kiadások</t>
  </si>
  <si>
    <t>Felújítások</t>
  </si>
  <si>
    <t>Beruházások</t>
  </si>
  <si>
    <t xml:space="preserve">    Felhalmozási és felújítási kiadás</t>
  </si>
  <si>
    <t>Kiadás kötelező feladatok</t>
  </si>
  <si>
    <t>II. Önként vállalt feladatok</t>
  </si>
  <si>
    <t>Múzeumi kiállítási tevékenység</t>
  </si>
  <si>
    <t>Dologi kiadások összesen</t>
  </si>
  <si>
    <t>Kiadás önként vállalt feladatok</t>
  </si>
  <si>
    <t>III. Állami feladatok</t>
  </si>
  <si>
    <t>Kiadás választások</t>
  </si>
  <si>
    <t>Kiadások mindösszesen</t>
  </si>
  <si>
    <t>Sorsz.</t>
  </si>
  <si>
    <t>MEGNEVEZÉS</t>
  </si>
  <si>
    <t>Működési célú BEVÉTELEK</t>
  </si>
  <si>
    <t>Működési célú KIADÁSOK</t>
  </si>
  <si>
    <t>Személyi jellegű kiadások</t>
  </si>
  <si>
    <t>Munkaadót terhelő járulék</t>
  </si>
  <si>
    <t>Különféle dologi kiadások</t>
  </si>
  <si>
    <t xml:space="preserve">Működési kiadások </t>
  </si>
  <si>
    <t>Felhalmozási, felújítási célú KIADÁSOK</t>
  </si>
  <si>
    <t>Falhamozási kiadások ÁFA</t>
  </si>
  <si>
    <t>Felhalmozási kiadások</t>
  </si>
  <si>
    <t>Engedélyezett létszám:</t>
  </si>
  <si>
    <t>Önkormányzatok elszámolása költségvetési szerveikkel</t>
  </si>
  <si>
    <t>Közös Hivatal bevétel összesen:</t>
  </si>
  <si>
    <t>Felhalmozási, felújítási célú kiadások</t>
  </si>
  <si>
    <t xml:space="preserve">Beruházási kiadások </t>
  </si>
  <si>
    <t>Kiadások összesen:</t>
  </si>
  <si>
    <t>Bevétel</t>
  </si>
  <si>
    <t>Helyi önkorm. működésének ált. támogatása</t>
  </si>
  <si>
    <t>Önkormányzati hivatal működésének támogatása</t>
  </si>
  <si>
    <t>Zöldterület gazdálkodással kapcsolatos feladatok</t>
  </si>
  <si>
    <t>Közvilágítás támogatása</t>
  </si>
  <si>
    <t>Köztemető fenntartása</t>
  </si>
  <si>
    <t>Közútak fenntartása</t>
  </si>
  <si>
    <t>Egyéb kötelező önkormányzati feladatok</t>
  </si>
  <si>
    <t>Gyermekétkeztetés támogatása</t>
  </si>
  <si>
    <t>Szociális feladatok támogatása</t>
  </si>
  <si>
    <t>Könyvtári, közművelődési és múzeumi feladatok támogatása</t>
  </si>
  <si>
    <t>Lakott külterület kapcsolatos feladatok támogatása</t>
  </si>
  <si>
    <t>Normatív, kötött felhasználású támogatás összesen:</t>
  </si>
  <si>
    <t>Saját bevételek</t>
  </si>
  <si>
    <t xml:space="preserve">Építményadó </t>
  </si>
  <si>
    <t>Magánszemélyek kommunális adója</t>
  </si>
  <si>
    <t>Iparűzési adó</t>
  </si>
  <si>
    <t>Talajterhelési díj</t>
  </si>
  <si>
    <t>Gépjárműadó</t>
  </si>
  <si>
    <t>Étkezési térítési díj (szociális étkezés)</t>
  </si>
  <si>
    <t>Kiszámlázott termékek és szolg. ÁFA</t>
  </si>
  <si>
    <t>Saját bevételek összesen:</t>
  </si>
  <si>
    <t>Védőnő  támogatása Tb-i alaptól</t>
  </si>
  <si>
    <t>Iskola egészségügyi szolgáltatás támogatása Tb. Alaptól</t>
  </si>
  <si>
    <t>Közfoglalkoztatási programok támogatása</t>
  </si>
  <si>
    <t>Választási tevékenység</t>
  </si>
  <si>
    <t>Pénzmaradvány (pénzforgalom nélküli bevétel)</t>
  </si>
  <si>
    <t>Költségvetési bevételek összesen</t>
  </si>
  <si>
    <t>Intézményi működési bevételek</t>
  </si>
  <si>
    <t>Működési célú támogatásértékű bevétel államháztartáson belülről</t>
  </si>
  <si>
    <t>Működéci célú pénzeszközátvétel államháztartáson kívülről</t>
  </si>
  <si>
    <t>Önkormányzatok költségvetési támogatása</t>
  </si>
  <si>
    <t>Felhalmozási célú BEVÉTELEK</t>
  </si>
  <si>
    <t>Tárgyi eszközök értékesítése</t>
  </si>
  <si>
    <t>Felhalm.célú pénzeszk.átvétel</t>
  </si>
  <si>
    <t>Pénzügyi befektetések bevétele</t>
  </si>
  <si>
    <t>Összesen:</t>
  </si>
  <si>
    <t>Pénzforgalom nélküli bevételek</t>
  </si>
  <si>
    <t>Pénzmaradvány</t>
  </si>
  <si>
    <t>Dologi jellegű kiadások, adók, díjak</t>
  </si>
  <si>
    <t>Műk.célú pénzeszköz átadás</t>
  </si>
  <si>
    <t>Társ.-és szoc.pol.juttatások</t>
  </si>
  <si>
    <t xml:space="preserve">Felújítási kiadások </t>
  </si>
  <si>
    <t>Tartalék</t>
  </si>
  <si>
    <t>Általános tartalék</t>
  </si>
  <si>
    <t>Céltartalék</t>
  </si>
  <si>
    <t>Tartalék összesen:</t>
  </si>
  <si>
    <t>1. Intézményi működési bevételek</t>
  </si>
  <si>
    <t>Szociális étkezés</t>
  </si>
  <si>
    <t>2. Önkormányzatok sajátos működési bevétele</t>
  </si>
  <si>
    <t>Helyi adók</t>
  </si>
  <si>
    <t>3. Működési célú támogatásértékű bevételek</t>
  </si>
  <si>
    <t>Működési bevétel tb-alapból</t>
  </si>
  <si>
    <t>Működési bevétel elkülönített állami pénzalaptól</t>
  </si>
  <si>
    <t>Működési bevétel fejezeti kezelésű előirányzattól</t>
  </si>
  <si>
    <t>Mezei őrszolgálat támogatása</t>
  </si>
  <si>
    <t>4. Működési célú pénzeszköz átvétel vállalkozástól</t>
  </si>
  <si>
    <t>5. Tárgyi eszköz értékesítése</t>
  </si>
  <si>
    <t>I.</t>
  </si>
  <si>
    <t>Központi költségvetéstől kapott támogatás</t>
  </si>
  <si>
    <t>II.</t>
  </si>
  <si>
    <t>Támogatás</t>
  </si>
  <si>
    <t>III</t>
  </si>
  <si>
    <t>KIADÁSOK</t>
  </si>
  <si>
    <t>Munkaadókat terhelő járulék</t>
  </si>
  <si>
    <t>Dologi jellegű kiadás</t>
  </si>
  <si>
    <t>Működési célú pénzeszköz átadás</t>
  </si>
  <si>
    <t>Társadalmi és szociálpolitikai juttatások</t>
  </si>
  <si>
    <t>Működési kiadások</t>
  </si>
  <si>
    <t>Beruházási kiadások</t>
  </si>
  <si>
    <t>Felújítás</t>
  </si>
  <si>
    <t>Tartalék összesen</t>
  </si>
  <si>
    <t>Költségvetési létszámkeret</t>
  </si>
  <si>
    <t>Közfoglalkoztatottak engedélyezett létszámkeret</t>
  </si>
  <si>
    <t xml:space="preserve">Bevétel                   </t>
  </si>
  <si>
    <t>Kiadás</t>
  </si>
  <si>
    <t xml:space="preserve">Intézményi működési bevételek </t>
  </si>
  <si>
    <t>Személyi juttatás</t>
  </si>
  <si>
    <t>Önkormányzatok sajátos működési bevételei</t>
  </si>
  <si>
    <t>Munkaadókat terhelő járulékok</t>
  </si>
  <si>
    <t>Dologi kiadások, egyéb folyó kiadások</t>
  </si>
  <si>
    <t>gépjárműadó</t>
  </si>
  <si>
    <t>Központi költségvetésből kapott támogatás</t>
  </si>
  <si>
    <t>Működési célú pénzeszközátadások</t>
  </si>
  <si>
    <t>Ellátottak pénzbeli juttatásai</t>
  </si>
  <si>
    <t>Működési célú támogatásértékű bevétel tb alapoktól</t>
  </si>
  <si>
    <t>Működési célú támogatásértékű bevétel elk. Alaptól</t>
  </si>
  <si>
    <t>Működési célú támogatásértékű bevétel fej.kez.elői.</t>
  </si>
  <si>
    <t>Működési kiadás összesen</t>
  </si>
  <si>
    <t>Működési bevételek összesen</t>
  </si>
  <si>
    <t>Felhalmozási célú támogatások</t>
  </si>
  <si>
    <t>Felhalmozási célú bevételek</t>
  </si>
  <si>
    <t>Költségvetési pénzforgalmi bevétel</t>
  </si>
  <si>
    <t>Költségvetési pénzforg. kiadás</t>
  </si>
  <si>
    <t>Hiány</t>
  </si>
  <si>
    <t>Finanszírozási kiadás</t>
  </si>
  <si>
    <t>Bevételek összesen</t>
  </si>
  <si>
    <t xml:space="preserve">Egyházak támogatása </t>
  </si>
  <si>
    <t xml:space="preserve">Helyi önkormányzat bevételek összesen: </t>
  </si>
  <si>
    <t>Egyéb szabadidős szolgáltatás</t>
  </si>
  <si>
    <t>Egyéb tevékenység miatti bevétel (választás)</t>
  </si>
  <si>
    <r>
      <t>Pénzmaradvány</t>
    </r>
    <r>
      <rPr>
        <sz val="11"/>
        <color theme="1"/>
        <rFont val="Times New Roman"/>
        <family val="1"/>
        <charset val="238"/>
      </rPr>
      <t xml:space="preserve"> (17. sorból)</t>
    </r>
  </si>
  <si>
    <t>Beruházások Áfája</t>
  </si>
  <si>
    <t>10.</t>
  </si>
  <si>
    <t>11.</t>
  </si>
  <si>
    <t>12.</t>
  </si>
  <si>
    <t>13.</t>
  </si>
  <si>
    <t>14.</t>
  </si>
  <si>
    <t>15.</t>
  </si>
  <si>
    <t xml:space="preserve">   Engedélyezett létszám fő</t>
  </si>
  <si>
    <t>2/ Dologi kiadások</t>
  </si>
  <si>
    <t xml:space="preserve">Helyi önkormányzat kiadások összesen </t>
  </si>
  <si>
    <t>Eredeti tervezett bevétel</t>
  </si>
  <si>
    <t>Eredeti tervezett kiadás</t>
  </si>
  <si>
    <t>Eredeti előirányzat</t>
  </si>
  <si>
    <t xml:space="preserve">Eredeti előirányzat </t>
  </si>
  <si>
    <t>IV.</t>
  </si>
  <si>
    <t>Bevételek együtt I-II-III-IV.</t>
  </si>
  <si>
    <t>Finanszírozási bevételek (óvoda, közös)</t>
  </si>
  <si>
    <t xml:space="preserve">Finanszírozási kiadások (óvoda, közös) </t>
  </si>
  <si>
    <t>K1107</t>
  </si>
  <si>
    <t>K1113/9</t>
  </si>
  <si>
    <t>Eredeti      E/Ft</t>
  </si>
  <si>
    <t>Eredeti        E/Ft</t>
  </si>
  <si>
    <t>K1106</t>
  </si>
  <si>
    <t>K337/2</t>
  </si>
  <si>
    <t xml:space="preserve">                                                                Adatok E Ft-ban </t>
  </si>
  <si>
    <t xml:space="preserve">Települési támogatás </t>
  </si>
  <si>
    <t xml:space="preserve">Helyi gyógyszertámogatás </t>
  </si>
  <si>
    <t xml:space="preserve">Elvonások, visszafizetések </t>
  </si>
  <si>
    <t>Pénzforgalom nélküli bevétel (pénzmaradvány)</t>
  </si>
  <si>
    <t>Cafetéria</t>
  </si>
  <si>
    <t>Ssz.</t>
  </si>
  <si>
    <t>Név</t>
  </si>
  <si>
    <t xml:space="preserve">Alapbér </t>
  </si>
  <si>
    <t>Garant. Bérm. Kieg.</t>
  </si>
  <si>
    <t>Össz.</t>
  </si>
  <si>
    <t>Pótlékok</t>
  </si>
  <si>
    <t>Pótl. össz.</t>
  </si>
  <si>
    <t xml:space="preserve">vezetői </t>
  </si>
  <si>
    <t>kie.munk.</t>
  </si>
  <si>
    <t>1.</t>
  </si>
  <si>
    <t>2.</t>
  </si>
  <si>
    <t>3.</t>
  </si>
  <si>
    <t>4.</t>
  </si>
  <si>
    <t>5.</t>
  </si>
  <si>
    <t>6.</t>
  </si>
  <si>
    <t>7.</t>
  </si>
  <si>
    <t>Bérek és járulékok összesen</t>
  </si>
  <si>
    <t>Alapill. össz.</t>
  </si>
  <si>
    <t>Táv. díj</t>
  </si>
  <si>
    <t>Ker. kieg.</t>
  </si>
  <si>
    <t>Szabads.</t>
  </si>
  <si>
    <t>Megb. Díj</t>
  </si>
  <si>
    <t>Jub. jut.</t>
  </si>
  <si>
    <t>Betegszab</t>
  </si>
  <si>
    <t>Ö. bér</t>
  </si>
  <si>
    <t>Bér</t>
  </si>
  <si>
    <t>Szociális h.</t>
  </si>
  <si>
    <t>Szakképz.</t>
  </si>
  <si>
    <t>Táppénzh.</t>
  </si>
  <si>
    <t>Össz. jár.</t>
  </si>
  <si>
    <t>Keret</t>
  </si>
  <si>
    <t>Számítási a.</t>
  </si>
  <si>
    <t>Szja</t>
  </si>
  <si>
    <t>EHO</t>
  </si>
  <si>
    <t>12 hóra</t>
  </si>
  <si>
    <t>SZJA tv alap.</t>
  </si>
  <si>
    <t>keret</t>
  </si>
  <si>
    <t>alap</t>
  </si>
  <si>
    <t>szja</t>
  </si>
  <si>
    <t>eho</t>
  </si>
  <si>
    <t>szja+eho</t>
  </si>
  <si>
    <t>Általános ig.tevékenység 011130</t>
  </si>
  <si>
    <t xml:space="preserve">Tiszteletdíjak, költségtérítések </t>
  </si>
  <si>
    <t>tiszteletdíj</t>
  </si>
  <si>
    <t xml:space="preserve">költségtérítés </t>
  </si>
  <si>
    <t xml:space="preserve">Költségtérítés </t>
  </si>
  <si>
    <t>Köztemető -fenntartás és működtetés 013320</t>
  </si>
  <si>
    <t>Dologi kiadások</t>
  </si>
  <si>
    <t>Közüzemi díjak K331</t>
  </si>
  <si>
    <t>Nettó</t>
  </si>
  <si>
    <t>Villamosenergia</t>
  </si>
  <si>
    <t xml:space="preserve">Össz: </t>
  </si>
  <si>
    <t>Egyéb szolgáltatások K337</t>
  </si>
  <si>
    <t>Egyéb üzemeltetés</t>
  </si>
  <si>
    <t>Különféle befizetések K35</t>
  </si>
  <si>
    <t xml:space="preserve">Áfa </t>
  </si>
  <si>
    <t xml:space="preserve">Bérek </t>
  </si>
  <si>
    <t xml:space="preserve">alapbér </t>
  </si>
  <si>
    <t>szh.önk.</t>
  </si>
  <si>
    <t>8.</t>
  </si>
  <si>
    <t>9.</t>
  </si>
  <si>
    <t>Üzemeltetési anyagok besz. K312</t>
  </si>
  <si>
    <t xml:space="preserve">munkaruha </t>
  </si>
  <si>
    <t>kisértékű te(kalapács,stb.)</t>
  </si>
  <si>
    <t>hajtó- és kenőanyag</t>
  </si>
  <si>
    <t>Egyéb te.beszerzés K64</t>
  </si>
  <si>
    <t>Közvilágítás 064010</t>
  </si>
  <si>
    <t>Zöldterület-kezelés 066010</t>
  </si>
  <si>
    <t>Üzemeltetési anyag besz.K312</t>
  </si>
  <si>
    <t>Közlekedési ktsgtérítés</t>
  </si>
  <si>
    <t>Készletbeszerzés K31</t>
  </si>
  <si>
    <t>tisztítószer K311</t>
  </si>
  <si>
    <t>hajtó- és kenőanyag K312</t>
  </si>
  <si>
    <t>munkaruha K312</t>
  </si>
  <si>
    <t>egyéb üzemeltetési anyag K312</t>
  </si>
  <si>
    <t>Kommunikációs szolg.K32</t>
  </si>
  <si>
    <t>telefondíj K322</t>
  </si>
  <si>
    <t>Közüzemi díjakK331</t>
  </si>
  <si>
    <t>villamosenergia</t>
  </si>
  <si>
    <t>víz- és csatornadíj</t>
  </si>
  <si>
    <t>Közvetített szolgáltatások K335</t>
  </si>
  <si>
    <t>karbantartás K334</t>
  </si>
  <si>
    <t>biztosítás</t>
  </si>
  <si>
    <t>pénzügyi szolg.</t>
  </si>
  <si>
    <t>szállítási szolg. (Erzsébet ut.)</t>
  </si>
  <si>
    <t>egyéb üzemeltetési szolg.</t>
  </si>
  <si>
    <t>Kiküldetések, reklám K34</t>
  </si>
  <si>
    <t>reklám és propaganda (újság)</t>
  </si>
  <si>
    <t xml:space="preserve">Beruházási kiadások összesen </t>
  </si>
  <si>
    <t>Beruházási célú K67</t>
  </si>
  <si>
    <t>áfa</t>
  </si>
  <si>
    <t xml:space="preserve">Bér jellegű kiadás összesen </t>
  </si>
  <si>
    <t xml:space="preserve">Bér jellegű összes kiadás </t>
  </si>
  <si>
    <t>Beruházási kiadás összesen</t>
  </si>
  <si>
    <t>Város-, községgazdálkodás 066020</t>
  </si>
  <si>
    <t>gázenergia</t>
  </si>
  <si>
    <t>víz- és csatorna</t>
  </si>
  <si>
    <t>Család és nővédelem 074031</t>
  </si>
  <si>
    <t>önk.ker.kieg.</t>
  </si>
  <si>
    <t>területi</t>
  </si>
  <si>
    <t>Önk,ker.kieg.</t>
  </si>
  <si>
    <t xml:space="preserve">Pótlék </t>
  </si>
  <si>
    <t>gyógyszer K311</t>
  </si>
  <si>
    <t>egyéb szakmai anyag K311</t>
  </si>
  <si>
    <t>irodaszer K312</t>
  </si>
  <si>
    <t>internet K321</t>
  </si>
  <si>
    <t>egyéb üzemeltetési szolg. K337</t>
  </si>
  <si>
    <t xml:space="preserve">kiküldetés </t>
  </si>
  <si>
    <t>Egyéb tárgyieszköz K64</t>
  </si>
  <si>
    <t>Beruházási célú áfa K67</t>
  </si>
  <si>
    <t>Sportlétesítmények működtetése 081030</t>
  </si>
  <si>
    <t>Könyvtár 082044</t>
  </si>
  <si>
    <t>folyóiratK311</t>
  </si>
  <si>
    <t>Közművelődés 082092</t>
  </si>
  <si>
    <r>
      <t>Létszámkeret:</t>
    </r>
    <r>
      <rPr>
        <sz val="10"/>
        <rFont val="Times New Roman"/>
        <family val="1"/>
        <charset val="238"/>
      </rPr>
      <t xml:space="preserve"> 10 fő kinevezett közalkalmazott </t>
    </r>
  </si>
  <si>
    <t>Kommunikációs szolgáltatás K32</t>
  </si>
  <si>
    <t>telefon K322</t>
  </si>
  <si>
    <t xml:space="preserve">villamosenergia </t>
  </si>
  <si>
    <t xml:space="preserve">víz- és csatornadíj </t>
  </si>
  <si>
    <t>szociális étkeztetés 107051</t>
  </si>
  <si>
    <t>élelmiszer K312</t>
  </si>
  <si>
    <t>Szolgáltatási kiadás K33</t>
  </si>
  <si>
    <t>Vásárolt élelmezés K332</t>
  </si>
  <si>
    <t>K64/1</t>
  </si>
  <si>
    <t>K67</t>
  </si>
  <si>
    <t>K1101/4</t>
  </si>
  <si>
    <t>K311</t>
  </si>
  <si>
    <t>K331/3</t>
  </si>
  <si>
    <t>Államháztartáson belüli közvetített szolgáltatás</t>
  </si>
  <si>
    <t>közl.ktsg.</t>
  </si>
  <si>
    <t xml:space="preserve">Jubileumi jutalom </t>
  </si>
  <si>
    <t xml:space="preserve">TOP-2.1.3-15 Tó pályázat </t>
  </si>
  <si>
    <t xml:space="preserve">VP-6-7.2.1-7.4.1.2-16 Külterületi út </t>
  </si>
  <si>
    <t>EFOP-4.1.7-16-2017-00082 Kultúr felújítás</t>
  </si>
  <si>
    <t>EFOP-3.9.2-16-2017-00018 Térségi gyermek</t>
  </si>
  <si>
    <t>Az önkormányzat 2018. évi felhalmozási kiadásai feladatonként</t>
  </si>
  <si>
    <t>Az önkormányzat 2018. évi felújítási előirányzatai célonként</t>
  </si>
  <si>
    <t>Vis maior: Művelődési ház terasz, Idősek Klubja, Roma Nemzetiségi Önkormányzat irodájának helyreállítása</t>
  </si>
  <si>
    <t>1717/2017(X.3.)Korm.határozat szerinti támogatás konyhafelújítás keretein belül eszközbeszerzésre</t>
  </si>
  <si>
    <t>2068/2017(XII.28.)Korm.határozat 1.a) pont szerinti támogatás Sport, Széchenyi és Dózsa György utca útfelújítására</t>
  </si>
  <si>
    <t>Polgárőr Egyesület</t>
  </si>
  <si>
    <t>Polgárőr Egyesület pályázati önrész</t>
  </si>
  <si>
    <t>Sport Egyesület - öregfiúk</t>
  </si>
  <si>
    <t xml:space="preserve">Labdarúgó Utánpótlás Egyesület </t>
  </si>
  <si>
    <t>Tűzoltó Egyesület</t>
  </si>
  <si>
    <t>Tűzoltó Egyesület pályázati önrész</t>
  </si>
  <si>
    <t>Hóvirág Egyesület</t>
  </si>
  <si>
    <t xml:space="preserve">Flamingó kulturális csoport </t>
  </si>
  <si>
    <t xml:space="preserve">Szivárvány Tánccsoport </t>
  </si>
  <si>
    <t xml:space="preserve">Vadásztársaság </t>
  </si>
  <si>
    <t>Borverseny</t>
  </si>
  <si>
    <t>Keresztény Gondolkodású Polgárok Honvédelmi Egyesülete</t>
  </si>
  <si>
    <t xml:space="preserve">Alapítványok, egyéb szervezetek </t>
  </si>
  <si>
    <t xml:space="preserve">Tárkányi Roma Nemzetiségi Önkormányzat </t>
  </si>
  <si>
    <t>Települési Önkormányzatok Országos Szövetsége (TÖOSZ tagdíj)</t>
  </si>
  <si>
    <t xml:space="preserve">Bursa Hungarica-felsőoktatási ösztöndíj </t>
  </si>
  <si>
    <t>Arany János tehetséggondozó program-ösztöndíj</t>
  </si>
  <si>
    <t xml:space="preserve">Védőnői rendelői műk.ktsghez hozzájárulás </t>
  </si>
  <si>
    <t>Bakonyalja Kisalföld Kapuja - tagdíj</t>
  </si>
  <si>
    <t xml:space="preserve">Regionális Hulladékgazdálkodás - érd.hozzájárulás </t>
  </si>
  <si>
    <t xml:space="preserve">Komáromi Vízitársulat - tagdíj </t>
  </si>
  <si>
    <t xml:space="preserve">Tata és Környéke Turisztikai Egyesület - tagdíj </t>
  </si>
  <si>
    <t>Idősek nappali ell.kiegészítése(térítési díj átvállalás) - egész évi</t>
  </si>
  <si>
    <t>Szociális étkezők térítési díj kedvezmény</t>
  </si>
  <si>
    <t>Mikulás csomag, e.rász.ellátás</t>
  </si>
  <si>
    <t>Települési támogatás lakhatásra</t>
  </si>
  <si>
    <t>Rendkívüli települési támogatás</t>
  </si>
  <si>
    <t xml:space="preserve">Temetési segély </t>
  </si>
  <si>
    <t xml:space="preserve">Köztemetés </t>
  </si>
  <si>
    <t xml:space="preserve">Egyéb pénzbeli ellátás  (idősek utalványa, stb.) </t>
  </si>
  <si>
    <t xml:space="preserve">Mészáros Tamásné </t>
  </si>
  <si>
    <t>Sárközi Gábor</t>
  </si>
  <si>
    <t>Széles Árpád</t>
  </si>
  <si>
    <t>Major Lászlóné</t>
  </si>
  <si>
    <t>Tóth Zsuzsanna</t>
  </si>
  <si>
    <t>Farkasné Lengyel Katalin</t>
  </si>
  <si>
    <t>Balázs Zoltán</t>
  </si>
  <si>
    <t>Állami támogatás</t>
  </si>
  <si>
    <t xml:space="preserve">Hosszabb időtartamú közfoglalkoztatás 041233 </t>
  </si>
  <si>
    <t>16.</t>
  </si>
  <si>
    <t>17.</t>
  </si>
  <si>
    <t>18.</t>
  </si>
  <si>
    <t>19.</t>
  </si>
  <si>
    <t>20.</t>
  </si>
  <si>
    <t>21.</t>
  </si>
  <si>
    <t>22.</t>
  </si>
  <si>
    <t>Út</t>
  </si>
  <si>
    <t>Kertészet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</si>
  <si>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</si>
  <si>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</si>
  <si>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</si>
  <si>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</si>
  <si>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</si>
  <si>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</si>
  <si>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</si>
  <si>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</si>
  <si>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</si>
  <si>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</si>
  <si>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</si>
  <si>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</si>
  <si>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</si>
  <si>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</si>
  <si>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Közutak, hidak, alaagutak üzemeltetése, fenntartása 045160</t>
  </si>
  <si>
    <t>Üzemeltetési anyagok  K312</t>
  </si>
  <si>
    <t>Áfa</t>
  </si>
  <si>
    <t>Ehhez jön az útfelújítás</t>
  </si>
  <si>
    <t>Egyéb szolgáltatás</t>
  </si>
  <si>
    <t xml:space="preserve">Babos Béla </t>
  </si>
  <si>
    <t>Róth István</t>
  </si>
  <si>
    <t>Babos Béla</t>
  </si>
  <si>
    <t>szakmai anyag K311</t>
  </si>
  <si>
    <t>gázdíj</t>
  </si>
  <si>
    <t xml:space="preserve">Tárkány Község Önkormányzatának </t>
  </si>
  <si>
    <t>2018. évi kiadásai és foglalkoztatotti létszáma feladatonként</t>
  </si>
  <si>
    <t>Futó Krisztina</t>
  </si>
  <si>
    <t>Szakmai tevékenységet segítő szolgáltatások K336</t>
  </si>
  <si>
    <t xml:space="preserve">szakmai tev.seg.szolg. </t>
  </si>
  <si>
    <t>egyéb gép,ber.(kerékpár)</t>
  </si>
  <si>
    <t>Továbbfoglalk.közm.6hó</t>
  </si>
  <si>
    <t>üzemeltetési anyag K312</t>
  </si>
  <si>
    <t>egyéb szakmai anyag K312</t>
  </si>
  <si>
    <t>Készletbeszerzés K312</t>
  </si>
  <si>
    <t>Bérleti és lízingdíjak K333</t>
  </si>
  <si>
    <t xml:space="preserve">Bérleti díj </t>
  </si>
  <si>
    <t>Karbantartás K334</t>
  </si>
  <si>
    <t>karbantartás</t>
  </si>
  <si>
    <t>Szoc.étkezők térítési díj kedvezménye</t>
  </si>
  <si>
    <t>Tagdíjak, hozzárjáulások</t>
  </si>
  <si>
    <t>Katolikus egyház támogatása</t>
  </si>
  <si>
    <t>Református egyház támogatása</t>
  </si>
  <si>
    <t xml:space="preserve">Ösztöndíjak </t>
  </si>
  <si>
    <t>Önkormányzatok  elszámolása költségvetési szerveikkel</t>
  </si>
  <si>
    <t>Dologi jellegű kiadások</t>
  </si>
  <si>
    <t>10 fő</t>
  </si>
  <si>
    <t xml:space="preserve">Köznevelési Társulás - Óvoda működési támogatása </t>
  </si>
  <si>
    <t>Tárkány-Ete Közös Fenntartású Óvoda és Konyhája kiadásai és bevételei 2018. évben</t>
  </si>
  <si>
    <t>Tárkány-Ete Köznevelési Társulás 2018. évi bevétlei és kiadásai</t>
  </si>
  <si>
    <t>BEVÉTELEK   2018.</t>
  </si>
  <si>
    <t>Polgármesteri illetmény támogatása</t>
  </si>
  <si>
    <t xml:space="preserve">Bérleti díj  </t>
  </si>
  <si>
    <t>Közvetített szolgáltatások</t>
  </si>
  <si>
    <t>Befektetett pénzügyi eszközök</t>
  </si>
  <si>
    <t xml:space="preserve">Tulajdonosi bevétel </t>
  </si>
  <si>
    <t>Tárkány Község Önkormányzat kiadási és bevételei 2018. évben</t>
  </si>
  <si>
    <t>Tárkányi Közös Önkormányzati Hivatal kiadásai és bevételei 2018. évben</t>
  </si>
  <si>
    <t>Egyéb működési bevétel</t>
  </si>
  <si>
    <t>Mezei őrszolgálat támogatása (NAV)</t>
  </si>
  <si>
    <t>Önkormányzat sajátos működési bevétele-helyi adók</t>
  </si>
  <si>
    <t xml:space="preserve">Eredeti tervezett bevétel </t>
  </si>
  <si>
    <t xml:space="preserve">Bérleti díjak </t>
  </si>
  <si>
    <t xml:space="preserve">Tulajdonosi bevételek </t>
  </si>
  <si>
    <t xml:space="preserve">Egyéb működési bevétel </t>
  </si>
  <si>
    <t>36 fő</t>
  </si>
  <si>
    <t xml:space="preserve">Tárkányi Közös Önkormányzati Hivatal  </t>
  </si>
  <si>
    <t>2018. évi előirányzatai</t>
  </si>
  <si>
    <t>Tárkány-Ete Közös Fenntartású Napraforgó Óvoda és Konyhája</t>
  </si>
  <si>
    <t>2018. évi előirányzata</t>
  </si>
  <si>
    <t>Tárkány Község Önkormányzata 2018. évi mérlege</t>
  </si>
  <si>
    <t xml:space="preserve">Tárkány Község Önkormányzata, a Közös Önkormányzati Hivatal </t>
  </si>
  <si>
    <t>együttes kiadásai és bevételei 2018. évben</t>
  </si>
  <si>
    <t>Működési célú támogatásértékű bev egyéb</t>
  </si>
  <si>
    <t xml:space="preserve">Működési célú támogatás-pályázati bevételek </t>
  </si>
  <si>
    <t xml:space="preserve">Felhalmoási célú támogatás </t>
  </si>
  <si>
    <t>Vásárolt közszolgáltatások (üzemorvos, belső ellenőr, könyvvizsgáló)</t>
  </si>
  <si>
    <r>
      <t>Létszámkeret:</t>
    </r>
    <r>
      <rPr>
        <sz val="10"/>
        <rFont val="Times New Roman"/>
        <family val="1"/>
        <charset val="238"/>
      </rPr>
      <t xml:space="preserve">  9 fő kinevezett köztisztviselő</t>
    </r>
  </si>
  <si>
    <t>9 fő</t>
  </si>
  <si>
    <t>14 fő</t>
  </si>
  <si>
    <t>Önrész</t>
  </si>
  <si>
    <t>D</t>
  </si>
  <si>
    <t xml:space="preserve">Közfoglalkoztatási mintaprogram 041237 2017.január1.-december 31. </t>
  </si>
  <si>
    <t>Élelmiszer beszerzése</t>
  </si>
  <si>
    <t>K312</t>
  </si>
  <si>
    <t>Fenntartó elszámolása költségvetési szerveikkel</t>
  </si>
  <si>
    <t>Központi irányító szervi támogatás</t>
  </si>
  <si>
    <t xml:space="preserve">Róth István </t>
  </si>
  <si>
    <t>Óvodai nevelés,ellátás szakami feladatai 091110</t>
  </si>
  <si>
    <t xml:space="preserve">Közút </t>
  </si>
  <si>
    <t>államh.b.közv.szolg.K335</t>
  </si>
  <si>
    <t>Szakmai tev.seg.szolg. K336</t>
  </si>
  <si>
    <t>szakmai tev.seg.szolg.</t>
  </si>
  <si>
    <t>Reklám és propagnda K35</t>
  </si>
  <si>
    <t>Informatikai eszközök K63</t>
  </si>
  <si>
    <t>Ingatlanok felújítása K71</t>
  </si>
  <si>
    <t>Polgármester iroda felújítása</t>
  </si>
  <si>
    <t>Beruházás, felújítás áfája</t>
  </si>
  <si>
    <t>Laptop,ruoter,reck szekrény,hálózatfejl.,szünetmentes táp</t>
  </si>
  <si>
    <t>Működési célú pénzeszközátvétel - társ.telep.</t>
  </si>
  <si>
    <t>egyéb anyag</t>
  </si>
  <si>
    <t xml:space="preserve">nagyértékű te. </t>
  </si>
  <si>
    <t>KÖH hozzájárulás</t>
  </si>
  <si>
    <t>Közvetített szolgáltatás</t>
  </si>
  <si>
    <t xml:space="preserve">Óvoda működési támogatása-Tárkány-Ete Köznevelési Társulás </t>
  </si>
  <si>
    <t>1. melléklet a 1/2018.(III.01.) önkormányzati rendelethez</t>
  </si>
  <si>
    <t>2. melléklet az 1/2018.(III.01.) önkormányzati rendelethez</t>
  </si>
  <si>
    <t>5. melléklet az 1/2018.(III.01.) önkormányzati rendelethez</t>
  </si>
  <si>
    <t>4. melléklet az 1/2018.(III.01.)  önkormányzati rendelethez</t>
  </si>
  <si>
    <t>3. melléklet az 1/2018.(III.01.) önkormányzati rendelethez</t>
  </si>
  <si>
    <t>6. melléklet az 1/2018. (III.01.)önkormányzati rendelethez</t>
  </si>
  <si>
    <t>7. melléklet az 1/2018. (III.01.) önkormányzati rendelethez</t>
  </si>
  <si>
    <t>8. melléklet az 1/2018. (III.01.) önkormányzati rendelethez</t>
  </si>
  <si>
    <t>9. melléklet az 1/2018. (III.01.) önkormányzati rendelethez</t>
  </si>
  <si>
    <t>10. melléklet az 1/2018. (III.01.)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</si>
</sst>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\ _F_t"/>
    <numFmt numFmtId="165" formatCode="#,##0&quot; Ft&quot;"/>
    <numFmt numFmtId="166" formatCode="_-* #,##0\ _F_t_-;\-* #,##0\ _F_t_-;_-* \-??\ _F_t_-;_-@_-"/>
    <numFmt numFmtId="167" formatCode="#,##0\ &quot;Ft&quot;"/>
    <numFmt numFmtId="168" formatCode="_-* #,##0\ _F_t_-;\-* #,##0\ _F_t_-;_-* &quot;-&quot;??\ _F_t_-;_-@_-"/>
    <numFmt numFmtId="169" formatCode="_-* #,##0&quot; Ft&quot;_-;\-* #,##0&quot; Ft&quot;_-;_-* \-??&quot; Ft&quot;_-;_-@_-"/>
  </numFmts>
  <fonts count="3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u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indexed="8"/>
      <name val="Times New Roman"/>
      <family val="1"/>
      <charset val="238"/>
    </font>
    <font>
      <sz val="10"/>
      <color indexed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i/>
      <sz val="8"/>
      <name val="Times New Roman"/>
      <family val="1"/>
      <charset val="238"/>
    </font>
    <font>
      <i/>
      <sz val="8"/>
      <name val="Arial"/>
      <family val="2"/>
      <charset val="238"/>
    </font>
    <font>
      <b/>
      <sz val="10"/>
      <color theme="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840">
    <xf numFmtId="0" fontId="0" fillId="0" borderId="0" xfId="0"/>
    <xf numFmtId="0" fontId="5" fillId="0" borderId="2" xfId="1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13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164" fontId="6" fillId="0" borderId="4" xfId="0" applyNumberFormat="1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164" fontId="5" fillId="2" borderId="6" xfId="0" applyNumberFormat="1" applyFont="1" applyFill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164" fontId="6" fillId="0" borderId="9" xfId="0" applyNumberFormat="1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164" fontId="6" fillId="0" borderId="12" xfId="0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164" fontId="6" fillId="0" borderId="14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 wrapText="1"/>
    </xf>
    <xf numFmtId="0" fontId="12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left" indent="2"/>
    </xf>
    <xf numFmtId="0" fontId="12" fillId="0" borderId="0" xfId="0" applyFont="1"/>
    <xf numFmtId="0" fontId="11" fillId="0" borderId="22" xfId="0" applyFont="1" applyBorder="1" applyAlignment="1">
      <alignment vertical="top" wrapText="1"/>
    </xf>
    <xf numFmtId="0" fontId="12" fillId="0" borderId="1" xfId="0" applyFont="1" applyBorder="1"/>
    <xf numFmtId="0" fontId="13" fillId="0" borderId="1" xfId="0" applyFont="1" applyBorder="1" applyAlignment="1">
      <alignment vertical="center" wrapText="1"/>
    </xf>
    <xf numFmtId="0" fontId="0" fillId="0" borderId="0" xfId="0" applyAlignment="1"/>
    <xf numFmtId="0" fontId="7" fillId="0" borderId="0" xfId="0" applyFont="1"/>
    <xf numFmtId="0" fontId="11" fillId="0" borderId="0" xfId="0" applyFont="1" applyAlignment="1">
      <alignment horizontal="right"/>
    </xf>
    <xf numFmtId="0" fontId="11" fillId="0" borderId="0" xfId="0" applyFont="1" applyAlignment="1"/>
    <xf numFmtId="0" fontId="12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165" fontId="0" fillId="0" borderId="0" xfId="0" applyNumberFormat="1"/>
    <xf numFmtId="0" fontId="8" fillId="0" borderId="0" xfId="0" applyFont="1"/>
    <xf numFmtId="165" fontId="8" fillId="0" borderId="0" xfId="0" applyNumberFormat="1" applyFont="1"/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Font="1" applyBorder="1" applyAlignment="1">
      <alignment horizontal="center"/>
    </xf>
    <xf numFmtId="0" fontId="3" fillId="0" borderId="0" xfId="0" applyFont="1" applyBorder="1"/>
    <xf numFmtId="165" fontId="3" fillId="0" borderId="0" xfId="0" applyNumberFormat="1" applyFont="1" applyFill="1" applyBorder="1"/>
    <xf numFmtId="0" fontId="0" fillId="0" borderId="0" xfId="0" applyBorder="1"/>
    <xf numFmtId="165" fontId="0" fillId="0" borderId="0" xfId="0" applyNumberFormat="1" applyBorder="1"/>
    <xf numFmtId="0" fontId="16" fillId="0" borderId="19" xfId="0" applyFont="1" applyBorder="1"/>
    <xf numFmtId="0" fontId="16" fillId="0" borderId="2" xfId="0" applyFont="1" applyBorder="1" applyAlignment="1">
      <alignment horizontal="center"/>
    </xf>
    <xf numFmtId="0" fontId="16" fillId="0" borderId="4" xfId="0" applyFont="1" applyBorder="1"/>
    <xf numFmtId="0" fontId="16" fillId="0" borderId="4" xfId="0" applyFont="1" applyFill="1" applyBorder="1"/>
    <xf numFmtId="0" fontId="17" fillId="0" borderId="20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4" xfId="0" applyFont="1" applyBorder="1"/>
    <xf numFmtId="0" fontId="18" fillId="0" borderId="4" xfId="0" applyFont="1" applyBorder="1"/>
    <xf numFmtId="0" fontId="17" fillId="0" borderId="1" xfId="0" applyFont="1" applyBorder="1"/>
    <xf numFmtId="0" fontId="14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/>
    <xf numFmtId="164" fontId="20" fillId="0" borderId="0" xfId="2" applyNumberFormat="1" applyFont="1" applyBorder="1"/>
    <xf numFmtId="0" fontId="20" fillId="0" borderId="0" xfId="0" applyFont="1" applyFill="1" applyBorder="1"/>
    <xf numFmtId="3" fontId="0" fillId="0" borderId="0" xfId="0" applyNumberFormat="1"/>
    <xf numFmtId="0" fontId="20" fillId="0" borderId="0" xfId="0" applyFont="1" applyFill="1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ont="1" applyBorder="1"/>
    <xf numFmtId="0" fontId="8" fillId="0" borderId="0" xfId="0" applyFont="1" applyFill="1" applyBorder="1"/>
    <xf numFmtId="167" fontId="0" fillId="0" borderId="0" xfId="3" applyNumberFormat="1" applyFont="1"/>
    <xf numFmtId="0" fontId="22" fillId="0" borderId="0" xfId="0" applyFont="1"/>
    <xf numFmtId="0" fontId="23" fillId="0" borderId="0" xfId="0" applyFont="1"/>
    <xf numFmtId="3" fontId="0" fillId="0" borderId="0" xfId="0" applyNumberFormat="1" applyBorder="1"/>
    <xf numFmtId="168" fontId="8" fillId="0" borderId="0" xfId="0" applyNumberFormat="1" applyFont="1" applyBorder="1"/>
    <xf numFmtId="168" fontId="0" fillId="0" borderId="0" xfId="0" applyNumberFormat="1" applyBorder="1"/>
    <xf numFmtId="0" fontId="21" fillId="0" borderId="0" xfId="0" applyFont="1" applyBorder="1"/>
    <xf numFmtId="0" fontId="0" fillId="0" borderId="0" xfId="0" applyFont="1" applyBorder="1" applyAlignment="1">
      <alignment horizontal="right"/>
    </xf>
    <xf numFmtId="0" fontId="21" fillId="0" borderId="0" xfId="0" applyFont="1" applyBorder="1" applyAlignment="1">
      <alignment horizontal="center"/>
    </xf>
    <xf numFmtId="0" fontId="8" fillId="0" borderId="0" xfId="0" applyFont="1" applyBorder="1" applyAlignment="1">
      <alignment horizontal="right"/>
    </xf>
    <xf numFmtId="164" fontId="0" fillId="0" borderId="0" xfId="0" applyNumberFormat="1"/>
    <xf numFmtId="0" fontId="22" fillId="0" borderId="0" xfId="0" applyFont="1" applyBorder="1" applyAlignment="1">
      <alignment horizontal="center"/>
    </xf>
    <xf numFmtId="169" fontId="22" fillId="0" borderId="0" xfId="3" applyNumberFormat="1" applyFont="1" applyFill="1" applyBorder="1" applyAlignment="1" applyProtection="1"/>
    <xf numFmtId="0" fontId="0" fillId="0" borderId="0" xfId="0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0" fontId="24" fillId="0" borderId="0" xfId="0" applyFont="1"/>
    <xf numFmtId="0" fontId="16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40" xfId="0" applyFont="1" applyBorder="1" applyAlignment="1">
      <alignment horizontal="center"/>
    </xf>
    <xf numFmtId="0" fontId="16" fillId="0" borderId="0" xfId="0" applyFont="1"/>
    <xf numFmtId="0" fontId="2" fillId="0" borderId="4" xfId="0" applyFont="1" applyBorder="1"/>
    <xf numFmtId="0" fontId="16" fillId="0" borderId="4" xfId="0" applyFont="1" applyBorder="1" applyAlignment="1">
      <alignment wrapText="1"/>
    </xf>
    <xf numFmtId="0" fontId="16" fillId="0" borderId="0" xfId="0" applyFont="1" applyBorder="1"/>
    <xf numFmtId="0" fontId="16" fillId="5" borderId="26" xfId="0" applyFont="1" applyFill="1" applyBorder="1"/>
    <xf numFmtId="0" fontId="16" fillId="0" borderId="0" xfId="0" applyFont="1" applyFill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16" fillId="0" borderId="44" xfId="0" applyFont="1" applyBorder="1" applyAlignment="1">
      <alignment horizontal="center"/>
    </xf>
    <xf numFmtId="0" fontId="16" fillId="0" borderId="3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7" fillId="0" borderId="32" xfId="0" applyFont="1" applyBorder="1" applyAlignment="1"/>
    <xf numFmtId="0" fontId="17" fillId="0" borderId="19" xfId="0" applyFont="1" applyBorder="1" applyAlignment="1"/>
    <xf numFmtId="0" fontId="17" fillId="0" borderId="20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4" xfId="0" applyFont="1" applyFill="1" applyBorder="1"/>
    <xf numFmtId="3" fontId="18" fillId="0" borderId="4" xfId="0" applyNumberFormat="1" applyFont="1" applyBorder="1"/>
    <xf numFmtId="167" fontId="17" fillId="0" borderId="4" xfId="0" applyNumberFormat="1" applyFont="1" applyBorder="1"/>
    <xf numFmtId="0" fontId="17" fillId="0" borderId="0" xfId="0" applyFont="1" applyBorder="1"/>
    <xf numFmtId="0" fontId="17" fillId="0" borderId="0" xfId="0" applyFont="1" applyFill="1" applyBorder="1" applyAlignment="1">
      <alignment horizontal="left"/>
    </xf>
    <xf numFmtId="0" fontId="17" fillId="0" borderId="23" xfId="0" applyFont="1" applyFill="1" applyBorder="1" applyAlignment="1">
      <alignment horizontal="left"/>
    </xf>
    <xf numFmtId="0" fontId="16" fillId="0" borderId="47" xfId="0" applyFont="1" applyBorder="1" applyAlignment="1">
      <alignment horizontal="center"/>
    </xf>
    <xf numFmtId="0" fontId="18" fillId="0" borderId="49" xfId="0" applyFont="1" applyBorder="1" applyAlignment="1">
      <alignment horizontal="center"/>
    </xf>
    <xf numFmtId="0" fontId="17" fillId="0" borderId="55" xfId="0" applyFont="1" applyBorder="1" applyAlignment="1">
      <alignment horizontal="center"/>
    </xf>
    <xf numFmtId="0" fontId="17" fillId="0" borderId="47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right"/>
    </xf>
    <xf numFmtId="166" fontId="0" fillId="0" borderId="0" xfId="0" applyNumberFormat="1"/>
    <xf numFmtId="168" fontId="0" fillId="0" borderId="0" xfId="0" applyNumberFormat="1"/>
    <xf numFmtId="168" fontId="8" fillId="0" borderId="0" xfId="0" applyNumberFormat="1" applyFont="1"/>
    <xf numFmtId="0" fontId="16" fillId="0" borderId="20" xfId="0" applyFont="1" applyBorder="1"/>
    <xf numFmtId="0" fontId="2" fillId="0" borderId="4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/>
    <xf numFmtId="0" fontId="3" fillId="0" borderId="4" xfId="0" applyFont="1" applyBorder="1" applyAlignment="1">
      <alignment horizontal="center"/>
    </xf>
    <xf numFmtId="0" fontId="3" fillId="6" borderId="4" xfId="0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168" fontId="3" fillId="0" borderId="3" xfId="0" applyNumberFormat="1" applyFont="1" applyBorder="1"/>
    <xf numFmtId="0" fontId="16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14" fillId="0" borderId="26" xfId="0" applyNumberFormat="1" applyFont="1" applyBorder="1"/>
    <xf numFmtId="0" fontId="16" fillId="0" borderId="55" xfId="0" applyFont="1" applyBorder="1"/>
    <xf numFmtId="0" fontId="16" fillId="0" borderId="47" xfId="0" applyFont="1" applyBorder="1"/>
    <xf numFmtId="0" fontId="2" fillId="0" borderId="26" xfId="0" applyFont="1" applyBorder="1"/>
    <xf numFmtId="164" fontId="2" fillId="0" borderId="26" xfId="0" applyNumberFormat="1" applyFont="1" applyBorder="1"/>
    <xf numFmtId="0" fontId="16" fillId="0" borderId="26" xfId="0" applyFont="1" applyBorder="1"/>
    <xf numFmtId="0" fontId="16" fillId="0" borderId="26" xfId="0" applyFont="1" applyBorder="1" applyAlignment="1">
      <alignment horizontal="right"/>
    </xf>
    <xf numFmtId="164" fontId="16" fillId="0" borderId="26" xfId="0" applyNumberFormat="1" applyFont="1" applyBorder="1"/>
    <xf numFmtId="0" fontId="2" fillId="5" borderId="26" xfId="0" applyFont="1" applyFill="1" applyBorder="1" applyAlignment="1">
      <alignment wrapText="1"/>
    </xf>
    <xf numFmtId="164" fontId="2" fillId="5" borderId="26" xfId="0" applyNumberFormat="1" applyFont="1" applyFill="1" applyBorder="1"/>
    <xf numFmtId="0" fontId="27" fillId="0" borderId="26" xfId="0" applyFont="1" applyBorder="1"/>
    <xf numFmtId="0" fontId="2" fillId="0" borderId="26" xfId="0" applyFont="1" applyBorder="1" applyAlignment="1">
      <alignment wrapText="1"/>
    </xf>
    <xf numFmtId="0" fontId="14" fillId="0" borderId="26" xfId="0" applyFont="1" applyFill="1" applyBorder="1"/>
    <xf numFmtId="0" fontId="14" fillId="0" borderId="26" xfId="0" applyFont="1" applyBorder="1"/>
    <xf numFmtId="0" fontId="25" fillId="0" borderId="26" xfId="0" applyFont="1" applyFill="1" applyBorder="1"/>
    <xf numFmtId="0" fontId="2" fillId="5" borderId="26" xfId="0" applyFont="1" applyFill="1" applyBorder="1"/>
    <xf numFmtId="0" fontId="14" fillId="0" borderId="41" xfId="0" applyFont="1" applyBorder="1"/>
    <xf numFmtId="164" fontId="14" fillId="0" borderId="41" xfId="0" applyNumberFormat="1" applyFont="1" applyBorder="1"/>
    <xf numFmtId="0" fontId="3" fillId="0" borderId="2" xfId="0" applyFont="1" applyFill="1" applyBorder="1" applyAlignment="1">
      <alignment horizontal="center"/>
    </xf>
    <xf numFmtId="0" fontId="18" fillId="0" borderId="47" xfId="0" applyFont="1" applyBorder="1" applyAlignment="1">
      <alignment horizontal="center"/>
    </xf>
    <xf numFmtId="0" fontId="18" fillId="0" borderId="47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/>
    </xf>
    <xf numFmtId="0" fontId="16" fillId="0" borderId="26" xfId="0" applyFont="1" applyFill="1" applyBorder="1"/>
    <xf numFmtId="0" fontId="16" fillId="0" borderId="26" xfId="0" applyFont="1" applyBorder="1" applyAlignment="1">
      <alignment horizontal="left"/>
    </xf>
    <xf numFmtId="0" fontId="17" fillId="0" borderId="44" xfId="0" applyFont="1" applyBorder="1" applyAlignment="1"/>
    <xf numFmtId="0" fontId="0" fillId="0" borderId="44" xfId="0" applyFont="1" applyBorder="1" applyAlignment="1"/>
    <xf numFmtId="0" fontId="16" fillId="0" borderId="57" xfId="0" applyFont="1" applyBorder="1" applyAlignment="1">
      <alignment horizontal="center"/>
    </xf>
    <xf numFmtId="0" fontId="13" fillId="0" borderId="0" xfId="0" applyFont="1" applyAlignment="1">
      <alignment horizontal="left" indent="2"/>
    </xf>
    <xf numFmtId="0" fontId="13" fillId="0" borderId="0" xfId="0" applyFont="1"/>
    <xf numFmtId="0" fontId="16" fillId="0" borderId="2" xfId="0" applyFont="1" applyBorder="1" applyAlignment="1">
      <alignment vertical="center" wrapText="1"/>
    </xf>
    <xf numFmtId="0" fontId="16" fillId="0" borderId="4" xfId="0" applyFont="1" applyBorder="1" applyAlignment="1">
      <alignment vertical="center"/>
    </xf>
    <xf numFmtId="41" fontId="16" fillId="0" borderId="4" xfId="0" applyNumberFormat="1" applyFont="1" applyBorder="1" applyAlignment="1">
      <alignment vertical="center" wrapText="1"/>
    </xf>
    <xf numFmtId="0" fontId="16" fillId="0" borderId="22" xfId="0" applyFont="1" applyBorder="1" applyAlignment="1">
      <alignment vertical="center" wrapText="1"/>
    </xf>
    <xf numFmtId="41" fontId="13" fillId="0" borderId="1" xfId="0" applyNumberFormat="1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6" fillId="3" borderId="5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164" fontId="6" fillId="3" borderId="6" xfId="0" applyNumberFormat="1" applyFont="1" applyFill="1" applyBorder="1" applyAlignment="1">
      <alignment vertical="center" wrapText="1"/>
    </xf>
    <xf numFmtId="0" fontId="16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4" xfId="0" applyFont="1" applyBorder="1" applyAlignment="1">
      <alignment horizontal="left"/>
    </xf>
    <xf numFmtId="3" fontId="17" fillId="0" borderId="4" xfId="0" applyNumberFormat="1" applyFont="1" applyBorder="1" applyAlignment="1">
      <alignment horizontal="left"/>
    </xf>
    <xf numFmtId="0" fontId="16" fillId="0" borderId="26" xfId="0" applyFont="1" applyBorder="1" applyAlignment="1">
      <alignment horizontal="left"/>
    </xf>
    <xf numFmtId="0" fontId="11" fillId="0" borderId="2" xfId="0" applyFont="1" applyBorder="1" applyAlignment="1">
      <alignment vertical="center" wrapText="1"/>
    </xf>
    <xf numFmtId="41" fontId="12" fillId="0" borderId="1" xfId="0" applyNumberFormat="1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3" fontId="16" fillId="0" borderId="4" xfId="0" applyNumberFormat="1" applyFont="1" applyBorder="1"/>
    <xf numFmtId="0" fontId="17" fillId="0" borderId="26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Alignment="1"/>
    <xf numFmtId="0" fontId="1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/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0" fontId="6" fillId="0" borderId="0" xfId="0" applyFont="1" applyBorder="1"/>
    <xf numFmtId="0" fontId="6" fillId="0" borderId="14" xfId="0" applyFont="1" applyBorder="1" applyAlignment="1">
      <alignment horizontal="center"/>
    </xf>
    <xf numFmtId="164" fontId="6" fillId="0" borderId="14" xfId="2" applyNumberFormat="1" applyFont="1" applyBorder="1"/>
    <xf numFmtId="0" fontId="6" fillId="0" borderId="0" xfId="0" applyFont="1" applyFill="1" applyBorder="1"/>
    <xf numFmtId="0" fontId="6" fillId="0" borderId="14" xfId="0" applyFont="1" applyFill="1" applyBorder="1" applyAlignment="1">
      <alignment horizontal="center"/>
    </xf>
    <xf numFmtId="0" fontId="5" fillId="4" borderId="29" xfId="0" applyFont="1" applyFill="1" applyBorder="1"/>
    <xf numFmtId="164" fontId="5" fillId="4" borderId="4" xfId="2" applyNumberFormat="1" applyFont="1" applyFill="1" applyBorder="1"/>
    <xf numFmtId="0" fontId="5" fillId="4" borderId="4" xfId="0" applyFont="1" applyFill="1" applyBorder="1" applyAlignment="1">
      <alignment horizontal="center"/>
    </xf>
    <xf numFmtId="164" fontId="6" fillId="0" borderId="14" xfId="2" applyNumberFormat="1" applyFont="1" applyFill="1" applyBorder="1"/>
    <xf numFmtId="0" fontId="5" fillId="6" borderId="29" xfId="0" applyFont="1" applyFill="1" applyBorder="1"/>
    <xf numFmtId="164" fontId="6" fillId="6" borderId="4" xfId="0" applyNumberFormat="1" applyFont="1" applyFill="1" applyBorder="1"/>
    <xf numFmtId="0" fontId="5" fillId="4" borderId="4" xfId="0" applyFont="1" applyFill="1" applyBorder="1"/>
    <xf numFmtId="0" fontId="5" fillId="4" borderId="33" xfId="0" applyFont="1" applyFill="1" applyBorder="1"/>
    <xf numFmtId="0" fontId="6" fillId="4" borderId="33" xfId="0" applyFont="1" applyFill="1" applyBorder="1"/>
    <xf numFmtId="164" fontId="5" fillId="4" borderId="12" xfId="2" applyNumberFormat="1" applyFont="1" applyFill="1" applyBorder="1"/>
    <xf numFmtId="0" fontId="28" fillId="0" borderId="0" xfId="0" applyFont="1" applyBorder="1"/>
    <xf numFmtId="0" fontId="28" fillId="0" borderId="0" xfId="0" applyFont="1" applyFill="1" applyBorder="1"/>
    <xf numFmtId="0" fontId="5" fillId="4" borderId="34" xfId="0" applyFont="1" applyFill="1" applyBorder="1"/>
    <xf numFmtId="164" fontId="5" fillId="4" borderId="1" xfId="2" applyNumberFormat="1" applyFont="1" applyFill="1" applyBorder="1"/>
    <xf numFmtId="0" fontId="6" fillId="0" borderId="0" xfId="0" applyFont="1" applyFill="1" applyBorder="1" applyAlignment="1">
      <alignment horizontal="left"/>
    </xf>
    <xf numFmtId="0" fontId="6" fillId="0" borderId="35" xfId="0" applyFont="1" applyFill="1" applyBorder="1" applyAlignment="1">
      <alignment horizontal="left"/>
    </xf>
    <xf numFmtId="0" fontId="5" fillId="4" borderId="29" xfId="0" applyFont="1" applyFill="1" applyBorder="1" applyAlignment="1">
      <alignment horizontal="left" indent="2"/>
    </xf>
    <xf numFmtId="0" fontId="5" fillId="2" borderId="27" xfId="0" applyFont="1" applyFill="1" applyBorder="1"/>
    <xf numFmtId="164" fontId="5" fillId="2" borderId="6" xfId="0" applyNumberFormat="1" applyFont="1" applyFill="1" applyBorder="1"/>
    <xf numFmtId="0" fontId="6" fillId="0" borderId="36" xfId="0" applyFont="1" applyFill="1" applyBorder="1" applyAlignment="1">
      <alignment horizontal="center"/>
    </xf>
    <xf numFmtId="0" fontId="16" fillId="0" borderId="53" xfId="0" applyFont="1" applyBorder="1"/>
    <xf numFmtId="0" fontId="5" fillId="0" borderId="36" xfId="0" applyFont="1" applyBorder="1" applyAlignment="1">
      <alignment horizontal="center"/>
    </xf>
    <xf numFmtId="164" fontId="5" fillId="4" borderId="4" xfId="2" applyNumberFormat="1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164" fontId="5" fillId="2" borderId="5" xfId="0" applyNumberFormat="1" applyFont="1" applyFill="1" applyBorder="1"/>
    <xf numFmtId="0" fontId="0" fillId="0" borderId="30" xfId="0" applyBorder="1" applyAlignment="1"/>
    <xf numFmtId="0" fontId="6" fillId="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Fill="1" applyBorder="1"/>
    <xf numFmtId="0" fontId="6" fillId="0" borderId="22" xfId="0" applyFont="1" applyFill="1" applyBorder="1" applyAlignment="1">
      <alignment horizontal="center"/>
    </xf>
    <xf numFmtId="0" fontId="5" fillId="2" borderId="1" xfId="0" applyFont="1" applyFill="1" applyBorder="1"/>
    <xf numFmtId="0" fontId="16" fillId="0" borderId="0" xfId="0" applyFont="1" applyBorder="1" applyAlignment="1">
      <alignment horizontal="right"/>
    </xf>
    <xf numFmtId="166" fontId="16" fillId="0" borderId="26" xfId="2" applyNumberFormat="1" applyFont="1" applyFill="1" applyBorder="1" applyAlignment="1" applyProtection="1">
      <alignment horizontal="right"/>
    </xf>
    <xf numFmtId="166" fontId="18" fillId="5" borderId="26" xfId="2" applyNumberFormat="1" applyFont="1" applyFill="1" applyBorder="1" applyAlignment="1" applyProtection="1">
      <alignment horizontal="right"/>
    </xf>
    <xf numFmtId="166" fontId="17" fillId="0" borderId="41" xfId="0" applyNumberFormat="1" applyFont="1" applyBorder="1"/>
    <xf numFmtId="0" fontId="17" fillId="0" borderId="25" xfId="0" applyFont="1" applyBorder="1" applyAlignment="1"/>
    <xf numFmtId="0" fontId="17" fillId="0" borderId="38" xfId="0" applyFont="1" applyBorder="1" applyAlignment="1"/>
    <xf numFmtId="166" fontId="17" fillId="0" borderId="41" xfId="2" applyNumberFormat="1" applyFont="1" applyFill="1" applyBorder="1" applyAlignment="1" applyProtection="1">
      <alignment horizontal="right"/>
    </xf>
    <xf numFmtId="166" fontId="17" fillId="0" borderId="43" xfId="2" applyNumberFormat="1" applyFont="1" applyFill="1" applyBorder="1" applyAlignment="1" applyProtection="1"/>
    <xf numFmtId="0" fontId="16" fillId="0" borderId="25" xfId="0" applyFont="1" applyBorder="1" applyAlignment="1"/>
    <xf numFmtId="0" fontId="16" fillId="0" borderId="38" xfId="0" applyFont="1" applyBorder="1" applyAlignment="1"/>
    <xf numFmtId="0" fontId="16" fillId="0" borderId="47" xfId="0" applyFont="1" applyBorder="1" applyAlignment="1">
      <alignment horizontal="center"/>
    </xf>
    <xf numFmtId="166" fontId="17" fillId="0" borderId="26" xfId="2" applyNumberFormat="1" applyFont="1" applyFill="1" applyBorder="1" applyAlignment="1" applyProtection="1">
      <alignment horizontal="right"/>
    </xf>
    <xf numFmtId="0" fontId="17" fillId="0" borderId="26" xfId="0" applyFont="1" applyFill="1" applyBorder="1"/>
    <xf numFmtId="166" fontId="17" fillId="0" borderId="18" xfId="2" applyNumberFormat="1" applyFont="1" applyFill="1" applyBorder="1" applyAlignment="1" applyProtection="1">
      <alignment horizontal="right"/>
    </xf>
    <xf numFmtId="0" fontId="18" fillId="0" borderId="51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6" fillId="0" borderId="19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41" fontId="16" fillId="0" borderId="4" xfId="0" applyNumberFormat="1" applyFont="1" applyBorder="1"/>
    <xf numFmtId="0" fontId="13" fillId="0" borderId="0" xfId="0" applyFont="1" applyAlignment="1"/>
    <xf numFmtId="0" fontId="16" fillId="0" borderId="0" xfId="0" applyFont="1" applyAlignment="1">
      <alignment horizontal="right"/>
    </xf>
    <xf numFmtId="0" fontId="13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top" wrapText="1"/>
    </xf>
    <xf numFmtId="3" fontId="16" fillId="0" borderId="4" xfId="0" applyNumberFormat="1" applyFont="1" applyBorder="1" applyAlignment="1">
      <alignment horizontal="center"/>
    </xf>
    <xf numFmtId="0" fontId="13" fillId="0" borderId="22" xfId="0" applyFont="1" applyBorder="1" applyAlignment="1">
      <alignment vertical="top" wrapText="1"/>
    </xf>
    <xf numFmtId="0" fontId="13" fillId="0" borderId="1" xfId="0" applyFont="1" applyBorder="1"/>
    <xf numFmtId="3" fontId="13" fillId="0" borderId="1" xfId="0" applyNumberFormat="1" applyFont="1" applyBorder="1" applyAlignment="1">
      <alignment horizontal="center"/>
    </xf>
    <xf numFmtId="41" fontId="11" fillId="0" borderId="4" xfId="0" applyNumberFormat="1" applyFont="1" applyBorder="1" applyAlignment="1">
      <alignment horizontal="center" vertical="center"/>
    </xf>
    <xf numFmtId="0" fontId="0" fillId="0" borderId="0" xfId="0"/>
    <xf numFmtId="0" fontId="16" fillId="0" borderId="2" xfId="0" applyFont="1" applyBorder="1" applyAlignment="1">
      <alignment horizontal="center" vertical="center"/>
    </xf>
    <xf numFmtId="0" fontId="0" fillId="0" borderId="30" xfId="0" applyBorder="1" applyAlignment="1">
      <alignment horizontal="center"/>
    </xf>
    <xf numFmtId="164" fontId="6" fillId="0" borderId="4" xfId="2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7" fillId="0" borderId="70" xfId="0" applyFont="1" applyBorder="1" applyAlignment="1">
      <alignment horizontal="center"/>
    </xf>
    <xf numFmtId="166" fontId="16" fillId="0" borderId="39" xfId="2" applyNumberFormat="1" applyFont="1" applyFill="1" applyBorder="1" applyAlignment="1" applyProtection="1">
      <alignment horizontal="right"/>
    </xf>
    <xf numFmtId="166" fontId="16" fillId="0" borderId="39" xfId="2" applyNumberFormat="1" applyFont="1" applyFill="1" applyBorder="1" applyAlignment="1" applyProtection="1">
      <alignment horizontal="right" vertical="center"/>
    </xf>
    <xf numFmtId="0" fontId="17" fillId="0" borderId="0" xfId="0" applyFont="1" applyBorder="1" applyAlignment="1"/>
    <xf numFmtId="166" fontId="17" fillId="0" borderId="56" xfId="2" applyNumberFormat="1" applyFont="1" applyFill="1" applyBorder="1" applyAlignment="1" applyProtection="1"/>
    <xf numFmtId="166" fontId="17" fillId="0" borderId="56" xfId="2" applyNumberFormat="1" applyFont="1" applyFill="1" applyBorder="1" applyAlignment="1" applyProtection="1">
      <alignment horizontal="right"/>
    </xf>
    <xf numFmtId="166" fontId="17" fillId="0" borderId="39" xfId="2" applyNumberFormat="1" applyFont="1" applyFill="1" applyBorder="1" applyAlignment="1" applyProtection="1">
      <alignment horizontal="right"/>
    </xf>
    <xf numFmtId="0" fontId="17" fillId="0" borderId="4" xfId="0" applyFont="1" applyBorder="1" applyAlignment="1">
      <alignment horizontal="center" wrapText="1"/>
    </xf>
    <xf numFmtId="41" fontId="17" fillId="0" borderId="4" xfId="0" applyNumberFormat="1" applyFont="1" applyBorder="1" applyAlignment="1">
      <alignment horizontal="left"/>
    </xf>
    <xf numFmtId="41" fontId="18" fillId="0" borderId="4" xfId="0" applyNumberFormat="1" applyFont="1" applyBorder="1"/>
    <xf numFmtId="41" fontId="18" fillId="0" borderId="4" xfId="0" applyNumberFormat="1" applyFont="1" applyFill="1" applyBorder="1"/>
    <xf numFmtId="41" fontId="17" fillId="0" borderId="4" xfId="0" applyNumberFormat="1" applyFont="1" applyBorder="1"/>
    <xf numFmtId="41" fontId="17" fillId="0" borderId="1" xfId="0" applyNumberFormat="1" applyFont="1" applyBorder="1"/>
    <xf numFmtId="0" fontId="13" fillId="0" borderId="49" xfId="0" applyFont="1" applyBorder="1" applyAlignment="1">
      <alignment horizontal="center"/>
    </xf>
    <xf numFmtId="0" fontId="17" fillId="0" borderId="57" xfId="0" applyFont="1" applyBorder="1" applyAlignment="1">
      <alignment horizontal="center"/>
    </xf>
    <xf numFmtId="0" fontId="17" fillId="0" borderId="49" xfId="0" applyFont="1" applyBorder="1" applyAlignment="1">
      <alignment horizontal="center"/>
    </xf>
    <xf numFmtId="0" fontId="17" fillId="0" borderId="73" xfId="0" applyFont="1" applyBorder="1" applyAlignment="1">
      <alignment horizontal="left" vertical="center" wrapText="1"/>
    </xf>
    <xf numFmtId="0" fontId="17" fillId="0" borderId="44" xfId="0" applyFont="1" applyBorder="1" applyAlignment="1">
      <alignment horizontal="left" vertical="center" wrapText="1"/>
    </xf>
    <xf numFmtId="0" fontId="17" fillId="0" borderId="75" xfId="0" applyFont="1" applyBorder="1" applyAlignment="1">
      <alignment horizontal="left" vertical="center" wrapText="1"/>
    </xf>
    <xf numFmtId="0" fontId="18" fillId="0" borderId="25" xfId="0" applyFont="1" applyBorder="1" applyAlignment="1"/>
    <xf numFmtId="0" fontId="18" fillId="0" borderId="38" xfId="0" applyFont="1" applyBorder="1" applyAlignment="1"/>
    <xf numFmtId="0" fontId="16" fillId="0" borderId="23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0" fillId="0" borderId="0" xfId="0" applyAlignment="1"/>
    <xf numFmtId="0" fontId="0" fillId="0" borderId="0" xfId="0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/>
    <xf numFmtId="0" fontId="16" fillId="0" borderId="0" xfId="0" applyFont="1" applyAlignment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/>
    </xf>
    <xf numFmtId="168" fontId="2" fillId="0" borderId="4" xfId="2" applyNumberFormat="1" applyFont="1" applyBorder="1" applyAlignment="1">
      <alignment horizontal="right"/>
    </xf>
    <xf numFmtId="168" fontId="16" fillId="0" borderId="4" xfId="2" applyNumberFormat="1" applyFont="1" applyBorder="1" applyAlignment="1">
      <alignment horizontal="right"/>
    </xf>
    <xf numFmtId="168" fontId="2" fillId="0" borderId="4" xfId="0" applyNumberFormat="1" applyFont="1" applyBorder="1"/>
    <xf numFmtId="168" fontId="3" fillId="6" borderId="4" xfId="0" applyNumberFormat="1" applyFont="1" applyFill="1" applyBorder="1"/>
    <xf numFmtId="168" fontId="2" fillId="6" borderId="4" xfId="0" applyNumberFormat="1" applyFont="1" applyFill="1" applyBorder="1"/>
    <xf numFmtId="168" fontId="3" fillId="0" borderId="4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70" xfId="0" applyFont="1" applyBorder="1" applyAlignment="1">
      <alignment horizontal="center"/>
    </xf>
    <xf numFmtId="0" fontId="16" fillId="0" borderId="79" xfId="0" applyFont="1" applyBorder="1"/>
    <xf numFmtId="0" fontId="2" fillId="0" borderId="24" xfId="0" applyFont="1" applyBorder="1" applyAlignment="1">
      <alignment horizontal="center"/>
    </xf>
    <xf numFmtId="0" fontId="2" fillId="0" borderId="24" xfId="0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80" xfId="0" applyBorder="1"/>
    <xf numFmtId="0" fontId="2" fillId="0" borderId="80" xfId="0" applyFont="1" applyBorder="1" applyAlignment="1">
      <alignment horizontal="center" vertical="center" wrapText="1"/>
    </xf>
    <xf numFmtId="0" fontId="3" fillId="0" borderId="80" xfId="0" applyFont="1" applyBorder="1" applyAlignment="1">
      <alignment vertical="center" wrapText="1"/>
    </xf>
    <xf numFmtId="164" fontId="10" fillId="0" borderId="80" xfId="0" applyNumberFormat="1" applyFont="1" applyBorder="1" applyAlignment="1">
      <alignment vertical="center" wrapText="1"/>
    </xf>
    <xf numFmtId="164" fontId="2" fillId="0" borderId="80" xfId="0" applyNumberFormat="1" applyFont="1" applyBorder="1" applyAlignment="1">
      <alignment vertical="center" wrapText="1"/>
    </xf>
    <xf numFmtId="3" fontId="3" fillId="0" borderId="80" xfId="0" applyNumberFormat="1" applyFont="1" applyBorder="1" applyAlignment="1">
      <alignment vertical="center" wrapText="1"/>
    </xf>
    <xf numFmtId="0" fontId="7" fillId="0" borderId="80" xfId="0" applyFont="1" applyBorder="1"/>
    <xf numFmtId="0" fontId="11" fillId="0" borderId="4" xfId="0" applyFont="1" applyBorder="1" applyAlignment="1">
      <alignment vertical="center" wrapText="1"/>
    </xf>
    <xf numFmtId="0" fontId="8" fillId="0" borderId="80" xfId="0" applyFont="1" applyBorder="1" applyAlignment="1">
      <alignment horizontal="center"/>
    </xf>
    <xf numFmtId="0" fontId="8" fillId="0" borderId="80" xfId="0" applyFont="1" applyBorder="1"/>
    <xf numFmtId="0" fontId="0" fillId="0" borderId="74" xfId="0" applyBorder="1" applyAlignment="1">
      <alignment horizontal="right"/>
    </xf>
    <xf numFmtId="41" fontId="16" fillId="0" borderId="39" xfId="0" applyNumberFormat="1" applyFont="1" applyBorder="1"/>
    <xf numFmtId="41" fontId="0" fillId="0" borderId="39" xfId="0" applyNumberFormat="1" applyFont="1" applyBorder="1" applyAlignment="1"/>
    <xf numFmtId="0" fontId="0" fillId="0" borderId="81" xfId="0" applyBorder="1"/>
    <xf numFmtId="41" fontId="16" fillId="0" borderId="4" xfId="0" applyNumberFormat="1" applyFont="1" applyBorder="1" applyAlignment="1"/>
    <xf numFmtId="3" fontId="0" fillId="0" borderId="80" xfId="0" applyNumberFormat="1" applyBorder="1"/>
    <xf numFmtId="167" fontId="0" fillId="0" borderId="80" xfId="0" applyNumberFormat="1" applyBorder="1"/>
    <xf numFmtId="0" fontId="1" fillId="0" borderId="80" xfId="0" applyFont="1" applyBorder="1"/>
    <xf numFmtId="166" fontId="18" fillId="5" borderId="39" xfId="2" applyNumberFormat="1" applyFont="1" applyFill="1" applyBorder="1" applyAlignment="1" applyProtection="1">
      <alignment horizontal="right"/>
    </xf>
    <xf numFmtId="0" fontId="0" fillId="0" borderId="50" xfId="0" applyBorder="1"/>
    <xf numFmtId="168" fontId="0" fillId="0" borderId="80" xfId="0" applyNumberFormat="1" applyBorder="1"/>
    <xf numFmtId="164" fontId="16" fillId="0" borderId="39" xfId="0" applyNumberFormat="1" applyFont="1" applyBorder="1"/>
    <xf numFmtId="164" fontId="27" fillId="0" borderId="39" xfId="0" applyNumberFormat="1" applyFont="1" applyBorder="1"/>
    <xf numFmtId="164" fontId="14" fillId="0" borderId="39" xfId="0" applyNumberFormat="1" applyFont="1" applyBorder="1"/>
    <xf numFmtId="164" fontId="16" fillId="5" borderId="39" xfId="0" applyNumberFormat="1" applyFont="1" applyFill="1" applyBorder="1"/>
    <xf numFmtId="164" fontId="14" fillId="0" borderId="56" xfId="0" applyNumberFormat="1" applyFont="1" applyBorder="1"/>
    <xf numFmtId="0" fontId="21" fillId="0" borderId="80" xfId="0" applyFont="1" applyBorder="1"/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Alignment="1"/>
    <xf numFmtId="164" fontId="0" fillId="0" borderId="0" xfId="0" applyNumberFormat="1" applyBorder="1"/>
    <xf numFmtId="0" fontId="8" fillId="0" borderId="86" xfId="0" applyFont="1" applyBorder="1" applyAlignment="1">
      <alignment vertical="center"/>
    </xf>
    <xf numFmtId="0" fontId="8" fillId="0" borderId="22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8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89" xfId="0" applyBorder="1" applyAlignment="1">
      <alignment horizontal="center"/>
    </xf>
    <xf numFmtId="0" fontId="0" fillId="0" borderId="84" xfId="0" applyBorder="1"/>
    <xf numFmtId="164" fontId="0" fillId="0" borderId="19" xfId="0" applyNumberFormat="1" applyBorder="1"/>
    <xf numFmtId="164" fontId="0" fillId="0" borderId="21" xfId="0" applyNumberFormat="1" applyBorder="1"/>
    <xf numFmtId="164" fontId="0" fillId="0" borderId="90" xfId="0" applyNumberFormat="1" applyBorder="1"/>
    <xf numFmtId="164" fontId="0" fillId="0" borderId="91" xfId="0" applyNumberFormat="1" applyBorder="1"/>
    <xf numFmtId="164" fontId="0" fillId="0" borderId="85" xfId="0" applyNumberFormat="1" applyBorder="1"/>
    <xf numFmtId="164" fontId="0" fillId="0" borderId="20" xfId="0" applyNumberFormat="1" applyBorder="1"/>
    <xf numFmtId="164" fontId="0" fillId="0" borderId="89" xfId="0" applyNumberFormat="1" applyBorder="1"/>
    <xf numFmtId="0" fontId="0" fillId="0" borderId="86" xfId="0" applyBorder="1"/>
    <xf numFmtId="0" fontId="0" fillId="0" borderId="92" xfId="0" applyBorder="1" applyAlignment="1">
      <alignment horizontal="center"/>
    </xf>
    <xf numFmtId="0" fontId="1" fillId="0" borderId="30" xfId="0" applyFont="1" applyBorder="1"/>
    <xf numFmtId="164" fontId="1" fillId="0" borderId="2" xfId="0" applyNumberFormat="1" applyFont="1" applyBorder="1"/>
    <xf numFmtId="164" fontId="0" fillId="0" borderId="3" xfId="0" applyNumberFormat="1" applyBorder="1"/>
    <xf numFmtId="164" fontId="0" fillId="0" borderId="30" xfId="0" applyNumberFormat="1" applyBorder="1"/>
    <xf numFmtId="164" fontId="0" fillId="0" borderId="4" xfId="0" applyNumberFormat="1" applyBorder="1"/>
    <xf numFmtId="164" fontId="0" fillId="0" borderId="92" xfId="0" applyNumberFormat="1" applyBorder="1"/>
    <xf numFmtId="0" fontId="0" fillId="0" borderId="30" xfId="0" applyFill="1" applyBorder="1"/>
    <xf numFmtId="164" fontId="0" fillId="0" borderId="2" xfId="0" applyNumberFormat="1" applyBorder="1"/>
    <xf numFmtId="0" fontId="22" fillId="0" borderId="18" xfId="0" applyFont="1" applyBorder="1" applyAlignment="1"/>
    <xf numFmtId="0" fontId="8" fillId="0" borderId="93" xfId="0" applyFont="1" applyBorder="1" applyAlignment="1">
      <alignment horizontal="center"/>
    </xf>
    <xf numFmtId="164" fontId="0" fillId="0" borderId="5" xfId="0" applyNumberFormat="1" applyBorder="1"/>
    <xf numFmtId="164" fontId="0" fillId="0" borderId="27" xfId="0" applyNumberFormat="1" applyBorder="1"/>
    <xf numFmtId="164" fontId="0" fillId="0" borderId="18" xfId="0" applyNumberFormat="1" applyBorder="1"/>
    <xf numFmtId="164" fontId="0" fillId="0" borderId="17" xfId="0" applyNumberFormat="1" applyBorder="1"/>
    <xf numFmtId="0" fontId="0" fillId="0" borderId="0" xfId="0" applyFill="1" applyBorder="1"/>
    <xf numFmtId="0" fontId="22" fillId="0" borderId="0" xfId="0" applyFont="1" applyBorder="1" applyAlignment="1"/>
    <xf numFmtId="0" fontId="8" fillId="0" borderId="6" xfId="0" applyFont="1" applyBorder="1" applyAlignment="1">
      <alignment horizontal="center"/>
    </xf>
    <xf numFmtId="0" fontId="8" fillId="0" borderId="18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164" fontId="0" fillId="0" borderId="87" xfId="0" applyNumberFormat="1" applyBorder="1" applyAlignment="1">
      <alignment horizontal="center"/>
    </xf>
    <xf numFmtId="164" fontId="0" fillId="0" borderId="93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8" fillId="0" borderId="18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4" xfId="0" applyFont="1" applyBorder="1" applyAlignment="1">
      <alignment horizontal="center"/>
    </xf>
    <xf numFmtId="0" fontId="8" fillId="0" borderId="18" xfId="0" applyFont="1" applyFill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17" xfId="0" applyNumberFormat="1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4" xfId="0" applyFont="1" applyBorder="1" applyAlignment="1">
      <alignment horizontal="center" vertical="center"/>
    </xf>
    <xf numFmtId="0" fontId="0" fillId="0" borderId="13" xfId="0" applyBorder="1"/>
    <xf numFmtId="164" fontId="0" fillId="0" borderId="9" xfId="0" applyNumberFormat="1" applyFill="1" applyBorder="1"/>
    <xf numFmtId="164" fontId="0" fillId="0" borderId="10" xfId="0" applyNumberFormat="1" applyFill="1" applyBorder="1"/>
    <xf numFmtId="164" fontId="29" fillId="0" borderId="0" xfId="0" applyNumberFormat="1" applyFont="1" applyBorder="1"/>
    <xf numFmtId="1" fontId="0" fillId="0" borderId="0" xfId="0" applyNumberFormat="1" applyBorder="1"/>
    <xf numFmtId="10" fontId="0" fillId="0" borderId="0" xfId="0" applyNumberFormat="1" applyBorder="1"/>
    <xf numFmtId="0" fontId="8" fillId="0" borderId="5" xfId="0" applyFont="1" applyFill="1" applyBorder="1" applyAlignment="1">
      <alignment vertical="center"/>
    </xf>
    <xf numFmtId="164" fontId="8" fillId="0" borderId="6" xfId="0" applyNumberFormat="1" applyFont="1" applyFill="1" applyBorder="1" applyAlignment="1">
      <alignment vertical="center"/>
    </xf>
    <xf numFmtId="164" fontId="8" fillId="0" borderId="94" xfId="0" applyNumberFormat="1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vertical="center"/>
    </xf>
    <xf numFmtId="164" fontId="8" fillId="0" borderId="0" xfId="0" applyNumberFormat="1" applyFont="1" applyBorder="1" applyAlignment="1">
      <alignment vertical="center"/>
    </xf>
    <xf numFmtId="164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30" fillId="0" borderId="95" xfId="0" applyFont="1" applyBorder="1"/>
    <xf numFmtId="0" fontId="30" fillId="0" borderId="96" xfId="0" applyFont="1" applyBorder="1" applyAlignment="1">
      <alignment horizontal="center"/>
    </xf>
    <xf numFmtId="0" fontId="24" fillId="0" borderId="11" xfId="0" applyFont="1" applyBorder="1"/>
    <xf numFmtId="41" fontId="24" fillId="0" borderId="97" xfId="0" applyNumberFormat="1" applyFont="1" applyBorder="1"/>
    <xf numFmtId="41" fontId="30" fillId="0" borderId="96" xfId="0" applyNumberFormat="1" applyFont="1" applyBorder="1"/>
    <xf numFmtId="41" fontId="13" fillId="0" borderId="0" xfId="0" applyNumberFormat="1" applyFont="1"/>
    <xf numFmtId="0" fontId="0" fillId="0" borderId="91" xfId="0" applyBorder="1" applyAlignment="1">
      <alignment horizontal="center"/>
    </xf>
    <xf numFmtId="0" fontId="0" fillId="0" borderId="35" xfId="0" applyBorder="1"/>
    <xf numFmtId="164" fontId="0" fillId="0" borderId="13" xfId="0" applyNumberFormat="1" applyBorder="1"/>
    <xf numFmtId="164" fontId="0" fillId="0" borderId="10" xfId="0" applyNumberFormat="1" applyBorder="1"/>
    <xf numFmtId="164" fontId="0" fillId="0" borderId="64" xfId="0" applyNumberFormat="1" applyBorder="1"/>
    <xf numFmtId="0" fontId="24" fillId="0" borderId="19" xfId="0" applyFont="1" applyBorder="1"/>
    <xf numFmtId="41" fontId="24" fillId="0" borderId="21" xfId="0" applyNumberFormat="1" applyFont="1" applyBorder="1"/>
    <xf numFmtId="0" fontId="24" fillId="0" borderId="2" xfId="0" applyFont="1" applyBorder="1"/>
    <xf numFmtId="41" fontId="24" fillId="0" borderId="3" xfId="0" applyNumberFormat="1" applyFont="1" applyBorder="1"/>
    <xf numFmtId="0" fontId="24" fillId="0" borderId="22" xfId="0" applyFont="1" applyBorder="1"/>
    <xf numFmtId="41" fontId="24" fillId="0" borderId="15" xfId="0" applyNumberFormat="1" applyFont="1" applyBorder="1"/>
    <xf numFmtId="164" fontId="0" fillId="0" borderId="68" xfId="0" applyNumberFormat="1" applyBorder="1"/>
    <xf numFmtId="164" fontId="0" fillId="0" borderId="59" xfId="0" applyNumberFormat="1" applyBorder="1"/>
    <xf numFmtId="164" fontId="0" fillId="0" borderId="87" xfId="0" applyNumberFormat="1" applyBorder="1"/>
    <xf numFmtId="164" fontId="0" fillId="0" borderId="99" xfId="0" applyNumberFormat="1" applyBorder="1"/>
    <xf numFmtId="0" fontId="0" fillId="0" borderId="11" xfId="0" applyBorder="1"/>
    <xf numFmtId="0" fontId="0" fillId="0" borderId="95" xfId="0" applyBorder="1"/>
    <xf numFmtId="41" fontId="0" fillId="0" borderId="97" xfId="0" applyNumberFormat="1" applyBorder="1"/>
    <xf numFmtId="41" fontId="0" fillId="0" borderId="96" xfId="0" applyNumberFormat="1" applyBorder="1"/>
    <xf numFmtId="0" fontId="8" fillId="0" borderId="101" xfId="0" applyFont="1" applyBorder="1" applyAlignment="1"/>
    <xf numFmtId="0" fontId="8" fillId="0" borderId="100" xfId="0" applyFont="1" applyBorder="1" applyAlignment="1">
      <alignment horizontal="center"/>
    </xf>
    <xf numFmtId="41" fontId="16" fillId="0" borderId="0" xfId="0" applyNumberFormat="1" applyFont="1"/>
    <xf numFmtId="164" fontId="7" fillId="0" borderId="0" xfId="0" applyNumberFormat="1" applyFont="1"/>
    <xf numFmtId="0" fontId="8" fillId="0" borderId="0" xfId="0" applyFont="1" applyFill="1" applyBorder="1" applyAlignment="1">
      <alignment horizontal="center"/>
    </xf>
    <xf numFmtId="41" fontId="7" fillId="0" borderId="0" xfId="0" applyNumberFormat="1" applyFont="1"/>
    <xf numFmtId="0" fontId="13" fillId="6" borderId="0" xfId="0" applyFont="1" applyFill="1"/>
    <xf numFmtId="0" fontId="8" fillId="0" borderId="0" xfId="0" applyFont="1" applyBorder="1" applyAlignment="1"/>
    <xf numFmtId="41" fontId="0" fillId="0" borderId="0" xfId="0" applyNumberFormat="1" applyBorder="1"/>
    <xf numFmtId="0" fontId="24" fillId="0" borderId="102" xfId="0" applyFont="1" applyBorder="1"/>
    <xf numFmtId="41" fontId="24" fillId="0" borderId="103" xfId="0" applyNumberFormat="1" applyFont="1" applyBorder="1"/>
    <xf numFmtId="0" fontId="13" fillId="0" borderId="0" xfId="0" applyFont="1" applyFill="1"/>
    <xf numFmtId="164" fontId="1" fillId="0" borderId="0" xfId="0" applyNumberFormat="1" applyFont="1" applyFill="1" applyBorder="1" applyAlignment="1">
      <alignment vertical="center"/>
    </xf>
    <xf numFmtId="164" fontId="0" fillId="0" borderId="98" xfId="0" applyNumberFormat="1" applyBorder="1"/>
    <xf numFmtId="0" fontId="0" fillId="0" borderId="99" xfId="0" applyBorder="1"/>
    <xf numFmtId="164" fontId="0" fillId="0" borderId="15" xfId="0" applyNumberFormat="1" applyBorder="1"/>
    <xf numFmtId="0" fontId="14" fillId="0" borderId="39" xfId="0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Alignment="1"/>
    <xf numFmtId="0" fontId="22" fillId="0" borderId="0" xfId="0" applyFont="1" applyAlignment="1">
      <alignment horizontal="center"/>
    </xf>
    <xf numFmtId="0" fontId="24" fillId="0" borderId="60" xfId="0" applyFont="1" applyBorder="1"/>
    <xf numFmtId="41" fontId="24" fillId="0" borderId="104" xfId="0" applyNumberFormat="1" applyFont="1" applyBorder="1"/>
    <xf numFmtId="0" fontId="30" fillId="0" borderId="0" xfId="0" applyFont="1" applyBorder="1"/>
    <xf numFmtId="41" fontId="30" fillId="0" borderId="0" xfId="0" applyNumberFormat="1" applyFont="1" applyBorder="1"/>
    <xf numFmtId="0" fontId="5" fillId="0" borderId="2" xfId="1" applyFont="1" applyFill="1" applyBorder="1" applyAlignment="1">
      <alignment horizontal="right" vertical="center" wrapText="1"/>
    </xf>
    <xf numFmtId="0" fontId="16" fillId="0" borderId="7" xfId="0" applyFont="1" applyBorder="1" applyAlignment="1">
      <alignment vertical="top" wrapText="1"/>
    </xf>
    <xf numFmtId="0" fontId="16" fillId="0" borderId="12" xfId="0" applyFont="1" applyBorder="1"/>
    <xf numFmtId="3" fontId="16" fillId="0" borderId="12" xfId="0" applyNumberFormat="1" applyFont="1" applyBorder="1" applyAlignment="1">
      <alignment horizontal="center"/>
    </xf>
    <xf numFmtId="166" fontId="17" fillId="0" borderId="0" xfId="0" applyNumberFormat="1" applyFont="1" applyBorder="1"/>
    <xf numFmtId="0" fontId="5" fillId="0" borderId="1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 wrapText="1"/>
    </xf>
    <xf numFmtId="41" fontId="24" fillId="0" borderId="0" xfId="0" applyNumberFormat="1" applyFont="1" applyBorder="1"/>
    <xf numFmtId="0" fontId="2" fillId="0" borderId="2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/>
    </xf>
    <xf numFmtId="0" fontId="16" fillId="0" borderId="4" xfId="0" applyFont="1" applyFill="1" applyBorder="1" applyAlignment="1">
      <alignment horizontal="left"/>
    </xf>
    <xf numFmtId="0" fontId="1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5" fillId="0" borderId="7" xfId="1" applyFont="1" applyFill="1" applyBorder="1" applyAlignment="1">
      <alignment horizontal="right" vertical="center" wrapText="1"/>
    </xf>
    <xf numFmtId="0" fontId="5" fillId="0" borderId="13" xfId="1" applyFont="1" applyFill="1" applyBorder="1" applyAlignment="1">
      <alignment horizontal="right" vertical="center" wrapText="1"/>
    </xf>
    <xf numFmtId="0" fontId="22" fillId="0" borderId="0" xfId="0" applyFont="1" applyAlignment="1">
      <alignment horizontal="center"/>
    </xf>
    <xf numFmtId="0" fontId="8" fillId="0" borderId="86" xfId="0" applyFont="1" applyBorder="1"/>
    <xf numFmtId="3" fontId="16" fillId="0" borderId="4" xfId="0" applyNumberFormat="1" applyFont="1" applyFill="1" applyBorder="1"/>
    <xf numFmtId="0" fontId="17" fillId="0" borderId="4" xfId="0" applyFont="1" applyFill="1" applyBorder="1"/>
    <xf numFmtId="3" fontId="17" fillId="0" borderId="4" xfId="0" applyNumberFormat="1" applyFont="1" applyFill="1" applyBorder="1"/>
    <xf numFmtId="0" fontId="0" fillId="0" borderId="80" xfId="0" applyFill="1" applyBorder="1"/>
    <xf numFmtId="3" fontId="18" fillId="0" borderId="4" xfId="0" applyNumberFormat="1" applyFont="1" applyFill="1" applyBorder="1"/>
    <xf numFmtId="0" fontId="18" fillId="0" borderId="12" xfId="0" applyFont="1" applyFill="1" applyBorder="1"/>
    <xf numFmtId="3" fontId="18" fillId="0" borderId="12" xfId="0" applyNumberFormat="1" applyFont="1" applyFill="1" applyBorder="1"/>
    <xf numFmtId="0" fontId="17" fillId="0" borderId="1" xfId="0" applyFont="1" applyFill="1" applyBorder="1"/>
    <xf numFmtId="3" fontId="17" fillId="0" borderId="1" xfId="0" applyNumberFormat="1" applyFont="1" applyFill="1" applyBorder="1"/>
    <xf numFmtId="0" fontId="13" fillId="0" borderId="2" xfId="0" applyFont="1" applyBorder="1" applyAlignment="1">
      <alignment horizontal="center"/>
    </xf>
    <xf numFmtId="0" fontId="0" fillId="0" borderId="105" xfId="0" applyBorder="1"/>
    <xf numFmtId="0" fontId="0" fillId="0" borderId="90" xfId="0" applyBorder="1"/>
    <xf numFmtId="0" fontId="0" fillId="0" borderId="92" xfId="0" applyBorder="1"/>
    <xf numFmtId="0" fontId="0" fillId="0" borderId="91" xfId="0" applyBorder="1"/>
    <xf numFmtId="0" fontId="0" fillId="0" borderId="2" xfId="0" applyBorder="1"/>
    <xf numFmtId="0" fontId="0" fillId="0" borderId="18" xfId="0" applyBorder="1"/>
    <xf numFmtId="0" fontId="0" fillId="0" borderId="99" xfId="0" applyFill="1" applyBorder="1"/>
    <xf numFmtId="0" fontId="0" fillId="0" borderId="98" xfId="0" applyBorder="1" applyAlignment="1">
      <alignment horizontal="center"/>
    </xf>
    <xf numFmtId="164" fontId="6" fillId="0" borderId="14" xfId="2" quotePrefix="1" applyNumberFormat="1" applyFont="1" applyBorder="1"/>
    <xf numFmtId="0" fontId="8" fillId="0" borderId="105" xfId="0" applyFont="1" applyBorder="1"/>
    <xf numFmtId="166" fontId="17" fillId="0" borderId="105" xfId="0" applyNumberFormat="1" applyFont="1" applyBorder="1"/>
    <xf numFmtId="166" fontId="17" fillId="0" borderId="56" xfId="0" applyNumberFormat="1" applyFont="1" applyFill="1" applyBorder="1" applyAlignment="1">
      <alignment horizontal="left"/>
    </xf>
    <xf numFmtId="166" fontId="18" fillId="0" borderId="26" xfId="2" applyNumberFormat="1" applyFont="1" applyFill="1" applyBorder="1" applyAlignment="1" applyProtection="1">
      <alignment horizontal="right"/>
    </xf>
    <xf numFmtId="0" fontId="17" fillId="0" borderId="16" xfId="0" applyFont="1" applyFill="1" applyBorder="1"/>
    <xf numFmtId="0" fontId="16" fillId="0" borderId="18" xfId="0" applyFont="1" applyBorder="1" applyAlignment="1">
      <alignment horizontal="center"/>
    </xf>
    <xf numFmtId="41" fontId="0" fillId="0" borderId="0" xfId="0" applyNumberFormat="1"/>
    <xf numFmtId="0" fontId="11" fillId="0" borderId="112" xfId="0" applyFont="1" applyBorder="1" applyAlignment="1">
      <alignment horizontal="center"/>
    </xf>
    <xf numFmtId="41" fontId="12" fillId="0" borderId="1" xfId="0" applyNumberFormat="1" applyFont="1" applyBorder="1"/>
    <xf numFmtId="168" fontId="3" fillId="6" borderId="3" xfId="0" applyNumberFormat="1" applyFont="1" applyFill="1" applyBorder="1"/>
    <xf numFmtId="164" fontId="6" fillId="6" borderId="14" xfId="2" applyNumberFormat="1" applyFont="1" applyFill="1" applyBorder="1"/>
    <xf numFmtId="164" fontId="14" fillId="0" borderId="39" xfId="0" applyNumberFormat="1" applyFont="1" applyFill="1" applyBorder="1"/>
    <xf numFmtId="164" fontId="25" fillId="0" borderId="39" xfId="0" applyNumberFormat="1" applyFont="1" applyFill="1" applyBorder="1"/>
    <xf numFmtId="164" fontId="2" fillId="0" borderId="26" xfId="0" applyNumberFormat="1" applyFont="1" applyFill="1" applyBorder="1"/>
    <xf numFmtId="43" fontId="2" fillId="0" borderId="4" xfId="0" applyNumberFormat="1" applyFont="1" applyFill="1" applyBorder="1" applyAlignment="1">
      <alignment horizontal="center"/>
    </xf>
    <xf numFmtId="0" fontId="16" fillId="0" borderId="113" xfId="0" applyFont="1" applyBorder="1" applyAlignment="1">
      <alignment horizontal="center" vertical="top" wrapText="1"/>
    </xf>
    <xf numFmtId="0" fontId="16" fillId="0" borderId="112" xfId="0" applyFont="1" applyBorder="1" applyAlignment="1">
      <alignment horizontal="center" vertical="center"/>
    </xf>
    <xf numFmtId="0" fontId="16" fillId="0" borderId="112" xfId="0" applyFont="1" applyBorder="1" applyAlignment="1">
      <alignment horizontal="center" vertical="center" wrapText="1"/>
    </xf>
    <xf numFmtId="41" fontId="0" fillId="0" borderId="3" xfId="0" applyNumberFormat="1" applyBorder="1"/>
    <xf numFmtId="0" fontId="13" fillId="0" borderId="3" xfId="0" applyFont="1" applyBorder="1" applyAlignment="1">
      <alignment horizontal="center" vertical="center" wrapText="1"/>
    </xf>
    <xf numFmtId="41" fontId="13" fillId="0" borderId="15" xfId="0" applyNumberFormat="1" applyFont="1" applyBorder="1" applyAlignment="1">
      <alignment vertical="center" wrapText="1"/>
    </xf>
    <xf numFmtId="0" fontId="0" fillId="0" borderId="114" xfId="0" applyBorder="1" applyAlignment="1">
      <alignment horizontal="center" vertical="center"/>
    </xf>
    <xf numFmtId="0" fontId="11" fillId="0" borderId="11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/>
    </xf>
    <xf numFmtId="41" fontId="0" fillId="0" borderId="3" xfId="0" applyNumberFormat="1" applyBorder="1" applyAlignment="1">
      <alignment vertical="center"/>
    </xf>
    <xf numFmtId="41" fontId="7" fillId="0" borderId="15" xfId="0" applyNumberFormat="1" applyFont="1" applyBorder="1" applyAlignment="1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6" fillId="0" borderId="31" xfId="0" applyFont="1" applyFill="1" applyBorder="1"/>
    <xf numFmtId="0" fontId="5" fillId="0" borderId="4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6" fillId="0" borderId="12" xfId="0" applyFont="1" applyFill="1" applyBorder="1"/>
    <xf numFmtId="0" fontId="6" fillId="0" borderId="14" xfId="0" applyFont="1" applyFill="1" applyBorder="1"/>
    <xf numFmtId="0" fontId="5" fillId="0" borderId="4" xfId="0" applyFont="1" applyFill="1" applyBorder="1"/>
    <xf numFmtId="0" fontId="5" fillId="0" borderId="1" xfId="0" applyFont="1" applyFill="1" applyBorder="1"/>
    <xf numFmtId="164" fontId="5" fillId="0" borderId="6" xfId="0" applyNumberFormat="1" applyFont="1" applyFill="1" applyBorder="1"/>
    <xf numFmtId="0" fontId="16" fillId="0" borderId="0" xfId="0" applyFont="1" applyFill="1"/>
    <xf numFmtId="0" fontId="5" fillId="0" borderId="20" xfId="0" applyFont="1" applyFill="1" applyBorder="1"/>
    <xf numFmtId="0" fontId="0" fillId="0" borderId="0" xfId="0" applyFill="1"/>
    <xf numFmtId="164" fontId="0" fillId="0" borderId="19" xfId="0" applyNumberFormat="1" applyFill="1" applyBorder="1"/>
    <xf numFmtId="164" fontId="0" fillId="0" borderId="103" xfId="0" applyNumberFormat="1" applyFill="1" applyBorder="1"/>
    <xf numFmtId="164" fontId="0" fillId="0" borderId="90" xfId="0" applyNumberFormat="1" applyFill="1" applyBorder="1"/>
    <xf numFmtId="164" fontId="0" fillId="0" borderId="91" xfId="0" applyNumberFormat="1" applyFill="1" applyBorder="1"/>
    <xf numFmtId="164" fontId="0" fillId="0" borderId="85" xfId="0" applyNumberFormat="1" applyFill="1" applyBorder="1"/>
    <xf numFmtId="164" fontId="0" fillId="0" borderId="68" xfId="0" applyNumberFormat="1" applyFill="1" applyBorder="1"/>
    <xf numFmtId="164" fontId="0" fillId="0" borderId="89" xfId="0" applyNumberFormat="1" applyFill="1" applyBorder="1"/>
    <xf numFmtId="164" fontId="0" fillId="0" borderId="13" xfId="0" applyNumberFormat="1" applyFill="1" applyBorder="1"/>
    <xf numFmtId="164" fontId="0" fillId="0" borderId="3" xfId="0" applyNumberFormat="1" applyFill="1" applyBorder="1"/>
    <xf numFmtId="164" fontId="0" fillId="0" borderId="64" xfId="0" applyNumberFormat="1" applyFill="1" applyBorder="1"/>
    <xf numFmtId="164" fontId="0" fillId="0" borderId="59" xfId="0" applyNumberFormat="1" applyFill="1" applyBorder="1"/>
    <xf numFmtId="164" fontId="0" fillId="0" borderId="92" xfId="0" applyNumberFormat="1" applyFill="1" applyBorder="1"/>
    <xf numFmtId="164" fontId="0" fillId="0" borderId="11" xfId="0" applyNumberFormat="1" applyFill="1" applyBorder="1"/>
    <xf numFmtId="164" fontId="0" fillId="0" borderId="15" xfId="0" applyNumberFormat="1" applyFill="1" applyBorder="1"/>
    <xf numFmtId="164" fontId="0" fillId="0" borderId="107" xfId="0" applyNumberFormat="1" applyFill="1" applyBorder="1"/>
    <xf numFmtId="164" fontId="0" fillId="0" borderId="5" xfId="0" applyNumberFormat="1" applyFill="1" applyBorder="1"/>
    <xf numFmtId="164" fontId="0" fillId="0" borderId="18" xfId="0" applyNumberFormat="1" applyFill="1" applyBorder="1"/>
    <xf numFmtId="0" fontId="0" fillId="0" borderId="32" xfId="0" applyFill="1" applyBorder="1" applyAlignment="1">
      <alignment horizontal="center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right" vertical="center" wrapText="1"/>
    </xf>
    <xf numFmtId="0" fontId="4" fillId="0" borderId="9" xfId="1" applyFont="1" applyFill="1" applyBorder="1" applyAlignment="1">
      <alignment vertical="center" wrapText="1"/>
    </xf>
    <xf numFmtId="164" fontId="3" fillId="0" borderId="9" xfId="1" applyNumberFormat="1" applyFont="1" applyFill="1" applyBorder="1" applyAlignment="1">
      <alignment vertical="center" wrapText="1"/>
    </xf>
    <xf numFmtId="0" fontId="6" fillId="0" borderId="4" xfId="1" applyFont="1" applyFill="1" applyBorder="1" applyAlignment="1">
      <alignment vertical="center" wrapText="1"/>
    </xf>
    <xf numFmtId="164" fontId="6" fillId="0" borderId="4" xfId="1" applyNumberFormat="1" applyFont="1" applyFill="1" applyBorder="1" applyAlignment="1">
      <alignment vertical="center" wrapText="1"/>
    </xf>
    <xf numFmtId="0" fontId="6" fillId="0" borderId="2" xfId="1" applyFont="1" applyFill="1" applyBorder="1" applyAlignment="1">
      <alignment horizontal="right" vertical="center" wrapText="1"/>
    </xf>
    <xf numFmtId="0" fontId="5" fillId="0" borderId="4" xfId="1" applyFont="1" applyFill="1" applyBorder="1" applyAlignment="1">
      <alignment vertical="center" wrapText="1"/>
    </xf>
    <xf numFmtId="164" fontId="5" fillId="0" borderId="4" xfId="1" applyNumberFormat="1" applyFont="1" applyFill="1" applyBorder="1" applyAlignment="1">
      <alignment vertical="center" wrapText="1"/>
    </xf>
    <xf numFmtId="0" fontId="5" fillId="0" borderId="5" xfId="1" applyFont="1" applyFill="1" applyBorder="1" applyAlignment="1">
      <alignment vertical="center" wrapText="1"/>
    </xf>
    <xf numFmtId="0" fontId="5" fillId="0" borderId="6" xfId="1" applyFont="1" applyFill="1" applyBorder="1" applyAlignment="1">
      <alignment vertical="center" wrapText="1"/>
    </xf>
    <xf numFmtId="164" fontId="5" fillId="0" borderId="6" xfId="1" applyNumberFormat="1" applyFont="1" applyFill="1" applyBorder="1" applyAlignment="1">
      <alignment vertical="center" wrapText="1"/>
    </xf>
    <xf numFmtId="0" fontId="6" fillId="0" borderId="9" xfId="1" applyFont="1" applyFill="1" applyBorder="1" applyAlignment="1">
      <alignment vertical="center" wrapText="1"/>
    </xf>
    <xf numFmtId="164" fontId="6" fillId="0" borderId="9" xfId="1" applyNumberFormat="1" applyFont="1" applyFill="1" applyBorder="1" applyAlignment="1">
      <alignment vertical="center" wrapText="1"/>
    </xf>
    <xf numFmtId="0" fontId="6" fillId="0" borderId="12" xfId="1" applyFont="1" applyFill="1" applyBorder="1" applyAlignment="1">
      <alignment vertical="center" wrapText="1"/>
    </xf>
    <xf numFmtId="164" fontId="6" fillId="0" borderId="12" xfId="1" applyNumberFormat="1" applyFont="1" applyFill="1" applyBorder="1" applyAlignment="1">
      <alignment vertical="center" wrapText="1"/>
    </xf>
    <xf numFmtId="0" fontId="5" fillId="0" borderId="11" xfId="1" applyFont="1" applyFill="1" applyBorder="1" applyAlignment="1">
      <alignment horizontal="right" vertical="center" wrapText="1"/>
    </xf>
    <xf numFmtId="0" fontId="6" fillId="0" borderId="14" xfId="1" applyFont="1" applyFill="1" applyBorder="1" applyAlignment="1">
      <alignment vertical="center" wrapText="1"/>
    </xf>
    <xf numFmtId="164" fontId="6" fillId="0" borderId="14" xfId="1" applyNumberFormat="1" applyFont="1" applyFill="1" applyBorder="1" applyAlignment="1">
      <alignment vertical="center" wrapText="1"/>
    </xf>
    <xf numFmtId="0" fontId="5" fillId="0" borderId="7" xfId="1" applyFont="1" applyFill="1" applyBorder="1" applyAlignment="1">
      <alignment vertical="center" wrapText="1"/>
    </xf>
    <xf numFmtId="164" fontId="5" fillId="0" borderId="1" xfId="1" applyNumberFormat="1" applyFont="1" applyFill="1" applyBorder="1" applyAlignment="1">
      <alignment vertical="center" wrapText="1"/>
    </xf>
    <xf numFmtId="0" fontId="16" fillId="0" borderId="0" xfId="0" applyFont="1" applyFill="1" applyBorder="1"/>
    <xf numFmtId="0" fontId="17" fillId="0" borderId="0" xfId="0" applyFont="1" applyFill="1" applyBorder="1"/>
    <xf numFmtId="0" fontId="16" fillId="0" borderId="0" xfId="0" applyFont="1" applyFill="1" applyBorder="1" applyAlignment="1">
      <alignment horizontal="right"/>
    </xf>
    <xf numFmtId="0" fontId="17" fillId="0" borderId="108" xfId="0" applyFont="1" applyFill="1" applyBorder="1" applyAlignment="1">
      <alignment horizontal="center"/>
    </xf>
    <xf numFmtId="0" fontId="17" fillId="0" borderId="110" xfId="0" applyFont="1" applyFill="1" applyBorder="1" applyAlignment="1">
      <alignment horizontal="center"/>
    </xf>
    <xf numFmtId="0" fontId="17" fillId="0" borderId="47" xfId="0" applyFont="1" applyFill="1" applyBorder="1" applyAlignment="1">
      <alignment horizontal="center"/>
    </xf>
    <xf numFmtId="0" fontId="17" fillId="0" borderId="39" xfId="0" applyFont="1" applyFill="1" applyBorder="1" applyAlignment="1">
      <alignment horizontal="center" wrapText="1"/>
    </xf>
    <xf numFmtId="0" fontId="16" fillId="0" borderId="47" xfId="0" applyFont="1" applyFill="1" applyBorder="1" applyAlignment="1">
      <alignment horizontal="center" vertical="center"/>
    </xf>
    <xf numFmtId="0" fontId="16" fillId="0" borderId="49" xfId="0" applyFont="1" applyFill="1" applyBorder="1" applyAlignment="1">
      <alignment horizontal="center"/>
    </xf>
    <xf numFmtId="166" fontId="17" fillId="0" borderId="56" xfId="0" applyNumberFormat="1" applyFont="1" applyFill="1" applyBorder="1"/>
    <xf numFmtId="0" fontId="16" fillId="0" borderId="47" xfId="0" applyFont="1" applyFill="1" applyBorder="1" applyAlignment="1">
      <alignment horizontal="center"/>
    </xf>
    <xf numFmtId="0" fontId="18" fillId="0" borderId="49" xfId="0" applyFont="1" applyFill="1" applyBorder="1" applyAlignment="1">
      <alignment horizontal="center"/>
    </xf>
    <xf numFmtId="0" fontId="16" fillId="0" borderId="50" xfId="0" applyFont="1" applyFill="1" applyBorder="1" applyAlignment="1">
      <alignment horizontal="center"/>
    </xf>
    <xf numFmtId="0" fontId="18" fillId="0" borderId="47" xfId="0" applyFont="1" applyFill="1" applyBorder="1" applyAlignment="1">
      <alignment horizontal="center"/>
    </xf>
    <xf numFmtId="166" fontId="17" fillId="0" borderId="41" xfId="0" applyNumberFormat="1" applyFont="1" applyFill="1" applyBorder="1"/>
    <xf numFmtId="0" fontId="16" fillId="0" borderId="9" xfId="0" applyFont="1" applyFill="1" applyBorder="1" applyAlignment="1">
      <alignment horizontal="center"/>
    </xf>
    <xf numFmtId="0" fontId="16" fillId="0" borderId="46" xfId="0" applyFont="1" applyFill="1" applyBorder="1" applyAlignment="1">
      <alignment horizontal="center"/>
    </xf>
    <xf numFmtId="0" fontId="16" fillId="0" borderId="111" xfId="0" applyFont="1" applyFill="1" applyBorder="1"/>
    <xf numFmtId="0" fontId="16" fillId="0" borderId="111" xfId="0" applyFont="1" applyFill="1" applyBorder="1" applyAlignment="1">
      <alignment horizontal="center"/>
    </xf>
    <xf numFmtId="164" fontId="0" fillId="0" borderId="21" xfId="0" applyNumberFormat="1" applyFill="1" applyBorder="1"/>
    <xf numFmtId="164" fontId="0" fillId="0" borderId="27" xfId="0" applyNumberFormat="1" applyFill="1" applyBorder="1"/>
    <xf numFmtId="164" fontId="0" fillId="0" borderId="17" xfId="0" applyNumberFormat="1" applyFill="1" applyBorder="1"/>
    <xf numFmtId="164" fontId="0" fillId="0" borderId="87" xfId="0" applyNumberFormat="1" applyFill="1" applyBorder="1"/>
    <xf numFmtId="0" fontId="22" fillId="0" borderId="87" xfId="0" applyFont="1" applyBorder="1" applyAlignment="1"/>
    <xf numFmtId="164" fontId="0" fillId="0" borderId="116" xfId="0" applyNumberFormat="1" applyFill="1" applyBorder="1"/>
    <xf numFmtId="164" fontId="0" fillId="0" borderId="32" xfId="0" applyNumberFormat="1" applyFill="1" applyBorder="1"/>
    <xf numFmtId="164" fontId="0" fillId="0" borderId="63" xfId="0" applyNumberFormat="1" applyFill="1" applyBorder="1"/>
    <xf numFmtId="0" fontId="0" fillId="0" borderId="18" xfId="0" applyBorder="1" applyAlignment="1">
      <alignment horizontal="center"/>
    </xf>
    <xf numFmtId="0" fontId="0" fillId="0" borderId="117" xfId="0" applyBorder="1"/>
    <xf numFmtId="164" fontId="0" fillId="0" borderId="115" xfId="0" applyNumberFormat="1" applyFill="1" applyBorder="1"/>
    <xf numFmtId="164" fontId="0" fillId="0" borderId="117" xfId="0" applyNumberFormat="1" applyFill="1" applyBorder="1"/>
    <xf numFmtId="164" fontId="0" fillId="0" borderId="118" xfId="0" applyNumberFormat="1" applyFill="1" applyBorder="1"/>
    <xf numFmtId="164" fontId="0" fillId="0" borderId="119" xfId="0" applyNumberFormat="1" applyFill="1" applyBorder="1"/>
    <xf numFmtId="0" fontId="0" fillId="0" borderId="120" xfId="0" applyBorder="1" applyAlignment="1">
      <alignment horizontal="center"/>
    </xf>
    <xf numFmtId="0" fontId="0" fillId="0" borderId="121" xfId="0" applyBorder="1"/>
    <xf numFmtId="164" fontId="0" fillId="0" borderId="122" xfId="0" applyNumberFormat="1" applyBorder="1"/>
    <xf numFmtId="164" fontId="0" fillId="0" borderId="123" xfId="0" applyNumberFormat="1" applyBorder="1"/>
    <xf numFmtId="164" fontId="0" fillId="0" borderId="106" xfId="0" applyNumberFormat="1" applyBorder="1"/>
    <xf numFmtId="164" fontId="0" fillId="0" borderId="120" xfId="0" applyNumberFormat="1" applyBorder="1"/>
    <xf numFmtId="164" fontId="0" fillId="0" borderId="116" xfId="0" applyNumberFormat="1" applyBorder="1"/>
    <xf numFmtId="164" fontId="0" fillId="0" borderId="32" xfId="0" applyNumberFormat="1" applyBorder="1"/>
    <xf numFmtId="164" fontId="0" fillId="0" borderId="63" xfId="0" applyNumberFormat="1" applyBorder="1"/>
    <xf numFmtId="164" fontId="0" fillId="0" borderId="124" xfId="0" applyNumberFormat="1" applyBorder="1"/>
    <xf numFmtId="164" fontId="0" fillId="0" borderId="88" xfId="0" applyNumberFormat="1" applyBorder="1"/>
    <xf numFmtId="164" fontId="0" fillId="0" borderId="125" xfId="0" applyNumberFormat="1" applyBorder="1"/>
    <xf numFmtId="164" fontId="0" fillId="0" borderId="126" xfId="0" applyNumberFormat="1" applyBorder="1"/>
    <xf numFmtId="0" fontId="0" fillId="0" borderId="126" xfId="0" applyBorder="1" applyAlignment="1">
      <alignment horizontal="center"/>
    </xf>
    <xf numFmtId="0" fontId="8" fillId="0" borderId="22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8" fillId="0" borderId="88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0" fillId="0" borderId="89" xfId="0" applyFill="1" applyBorder="1" applyAlignment="1">
      <alignment horizontal="center"/>
    </xf>
    <xf numFmtId="0" fontId="0" fillId="0" borderId="84" xfId="0" applyFill="1" applyBorder="1"/>
    <xf numFmtId="0" fontId="22" fillId="0" borderId="18" xfId="0" applyFont="1" applyFill="1" applyBorder="1" applyAlignment="1"/>
    <xf numFmtId="0" fontId="8" fillId="0" borderId="93" xfId="0" applyFont="1" applyFill="1" applyBorder="1" applyAlignment="1">
      <alignment horizontal="center"/>
    </xf>
    <xf numFmtId="164" fontId="16" fillId="0" borderId="39" xfId="0" applyNumberFormat="1" applyFont="1" applyFill="1" applyBorder="1"/>
    <xf numFmtId="0" fontId="30" fillId="0" borderId="32" xfId="0" applyFont="1" applyBorder="1"/>
    <xf numFmtId="41" fontId="30" fillId="0" borderId="32" xfId="0" applyNumberFormat="1" applyFont="1" applyBorder="1"/>
    <xf numFmtId="0" fontId="24" fillId="0" borderId="19" xfId="0" applyFont="1" applyBorder="1" applyAlignment="1">
      <alignment wrapText="1"/>
    </xf>
    <xf numFmtId="41" fontId="24" fillId="0" borderId="21" xfId="0" applyNumberFormat="1" applyFont="1" applyBorder="1" applyAlignment="1">
      <alignment vertical="center"/>
    </xf>
    <xf numFmtId="0" fontId="30" fillId="0" borderId="95" xfId="0" applyFont="1" applyFill="1" applyBorder="1"/>
    <xf numFmtId="0" fontId="30" fillId="0" borderId="96" xfId="0" applyFont="1" applyFill="1" applyBorder="1" applyAlignment="1">
      <alignment horizontal="center"/>
    </xf>
    <xf numFmtId="0" fontId="24" fillId="0" borderId="19" xfId="0" applyFont="1" applyFill="1" applyBorder="1"/>
    <xf numFmtId="41" fontId="24" fillId="0" borderId="21" xfId="0" applyNumberFormat="1" applyFont="1" applyFill="1" applyBorder="1"/>
    <xf numFmtId="0" fontId="24" fillId="0" borderId="2" xfId="0" applyFont="1" applyFill="1" applyBorder="1"/>
    <xf numFmtId="41" fontId="24" fillId="0" borderId="3" xfId="0" applyNumberFormat="1" applyFont="1" applyFill="1" applyBorder="1"/>
    <xf numFmtId="0" fontId="24" fillId="0" borderId="22" xfId="0" applyFont="1" applyFill="1" applyBorder="1"/>
    <xf numFmtId="41" fontId="24" fillId="0" borderId="15" xfId="0" applyNumberFormat="1" applyFont="1" applyFill="1" applyBorder="1"/>
    <xf numFmtId="41" fontId="30" fillId="0" borderId="96" xfId="0" applyNumberFormat="1" applyFont="1" applyFill="1" applyBorder="1"/>
    <xf numFmtId="0" fontId="24" fillId="0" borderId="11" xfId="0" applyFont="1" applyFill="1" applyBorder="1"/>
    <xf numFmtId="41" fontId="24" fillId="0" borderId="97" xfId="0" applyNumberFormat="1" applyFont="1" applyFill="1" applyBorder="1"/>
    <xf numFmtId="0" fontId="24" fillId="0" borderId="13" xfId="0" applyFont="1" applyFill="1" applyBorder="1"/>
    <xf numFmtId="41" fontId="24" fillId="0" borderId="10" xfId="0" applyNumberFormat="1" applyFont="1" applyFill="1" applyBorder="1"/>
    <xf numFmtId="0" fontId="16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0" fillId="0" borderId="0" xfId="0" applyAlignment="1"/>
    <xf numFmtId="0" fontId="2" fillId="0" borderId="4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6" fillId="0" borderId="4" xfId="0" applyFont="1" applyFill="1" applyBorder="1" applyAlignment="1"/>
    <xf numFmtId="0" fontId="16" fillId="0" borderId="4" xfId="0" applyFont="1" applyBorder="1" applyAlignment="1"/>
    <xf numFmtId="0" fontId="2" fillId="0" borderId="4" xfId="0" applyFont="1" applyFill="1" applyBorder="1" applyAlignment="1"/>
    <xf numFmtId="0" fontId="2" fillId="6" borderId="4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46" xfId="0" applyFont="1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  <xf numFmtId="0" fontId="8" fillId="0" borderId="0" xfId="0" applyFont="1" applyBorder="1" applyAlignment="1">
      <alignment horizontal="center"/>
    </xf>
    <xf numFmtId="0" fontId="3" fillId="6" borderId="4" xfId="0" applyFont="1" applyFill="1" applyBorder="1" applyAlignment="1">
      <alignment horizontal="left"/>
    </xf>
    <xf numFmtId="0" fontId="2" fillId="0" borderId="1" xfId="0" applyFont="1" applyBorder="1" applyAlignment="1"/>
    <xf numFmtId="0" fontId="16" fillId="0" borderId="1" xfId="0" applyFont="1" applyBorder="1" applyAlignment="1"/>
    <xf numFmtId="0" fontId="2" fillId="0" borderId="20" xfId="0" applyFont="1" applyBorder="1" applyAlignment="1">
      <alignment horizontal="center"/>
    </xf>
    <xf numFmtId="0" fontId="26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Fill="1" applyBorder="1" applyAlignment="1">
      <alignment horizontal="left"/>
    </xf>
    <xf numFmtId="0" fontId="18" fillId="0" borderId="55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17" fillId="0" borderId="71" xfId="0" applyFont="1" applyBorder="1" applyAlignment="1">
      <alignment horizontal="center" vertical="center" wrapText="1"/>
    </xf>
    <xf numFmtId="0" fontId="17" fillId="0" borderId="72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67" xfId="0" applyFont="1" applyBorder="1" applyAlignment="1">
      <alignment horizontal="center" vertical="center"/>
    </xf>
    <xf numFmtId="0" fontId="0" fillId="0" borderId="72" xfId="0" applyBorder="1" applyAlignment="1"/>
    <xf numFmtId="0" fontId="0" fillId="0" borderId="24" xfId="0" applyBorder="1" applyAlignment="1"/>
    <xf numFmtId="0" fontId="17" fillId="0" borderId="41" xfId="0" applyFont="1" applyBorder="1" applyAlignment="1">
      <alignment horizontal="left"/>
    </xf>
    <xf numFmtId="0" fontId="17" fillId="0" borderId="76" xfId="0" applyFont="1" applyBorder="1" applyAlignment="1">
      <alignment horizontal="center"/>
    </xf>
    <xf numFmtId="0" fontId="17" fillId="0" borderId="77" xfId="0" applyFont="1" applyBorder="1" applyAlignment="1">
      <alignment horizontal="center"/>
    </xf>
    <xf numFmtId="0" fontId="17" fillId="0" borderId="78" xfId="0" applyFont="1" applyBorder="1" applyAlignment="1">
      <alignment horizontal="center"/>
    </xf>
    <xf numFmtId="0" fontId="16" fillId="0" borderId="26" xfId="0" applyFont="1" applyFill="1" applyBorder="1" applyAlignment="1">
      <alignment horizontal="left"/>
    </xf>
    <xf numFmtId="0" fontId="17" fillId="0" borderId="26" xfId="0" applyFont="1" applyFill="1" applyBorder="1" applyAlignment="1">
      <alignment horizontal="left"/>
    </xf>
    <xf numFmtId="0" fontId="16" fillId="0" borderId="55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43" xfId="0" applyFont="1" applyBorder="1" applyAlignment="1"/>
    <xf numFmtId="0" fontId="16" fillId="0" borderId="43" xfId="0" applyFont="1" applyBorder="1" applyAlignment="1"/>
    <xf numFmtId="0" fontId="16" fillId="0" borderId="26" xfId="0" applyFont="1" applyBorder="1" applyAlignment="1"/>
    <xf numFmtId="0" fontId="16" fillId="5" borderId="39" xfId="0" applyFont="1" applyFill="1" applyBorder="1" applyAlignment="1"/>
    <xf numFmtId="0" fontId="16" fillId="0" borderId="42" xfId="0" applyFont="1" applyBorder="1" applyAlignment="1"/>
    <xf numFmtId="0" fontId="16" fillId="0" borderId="28" xfId="0" applyFont="1" applyBorder="1" applyAlignment="1"/>
    <xf numFmtId="0" fontId="17" fillId="0" borderId="26" xfId="0" applyFont="1" applyBorder="1" applyAlignment="1">
      <alignment horizontal="center" vertical="center" wrapText="1"/>
    </xf>
    <xf numFmtId="0" fontId="17" fillId="0" borderId="41" xfId="0" applyFont="1" applyFill="1" applyBorder="1" applyAlignment="1">
      <alignment horizontal="left"/>
    </xf>
    <xf numFmtId="0" fontId="16" fillId="0" borderId="26" xfId="0" applyFont="1" applyBorder="1" applyAlignment="1">
      <alignment horizontal="left"/>
    </xf>
    <xf numFmtId="0" fontId="17" fillId="0" borderId="52" xfId="0" applyFont="1" applyBorder="1" applyAlignment="1">
      <alignment horizontal="left"/>
    </xf>
    <xf numFmtId="0" fontId="16" fillId="0" borderId="27" xfId="0" applyFont="1" applyBorder="1" applyAlignment="1">
      <alignment horizontal="left"/>
    </xf>
    <xf numFmtId="0" fontId="16" fillId="0" borderId="58" xfId="0" applyFont="1" applyBorder="1" applyAlignment="1">
      <alignment horizontal="left"/>
    </xf>
    <xf numFmtId="0" fontId="16" fillId="0" borderId="39" xfId="0" applyFont="1" applyFill="1" applyBorder="1" applyAlignment="1"/>
    <xf numFmtId="0" fontId="17" fillId="0" borderId="39" xfId="0" applyFont="1" applyBorder="1" applyAlignment="1"/>
    <xf numFmtId="0" fontId="16" fillId="5" borderId="26" xfId="0" applyFont="1" applyFill="1" applyBorder="1" applyAlignment="1">
      <alignment horizontal="left"/>
    </xf>
    <xf numFmtId="0" fontId="17" fillId="0" borderId="67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8" fillId="0" borderId="55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6" fillId="0" borderId="47" xfId="0" applyFont="1" applyBorder="1" applyAlignment="1"/>
    <xf numFmtId="0" fontId="17" fillId="0" borderId="0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0" fontId="17" fillId="0" borderId="71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6" fillId="0" borderId="26" xfId="0" applyFont="1" applyFill="1" applyBorder="1" applyAlignment="1"/>
    <xf numFmtId="0" fontId="0" fillId="0" borderId="26" xfId="0" applyFont="1" applyBorder="1" applyAlignment="1"/>
    <xf numFmtId="0" fontId="17" fillId="0" borderId="26" xfId="0" applyFont="1" applyBorder="1" applyAlignment="1"/>
    <xf numFmtId="0" fontId="17" fillId="0" borderId="43" xfId="0" applyFont="1" applyFill="1" applyBorder="1" applyAlignment="1"/>
    <xf numFmtId="0" fontId="0" fillId="0" borderId="43" xfId="0" applyFont="1" applyBorder="1" applyAlignment="1"/>
    <xf numFmtId="0" fontId="17" fillId="0" borderId="56" xfId="0" applyFont="1" applyBorder="1" applyAlignment="1"/>
    <xf numFmtId="0" fontId="17" fillId="0" borderId="45" xfId="0" applyFont="1" applyBorder="1" applyAlignment="1"/>
    <xf numFmtId="0" fontId="17" fillId="0" borderId="48" xfId="0" applyFont="1" applyBorder="1" applyAlignment="1"/>
    <xf numFmtId="0" fontId="16" fillId="0" borderId="26" xfId="0" applyFont="1" applyBorder="1" applyAlignment="1">
      <alignment wrapText="1"/>
    </xf>
    <xf numFmtId="0" fontId="17" fillId="0" borderId="26" xfId="0" applyFont="1" applyBorder="1" applyAlignment="1">
      <alignment horizontal="center"/>
    </xf>
    <xf numFmtId="0" fontId="17" fillId="0" borderId="71" xfId="0" applyFont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6" fillId="0" borderId="46" xfId="0" applyFont="1" applyBorder="1" applyAlignment="1"/>
    <xf numFmtId="0" fontId="0" fillId="0" borderId="30" xfId="0" applyBorder="1" applyAlignment="1"/>
    <xf numFmtId="0" fontId="5" fillId="0" borderId="12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33" xfId="0" applyFont="1" applyBorder="1" applyAlignment="1">
      <alignment wrapText="1"/>
    </xf>
    <xf numFmtId="0" fontId="16" fillId="0" borderId="32" xfId="0" applyFont="1" applyBorder="1" applyAlignment="1">
      <alignment wrapText="1"/>
    </xf>
    <xf numFmtId="0" fontId="6" fillId="0" borderId="46" xfId="0" applyFont="1" applyBorder="1" applyAlignment="1">
      <alignment horizontal="center"/>
    </xf>
    <xf numFmtId="0" fontId="5" fillId="0" borderId="37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0" fillId="0" borderId="54" xfId="0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6" fillId="0" borderId="19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60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65" xfId="0" applyFont="1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5" fillId="0" borderId="61" xfId="0" applyFont="1" applyFill="1" applyBorder="1" applyAlignment="1">
      <alignment horizontal="center" wrapText="1"/>
    </xf>
    <xf numFmtId="0" fontId="0" fillId="0" borderId="9" xfId="0" applyFill="1" applyBorder="1" applyAlignment="1">
      <alignment horizontal="center" wrapText="1"/>
    </xf>
    <xf numFmtId="0" fontId="8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5" fillId="0" borderId="7" xfId="0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right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8" fillId="0" borderId="85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82" xfId="0" applyFont="1" applyBorder="1" applyAlignment="1">
      <alignment horizontal="center" vertical="center"/>
    </xf>
    <xf numFmtId="0" fontId="8" fillId="0" borderId="87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8" fillId="0" borderId="84" xfId="0" applyFont="1" applyBorder="1" applyAlignment="1">
      <alignment horizontal="center" vertical="center"/>
    </xf>
    <xf numFmtId="0" fontId="8" fillId="0" borderId="82" xfId="0" applyFont="1" applyBorder="1" applyAlignment="1">
      <alignment horizontal="center" vertical="center" wrapText="1"/>
    </xf>
    <xf numFmtId="0" fontId="8" fillId="0" borderId="87" xfId="0" applyFont="1" applyBorder="1" applyAlignment="1">
      <alignment horizontal="center" vertical="center" wrapText="1"/>
    </xf>
    <xf numFmtId="0" fontId="8" fillId="0" borderId="98" xfId="0" applyFont="1" applyBorder="1" applyAlignment="1">
      <alignment horizontal="center" vertical="center"/>
    </xf>
    <xf numFmtId="0" fontId="8" fillId="0" borderId="82" xfId="0" applyFont="1" applyFill="1" applyBorder="1" applyAlignment="1">
      <alignment horizontal="center" vertical="center"/>
    </xf>
    <xf numFmtId="0" fontId="8" fillId="0" borderId="87" xfId="0" applyFont="1" applyFill="1" applyBorder="1" applyAlignment="1">
      <alignment horizontal="center" vertical="center"/>
    </xf>
    <xf numFmtId="0" fontId="8" fillId="0" borderId="83" xfId="0" applyFont="1" applyFill="1" applyBorder="1" applyAlignment="1">
      <alignment horizontal="center" vertical="center"/>
    </xf>
    <xf numFmtId="0" fontId="8" fillId="0" borderId="84" xfId="0" applyFont="1" applyFill="1" applyBorder="1" applyAlignment="1">
      <alignment horizontal="center" vertical="center"/>
    </xf>
    <xf numFmtId="0" fontId="8" fillId="0" borderId="82" xfId="0" applyFont="1" applyFill="1" applyBorder="1" applyAlignment="1">
      <alignment horizontal="center" vertical="center" wrapText="1"/>
    </xf>
    <xf numFmtId="0" fontId="8" fillId="0" borderId="87" xfId="0" applyFont="1" applyFill="1" applyBorder="1" applyAlignment="1">
      <alignment horizontal="center" vertical="center" wrapText="1"/>
    </xf>
    <xf numFmtId="0" fontId="8" fillId="0" borderId="85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/>
    </xf>
    <xf numFmtId="0" fontId="8" fillId="0" borderId="98" xfId="0" applyFont="1" applyFill="1" applyBorder="1" applyAlignment="1">
      <alignment horizontal="center" vertical="center"/>
    </xf>
    <xf numFmtId="0" fontId="17" fillId="0" borderId="71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0" fontId="17" fillId="0" borderId="109" xfId="0" applyFont="1" applyFill="1" applyBorder="1" applyAlignment="1">
      <alignment horizontal="center"/>
    </xf>
    <xf numFmtId="0" fontId="17" fillId="0" borderId="26" xfId="0" applyFont="1" applyFill="1" applyBorder="1" applyAlignment="1">
      <alignment horizontal="center"/>
    </xf>
    <xf numFmtId="0" fontId="18" fillId="0" borderId="47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17" fillId="0" borderId="71" xfId="0" applyFont="1" applyFill="1" applyBorder="1" applyAlignment="1">
      <alignment horizontal="center" vertical="center" wrapText="1"/>
    </xf>
    <xf numFmtId="0" fontId="17" fillId="0" borderId="72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wrapText="1"/>
    </xf>
    <xf numFmtId="0" fontId="16" fillId="0" borderId="47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/>
    </xf>
    <xf numFmtId="0" fontId="16" fillId="0" borderId="42" xfId="0" applyFont="1" applyFill="1" applyBorder="1" applyAlignment="1"/>
    <xf numFmtId="0" fontId="16" fillId="0" borderId="28" xfId="0" applyFont="1" applyFill="1" applyBorder="1" applyAlignment="1"/>
    <xf numFmtId="0" fontId="17" fillId="0" borderId="39" xfId="0" applyFont="1" applyFill="1" applyBorder="1" applyAlignment="1"/>
    <xf numFmtId="0" fontId="2" fillId="0" borderId="26" xfId="0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right" vertical="center" wrapText="1"/>
    </xf>
    <xf numFmtId="0" fontId="5" fillId="0" borderId="13" xfId="1" applyFont="1" applyFill="1" applyBorder="1" applyAlignment="1">
      <alignment horizontal="right" vertical="center" wrapText="1"/>
    </xf>
    <xf numFmtId="0" fontId="5" fillId="0" borderId="16" xfId="1" applyFont="1" applyFill="1" applyBorder="1" applyAlignment="1">
      <alignment horizontal="center" vertical="center" wrapText="1"/>
    </xf>
    <xf numFmtId="0" fontId="5" fillId="0" borderId="17" xfId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4">
    <cellStyle name="Ezres" xfId="2" builtinId="3"/>
    <cellStyle name="Normál" xfId="0" builtinId="0"/>
    <cellStyle name="Normál 2" xfId="1"/>
    <cellStyle name="Pénznem" xfId="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P50"/>
  <sheetViews>
    <sheetView workbookViewId="0">
      <selection sqref="A1:E1"/>
    </sheetView>
  </sheetViews>
  <sheetFormatPr defaultRowHeight="15" x14ac:dyDescent="0.25"/>
  <cols>
    <col min="1" max="1" width="8.42578125" customWidth="1"/>
    <col min="2" max="2" width="40.7109375" customWidth="1"/>
    <col min="3" max="3" width="13.42578125" style="268" customWidth="1"/>
    <col min="4" max="4" width="34.28515625" style="268" customWidth="1"/>
    <col min="5" max="5" width="16.7109375" customWidth="1"/>
    <col min="6" max="6" width="13.42578125" customWidth="1"/>
    <col min="7" max="8" width="13.42578125" style="268" customWidth="1"/>
    <col min="9" max="9" width="13.42578125" customWidth="1"/>
    <col min="12" max="12" width="10.42578125" bestFit="1" customWidth="1"/>
  </cols>
  <sheetData>
    <row r="1" spans="1:14" x14ac:dyDescent="0.25">
      <c r="A1" s="671" t="s">
        <v>599</v>
      </c>
      <c r="B1" s="671"/>
      <c r="C1" s="671"/>
      <c r="D1" s="671"/>
      <c r="E1" s="671"/>
      <c r="F1" s="466"/>
      <c r="G1" s="466"/>
      <c r="H1" s="318"/>
      <c r="I1" s="318"/>
    </row>
    <row r="2" spans="1:14" x14ac:dyDescent="0.25">
      <c r="A2" s="96"/>
      <c r="B2" s="96"/>
      <c r="C2" s="96"/>
      <c r="D2" s="96"/>
      <c r="E2" s="96"/>
      <c r="F2" s="96"/>
      <c r="G2" s="96"/>
      <c r="H2" s="96"/>
      <c r="I2" s="96"/>
    </row>
    <row r="3" spans="1:14" x14ac:dyDescent="0.25">
      <c r="A3" s="96"/>
      <c r="B3" s="96"/>
      <c r="C3" s="96"/>
      <c r="D3" s="96"/>
      <c r="E3" s="96"/>
      <c r="F3" s="96"/>
      <c r="G3" s="96"/>
      <c r="H3" s="96"/>
      <c r="I3" s="96"/>
    </row>
    <row r="4" spans="1:14" x14ac:dyDescent="0.25">
      <c r="A4" s="96"/>
      <c r="B4" s="96"/>
      <c r="C4" s="96"/>
      <c r="D4" s="96"/>
      <c r="E4" s="96"/>
      <c r="F4" s="96"/>
      <c r="G4" s="96"/>
      <c r="H4" s="96"/>
      <c r="I4" s="96"/>
    </row>
    <row r="5" spans="1:14" x14ac:dyDescent="0.25">
      <c r="A5" s="672" t="s">
        <v>564</v>
      </c>
      <c r="B5" s="673"/>
      <c r="C5" s="673"/>
      <c r="D5" s="673"/>
      <c r="E5" s="673"/>
      <c r="F5" s="467"/>
      <c r="G5" s="467"/>
      <c r="H5" s="467"/>
      <c r="I5" s="318"/>
      <c r="J5" s="52"/>
      <c r="K5" s="52"/>
      <c r="L5" s="52"/>
      <c r="M5" s="52"/>
      <c r="N5" s="52"/>
    </row>
    <row r="6" spans="1:14" ht="16.5" thickBot="1" x14ac:dyDescent="0.3">
      <c r="A6" s="96"/>
      <c r="B6" s="136"/>
      <c r="C6" s="136"/>
      <c r="D6" s="136"/>
      <c r="E6" s="137" t="s">
        <v>101</v>
      </c>
      <c r="F6" s="137"/>
      <c r="G6" s="137"/>
      <c r="H6" s="252"/>
      <c r="I6" s="137"/>
      <c r="J6" s="52"/>
      <c r="K6" s="52"/>
      <c r="L6" s="52"/>
      <c r="M6" s="52"/>
      <c r="N6" s="52"/>
    </row>
    <row r="7" spans="1:14" x14ac:dyDescent="0.25">
      <c r="A7" s="139"/>
      <c r="B7" s="95" t="s">
        <v>89</v>
      </c>
      <c r="C7" s="95" t="s">
        <v>90</v>
      </c>
      <c r="D7" s="95" t="s">
        <v>91</v>
      </c>
      <c r="E7" s="314" t="s">
        <v>575</v>
      </c>
      <c r="F7" s="322"/>
      <c r="G7" s="52"/>
      <c r="H7" s="52"/>
      <c r="I7" s="83"/>
      <c r="J7" s="52"/>
      <c r="K7" s="52"/>
    </row>
    <row r="8" spans="1:14" s="268" customFormat="1" ht="32.25" customHeight="1" x14ac:dyDescent="0.25">
      <c r="A8" s="315"/>
      <c r="B8" s="316"/>
      <c r="C8" s="317" t="s">
        <v>289</v>
      </c>
      <c r="D8" s="316"/>
      <c r="E8" s="488" t="s">
        <v>289</v>
      </c>
      <c r="F8" s="322"/>
      <c r="G8" s="52"/>
      <c r="H8" s="52"/>
      <c r="I8" s="83"/>
      <c r="J8" s="52"/>
      <c r="K8" s="52"/>
    </row>
    <row r="9" spans="1:14" ht="15.75" x14ac:dyDescent="0.25">
      <c r="A9" s="140" t="s">
        <v>96</v>
      </c>
      <c r="B9" s="251" t="s">
        <v>249</v>
      </c>
      <c r="C9" s="251"/>
      <c r="D9" s="464" t="s">
        <v>250</v>
      </c>
      <c r="E9" s="465"/>
      <c r="F9" s="331"/>
      <c r="G9" s="71"/>
      <c r="H9" s="71"/>
      <c r="I9" s="52"/>
      <c r="J9" s="52"/>
      <c r="K9" s="52"/>
    </row>
    <row r="10" spans="1:14" x14ac:dyDescent="0.25">
      <c r="A10" s="116">
        <v>1</v>
      </c>
      <c r="B10" s="141" t="s">
        <v>251</v>
      </c>
      <c r="C10" s="142">
        <f>'3.számú melléklet'!F11</f>
        <v>9235</v>
      </c>
      <c r="D10" s="143" t="s">
        <v>252</v>
      </c>
      <c r="E10" s="653">
        <f>'2.számú melléklet'!G41</f>
        <v>93248.231999999989</v>
      </c>
      <c r="F10" s="331"/>
      <c r="G10" s="71"/>
      <c r="H10" s="71"/>
      <c r="I10" s="52"/>
      <c r="J10" s="52"/>
      <c r="K10" s="52"/>
    </row>
    <row r="11" spans="1:14" x14ac:dyDescent="0.25">
      <c r="A11" s="116">
        <v>2</v>
      </c>
      <c r="B11" s="141" t="s">
        <v>253</v>
      </c>
      <c r="C11" s="142">
        <f>(C12+C13)</f>
        <v>62000</v>
      </c>
      <c r="D11" s="143" t="s">
        <v>254</v>
      </c>
      <c r="E11" s="653">
        <f>'2.számú melléklet'!G42</f>
        <v>45259.140961599995</v>
      </c>
      <c r="F11" s="331"/>
      <c r="G11" s="71"/>
      <c r="H11" s="71"/>
      <c r="I11" s="83"/>
      <c r="J11" s="52"/>
      <c r="K11" s="52"/>
    </row>
    <row r="12" spans="1:14" x14ac:dyDescent="0.25">
      <c r="A12" s="116">
        <v>3</v>
      </c>
      <c r="B12" s="144" t="s">
        <v>225</v>
      </c>
      <c r="C12" s="145">
        <f>('2.számú melléklet'!G21+'2.számú melléklet'!G23)</f>
        <v>56460</v>
      </c>
      <c r="D12" s="143" t="s">
        <v>255</v>
      </c>
      <c r="E12" s="653">
        <f>'2.számú melléklet'!G43</f>
        <v>56869.028943999991</v>
      </c>
      <c r="F12" s="322"/>
      <c r="G12" s="52"/>
      <c r="H12" s="52"/>
      <c r="I12" s="52"/>
      <c r="J12" s="52"/>
      <c r="K12" s="52"/>
    </row>
    <row r="13" spans="1:14" x14ac:dyDescent="0.25">
      <c r="A13" s="116">
        <v>4</v>
      </c>
      <c r="B13" s="144" t="s">
        <v>256</v>
      </c>
      <c r="C13" s="145">
        <f>'2.számú melléklet'!G22</f>
        <v>5540</v>
      </c>
      <c r="D13" s="143"/>
      <c r="E13" s="343"/>
      <c r="F13" s="348"/>
      <c r="G13" s="83"/>
      <c r="H13" s="83"/>
      <c r="I13" s="83"/>
      <c r="J13" s="83"/>
      <c r="K13" s="52"/>
    </row>
    <row r="14" spans="1:14" x14ac:dyDescent="0.25">
      <c r="A14" s="116">
        <v>5</v>
      </c>
      <c r="B14" s="146"/>
      <c r="C14" s="147"/>
      <c r="D14" s="143" t="s">
        <v>258</v>
      </c>
      <c r="E14" s="343">
        <f>'2.számú melléklet'!G44</f>
        <v>125442</v>
      </c>
      <c r="F14" s="348"/>
      <c r="G14" s="85"/>
      <c r="H14" s="85"/>
      <c r="I14" s="85"/>
      <c r="J14" s="85"/>
      <c r="K14" s="52"/>
    </row>
    <row r="15" spans="1:14" x14ac:dyDescent="0.25">
      <c r="A15" s="116">
        <v>6</v>
      </c>
      <c r="B15" s="146" t="s">
        <v>257</v>
      </c>
      <c r="C15" s="142">
        <f>'2.számú melléklet'!G34</f>
        <v>101976</v>
      </c>
      <c r="D15" s="143" t="s">
        <v>259</v>
      </c>
      <c r="E15" s="343">
        <f>'2.számú melléklet'!G45</f>
        <v>6990</v>
      </c>
      <c r="F15" s="348"/>
      <c r="G15" s="85"/>
      <c r="H15" s="121"/>
      <c r="I15" s="85"/>
      <c r="J15" s="85"/>
      <c r="K15" s="52"/>
    </row>
    <row r="16" spans="1:14" x14ac:dyDescent="0.25">
      <c r="A16" s="116">
        <v>7</v>
      </c>
      <c r="B16" s="141" t="s">
        <v>260</v>
      </c>
      <c r="C16" s="531">
        <f>'2.számú melléklet'!G25</f>
        <v>4257</v>
      </c>
      <c r="D16" s="148"/>
      <c r="E16" s="344"/>
      <c r="F16" s="322"/>
      <c r="G16" s="84"/>
      <c r="H16" s="122"/>
      <c r="I16" s="84"/>
      <c r="J16" s="73"/>
      <c r="K16" s="52"/>
    </row>
    <row r="17" spans="1:16" x14ac:dyDescent="0.25">
      <c r="A17" s="116">
        <v>8</v>
      </c>
      <c r="B17" s="141" t="s">
        <v>261</v>
      </c>
      <c r="C17" s="142">
        <f>'2.számú melléklet'!G26+'2.számú melléklet'!G30</f>
        <v>68064</v>
      </c>
      <c r="D17" s="143"/>
      <c r="E17" s="343"/>
      <c r="F17" s="322"/>
      <c r="G17" s="86"/>
      <c r="H17" s="86"/>
      <c r="I17" s="86"/>
      <c r="J17" s="43"/>
      <c r="K17" s="52"/>
    </row>
    <row r="18" spans="1:16" ht="17.100000000000001" customHeight="1" x14ac:dyDescent="0.25">
      <c r="A18" s="116">
        <v>9</v>
      </c>
      <c r="B18" s="141" t="s">
        <v>262</v>
      </c>
      <c r="C18" s="142">
        <f>'2.számú melléklet'!G27</f>
        <v>0</v>
      </c>
      <c r="D18" s="143"/>
      <c r="E18" s="343"/>
      <c r="F18" s="322"/>
      <c r="G18" s="86"/>
      <c r="H18" s="86"/>
      <c r="I18" s="86"/>
      <c r="J18" s="43"/>
      <c r="K18" s="52"/>
    </row>
    <row r="19" spans="1:16" ht="17.100000000000001" customHeight="1" x14ac:dyDescent="0.25">
      <c r="A19" s="116">
        <v>10</v>
      </c>
      <c r="B19" s="149" t="s">
        <v>567</v>
      </c>
      <c r="C19" s="142">
        <f>'2.számú melléklet'!G29+'2.számú melléklet'!G28</f>
        <v>1080</v>
      </c>
      <c r="D19" s="150" t="s">
        <v>263</v>
      </c>
      <c r="E19" s="345">
        <f t="shared" ref="E19" si="0">SUM(E10:E18)</f>
        <v>327808.40190559998</v>
      </c>
      <c r="F19" s="322"/>
      <c r="G19" s="84"/>
      <c r="H19" s="84"/>
      <c r="I19" s="84"/>
      <c r="J19" s="73"/>
      <c r="K19" s="52"/>
    </row>
    <row r="20" spans="1:16" ht="17.100000000000001" customHeight="1" x14ac:dyDescent="0.25">
      <c r="A20" s="116">
        <v>11</v>
      </c>
      <c r="B20" s="141" t="s">
        <v>593</v>
      </c>
      <c r="C20" s="142">
        <f>'2.számú melléklet'!F31</f>
        <v>0</v>
      </c>
      <c r="D20" s="150" t="s">
        <v>168</v>
      </c>
      <c r="E20" s="529">
        <f>'2.számú melléklet'!G50</f>
        <v>1850.06</v>
      </c>
      <c r="F20" s="322"/>
      <c r="G20" s="84"/>
      <c r="H20" s="122"/>
      <c r="I20" s="84"/>
      <c r="J20" s="73"/>
      <c r="K20" s="52"/>
    </row>
    <row r="21" spans="1:16" ht="17.100000000000001" customHeight="1" x14ac:dyDescent="0.25">
      <c r="A21" s="116">
        <v>12</v>
      </c>
      <c r="B21" s="151" t="s">
        <v>264</v>
      </c>
      <c r="C21" s="138">
        <f t="shared" ref="C21" si="1">C10+C11+C15+C16+C17+C18+C19+C20</f>
        <v>246612</v>
      </c>
      <c r="D21" s="100" t="s">
        <v>220</v>
      </c>
      <c r="E21" s="346">
        <f>'2.számú melléklet'!G51</f>
        <v>206921</v>
      </c>
      <c r="F21" s="322"/>
      <c r="G21" s="84"/>
      <c r="H21" s="84"/>
      <c r="I21" s="84"/>
      <c r="J21" s="73"/>
      <c r="K21" s="52"/>
    </row>
    <row r="22" spans="1:16" ht="17.100000000000001" customHeight="1" x14ac:dyDescent="0.25">
      <c r="A22" s="116">
        <v>13</v>
      </c>
      <c r="B22" s="143" t="s">
        <v>265</v>
      </c>
      <c r="C22" s="145">
        <f>'8.számú melléklet'!C12+'10.számú melléklet'!C12</f>
        <v>202457</v>
      </c>
      <c r="D22" s="100" t="s">
        <v>219</v>
      </c>
      <c r="E22" s="653">
        <v>14658</v>
      </c>
      <c r="F22" s="322"/>
      <c r="G22" s="84"/>
      <c r="H22" s="84"/>
      <c r="I22" s="84"/>
      <c r="J22" s="73"/>
      <c r="K22" s="52"/>
    </row>
    <row r="23" spans="1:16" ht="17.100000000000001" customHeight="1" x14ac:dyDescent="0.25">
      <c r="A23" s="116">
        <v>14</v>
      </c>
      <c r="B23" s="143"/>
      <c r="C23" s="145"/>
      <c r="D23" s="143"/>
      <c r="E23" s="343"/>
      <c r="F23" s="322"/>
      <c r="G23" s="84"/>
      <c r="H23" s="84"/>
      <c r="I23" s="84"/>
      <c r="J23" s="73"/>
      <c r="K23" s="52"/>
    </row>
    <row r="24" spans="1:16" ht="17.100000000000001" customHeight="1" x14ac:dyDescent="0.25">
      <c r="A24" s="116">
        <v>15</v>
      </c>
      <c r="B24" s="141" t="s">
        <v>266</v>
      </c>
      <c r="C24" s="142">
        <f>SUM(C22)</f>
        <v>202457</v>
      </c>
      <c r="D24" s="150" t="s">
        <v>246</v>
      </c>
      <c r="E24" s="345">
        <f t="shared" ref="E24" si="2">SUM(E21:E23)</f>
        <v>221579</v>
      </c>
      <c r="F24" s="322"/>
      <c r="G24" s="86"/>
      <c r="H24" s="86"/>
      <c r="I24" s="86"/>
      <c r="J24" s="43"/>
      <c r="K24" s="52"/>
    </row>
    <row r="25" spans="1:16" ht="17.100000000000001" customHeight="1" x14ac:dyDescent="0.25">
      <c r="A25" s="116">
        <v>16</v>
      </c>
      <c r="B25" s="151" t="s">
        <v>267</v>
      </c>
      <c r="C25" s="138">
        <f t="shared" ref="C25" si="3">SUM(C21+C24)</f>
        <v>449069</v>
      </c>
      <c r="D25" s="150" t="s">
        <v>268</v>
      </c>
      <c r="E25" s="345">
        <f t="shared" ref="E25" si="4">SUM(E19+E20+E24)</f>
        <v>551237.46190560004</v>
      </c>
      <c r="F25" s="322"/>
      <c r="G25" s="86"/>
      <c r="H25" s="86"/>
      <c r="I25" s="86"/>
      <c r="J25" s="43"/>
      <c r="K25" s="52"/>
    </row>
    <row r="26" spans="1:16" ht="17.100000000000001" customHeight="1" x14ac:dyDescent="0.25">
      <c r="A26" s="116">
        <v>17</v>
      </c>
      <c r="B26" s="143" t="s">
        <v>269</v>
      </c>
      <c r="C26" s="145">
        <f>C27</f>
        <v>51852</v>
      </c>
      <c r="D26" s="152" t="s">
        <v>270</v>
      </c>
      <c r="E26" s="530">
        <f>'2.számú melléklet'!G54</f>
        <v>50316</v>
      </c>
      <c r="F26" s="322"/>
      <c r="G26" s="86"/>
      <c r="H26" s="86"/>
      <c r="I26" s="86"/>
      <c r="J26" s="43"/>
      <c r="K26" s="52"/>
    </row>
    <row r="27" spans="1:16" ht="17.100000000000001" customHeight="1" x14ac:dyDescent="0.25">
      <c r="A27" s="116">
        <v>18</v>
      </c>
      <c r="B27" s="153" t="s">
        <v>276</v>
      </c>
      <c r="C27" s="147">
        <f>'2.számú melléklet'!G37</f>
        <v>51852</v>
      </c>
      <c r="D27" s="143"/>
      <c r="E27" s="343"/>
      <c r="F27" s="322"/>
      <c r="G27" s="86"/>
      <c r="H27" s="86"/>
      <c r="I27" s="86"/>
      <c r="J27" s="43"/>
      <c r="K27" s="52"/>
    </row>
    <row r="28" spans="1:16" ht="17.100000000000001" customHeight="1" thickBot="1" x14ac:dyDescent="0.3">
      <c r="A28" s="120">
        <v>19</v>
      </c>
      <c r="B28" s="154" t="s">
        <v>271</v>
      </c>
      <c r="C28" s="155">
        <f t="shared" ref="C28" si="5">C25+C27</f>
        <v>500921</v>
      </c>
      <c r="D28" s="154" t="s">
        <v>53</v>
      </c>
      <c r="E28" s="347">
        <f>E19+E20+E24-E26</f>
        <v>500921.46190560004</v>
      </c>
      <c r="F28" s="322"/>
      <c r="G28" s="84"/>
      <c r="H28" s="84"/>
      <c r="I28" s="84"/>
      <c r="J28" s="73"/>
      <c r="K28" s="52"/>
    </row>
    <row r="29" spans="1:16" x14ac:dyDescent="0.25">
      <c r="E29" s="87"/>
      <c r="I29" s="87"/>
      <c r="J29" s="52"/>
      <c r="K29" s="84"/>
      <c r="L29" s="84"/>
      <c r="M29" s="84"/>
      <c r="N29" s="73"/>
      <c r="O29" s="52"/>
    </row>
    <row r="30" spans="1:16" ht="15.75" x14ac:dyDescent="0.25">
      <c r="B30" s="88"/>
      <c r="C30" s="88"/>
      <c r="D30" s="88"/>
      <c r="E30" s="89"/>
      <c r="F30" s="52"/>
      <c r="G30" s="52"/>
      <c r="H30" s="52"/>
      <c r="I30" s="52"/>
      <c r="J30" s="52"/>
      <c r="K30" s="84"/>
      <c r="L30" s="84"/>
      <c r="M30" s="84"/>
      <c r="N30" s="73"/>
      <c r="O30" s="52"/>
    </row>
    <row r="31" spans="1:16" hidden="1" x14ac:dyDescent="0.25">
      <c r="B31" s="73"/>
      <c r="C31" s="254"/>
      <c r="D31" s="254"/>
      <c r="E31" s="52"/>
      <c r="F31" s="52"/>
      <c r="G31" s="52"/>
      <c r="H31" s="52"/>
      <c r="I31" s="52"/>
      <c r="J31" s="52"/>
      <c r="K31" s="84"/>
      <c r="L31" s="84"/>
      <c r="M31" s="84"/>
      <c r="N31" s="73"/>
      <c r="O31" s="52"/>
    </row>
    <row r="32" spans="1:16" x14ac:dyDescent="0.25">
      <c r="B32" s="73"/>
      <c r="C32" s="254"/>
      <c r="D32" s="254"/>
      <c r="E32" s="52"/>
      <c r="F32" s="52"/>
      <c r="G32" s="52"/>
      <c r="H32" s="52"/>
      <c r="I32" s="52"/>
      <c r="J32" s="52"/>
      <c r="K32" s="84"/>
      <c r="L32" s="84"/>
      <c r="M32" s="84"/>
      <c r="N32" s="73"/>
      <c r="O32" s="52"/>
      <c r="P32" s="90"/>
    </row>
    <row r="33" spans="2:16" hidden="1" x14ac:dyDescent="0.25">
      <c r="B33" s="73"/>
      <c r="C33" s="254"/>
      <c r="D33" s="254"/>
      <c r="E33" s="52"/>
      <c r="F33" s="52"/>
      <c r="G33" s="52"/>
      <c r="H33" s="52"/>
      <c r="I33" s="52"/>
      <c r="J33" s="52"/>
      <c r="K33" s="84"/>
      <c r="L33" s="84"/>
      <c r="M33" s="84"/>
      <c r="N33" s="73"/>
      <c r="O33" s="52"/>
    </row>
    <row r="34" spans="2:16" x14ac:dyDescent="0.25">
      <c r="B34" s="73"/>
      <c r="C34" s="254"/>
      <c r="D34" s="254"/>
      <c r="E34" s="71"/>
      <c r="F34" s="52"/>
      <c r="G34" s="52"/>
      <c r="H34" s="52"/>
      <c r="I34" s="52"/>
      <c r="J34" s="52"/>
      <c r="K34" s="86"/>
      <c r="L34" s="86"/>
      <c r="M34" s="86"/>
      <c r="N34" s="43"/>
      <c r="O34" s="52"/>
      <c r="P34" s="91"/>
    </row>
    <row r="35" spans="2:16" x14ac:dyDescent="0.25">
      <c r="B35" s="73"/>
      <c r="C35" s="254"/>
      <c r="D35" s="254"/>
      <c r="E35" s="52"/>
      <c r="F35" s="52"/>
      <c r="G35" s="52"/>
      <c r="H35" s="52"/>
      <c r="I35" s="52"/>
      <c r="J35" s="52"/>
      <c r="K35" s="84"/>
      <c r="L35" s="84"/>
      <c r="M35" s="84"/>
      <c r="N35" s="73"/>
      <c r="O35" s="52"/>
      <c r="P35" s="90"/>
    </row>
    <row r="36" spans="2:16" x14ac:dyDescent="0.25">
      <c r="B36" s="73"/>
      <c r="C36" s="254"/>
      <c r="D36" s="254"/>
      <c r="E36" s="52"/>
      <c r="F36" s="52"/>
      <c r="G36" s="52"/>
      <c r="H36" s="52"/>
      <c r="I36" s="52"/>
      <c r="J36" s="52"/>
      <c r="K36" s="84"/>
      <c r="L36" s="84"/>
      <c r="M36" s="84"/>
      <c r="N36" s="73"/>
      <c r="O36" s="52"/>
    </row>
    <row r="37" spans="2:16" x14ac:dyDescent="0.25">
      <c r="B37" s="73"/>
      <c r="C37" s="254"/>
      <c r="D37" s="254"/>
      <c r="E37" s="52"/>
      <c r="F37" s="52"/>
      <c r="G37" s="52"/>
      <c r="H37" s="52"/>
      <c r="I37" s="52"/>
      <c r="J37" s="52"/>
      <c r="K37" s="84"/>
      <c r="L37" s="84"/>
      <c r="M37" s="84"/>
      <c r="N37" s="73"/>
      <c r="O37" s="52"/>
    </row>
    <row r="38" spans="2:16" x14ac:dyDescent="0.25">
      <c r="B38" s="73"/>
      <c r="C38" s="254"/>
      <c r="D38" s="254"/>
      <c r="E38" s="71"/>
      <c r="F38" s="52"/>
      <c r="G38" s="52"/>
      <c r="H38" s="52"/>
      <c r="I38" s="52"/>
      <c r="J38" s="52"/>
      <c r="K38" s="86"/>
      <c r="L38" s="86"/>
      <c r="M38" s="86"/>
      <c r="N38" s="43"/>
      <c r="O38" s="52"/>
    </row>
    <row r="39" spans="2:16" x14ac:dyDescent="0.25">
      <c r="B39" s="73"/>
      <c r="C39" s="254"/>
      <c r="D39" s="254"/>
      <c r="E39" s="52"/>
      <c r="F39" s="52"/>
      <c r="G39" s="52"/>
      <c r="H39" s="52"/>
      <c r="I39" s="52"/>
      <c r="J39" s="52"/>
      <c r="K39" s="84"/>
      <c r="L39" s="84"/>
      <c r="M39" s="84"/>
      <c r="N39" s="73"/>
      <c r="O39" s="52"/>
    </row>
    <row r="40" spans="2:16" x14ac:dyDescent="0.25">
      <c r="B40" s="73"/>
      <c r="C40" s="254"/>
      <c r="D40" s="254"/>
      <c r="E40" s="52"/>
      <c r="F40" s="52"/>
      <c r="G40" s="52"/>
      <c r="H40" s="52"/>
      <c r="I40" s="52"/>
      <c r="J40" s="52"/>
      <c r="K40" s="84"/>
      <c r="L40" s="84"/>
      <c r="M40" s="84"/>
      <c r="N40" s="73"/>
      <c r="O40" s="52"/>
    </row>
    <row r="41" spans="2:16" x14ac:dyDescent="0.25">
      <c r="B41" s="73"/>
      <c r="C41" s="254"/>
      <c r="D41" s="254"/>
      <c r="E41" s="71"/>
      <c r="F41" s="52"/>
      <c r="G41" s="52"/>
      <c r="H41" s="52"/>
      <c r="I41" s="52"/>
      <c r="J41" s="52"/>
      <c r="K41" s="86"/>
      <c r="L41" s="86"/>
      <c r="M41" s="86"/>
      <c r="N41" s="43"/>
      <c r="O41" s="52"/>
    </row>
    <row r="42" spans="2:16" x14ac:dyDescent="0.25">
      <c r="B42" s="73"/>
      <c r="C42" s="254"/>
      <c r="D42" s="254"/>
      <c r="E42" s="52"/>
      <c r="F42" s="52"/>
      <c r="G42" s="52"/>
      <c r="H42" s="52"/>
      <c r="I42" s="52"/>
      <c r="J42" s="52"/>
      <c r="K42" s="84"/>
      <c r="L42" s="84"/>
      <c r="M42" s="84"/>
      <c r="N42" s="73"/>
      <c r="O42" s="52"/>
    </row>
    <row r="43" spans="2:16" x14ac:dyDescent="0.25">
      <c r="B43" s="73"/>
      <c r="C43" s="254"/>
      <c r="D43" s="254"/>
      <c r="E43" s="71"/>
      <c r="F43" s="52"/>
      <c r="G43" s="52"/>
      <c r="H43" s="52"/>
      <c r="I43" s="52"/>
      <c r="J43" s="52"/>
      <c r="K43" s="86"/>
      <c r="L43" s="86"/>
      <c r="M43" s="86"/>
      <c r="N43" s="43"/>
      <c r="O43" s="52"/>
    </row>
    <row r="44" spans="2:16" x14ac:dyDescent="0.25">
      <c r="B44" s="73"/>
      <c r="C44" s="254"/>
      <c r="D44" s="254"/>
      <c r="E44" s="75"/>
      <c r="F44" s="52"/>
      <c r="G44" s="52"/>
      <c r="H44" s="52"/>
      <c r="I44" s="52"/>
      <c r="J44" s="52"/>
      <c r="K44" s="84"/>
      <c r="L44" s="84"/>
      <c r="M44" s="84"/>
      <c r="N44" s="73"/>
      <c r="O44" s="52"/>
    </row>
    <row r="45" spans="2:16" x14ac:dyDescent="0.25">
      <c r="B45" s="73"/>
      <c r="C45" s="254"/>
      <c r="D45" s="254"/>
      <c r="E45" s="75"/>
      <c r="F45" s="52"/>
      <c r="G45" s="52"/>
      <c r="H45" s="52"/>
      <c r="I45" s="52"/>
      <c r="J45" s="52"/>
      <c r="K45" s="84"/>
      <c r="L45" s="84"/>
      <c r="M45" s="84"/>
      <c r="N45" s="73"/>
      <c r="O45" s="52"/>
    </row>
    <row r="46" spans="2:16" x14ac:dyDescent="0.25">
      <c r="B46" s="73"/>
      <c r="C46" s="254"/>
      <c r="D46" s="254"/>
      <c r="E46" s="71"/>
      <c r="F46" s="52"/>
      <c r="G46" s="52"/>
      <c r="H46" s="52"/>
      <c r="I46" s="52"/>
      <c r="J46" s="52"/>
      <c r="K46" s="86"/>
      <c r="L46" s="86"/>
      <c r="M46" s="86"/>
      <c r="N46" s="43"/>
      <c r="O46" s="52"/>
    </row>
    <row r="47" spans="2:16" x14ac:dyDescent="0.25"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</row>
    <row r="48" spans="2:16" x14ac:dyDescent="0.25"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</row>
    <row r="49" spans="2:15" x14ac:dyDescent="0.25"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</row>
    <row r="50" spans="2:15" x14ac:dyDescent="0.25"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</row>
  </sheetData>
  <mergeCells count="2">
    <mergeCell ref="A1:E1"/>
    <mergeCell ref="A5:E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13"/>
  <sheetViews>
    <sheetView workbookViewId="0">
      <selection activeCell="D18" sqref="D18"/>
    </sheetView>
  </sheetViews>
  <sheetFormatPr defaultRowHeight="15" x14ac:dyDescent="0.25"/>
  <cols>
    <col min="1" max="1" width="4.42578125" customWidth="1"/>
    <col min="2" max="2" width="42" customWidth="1"/>
    <col min="3" max="3" width="29.28515625" customWidth="1"/>
    <col min="4" max="4" width="30.28515625" customWidth="1"/>
    <col min="5" max="5" width="18.28515625" customWidth="1"/>
    <col min="6" max="6" width="18.42578125" customWidth="1"/>
    <col min="7" max="8" width="11.42578125" customWidth="1"/>
  </cols>
  <sheetData>
    <row r="1" spans="1:8" x14ac:dyDescent="0.25">
      <c r="A1" s="788" t="s">
        <v>608</v>
      </c>
      <c r="B1" s="673"/>
      <c r="C1" s="673"/>
      <c r="D1" s="673"/>
      <c r="E1" s="471"/>
      <c r="F1" s="471"/>
      <c r="G1" s="302"/>
      <c r="H1" s="302"/>
    </row>
    <row r="2" spans="1:8" x14ac:dyDescent="0.25">
      <c r="A2" s="166"/>
      <c r="B2" s="96"/>
      <c r="C2" s="96"/>
      <c r="D2" s="96"/>
      <c r="E2" s="96"/>
      <c r="F2" s="96"/>
      <c r="G2" s="96"/>
      <c r="H2" s="96"/>
    </row>
    <row r="3" spans="1:8" ht="33" customHeight="1" x14ac:dyDescent="0.25">
      <c r="A3" s="789" t="s">
        <v>87</v>
      </c>
      <c r="B3" s="790"/>
      <c r="C3" s="790"/>
      <c r="D3" s="790"/>
      <c r="E3" s="353"/>
      <c r="F3" s="353"/>
      <c r="G3" s="788"/>
      <c r="H3" s="673"/>
    </row>
    <row r="4" spans="1:8" x14ac:dyDescent="0.25">
      <c r="A4" s="167" t="s">
        <v>88</v>
      </c>
      <c r="B4" s="96"/>
      <c r="C4" s="96"/>
      <c r="D4" s="96"/>
      <c r="E4" s="96"/>
      <c r="F4" s="96"/>
      <c r="G4" s="96"/>
      <c r="H4" s="96"/>
    </row>
    <row r="5" spans="1:8" ht="15.75" thickBot="1" x14ac:dyDescent="0.3">
      <c r="A5" s="351"/>
      <c r="B5" s="351"/>
      <c r="C5" s="351"/>
      <c r="D5" s="236"/>
      <c r="E5" s="236" t="s">
        <v>301</v>
      </c>
      <c r="F5" s="351"/>
      <c r="G5" s="351"/>
      <c r="H5" s="351"/>
    </row>
    <row r="6" spans="1:8" ht="30.75" customHeight="1" x14ac:dyDescent="0.25">
      <c r="A6" s="533"/>
      <c r="B6" s="534" t="s">
        <v>89</v>
      </c>
      <c r="C6" s="535" t="s">
        <v>90</v>
      </c>
      <c r="D6" s="535" t="s">
        <v>91</v>
      </c>
      <c r="E6" s="539" t="s">
        <v>575</v>
      </c>
      <c r="F6" s="52"/>
    </row>
    <row r="7" spans="1:8" ht="44.25" customHeight="1" x14ac:dyDescent="0.25">
      <c r="A7" s="168"/>
      <c r="B7" s="256" t="s">
        <v>92</v>
      </c>
      <c r="C7" s="257" t="s">
        <v>287</v>
      </c>
      <c r="D7" s="257" t="s">
        <v>288</v>
      </c>
      <c r="E7" s="537" t="s">
        <v>574</v>
      </c>
    </row>
    <row r="8" spans="1:8" x14ac:dyDescent="0.25">
      <c r="A8" s="168">
        <v>1</v>
      </c>
      <c r="B8" s="169" t="s">
        <v>438</v>
      </c>
      <c r="C8" s="170">
        <v>15000</v>
      </c>
      <c r="D8" s="170">
        <v>15000</v>
      </c>
      <c r="E8" s="536">
        <f>D8-C8</f>
        <v>0</v>
      </c>
    </row>
    <row r="9" spans="1:8" s="298" customFormat="1" x14ac:dyDescent="0.25">
      <c r="A9" s="168">
        <v>2</v>
      </c>
      <c r="B9" s="169" t="s">
        <v>440</v>
      </c>
      <c r="C9" s="170">
        <v>20000</v>
      </c>
      <c r="D9" s="170">
        <v>0</v>
      </c>
      <c r="E9" s="536">
        <v>0</v>
      </c>
    </row>
    <row r="10" spans="1:8" s="298" customFormat="1" x14ac:dyDescent="0.25">
      <c r="A10" s="168">
        <v>3</v>
      </c>
      <c r="B10" s="169" t="s">
        <v>439</v>
      </c>
      <c r="C10" s="170">
        <v>116100</v>
      </c>
      <c r="D10" s="170">
        <v>129000</v>
      </c>
      <c r="E10" s="536">
        <f t="shared" ref="E10:E11" si="0">D10-C10</f>
        <v>12900</v>
      </c>
    </row>
    <row r="11" spans="1:8" s="298" customFormat="1" x14ac:dyDescent="0.25">
      <c r="A11" s="168">
        <v>4</v>
      </c>
      <c r="B11" s="169" t="s">
        <v>441</v>
      </c>
      <c r="C11" s="170">
        <v>18194</v>
      </c>
      <c r="D11" s="170">
        <v>18194</v>
      </c>
      <c r="E11" s="536">
        <f t="shared" si="0"/>
        <v>0</v>
      </c>
    </row>
    <row r="12" spans="1:8" ht="15.75" thickBot="1" x14ac:dyDescent="0.3">
      <c r="A12" s="171">
        <v>5</v>
      </c>
      <c r="B12" s="37" t="s">
        <v>94</v>
      </c>
      <c r="C12" s="172">
        <f>SUM(C8:C11)</f>
        <v>169294</v>
      </c>
      <c r="D12" s="172">
        <f>SUM(D8:D11)</f>
        <v>162194</v>
      </c>
      <c r="E12" s="538">
        <f>SUM(E8:E11)</f>
        <v>12900</v>
      </c>
    </row>
    <row r="13" spans="1:8" ht="15.75" x14ac:dyDescent="0.25">
      <c r="A13" s="32"/>
    </row>
  </sheetData>
  <mergeCells count="3">
    <mergeCell ref="G3:H3"/>
    <mergeCell ref="A3:D3"/>
    <mergeCell ref="A1:D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I84"/>
  <sheetViews>
    <sheetView tabSelected="1" topLeftCell="A28" workbookViewId="0">
      <selection activeCell="C9" sqref="C9"/>
    </sheetView>
  </sheetViews>
  <sheetFormatPr defaultRowHeight="15" x14ac:dyDescent="0.25"/>
  <cols>
    <col min="1" max="1" width="9.140625" style="2" customWidth="1"/>
    <col min="2" max="2" width="47.7109375" style="2" customWidth="1"/>
    <col min="3" max="3" width="11.28515625" style="2" customWidth="1"/>
    <col min="4" max="4" width="11.42578125" style="2" customWidth="1"/>
    <col min="5" max="9" width="9.140625" style="2"/>
  </cols>
  <sheetData>
    <row r="1" spans="1:9" x14ac:dyDescent="0.25">
      <c r="A1" s="795" t="s">
        <v>560</v>
      </c>
      <c r="B1" s="796"/>
      <c r="C1" s="796"/>
      <c r="D1" s="304"/>
    </row>
    <row r="2" spans="1:9" ht="15" customHeight="1" x14ac:dyDescent="0.25">
      <c r="A2" s="795" t="s">
        <v>561</v>
      </c>
      <c r="B2" s="796"/>
      <c r="C2" s="796"/>
      <c r="D2" s="303"/>
    </row>
    <row r="3" spans="1:9" ht="15.75" thickBot="1" x14ac:dyDescent="0.3"/>
    <row r="4" spans="1:9" s="173" customFormat="1" ht="26.25" thickBot="1" x14ac:dyDescent="0.25">
      <c r="A4" s="3" t="s">
        <v>54</v>
      </c>
      <c r="B4" s="4" t="s">
        <v>0</v>
      </c>
      <c r="C4" s="5" t="s">
        <v>298</v>
      </c>
      <c r="D4" s="323"/>
      <c r="E4" s="6"/>
      <c r="F4" s="6"/>
      <c r="G4" s="6"/>
      <c r="H4" s="6"/>
    </row>
    <row r="5" spans="1:9" ht="15" customHeight="1" x14ac:dyDescent="0.25">
      <c r="A5" s="8"/>
      <c r="B5" s="9" t="s">
        <v>571</v>
      </c>
      <c r="C5" s="10"/>
      <c r="D5" s="324"/>
      <c r="I5"/>
    </row>
    <row r="6" spans="1:9" ht="15" customHeight="1" x14ac:dyDescent="0.25">
      <c r="A6" s="11"/>
      <c r="B6" s="12" t="s">
        <v>1</v>
      </c>
      <c r="C6" s="13">
        <v>78</v>
      </c>
      <c r="D6" s="324"/>
      <c r="I6"/>
    </row>
    <row r="7" spans="1:9" ht="15" customHeight="1" thickBot="1" x14ac:dyDescent="0.3">
      <c r="A7" s="20"/>
      <c r="B7" s="21" t="s">
        <v>2</v>
      </c>
      <c r="C7" s="22">
        <v>22</v>
      </c>
      <c r="D7" s="324"/>
      <c r="I7"/>
    </row>
    <row r="8" spans="1:9" ht="15" customHeight="1" thickBot="1" x14ac:dyDescent="0.3">
      <c r="A8" s="174"/>
      <c r="B8" s="175" t="s">
        <v>3</v>
      </c>
      <c r="C8" s="176">
        <f>SUM(C6:C7)</f>
        <v>100</v>
      </c>
      <c r="D8" s="324"/>
      <c r="I8"/>
    </row>
    <row r="9" spans="1:9" ht="15" customHeight="1" x14ac:dyDescent="0.25">
      <c r="A9" s="482" t="s">
        <v>55</v>
      </c>
      <c r="B9" s="18" t="s">
        <v>75</v>
      </c>
      <c r="C9" s="19">
        <v>32908</v>
      </c>
      <c r="D9" s="325"/>
      <c r="I9"/>
    </row>
    <row r="10" spans="1:9" ht="15" customHeight="1" x14ac:dyDescent="0.25">
      <c r="A10" s="483"/>
      <c r="B10" s="12" t="s">
        <v>76</v>
      </c>
      <c r="C10" s="13">
        <v>0</v>
      </c>
      <c r="D10" s="325"/>
      <c r="I10"/>
    </row>
    <row r="11" spans="1:9" ht="15" customHeight="1" x14ac:dyDescent="0.25">
      <c r="A11" s="483"/>
      <c r="B11" s="12" t="s">
        <v>77</v>
      </c>
      <c r="C11" s="13">
        <v>0</v>
      </c>
      <c r="D11" s="325"/>
      <c r="I11"/>
    </row>
    <row r="12" spans="1:9" ht="15" customHeight="1" x14ac:dyDescent="0.25">
      <c r="A12" s="791"/>
      <c r="B12" s="12" t="s">
        <v>78</v>
      </c>
      <c r="C12" s="13">
        <v>0</v>
      </c>
      <c r="D12" s="325"/>
      <c r="I12"/>
    </row>
    <row r="13" spans="1:9" ht="15" customHeight="1" x14ac:dyDescent="0.25">
      <c r="A13" s="792"/>
      <c r="B13" s="12" t="s">
        <v>79</v>
      </c>
      <c r="C13" s="13">
        <v>200</v>
      </c>
      <c r="D13" s="325"/>
      <c r="I13"/>
    </row>
    <row r="14" spans="1:9" ht="15" customHeight="1" x14ac:dyDescent="0.25">
      <c r="A14" s="483" t="s">
        <v>299</v>
      </c>
      <c r="B14" s="12" t="s">
        <v>9</v>
      </c>
      <c r="C14" s="13">
        <v>0</v>
      </c>
      <c r="D14" s="325"/>
      <c r="I14"/>
    </row>
    <row r="15" spans="1:9" ht="15" customHeight="1" x14ac:dyDescent="0.25">
      <c r="A15" s="484" t="s">
        <v>296</v>
      </c>
      <c r="B15" s="12" t="s">
        <v>10</v>
      </c>
      <c r="C15" s="13">
        <v>0</v>
      </c>
      <c r="D15" s="325"/>
      <c r="I15"/>
    </row>
    <row r="16" spans="1:9" ht="15" customHeight="1" x14ac:dyDescent="0.25">
      <c r="A16" s="484" t="s">
        <v>56</v>
      </c>
      <c r="B16" s="12" t="s">
        <v>11</v>
      </c>
      <c r="C16" s="13">
        <v>150</v>
      </c>
      <c r="D16" s="325"/>
      <c r="I16"/>
    </row>
    <row r="17" spans="1:9" ht="15" customHeight="1" thickBot="1" x14ac:dyDescent="0.3">
      <c r="A17" s="484" t="s">
        <v>80</v>
      </c>
      <c r="B17" s="12" t="s">
        <v>12</v>
      </c>
      <c r="C17" s="13">
        <v>1522</v>
      </c>
      <c r="D17" s="325"/>
      <c r="I17"/>
    </row>
    <row r="18" spans="1:9" ht="17.25" customHeight="1" thickBot="1" x14ac:dyDescent="0.3">
      <c r="A18" s="15" t="s">
        <v>13</v>
      </c>
      <c r="B18" s="16" t="s">
        <v>14</v>
      </c>
      <c r="C18" s="17">
        <f>SUM(C9:C17)</f>
        <v>34780</v>
      </c>
      <c r="D18" s="325"/>
      <c r="I18"/>
    </row>
    <row r="19" spans="1:9" ht="15" customHeight="1" x14ac:dyDescent="0.25">
      <c r="A19" s="482" t="s">
        <v>57</v>
      </c>
      <c r="B19" s="18" t="s">
        <v>15</v>
      </c>
      <c r="C19" s="19">
        <v>0</v>
      </c>
      <c r="D19" s="325"/>
      <c r="I19"/>
    </row>
    <row r="20" spans="1:9" ht="15" customHeight="1" thickBot="1" x14ac:dyDescent="0.3">
      <c r="A20" s="484"/>
      <c r="B20" s="12" t="s">
        <v>16</v>
      </c>
      <c r="C20" s="13">
        <v>0</v>
      </c>
      <c r="D20" s="325"/>
      <c r="I20"/>
    </row>
    <row r="21" spans="1:9" ht="17.25" customHeight="1" thickBot="1" x14ac:dyDescent="0.3">
      <c r="A21" s="15" t="s">
        <v>13</v>
      </c>
      <c r="B21" s="16" t="s">
        <v>17</v>
      </c>
      <c r="C21" s="17">
        <f>SUM(C19:C20)</f>
        <v>0</v>
      </c>
      <c r="D21" s="325"/>
      <c r="I21"/>
    </row>
    <row r="22" spans="1:9" ht="14.25" customHeight="1" x14ac:dyDescent="0.25">
      <c r="A22" s="482" t="s">
        <v>58</v>
      </c>
      <c r="B22" s="18" t="s">
        <v>18</v>
      </c>
      <c r="C22" s="19">
        <v>6456</v>
      </c>
      <c r="D22" s="325"/>
      <c r="I22"/>
    </row>
    <row r="23" spans="1:9" ht="14.25" customHeight="1" x14ac:dyDescent="0.25">
      <c r="A23" s="483" t="s">
        <v>81</v>
      </c>
      <c r="B23" s="12" t="s">
        <v>19</v>
      </c>
      <c r="C23" s="13">
        <v>265</v>
      </c>
      <c r="D23" s="325"/>
      <c r="I23"/>
    </row>
    <row r="24" spans="1:9" ht="14.25" customHeight="1" x14ac:dyDescent="0.25">
      <c r="A24" s="485" t="s">
        <v>82</v>
      </c>
      <c r="B24" s="21" t="s">
        <v>20</v>
      </c>
      <c r="C24" s="22">
        <v>0</v>
      </c>
      <c r="D24" s="325"/>
      <c r="I24"/>
    </row>
    <row r="25" spans="1:9" ht="14.25" customHeight="1" thickBot="1" x14ac:dyDescent="0.3">
      <c r="A25" s="485"/>
      <c r="B25" s="21" t="s">
        <v>21</v>
      </c>
      <c r="C25" s="22">
        <v>0</v>
      </c>
      <c r="D25" s="326"/>
      <c r="I25"/>
    </row>
    <row r="26" spans="1:9" ht="17.25" customHeight="1" thickBot="1" x14ac:dyDescent="0.3">
      <c r="A26" s="15" t="s">
        <v>13</v>
      </c>
      <c r="B26" s="16" t="s">
        <v>22</v>
      </c>
      <c r="C26" s="17">
        <f>SUM(C22:C25)</f>
        <v>6721</v>
      </c>
      <c r="D26" s="325"/>
      <c r="I26"/>
    </row>
    <row r="27" spans="1:9" ht="13.5" customHeight="1" x14ac:dyDescent="0.25">
      <c r="A27" s="482"/>
      <c r="B27" s="18" t="s">
        <v>23</v>
      </c>
      <c r="C27" s="19">
        <v>0</v>
      </c>
      <c r="D27" s="325"/>
      <c r="I27"/>
    </row>
    <row r="28" spans="1:9" ht="13.5" customHeight="1" x14ac:dyDescent="0.25">
      <c r="A28" s="483" t="s">
        <v>60</v>
      </c>
      <c r="B28" s="12" t="s">
        <v>24</v>
      </c>
      <c r="C28" s="13">
        <v>1000</v>
      </c>
      <c r="D28" s="325"/>
      <c r="I28"/>
    </row>
    <row r="29" spans="1:9" ht="13.5" customHeight="1" x14ac:dyDescent="0.25">
      <c r="A29" s="483"/>
      <c r="B29" s="12" t="s">
        <v>25</v>
      </c>
      <c r="C29" s="13">
        <v>0</v>
      </c>
      <c r="D29" s="325"/>
      <c r="I29"/>
    </row>
    <row r="30" spans="1:9" ht="13.5" customHeight="1" x14ac:dyDescent="0.25">
      <c r="A30" s="483" t="s">
        <v>83</v>
      </c>
      <c r="B30" s="12" t="s">
        <v>26</v>
      </c>
      <c r="C30" s="13">
        <v>0</v>
      </c>
      <c r="D30" s="325"/>
      <c r="I30"/>
    </row>
    <row r="31" spans="1:9" ht="13.5" customHeight="1" x14ac:dyDescent="0.25">
      <c r="A31" s="483" t="s">
        <v>62</v>
      </c>
      <c r="B31" s="12" t="s">
        <v>27</v>
      </c>
      <c r="C31" s="13">
        <v>310</v>
      </c>
      <c r="D31" s="325"/>
      <c r="I31"/>
    </row>
    <row r="32" spans="1:9" ht="13.5" customHeight="1" x14ac:dyDescent="0.25">
      <c r="A32" s="483"/>
      <c r="B32" s="12" t="s">
        <v>28</v>
      </c>
      <c r="C32" s="13">
        <v>0</v>
      </c>
      <c r="D32" s="325"/>
      <c r="I32"/>
    </row>
    <row r="33" spans="1:9" ht="13.5" customHeight="1" x14ac:dyDescent="0.25">
      <c r="A33" s="483"/>
      <c r="B33" s="12" t="s">
        <v>29</v>
      </c>
      <c r="C33" s="13">
        <v>0</v>
      </c>
      <c r="D33" s="325"/>
      <c r="I33"/>
    </row>
    <row r="34" spans="1:9" ht="13.5" customHeight="1" x14ac:dyDescent="0.25">
      <c r="A34" s="483" t="s">
        <v>63</v>
      </c>
      <c r="B34" s="12" t="s">
        <v>30</v>
      </c>
      <c r="C34" s="13">
        <v>0</v>
      </c>
      <c r="D34" s="325"/>
      <c r="I34"/>
    </row>
    <row r="35" spans="1:9" ht="13.5" customHeight="1" x14ac:dyDescent="0.25">
      <c r="A35" s="483"/>
      <c r="B35" s="12" t="s">
        <v>31</v>
      </c>
      <c r="C35" s="13">
        <v>0</v>
      </c>
      <c r="D35" s="325"/>
      <c r="I35"/>
    </row>
    <row r="36" spans="1:9" ht="13.5" customHeight="1" thickBot="1" x14ac:dyDescent="0.3">
      <c r="A36" s="485" t="s">
        <v>64</v>
      </c>
      <c r="B36" s="21" t="s">
        <v>32</v>
      </c>
      <c r="C36" s="22">
        <v>260</v>
      </c>
      <c r="D36" s="326"/>
      <c r="I36"/>
    </row>
    <row r="37" spans="1:9" ht="17.25" customHeight="1" thickBot="1" x14ac:dyDescent="0.3">
      <c r="A37" s="15" t="s">
        <v>13</v>
      </c>
      <c r="B37" s="16" t="s">
        <v>33</v>
      </c>
      <c r="C37" s="17">
        <f>SUM(C27:C36)</f>
        <v>1570</v>
      </c>
      <c r="D37" s="325"/>
      <c r="I37"/>
    </row>
    <row r="38" spans="1:9" ht="13.5" customHeight="1" x14ac:dyDescent="0.25">
      <c r="A38" s="482" t="s">
        <v>65</v>
      </c>
      <c r="B38" s="18" t="s">
        <v>34</v>
      </c>
      <c r="C38" s="19">
        <v>155</v>
      </c>
      <c r="D38" s="325"/>
      <c r="I38"/>
    </row>
    <row r="39" spans="1:9" ht="13.5" customHeight="1" x14ac:dyDescent="0.25">
      <c r="A39" s="482" t="s">
        <v>66</v>
      </c>
      <c r="B39" s="18" t="s">
        <v>35</v>
      </c>
      <c r="C39" s="19">
        <v>1230</v>
      </c>
      <c r="D39" s="325"/>
      <c r="I39"/>
    </row>
    <row r="40" spans="1:9" ht="13.5" customHeight="1" x14ac:dyDescent="0.25">
      <c r="A40" s="483"/>
      <c r="B40" s="12" t="s">
        <v>435</v>
      </c>
      <c r="C40" s="13">
        <v>0</v>
      </c>
      <c r="D40" s="325"/>
      <c r="I40"/>
    </row>
    <row r="41" spans="1:9" ht="13.5" customHeight="1" x14ac:dyDescent="0.25">
      <c r="A41" s="483"/>
      <c r="B41" s="12" t="s">
        <v>37</v>
      </c>
      <c r="C41" s="13">
        <v>300</v>
      </c>
      <c r="D41" s="325"/>
      <c r="I41"/>
    </row>
    <row r="42" spans="1:9" ht="13.5" customHeight="1" x14ac:dyDescent="0.25">
      <c r="A42" s="483"/>
      <c r="B42" s="12" t="s">
        <v>38</v>
      </c>
      <c r="C42" s="13">
        <v>200</v>
      </c>
      <c r="D42" s="325"/>
      <c r="I42"/>
    </row>
    <row r="43" spans="1:9" ht="13.5" customHeight="1" x14ac:dyDescent="0.25">
      <c r="A43" s="483"/>
      <c r="B43" s="12" t="s">
        <v>39</v>
      </c>
      <c r="C43" s="13">
        <v>100</v>
      </c>
      <c r="D43" s="325"/>
      <c r="I43"/>
    </row>
    <row r="44" spans="1:9" ht="13.5" customHeight="1" x14ac:dyDescent="0.25">
      <c r="A44" s="483" t="s">
        <v>69</v>
      </c>
      <c r="B44" s="12" t="s">
        <v>40</v>
      </c>
      <c r="C44" s="13">
        <v>0</v>
      </c>
      <c r="D44" s="325"/>
      <c r="I44"/>
    </row>
    <row r="45" spans="1:9" ht="25.5" customHeight="1" x14ac:dyDescent="0.25">
      <c r="A45" s="483" t="s">
        <v>70</v>
      </c>
      <c r="B45" s="12" t="s">
        <v>41</v>
      </c>
      <c r="C45" s="13">
        <v>680</v>
      </c>
      <c r="D45" s="325"/>
      <c r="I45"/>
    </row>
    <row r="46" spans="1:9" ht="13.5" customHeight="1" thickBot="1" x14ac:dyDescent="0.3">
      <c r="A46" s="483" t="s">
        <v>71</v>
      </c>
      <c r="B46" s="12" t="s">
        <v>570</v>
      </c>
      <c r="C46" s="13">
        <v>1105</v>
      </c>
      <c r="D46" s="325"/>
      <c r="I46"/>
    </row>
    <row r="47" spans="1:9" ht="21.75" customHeight="1" thickBot="1" x14ac:dyDescent="0.3">
      <c r="A47" s="15" t="s">
        <v>13</v>
      </c>
      <c r="B47" s="16" t="s">
        <v>43</v>
      </c>
      <c r="C47" s="17">
        <f>SUM(C38:C46)</f>
        <v>3770</v>
      </c>
      <c r="D47" s="326"/>
      <c r="I47"/>
    </row>
    <row r="48" spans="1:9" ht="13.5" customHeight="1" x14ac:dyDescent="0.25">
      <c r="A48" s="482" t="s">
        <v>72</v>
      </c>
      <c r="B48" s="18" t="s">
        <v>44</v>
      </c>
      <c r="C48" s="19">
        <v>1930</v>
      </c>
      <c r="D48" s="325"/>
      <c r="I48"/>
    </row>
    <row r="49" spans="1:9" ht="13.5" customHeight="1" x14ac:dyDescent="0.25">
      <c r="A49" s="483" t="s">
        <v>73</v>
      </c>
      <c r="B49" s="12" t="s">
        <v>45</v>
      </c>
      <c r="C49" s="13">
        <v>0</v>
      </c>
      <c r="D49" s="325"/>
      <c r="I49"/>
    </row>
    <row r="50" spans="1:9" ht="13.5" customHeight="1" x14ac:dyDescent="0.25">
      <c r="A50" s="483" t="s">
        <v>84</v>
      </c>
      <c r="B50" s="12" t="s">
        <v>46</v>
      </c>
      <c r="C50" s="13">
        <v>1445</v>
      </c>
      <c r="D50" s="326"/>
      <c r="I50"/>
    </row>
    <row r="51" spans="1:9" ht="13.5" customHeight="1" thickBot="1" x14ac:dyDescent="0.3">
      <c r="A51" s="486"/>
      <c r="B51" s="24" t="s">
        <v>85</v>
      </c>
      <c r="C51" s="25">
        <v>0</v>
      </c>
      <c r="D51" s="326"/>
      <c r="I51"/>
    </row>
    <row r="52" spans="1:9" ht="17.25" customHeight="1" thickBot="1" x14ac:dyDescent="0.3">
      <c r="A52" s="15" t="s">
        <v>13</v>
      </c>
      <c r="B52" s="16" t="s">
        <v>48</v>
      </c>
      <c r="C52" s="17">
        <f>SUM(C48:C51)</f>
        <v>3375</v>
      </c>
      <c r="D52" s="326"/>
      <c r="I52"/>
    </row>
    <row r="53" spans="1:9" ht="15" customHeight="1" x14ac:dyDescent="0.25">
      <c r="A53" s="482" t="s">
        <v>86</v>
      </c>
      <c r="B53" s="18" t="s">
        <v>49</v>
      </c>
      <c r="C53" s="19">
        <v>0</v>
      </c>
      <c r="D53" s="325"/>
      <c r="I53"/>
    </row>
    <row r="54" spans="1:9" ht="15" customHeight="1" x14ac:dyDescent="0.25">
      <c r="A54" s="483"/>
      <c r="B54" s="12" t="s">
        <v>50</v>
      </c>
      <c r="C54" s="13">
        <v>0</v>
      </c>
      <c r="D54" s="325"/>
      <c r="I54"/>
    </row>
    <row r="55" spans="1:9" ht="15" customHeight="1" thickBot="1" x14ac:dyDescent="0.3">
      <c r="A55" s="485" t="s">
        <v>300</v>
      </c>
      <c r="B55" s="21" t="s">
        <v>51</v>
      </c>
      <c r="C55" s="22">
        <v>0</v>
      </c>
      <c r="D55" s="326"/>
      <c r="I55"/>
    </row>
    <row r="56" spans="1:9" ht="17.25" customHeight="1" thickBot="1" x14ac:dyDescent="0.3">
      <c r="A56" s="15" t="s">
        <v>13</v>
      </c>
      <c r="B56" s="16" t="s">
        <v>52</v>
      </c>
      <c r="C56" s="17">
        <f>SUM(C53:C55)</f>
        <v>0</v>
      </c>
      <c r="D56" s="327"/>
      <c r="I56"/>
    </row>
    <row r="57" spans="1:9" ht="17.25" customHeight="1" thickBot="1" x14ac:dyDescent="0.3">
      <c r="A57" s="793" t="s">
        <v>53</v>
      </c>
      <c r="B57" s="794"/>
      <c r="C57" s="27">
        <f>C18+C26+C37+C47+C52+C56+C8</f>
        <v>50316</v>
      </c>
      <c r="D57" s="324"/>
      <c r="I57"/>
    </row>
    <row r="58" spans="1:9" x14ac:dyDescent="0.25">
      <c r="B58" s="28"/>
      <c r="C58" s="28"/>
      <c r="D58" s="14"/>
    </row>
    <row r="59" spans="1:9" x14ac:dyDescent="0.25">
      <c r="B59" s="29"/>
      <c r="C59" s="29"/>
    </row>
    <row r="60" spans="1:9" x14ac:dyDescent="0.25">
      <c r="B60" s="28"/>
      <c r="C60" s="30"/>
    </row>
    <row r="61" spans="1:9" x14ac:dyDescent="0.25">
      <c r="B61" s="28"/>
      <c r="C61" s="30"/>
    </row>
    <row r="62" spans="1:9" x14ac:dyDescent="0.25">
      <c r="B62" s="28"/>
      <c r="C62" s="30"/>
    </row>
    <row r="63" spans="1:9" x14ac:dyDescent="0.25">
      <c r="B63" s="29"/>
      <c r="C63" s="23"/>
    </row>
    <row r="67" spans="3:3" x14ac:dyDescent="0.25">
      <c r="C67" s="26"/>
    </row>
    <row r="69" spans="3:3" x14ac:dyDescent="0.25">
      <c r="C69" s="26"/>
    </row>
    <row r="70" spans="3:3" x14ac:dyDescent="0.25">
      <c r="C70" s="26"/>
    </row>
    <row r="71" spans="3:3" x14ac:dyDescent="0.25">
      <c r="C71" s="26"/>
    </row>
    <row r="72" spans="3:3" x14ac:dyDescent="0.25">
      <c r="C72" s="26"/>
    </row>
    <row r="73" spans="3:3" x14ac:dyDescent="0.25">
      <c r="C73" s="26"/>
    </row>
    <row r="74" spans="3:3" x14ac:dyDescent="0.25">
      <c r="C74" s="26"/>
    </row>
    <row r="75" spans="3:3" x14ac:dyDescent="0.25">
      <c r="C75" s="26"/>
    </row>
    <row r="76" spans="3:3" x14ac:dyDescent="0.25">
      <c r="C76" s="26"/>
    </row>
    <row r="77" spans="3:3" x14ac:dyDescent="0.25">
      <c r="C77" s="26"/>
    </row>
    <row r="78" spans="3:3" x14ac:dyDescent="0.25">
      <c r="C78" s="26"/>
    </row>
    <row r="79" spans="3:3" x14ac:dyDescent="0.25">
      <c r="C79" s="26"/>
    </row>
    <row r="80" spans="3:3" x14ac:dyDescent="0.25">
      <c r="C80" s="26"/>
    </row>
    <row r="81" spans="3:3" x14ac:dyDescent="0.25">
      <c r="C81" s="26"/>
    </row>
    <row r="82" spans="3:3" x14ac:dyDescent="0.25">
      <c r="C82" s="26"/>
    </row>
    <row r="83" spans="3:3" x14ac:dyDescent="0.25">
      <c r="C83" s="26"/>
    </row>
    <row r="84" spans="3:3" x14ac:dyDescent="0.25">
      <c r="C84" s="26"/>
    </row>
  </sheetData>
  <mergeCells count="4">
    <mergeCell ref="A12:A13"/>
    <mergeCell ref="A57:B57"/>
    <mergeCell ref="A1:C1"/>
    <mergeCell ref="A2:C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40"/>
  <sheetViews>
    <sheetView workbookViewId="0">
      <selection activeCell="D23" sqref="D23"/>
    </sheetView>
  </sheetViews>
  <sheetFormatPr defaultRowHeight="15" x14ac:dyDescent="0.25"/>
  <cols>
    <col min="1" max="1" width="6.28515625" style="298" customWidth="1"/>
    <col min="2" max="2" width="24.28515625" style="298" customWidth="1"/>
    <col min="3" max="3" width="28.85546875" style="298" customWidth="1"/>
    <col min="4" max="4" width="14.140625" style="298" customWidth="1"/>
    <col min="5" max="5" width="12.140625" style="298" customWidth="1"/>
    <col min="6" max="7" width="11.140625" style="298" customWidth="1"/>
    <col min="8" max="8" width="12.28515625" style="298" customWidth="1"/>
    <col min="9" max="9" width="16.28515625" style="298" customWidth="1"/>
    <col min="10" max="10" width="11.140625" style="298" customWidth="1"/>
    <col min="11" max="11" width="11.42578125" style="298" customWidth="1"/>
    <col min="12" max="12" width="12.140625" style="298" customWidth="1"/>
    <col min="13" max="13" width="11.42578125" style="298" bestFit="1" customWidth="1"/>
    <col min="14" max="16384" width="9.140625" style="298"/>
  </cols>
  <sheetData>
    <row r="1" spans="1:13" x14ac:dyDescent="0.25">
      <c r="A1" s="298" t="s">
        <v>348</v>
      </c>
    </row>
    <row r="2" spans="1:13" ht="15" customHeight="1" x14ac:dyDescent="0.25">
      <c r="A2" s="797" t="s">
        <v>349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</row>
    <row r="3" spans="1:13" ht="15" customHeight="1" thickBot="1" x14ac:dyDescent="0.3"/>
    <row r="4" spans="1:13" ht="18" customHeight="1" x14ac:dyDescent="0.25">
      <c r="A4" s="800" t="s">
        <v>307</v>
      </c>
      <c r="B4" s="800" t="s">
        <v>308</v>
      </c>
      <c r="C4" s="802" t="s">
        <v>309</v>
      </c>
      <c r="D4" s="803"/>
      <c r="E4" s="804" t="s">
        <v>310</v>
      </c>
      <c r="F4" s="800" t="s">
        <v>311</v>
      </c>
      <c r="G4" s="798" t="s">
        <v>312</v>
      </c>
      <c r="H4" s="799"/>
      <c r="I4" s="800" t="s">
        <v>313</v>
      </c>
      <c r="J4" s="800" t="s">
        <v>13</v>
      </c>
      <c r="K4" s="355"/>
    </row>
    <row r="5" spans="1:13" ht="18" customHeight="1" thickBot="1" x14ac:dyDescent="0.3">
      <c r="A5" s="801"/>
      <c r="B5" s="801"/>
      <c r="C5" s="356" t="s">
        <v>350</v>
      </c>
      <c r="D5" s="357" t="s">
        <v>351</v>
      </c>
      <c r="E5" s="805"/>
      <c r="F5" s="801"/>
      <c r="G5" s="358" t="s">
        <v>314</v>
      </c>
      <c r="H5" s="359" t="s">
        <v>315</v>
      </c>
      <c r="I5" s="801"/>
      <c r="J5" s="801"/>
      <c r="K5" s="355"/>
    </row>
    <row r="6" spans="1:13" x14ac:dyDescent="0.25">
      <c r="A6" s="360" t="s">
        <v>316</v>
      </c>
      <c r="B6" s="361" t="s">
        <v>477</v>
      </c>
      <c r="C6" s="362">
        <v>448700</v>
      </c>
      <c r="D6" s="363">
        <v>67305</v>
      </c>
      <c r="E6" s="364">
        <v>0</v>
      </c>
      <c r="F6" s="365">
        <f t="shared" ref="F6:F12" si="0">SUM(C6:E6)</f>
        <v>516005</v>
      </c>
      <c r="G6" s="366">
        <v>0</v>
      </c>
      <c r="H6" s="367">
        <v>0</v>
      </c>
      <c r="I6" s="368">
        <f t="shared" ref="I6:I12" si="1">SUM(G6:H6)</f>
        <v>0</v>
      </c>
      <c r="J6" s="368">
        <f t="shared" ref="J6:J13" si="2">F6+I6</f>
        <v>516005</v>
      </c>
      <c r="K6" s="369"/>
    </row>
    <row r="7" spans="1:13" x14ac:dyDescent="0.25">
      <c r="A7" s="370" t="s">
        <v>317</v>
      </c>
      <c r="B7" s="371" t="s">
        <v>478</v>
      </c>
      <c r="C7" s="372">
        <v>82100</v>
      </c>
      <c r="D7" s="373">
        <v>12315</v>
      </c>
      <c r="E7" s="364">
        <v>0</v>
      </c>
      <c r="F7" s="365">
        <f t="shared" si="0"/>
        <v>94415</v>
      </c>
      <c r="G7" s="374">
        <v>0</v>
      </c>
      <c r="H7" s="375">
        <v>0</v>
      </c>
      <c r="I7" s="376">
        <f t="shared" si="1"/>
        <v>0</v>
      </c>
      <c r="J7" s="376">
        <f t="shared" si="2"/>
        <v>94415</v>
      </c>
      <c r="K7" s="369"/>
    </row>
    <row r="8" spans="1:13" x14ac:dyDescent="0.25">
      <c r="A8" s="370" t="s">
        <v>318</v>
      </c>
      <c r="B8" s="377" t="s">
        <v>479</v>
      </c>
      <c r="C8" s="378">
        <v>30000</v>
      </c>
      <c r="D8" s="373">
        <v>0</v>
      </c>
      <c r="E8" s="364">
        <v>0</v>
      </c>
      <c r="F8" s="365">
        <f t="shared" si="0"/>
        <v>30000</v>
      </c>
      <c r="G8" s="374">
        <v>0</v>
      </c>
      <c r="H8" s="375">
        <v>0</v>
      </c>
      <c r="I8" s="376">
        <f t="shared" si="1"/>
        <v>0</v>
      </c>
      <c r="J8" s="376">
        <f t="shared" si="2"/>
        <v>30000</v>
      </c>
      <c r="K8" s="369"/>
    </row>
    <row r="9" spans="1:13" x14ac:dyDescent="0.25">
      <c r="A9" s="370" t="s">
        <v>319</v>
      </c>
      <c r="B9" s="377" t="s">
        <v>480</v>
      </c>
      <c r="C9" s="378">
        <v>30000</v>
      </c>
      <c r="D9" s="373">
        <v>0</v>
      </c>
      <c r="E9" s="364">
        <v>0</v>
      </c>
      <c r="F9" s="365">
        <f t="shared" si="0"/>
        <v>30000</v>
      </c>
      <c r="G9" s="374">
        <v>0</v>
      </c>
      <c r="H9" s="375">
        <v>0</v>
      </c>
      <c r="I9" s="376">
        <f t="shared" si="1"/>
        <v>0</v>
      </c>
      <c r="J9" s="376">
        <f t="shared" si="2"/>
        <v>30000</v>
      </c>
      <c r="K9" s="369"/>
    </row>
    <row r="10" spans="1:13" x14ac:dyDescent="0.25">
      <c r="A10" s="370" t="s">
        <v>320</v>
      </c>
      <c r="B10" s="377" t="s">
        <v>481</v>
      </c>
      <c r="C10" s="378">
        <v>30000</v>
      </c>
      <c r="D10" s="373">
        <v>0</v>
      </c>
      <c r="E10" s="364">
        <v>0</v>
      </c>
      <c r="F10" s="365">
        <f t="shared" si="0"/>
        <v>30000</v>
      </c>
      <c r="G10" s="374">
        <v>0</v>
      </c>
      <c r="H10" s="375">
        <v>0</v>
      </c>
      <c r="I10" s="376">
        <f t="shared" si="1"/>
        <v>0</v>
      </c>
      <c r="J10" s="376">
        <f t="shared" si="2"/>
        <v>30000</v>
      </c>
      <c r="K10" s="369"/>
    </row>
    <row r="11" spans="1:13" x14ac:dyDescent="0.25">
      <c r="A11" s="370" t="s">
        <v>321</v>
      </c>
      <c r="B11" s="377" t="s">
        <v>482</v>
      </c>
      <c r="C11" s="378">
        <v>30000</v>
      </c>
      <c r="D11" s="373">
        <v>0</v>
      </c>
      <c r="E11" s="364">
        <v>0</v>
      </c>
      <c r="F11" s="365">
        <f t="shared" si="0"/>
        <v>30000</v>
      </c>
      <c r="G11" s="374">
        <v>0</v>
      </c>
      <c r="H11" s="375">
        <v>0</v>
      </c>
      <c r="I11" s="376">
        <f t="shared" si="1"/>
        <v>0</v>
      </c>
      <c r="J11" s="376">
        <f t="shared" si="2"/>
        <v>30000</v>
      </c>
      <c r="K11" s="369"/>
    </row>
    <row r="12" spans="1:13" ht="15.75" thickBot="1" x14ac:dyDescent="0.3">
      <c r="A12" s="370" t="s">
        <v>322</v>
      </c>
      <c r="B12" s="515" t="s">
        <v>483</v>
      </c>
      <c r="C12" s="378">
        <v>30000</v>
      </c>
      <c r="D12" s="373">
        <v>0</v>
      </c>
      <c r="E12" s="364">
        <v>0</v>
      </c>
      <c r="F12" s="365">
        <f t="shared" si="0"/>
        <v>30000</v>
      </c>
      <c r="G12" s="374">
        <v>0</v>
      </c>
      <c r="H12" s="375">
        <v>0</v>
      </c>
      <c r="I12" s="376">
        <f t="shared" si="1"/>
        <v>0</v>
      </c>
      <c r="J12" s="376">
        <f t="shared" si="2"/>
        <v>30000</v>
      </c>
      <c r="K12" s="369"/>
    </row>
    <row r="13" spans="1:13" ht="16.5" thickBot="1" x14ac:dyDescent="0.3">
      <c r="A13" s="379"/>
      <c r="B13" s="380" t="s">
        <v>13</v>
      </c>
      <c r="C13" s="381">
        <f t="shared" ref="C13:I13" si="3">SUM(C6:C12)</f>
        <v>680800</v>
      </c>
      <c r="D13" s="382">
        <f t="shared" si="3"/>
        <v>79620</v>
      </c>
      <c r="E13" s="383">
        <f t="shared" si="3"/>
        <v>0</v>
      </c>
      <c r="F13" s="383">
        <f t="shared" si="3"/>
        <v>760420</v>
      </c>
      <c r="G13" s="384">
        <f t="shared" si="3"/>
        <v>0</v>
      </c>
      <c r="H13" s="384">
        <f t="shared" si="3"/>
        <v>0</v>
      </c>
      <c r="I13" s="383">
        <f t="shared" si="3"/>
        <v>0</v>
      </c>
      <c r="J13" s="383">
        <f t="shared" si="2"/>
        <v>760420</v>
      </c>
      <c r="K13" s="369"/>
    </row>
    <row r="14" spans="1:13" x14ac:dyDescent="0.25">
      <c r="A14" s="306"/>
      <c r="B14" s="306"/>
      <c r="C14" s="385"/>
      <c r="D14" s="385"/>
      <c r="E14" s="354"/>
      <c r="F14" s="354"/>
      <c r="G14" s="354"/>
      <c r="H14" s="354"/>
      <c r="I14" s="354"/>
      <c r="J14" s="354"/>
      <c r="K14" s="354"/>
      <c r="L14" s="354"/>
      <c r="M14" s="52"/>
    </row>
    <row r="15" spans="1:13" ht="15.75" x14ac:dyDescent="0.25">
      <c r="A15" s="386"/>
      <c r="B15" s="386"/>
      <c r="C15" s="352"/>
      <c r="D15" s="352"/>
      <c r="E15" s="354"/>
      <c r="F15" s="354"/>
      <c r="G15" s="354"/>
      <c r="H15" s="354"/>
      <c r="I15" s="354"/>
      <c r="J15" s="354"/>
      <c r="K15" s="354"/>
      <c r="L15" s="354"/>
      <c r="M15" s="52"/>
    </row>
    <row r="17" spans="3:12" ht="15.75" x14ac:dyDescent="0.25">
      <c r="E17" s="797" t="s">
        <v>323</v>
      </c>
      <c r="F17" s="797"/>
      <c r="G17" s="797"/>
      <c r="H17" s="797"/>
      <c r="I17" s="797"/>
      <c r="J17" s="797"/>
      <c r="K17" s="797"/>
    </row>
    <row r="18" spans="3:12" ht="15.75" thickBot="1" x14ac:dyDescent="0.3"/>
    <row r="19" spans="3:12" ht="15.75" thickBot="1" x14ac:dyDescent="0.3">
      <c r="C19" s="388" t="s">
        <v>324</v>
      </c>
      <c r="D19" s="388" t="s">
        <v>352</v>
      </c>
      <c r="E19" s="389" t="s">
        <v>6</v>
      </c>
      <c r="F19" s="389" t="s">
        <v>325</v>
      </c>
      <c r="G19" s="389" t="s">
        <v>326</v>
      </c>
      <c r="H19" s="389" t="s">
        <v>327</v>
      </c>
      <c r="I19" s="390" t="s">
        <v>328</v>
      </c>
      <c r="J19" s="390" t="s">
        <v>329</v>
      </c>
      <c r="K19" s="390" t="s">
        <v>330</v>
      </c>
      <c r="L19" s="390" t="s">
        <v>331</v>
      </c>
    </row>
    <row r="20" spans="3:12" ht="15.75" thickBot="1" x14ac:dyDescent="0.3">
      <c r="C20" s="391">
        <f>C13*12</f>
        <v>8169600</v>
      </c>
      <c r="D20" s="392">
        <f>D13*12</f>
        <v>955440</v>
      </c>
      <c r="E20" s="393">
        <v>0</v>
      </c>
      <c r="F20" s="394">
        <v>0</v>
      </c>
      <c r="G20" s="391">
        <v>0</v>
      </c>
      <c r="H20" s="391">
        <v>0</v>
      </c>
      <c r="I20" s="394">
        <v>0</v>
      </c>
      <c r="J20" s="394">
        <v>0</v>
      </c>
      <c r="K20" s="394">
        <v>0</v>
      </c>
      <c r="L20" s="395">
        <f>SUM(C20:K20)</f>
        <v>9125040</v>
      </c>
    </row>
    <row r="21" spans="3:12" ht="15.75" thickBot="1" x14ac:dyDescent="0.3"/>
    <row r="22" spans="3:12" ht="15.75" thickBot="1" x14ac:dyDescent="0.3">
      <c r="C22" s="396" t="s">
        <v>332</v>
      </c>
      <c r="D22" s="387" t="s">
        <v>333</v>
      </c>
      <c r="E22" s="387" t="s">
        <v>334</v>
      </c>
      <c r="F22" s="397" t="s">
        <v>335</v>
      </c>
      <c r="G22" s="398"/>
      <c r="H22" s="399" t="s">
        <v>336</v>
      </c>
    </row>
    <row r="23" spans="3:12" ht="15.75" thickBot="1" x14ac:dyDescent="0.3">
      <c r="C23" s="400">
        <f>L20</f>
        <v>9125040</v>
      </c>
      <c r="D23" s="401">
        <f>C23*0.195</f>
        <v>1779382.8</v>
      </c>
      <c r="E23" s="402">
        <v>0</v>
      </c>
      <c r="F23" s="402">
        <v>0</v>
      </c>
      <c r="G23" s="403"/>
      <c r="H23" s="395">
        <f>SUM(C23:F23)</f>
        <v>10904422.800000001</v>
      </c>
    </row>
    <row r="25" spans="3:12" ht="15.75" thickBot="1" x14ac:dyDescent="0.3">
      <c r="J25" s="404"/>
      <c r="K25" s="404"/>
      <c r="L25" s="405"/>
    </row>
    <row r="26" spans="3:12" ht="15.75" thickBot="1" x14ac:dyDescent="0.3">
      <c r="C26" s="406" t="s">
        <v>306</v>
      </c>
      <c r="D26" s="407" t="s">
        <v>337</v>
      </c>
      <c r="E26" s="407" t="s">
        <v>338</v>
      </c>
      <c r="F26" s="407" t="s">
        <v>339</v>
      </c>
      <c r="G26" s="408" t="s">
        <v>340</v>
      </c>
      <c r="H26" s="405" t="s">
        <v>341</v>
      </c>
      <c r="I26" s="405" t="s">
        <v>342</v>
      </c>
      <c r="J26" s="353"/>
      <c r="K26" s="353"/>
    </row>
    <row r="27" spans="3:12" ht="15.75" thickBot="1" x14ac:dyDescent="0.3">
      <c r="C27" s="409" t="s">
        <v>477</v>
      </c>
      <c r="D27" s="410">
        <v>148688</v>
      </c>
      <c r="E27" s="410">
        <f t="shared" ref="E27" si="4">D27*1.19</f>
        <v>176938.72</v>
      </c>
      <c r="F27" s="410">
        <f>E27*0.15</f>
        <v>26540.808000000001</v>
      </c>
      <c r="G27" s="411">
        <f t="shared" ref="G27" si="5">E27*0.14</f>
        <v>24771.420800000004</v>
      </c>
      <c r="H27" s="412">
        <f>D27+F27+G27</f>
        <v>200000.22879999998</v>
      </c>
      <c r="I27" s="52">
        <f>H27/1.3451</f>
        <v>148688</v>
      </c>
      <c r="J27" s="66" t="s">
        <v>343</v>
      </c>
      <c r="K27" s="353"/>
    </row>
    <row r="28" spans="3:12" ht="15.75" thickBot="1" x14ac:dyDescent="0.3">
      <c r="C28" s="415" t="s">
        <v>13</v>
      </c>
      <c r="D28" s="416">
        <f>SUM(D27:D27)</f>
        <v>148688</v>
      </c>
      <c r="E28" s="416">
        <f>SUM(E27:E27)</f>
        <v>176938.72</v>
      </c>
      <c r="F28" s="416">
        <f>SUM(F27:F27)</f>
        <v>26540.808000000001</v>
      </c>
      <c r="G28" s="417">
        <f>SUM(G27:G27)</f>
        <v>24771.420800000004</v>
      </c>
      <c r="H28" s="52"/>
      <c r="I28" s="413">
        <f>I27*1.19</f>
        <v>176938.72</v>
      </c>
      <c r="J28" s="66" t="s">
        <v>344</v>
      </c>
      <c r="K28" s="353"/>
    </row>
    <row r="29" spans="3:12" x14ac:dyDescent="0.25">
      <c r="C29" s="404"/>
      <c r="D29" s="419"/>
      <c r="E29" s="419"/>
      <c r="F29" s="418"/>
      <c r="G29" s="418"/>
      <c r="H29" s="52"/>
      <c r="I29" s="413">
        <f>I28*0.15</f>
        <v>26540.808000000001</v>
      </c>
      <c r="J29" s="66" t="s">
        <v>345</v>
      </c>
      <c r="K29" s="353"/>
    </row>
    <row r="30" spans="3:12" x14ac:dyDescent="0.25">
      <c r="C30" s="404"/>
      <c r="D30" s="419"/>
      <c r="E30" s="419"/>
      <c r="F30" s="418"/>
      <c r="G30" s="418"/>
      <c r="H30" s="52"/>
      <c r="I30" s="413">
        <f>I28*0.14</f>
        <v>24771.420800000004</v>
      </c>
      <c r="J30" s="66" t="s">
        <v>346</v>
      </c>
      <c r="K30" s="353"/>
    </row>
    <row r="31" spans="3:12" x14ac:dyDescent="0.25">
      <c r="E31" s="419"/>
      <c r="F31" s="418"/>
      <c r="G31" s="418"/>
      <c r="H31" s="354"/>
      <c r="I31" s="413">
        <f>SUM(I29:I30)</f>
        <v>51312.228800000004</v>
      </c>
      <c r="J31" s="66" t="s">
        <v>347</v>
      </c>
      <c r="K31" s="353"/>
    </row>
    <row r="32" spans="3:12" x14ac:dyDescent="0.25">
      <c r="H32" s="354"/>
      <c r="I32" s="414">
        <f>I31/I27</f>
        <v>0.34510000000000002</v>
      </c>
      <c r="J32" s="353"/>
      <c r="K32" s="353"/>
    </row>
    <row r="33" spans="8:11" ht="13.5" customHeight="1" x14ac:dyDescent="0.25">
      <c r="H33" s="354"/>
      <c r="I33" s="52"/>
      <c r="J33" s="353"/>
      <c r="K33" s="353"/>
    </row>
    <row r="34" spans="8:11" ht="12" customHeight="1" x14ac:dyDescent="0.25">
      <c r="H34" s="354"/>
      <c r="I34" s="52"/>
    </row>
    <row r="35" spans="8:11" x14ac:dyDescent="0.25">
      <c r="H35" s="354"/>
      <c r="I35" s="354"/>
    </row>
    <row r="36" spans="8:11" x14ac:dyDescent="0.25">
      <c r="H36" s="354"/>
      <c r="I36" s="52"/>
    </row>
    <row r="37" spans="8:11" x14ac:dyDescent="0.25">
      <c r="H37" s="418"/>
      <c r="I37" s="352"/>
    </row>
    <row r="38" spans="8:11" x14ac:dyDescent="0.25">
      <c r="H38" s="418"/>
      <c r="I38" s="352"/>
    </row>
    <row r="39" spans="8:11" x14ac:dyDescent="0.25">
      <c r="H39" s="418"/>
      <c r="I39" s="352"/>
    </row>
    <row r="40" spans="8:11" x14ac:dyDescent="0.25">
      <c r="H40" s="418"/>
      <c r="I40" s="420"/>
    </row>
  </sheetData>
  <mergeCells count="10">
    <mergeCell ref="E17:K17"/>
    <mergeCell ref="G4:H4"/>
    <mergeCell ref="I4:I5"/>
    <mergeCell ref="J4:J5"/>
    <mergeCell ref="A2:M2"/>
    <mergeCell ref="A4:A5"/>
    <mergeCell ref="B4:B5"/>
    <mergeCell ref="C4:D4"/>
    <mergeCell ref="E4:E5"/>
    <mergeCell ref="F4:F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17"/>
  <sheetViews>
    <sheetView workbookViewId="0">
      <selection activeCell="C21" sqref="C21"/>
    </sheetView>
  </sheetViews>
  <sheetFormatPr defaultRowHeight="15" x14ac:dyDescent="0.25"/>
  <cols>
    <col min="1" max="1" width="25.5703125" customWidth="1"/>
    <col min="2" max="2" width="14" customWidth="1"/>
    <col min="5" max="5" width="27.7109375" customWidth="1"/>
  </cols>
  <sheetData>
    <row r="1" spans="1:6" x14ac:dyDescent="0.25">
      <c r="A1" s="96" t="s">
        <v>353</v>
      </c>
      <c r="B1" s="96"/>
      <c r="C1" s="96"/>
      <c r="D1" s="96"/>
      <c r="E1" s="96"/>
      <c r="F1" s="96"/>
    </row>
    <row r="2" spans="1:6" x14ac:dyDescent="0.25">
      <c r="A2" s="96"/>
      <c r="B2" s="96"/>
      <c r="C2" s="96"/>
      <c r="D2" s="96"/>
      <c r="E2" s="96"/>
      <c r="F2" s="96"/>
    </row>
    <row r="3" spans="1:6" ht="15.75" x14ac:dyDescent="0.25">
      <c r="A3" s="34" t="s">
        <v>354</v>
      </c>
      <c r="B3" s="96"/>
      <c r="C3" s="96"/>
      <c r="D3" s="96"/>
      <c r="E3" s="96"/>
      <c r="F3" s="96"/>
    </row>
    <row r="4" spans="1:6" ht="15.75" thickBot="1" x14ac:dyDescent="0.3">
      <c r="A4" s="96"/>
      <c r="B4" s="96"/>
      <c r="C4" s="96"/>
      <c r="D4" s="96"/>
      <c r="E4" s="96"/>
      <c r="F4" s="96"/>
    </row>
    <row r="5" spans="1:6" ht="15.75" thickBot="1" x14ac:dyDescent="0.3">
      <c r="A5" s="423" t="s">
        <v>355</v>
      </c>
      <c r="B5" s="424" t="s">
        <v>356</v>
      </c>
      <c r="C5" s="96"/>
      <c r="D5" s="96"/>
      <c r="E5" s="167" t="s">
        <v>153</v>
      </c>
      <c r="F5" s="96"/>
    </row>
    <row r="6" spans="1:6" ht="15.75" thickBot="1" x14ac:dyDescent="0.3">
      <c r="A6" s="425" t="s">
        <v>357</v>
      </c>
      <c r="B6" s="426">
        <v>10000</v>
      </c>
      <c r="C6" s="96"/>
      <c r="D6" s="96"/>
      <c r="E6" s="428">
        <f>SUM(B7,B12,B17)</f>
        <v>749300</v>
      </c>
      <c r="F6" s="96"/>
    </row>
    <row r="7" spans="1:6" ht="15.75" thickBot="1" x14ac:dyDescent="0.3">
      <c r="A7" s="423" t="s">
        <v>358</v>
      </c>
      <c r="B7" s="427">
        <f>SUM(B6)</f>
        <v>10000</v>
      </c>
      <c r="C7" s="96"/>
      <c r="D7" s="96"/>
      <c r="E7" s="96"/>
      <c r="F7" s="96"/>
    </row>
    <row r="8" spans="1:6" x14ac:dyDescent="0.25">
      <c r="A8" s="96"/>
      <c r="B8" s="96"/>
      <c r="C8" s="96"/>
      <c r="D8" s="96"/>
      <c r="E8" s="96"/>
      <c r="F8" s="96"/>
    </row>
    <row r="9" spans="1:6" ht="15.75" thickBot="1" x14ac:dyDescent="0.3">
      <c r="A9" s="96"/>
      <c r="B9" s="96"/>
      <c r="C9" s="96"/>
      <c r="D9" s="96"/>
      <c r="E9" s="96"/>
      <c r="F9" s="96"/>
    </row>
    <row r="10" spans="1:6" ht="15.75" thickBot="1" x14ac:dyDescent="0.3">
      <c r="A10" s="423" t="s">
        <v>359</v>
      </c>
      <c r="B10" s="424" t="s">
        <v>356</v>
      </c>
      <c r="C10" s="96"/>
      <c r="D10" s="96"/>
      <c r="E10" s="96"/>
      <c r="F10" s="96"/>
    </row>
    <row r="11" spans="1:6" ht="15.75" thickBot="1" x14ac:dyDescent="0.3">
      <c r="A11" s="425" t="s">
        <v>360</v>
      </c>
      <c r="B11" s="426">
        <v>580000</v>
      </c>
      <c r="C11" s="96"/>
      <c r="D11" s="96"/>
      <c r="E11" s="96"/>
      <c r="F11" s="96"/>
    </row>
    <row r="12" spans="1:6" ht="15.75" thickBot="1" x14ac:dyDescent="0.3">
      <c r="A12" s="423" t="s">
        <v>358</v>
      </c>
      <c r="B12" s="427">
        <f>SUM(B11)</f>
        <v>580000</v>
      </c>
      <c r="C12" s="96"/>
      <c r="D12" s="96"/>
      <c r="E12" s="96"/>
      <c r="F12" s="96"/>
    </row>
    <row r="13" spans="1:6" x14ac:dyDescent="0.25">
      <c r="A13" s="96"/>
      <c r="B13" s="96"/>
      <c r="C13" s="96"/>
      <c r="D13" s="96"/>
      <c r="E13" s="167" t="s">
        <v>484</v>
      </c>
      <c r="F13" s="96"/>
    </row>
    <row r="14" spans="1:6" ht="15.75" thickBot="1" x14ac:dyDescent="0.3">
      <c r="A14" s="96"/>
      <c r="B14" s="96"/>
      <c r="C14" s="96"/>
      <c r="D14" s="96"/>
      <c r="E14" s="428">
        <v>150144</v>
      </c>
      <c r="F14" s="96"/>
    </row>
    <row r="15" spans="1:6" ht="15.75" thickBot="1" x14ac:dyDescent="0.3">
      <c r="A15" s="423" t="s">
        <v>361</v>
      </c>
      <c r="B15" s="424"/>
      <c r="C15" s="96"/>
      <c r="D15" s="96"/>
      <c r="E15" s="96"/>
      <c r="F15" s="96"/>
    </row>
    <row r="16" spans="1:6" ht="15.75" thickBot="1" x14ac:dyDescent="0.3">
      <c r="A16" s="425" t="s">
        <v>362</v>
      </c>
      <c r="B16" s="426">
        <f>(B7+B12)*0.27</f>
        <v>159300</v>
      </c>
      <c r="C16" s="96"/>
      <c r="D16" s="96"/>
      <c r="E16" s="96"/>
      <c r="F16" s="96"/>
    </row>
    <row r="17" spans="1:2" ht="15.75" thickBot="1" x14ac:dyDescent="0.3">
      <c r="A17" s="423" t="s">
        <v>358</v>
      </c>
      <c r="B17" s="427">
        <f>SUM(B16)</f>
        <v>159300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34"/>
  <sheetViews>
    <sheetView topLeftCell="A10" workbookViewId="0">
      <selection activeCell="F29" sqref="F29"/>
    </sheetView>
  </sheetViews>
  <sheetFormatPr defaultRowHeight="15" x14ac:dyDescent="0.25"/>
  <cols>
    <col min="1" max="1" width="6.28515625" style="298" customWidth="1"/>
    <col min="2" max="2" width="24.28515625" style="298" customWidth="1"/>
    <col min="3" max="3" width="28.85546875" style="298" customWidth="1"/>
    <col min="4" max="4" width="14.140625" style="298" customWidth="1"/>
    <col min="5" max="5" width="12.140625" style="298" customWidth="1"/>
    <col min="6" max="6" width="11.140625" style="298" customWidth="1"/>
    <col min="7" max="7" width="14.28515625" style="298" customWidth="1"/>
    <col min="8" max="8" width="12.28515625" style="298" customWidth="1"/>
    <col min="9" max="9" width="16.28515625" style="298" customWidth="1"/>
    <col min="10" max="10" width="11.140625" style="298" customWidth="1"/>
    <col min="11" max="11" width="11.42578125" style="298" customWidth="1"/>
    <col min="12" max="12" width="12.140625" style="298" customWidth="1"/>
    <col min="13" max="13" width="11.42578125" style="298" bestFit="1" customWidth="1"/>
    <col min="14" max="16384" width="9.140625" style="298"/>
  </cols>
  <sheetData>
    <row r="1" spans="1:13" x14ac:dyDescent="0.25">
      <c r="A1" s="298" t="s">
        <v>485</v>
      </c>
    </row>
    <row r="2" spans="1:13" ht="15" customHeight="1" x14ac:dyDescent="0.25">
      <c r="A2" s="797" t="s">
        <v>363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</row>
    <row r="3" spans="1:13" ht="15" customHeight="1" thickBot="1" x14ac:dyDescent="0.3"/>
    <row r="4" spans="1:13" ht="18" customHeight="1" x14ac:dyDescent="0.25">
      <c r="A4" s="800" t="s">
        <v>307</v>
      </c>
      <c r="B4" s="800" t="s">
        <v>308</v>
      </c>
      <c r="C4" s="802" t="s">
        <v>309</v>
      </c>
      <c r="D4" s="803"/>
      <c r="E4" s="804" t="s">
        <v>310</v>
      </c>
      <c r="F4" s="800" t="s">
        <v>311</v>
      </c>
      <c r="G4" s="798" t="s">
        <v>312</v>
      </c>
      <c r="H4" s="799"/>
      <c r="I4" s="800" t="s">
        <v>313</v>
      </c>
      <c r="J4" s="800" t="s">
        <v>13</v>
      </c>
      <c r="K4" s="355"/>
    </row>
    <row r="5" spans="1:13" ht="18" customHeight="1" thickBot="1" x14ac:dyDescent="0.3">
      <c r="A5" s="801"/>
      <c r="B5" s="801"/>
      <c r="C5" s="356" t="s">
        <v>364</v>
      </c>
      <c r="D5" s="357" t="s">
        <v>351</v>
      </c>
      <c r="E5" s="805"/>
      <c r="F5" s="801"/>
      <c r="G5" s="358" t="s">
        <v>314</v>
      </c>
      <c r="H5" s="359" t="s">
        <v>315</v>
      </c>
      <c r="I5" s="801"/>
      <c r="J5" s="801"/>
      <c r="K5" s="355"/>
    </row>
    <row r="6" spans="1:13" x14ac:dyDescent="0.25">
      <c r="A6" s="360" t="s">
        <v>316</v>
      </c>
      <c r="B6" s="361"/>
      <c r="C6" s="362">
        <v>0</v>
      </c>
      <c r="D6" s="363">
        <v>0</v>
      </c>
      <c r="E6" s="364">
        <v>0</v>
      </c>
      <c r="F6" s="365">
        <f t="shared" ref="F6:F7" si="0">SUM(C6:E6)</f>
        <v>0</v>
      </c>
      <c r="G6" s="366">
        <v>0</v>
      </c>
      <c r="H6" s="367">
        <v>0</v>
      </c>
      <c r="I6" s="368">
        <f t="shared" ref="I6:I7" si="1">SUM(G6:H6)</f>
        <v>0</v>
      </c>
      <c r="J6" s="368">
        <f t="shared" ref="J6:J8" si="2">F6+I6</f>
        <v>0</v>
      </c>
      <c r="K6" s="369"/>
    </row>
    <row r="7" spans="1:13" ht="15.75" thickBot="1" x14ac:dyDescent="0.3">
      <c r="A7" s="370" t="s">
        <v>317</v>
      </c>
      <c r="B7" s="371"/>
      <c r="C7" s="372">
        <v>0</v>
      </c>
      <c r="D7" s="373">
        <v>0</v>
      </c>
      <c r="E7" s="364">
        <v>0</v>
      </c>
      <c r="F7" s="365">
        <f t="shared" si="0"/>
        <v>0</v>
      </c>
      <c r="G7" s="374">
        <v>0</v>
      </c>
      <c r="H7" s="375">
        <v>0</v>
      </c>
      <c r="I7" s="376">
        <f t="shared" si="1"/>
        <v>0</v>
      </c>
      <c r="J7" s="376">
        <f t="shared" si="2"/>
        <v>0</v>
      </c>
      <c r="K7" s="369"/>
    </row>
    <row r="8" spans="1:13" ht="16.5" thickBot="1" x14ac:dyDescent="0.3">
      <c r="A8" s="379"/>
      <c r="B8" s="380" t="s">
        <v>13</v>
      </c>
      <c r="C8" s="381">
        <f t="shared" ref="C8:I8" si="3">SUM(C6:C7)</f>
        <v>0</v>
      </c>
      <c r="D8" s="382">
        <f t="shared" si="3"/>
        <v>0</v>
      </c>
      <c r="E8" s="383">
        <f t="shared" si="3"/>
        <v>0</v>
      </c>
      <c r="F8" s="383">
        <f t="shared" si="3"/>
        <v>0</v>
      </c>
      <c r="G8" s="384">
        <f t="shared" si="3"/>
        <v>0</v>
      </c>
      <c r="H8" s="384">
        <f t="shared" si="3"/>
        <v>0</v>
      </c>
      <c r="I8" s="383">
        <f t="shared" si="3"/>
        <v>0</v>
      </c>
      <c r="J8" s="383">
        <f t="shared" si="2"/>
        <v>0</v>
      </c>
      <c r="K8" s="369"/>
    </row>
    <row r="9" spans="1:13" x14ac:dyDescent="0.25">
      <c r="A9" s="306"/>
      <c r="B9" s="306"/>
      <c r="C9" s="385"/>
      <c r="D9" s="385"/>
      <c r="E9" s="354"/>
      <c r="F9" s="354"/>
      <c r="G9" s="354"/>
      <c r="H9" s="354"/>
      <c r="I9" s="354"/>
      <c r="J9" s="354"/>
      <c r="K9" s="354"/>
      <c r="L9" s="354"/>
      <c r="M9" s="52"/>
    </row>
    <row r="10" spans="1:13" ht="15.75" x14ac:dyDescent="0.25">
      <c r="A10" s="386"/>
      <c r="B10" s="386"/>
      <c r="C10" s="421"/>
      <c r="D10" s="421"/>
      <c r="E10" s="354"/>
      <c r="F10" s="354"/>
      <c r="G10" s="354"/>
      <c r="H10" s="354"/>
      <c r="I10" s="354"/>
      <c r="J10" s="354"/>
      <c r="K10" s="354"/>
      <c r="L10" s="354"/>
      <c r="M10" s="52"/>
    </row>
    <row r="12" spans="1:13" ht="15.75" x14ac:dyDescent="0.25">
      <c r="E12" s="797" t="s">
        <v>323</v>
      </c>
      <c r="F12" s="797"/>
      <c r="G12" s="797"/>
      <c r="H12" s="797"/>
      <c r="I12" s="797"/>
      <c r="J12" s="797"/>
      <c r="K12" s="797"/>
    </row>
    <row r="13" spans="1:13" ht="15.75" thickBot="1" x14ac:dyDescent="0.3"/>
    <row r="14" spans="1:13" ht="15.75" thickBot="1" x14ac:dyDescent="0.3">
      <c r="C14" s="388" t="s">
        <v>324</v>
      </c>
      <c r="D14" s="388" t="s">
        <v>352</v>
      </c>
      <c r="E14" s="389" t="s">
        <v>6</v>
      </c>
      <c r="F14" s="389" t="s">
        <v>325</v>
      </c>
      <c r="G14" s="389" t="s">
        <v>326</v>
      </c>
      <c r="H14" s="389" t="s">
        <v>327</v>
      </c>
      <c r="I14" s="390" t="s">
        <v>328</v>
      </c>
      <c r="J14" s="390" t="s">
        <v>329</v>
      </c>
      <c r="K14" s="390" t="s">
        <v>330</v>
      </c>
      <c r="L14" s="390" t="s">
        <v>331</v>
      </c>
    </row>
    <row r="15" spans="1:13" ht="15.75" thickBot="1" x14ac:dyDescent="0.3">
      <c r="C15" s="391">
        <f>C8*6</f>
        <v>0</v>
      </c>
      <c r="D15" s="392">
        <f>D8*12</f>
        <v>0</v>
      </c>
      <c r="E15" s="393">
        <v>0</v>
      </c>
      <c r="F15" s="394">
        <v>0</v>
      </c>
      <c r="G15" s="391">
        <v>0</v>
      </c>
      <c r="H15" s="391">
        <v>0</v>
      </c>
      <c r="I15" s="394">
        <v>0</v>
      </c>
      <c r="J15" s="394">
        <v>0</v>
      </c>
      <c r="K15" s="394">
        <v>0</v>
      </c>
      <c r="L15" s="395">
        <f>SUM(C15:K15)</f>
        <v>0</v>
      </c>
    </row>
    <row r="16" spans="1:13" ht="15.75" thickBot="1" x14ac:dyDescent="0.3"/>
    <row r="17" spans="3:12" ht="15.75" thickBot="1" x14ac:dyDescent="0.3">
      <c r="C17" s="396" t="s">
        <v>332</v>
      </c>
      <c r="D17" s="387" t="s">
        <v>333</v>
      </c>
      <c r="E17" s="387" t="s">
        <v>365</v>
      </c>
      <c r="F17" s="397" t="s">
        <v>335</v>
      </c>
      <c r="G17" s="398"/>
      <c r="H17" s="399" t="s">
        <v>336</v>
      </c>
    </row>
    <row r="18" spans="3:12" ht="15.75" thickBot="1" x14ac:dyDescent="0.3">
      <c r="C18" s="400">
        <f>L15</f>
        <v>0</v>
      </c>
      <c r="D18" s="401">
        <f>C18*0.135</f>
        <v>0</v>
      </c>
      <c r="E18" s="402">
        <f>C18*0.135</f>
        <v>0</v>
      </c>
      <c r="F18" s="402">
        <v>0</v>
      </c>
      <c r="G18" s="403"/>
      <c r="H18" s="395">
        <f>SUM(C18:F18)</f>
        <v>0</v>
      </c>
    </row>
    <row r="20" spans="3:12" x14ac:dyDescent="0.25">
      <c r="J20" s="404"/>
      <c r="K20" s="404"/>
      <c r="L20" s="405"/>
    </row>
    <row r="21" spans="3:12" ht="15.75" x14ac:dyDescent="0.25">
      <c r="C21" s="34" t="s">
        <v>354</v>
      </c>
      <c r="D21" s="96"/>
      <c r="E21" s="96"/>
      <c r="F21" s="96"/>
      <c r="G21" s="96"/>
      <c r="H21" s="354"/>
      <c r="I21" s="52"/>
    </row>
    <row r="22" spans="3:12" x14ac:dyDescent="0.25">
      <c r="C22" s="96"/>
      <c r="D22" s="96"/>
      <c r="E22" s="96"/>
      <c r="F22" s="96"/>
      <c r="G22" s="96"/>
      <c r="I22" s="354"/>
    </row>
    <row r="23" spans="3:12" ht="15.75" thickBot="1" x14ac:dyDescent="0.3">
      <c r="C23" s="96"/>
      <c r="D23" s="96"/>
      <c r="E23" s="96"/>
      <c r="F23" s="96"/>
      <c r="G23" s="167" t="s">
        <v>153</v>
      </c>
      <c r="H23" s="354"/>
      <c r="I23" s="52"/>
    </row>
    <row r="24" spans="3:12" ht="15.75" thickBot="1" x14ac:dyDescent="0.3">
      <c r="C24" s="423" t="s">
        <v>359</v>
      </c>
      <c r="D24" s="424" t="s">
        <v>356</v>
      </c>
      <c r="E24" s="96"/>
      <c r="F24" s="96"/>
      <c r="G24" s="428">
        <f>SUM(D26,D31)</f>
        <v>0</v>
      </c>
      <c r="H24" s="418"/>
      <c r="I24" s="421"/>
    </row>
    <row r="25" spans="3:12" ht="15.75" thickBot="1" x14ac:dyDescent="0.3">
      <c r="C25" s="425" t="s">
        <v>360</v>
      </c>
      <c r="D25" s="426">
        <v>0</v>
      </c>
      <c r="E25" s="96"/>
      <c r="F25" s="96"/>
      <c r="G25" s="96"/>
      <c r="H25" s="418"/>
      <c r="I25" s="421"/>
    </row>
    <row r="26" spans="3:12" ht="15.75" thickBot="1" x14ac:dyDescent="0.3">
      <c r="C26" s="423" t="s">
        <v>358</v>
      </c>
      <c r="D26" s="427">
        <f>SUM(D25)</f>
        <v>0</v>
      </c>
      <c r="E26" s="96"/>
      <c r="F26" s="96"/>
      <c r="G26" s="96"/>
      <c r="H26" s="418"/>
      <c r="I26" s="421"/>
    </row>
    <row r="27" spans="3:12" x14ac:dyDescent="0.25">
      <c r="C27" s="96"/>
      <c r="D27" s="96"/>
      <c r="E27" s="96"/>
      <c r="F27" s="96"/>
      <c r="G27" s="96"/>
      <c r="H27" s="418"/>
      <c r="I27" s="420"/>
    </row>
    <row r="28" spans="3:12" ht="15.75" thickBot="1" x14ac:dyDescent="0.3">
      <c r="C28" s="96"/>
      <c r="D28" s="96"/>
      <c r="E28" s="96"/>
      <c r="F28" s="96"/>
      <c r="G28" s="96"/>
    </row>
    <row r="29" spans="3:12" ht="15.75" thickBot="1" x14ac:dyDescent="0.3">
      <c r="C29" s="423" t="s">
        <v>361</v>
      </c>
      <c r="D29" s="424"/>
      <c r="E29" s="96"/>
      <c r="F29" s="96"/>
      <c r="G29" s="96"/>
    </row>
    <row r="30" spans="3:12" ht="15.75" thickBot="1" x14ac:dyDescent="0.3">
      <c r="C30" s="425" t="s">
        <v>362</v>
      </c>
      <c r="D30" s="426">
        <f>D26*0.27</f>
        <v>0</v>
      </c>
      <c r="E30" s="96"/>
      <c r="F30" s="96"/>
      <c r="G30" s="96"/>
    </row>
    <row r="31" spans="3:12" ht="15.75" thickBot="1" x14ac:dyDescent="0.3">
      <c r="C31" s="423" t="s">
        <v>358</v>
      </c>
      <c r="D31" s="427">
        <f>SUM(D30)</f>
        <v>0</v>
      </c>
      <c r="E31" s="96"/>
      <c r="F31" s="96"/>
      <c r="G31" s="96"/>
    </row>
    <row r="32" spans="3:12" x14ac:dyDescent="0.25">
      <c r="E32" s="96"/>
      <c r="F32" s="96"/>
      <c r="G32" s="96"/>
    </row>
    <row r="33" spans="5:7" x14ac:dyDescent="0.25">
      <c r="E33" s="96"/>
      <c r="F33" s="96"/>
      <c r="G33" s="96"/>
    </row>
    <row r="34" spans="5:7" x14ac:dyDescent="0.25">
      <c r="E34" s="96"/>
      <c r="F34" s="96"/>
      <c r="G34" s="96"/>
    </row>
  </sheetData>
  <mergeCells count="10">
    <mergeCell ref="E12:K12"/>
    <mergeCell ref="A2:M2"/>
    <mergeCell ref="A4:A5"/>
    <mergeCell ref="B4:B5"/>
    <mergeCell ref="C4:D4"/>
    <mergeCell ref="E4:E5"/>
    <mergeCell ref="F4:F5"/>
    <mergeCell ref="G4:H4"/>
    <mergeCell ref="I4:I5"/>
    <mergeCell ref="J4:J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81"/>
  <sheetViews>
    <sheetView topLeftCell="A37" workbookViewId="0">
      <selection activeCell="E79" sqref="E79"/>
    </sheetView>
  </sheetViews>
  <sheetFormatPr defaultRowHeight="15" x14ac:dyDescent="0.25"/>
  <cols>
    <col min="1" max="1" width="6.28515625" style="298" customWidth="1"/>
    <col min="2" max="2" width="11.140625" style="298" customWidth="1"/>
    <col min="3" max="3" width="28.140625" style="298" customWidth="1"/>
    <col min="4" max="4" width="13.5703125" style="298" customWidth="1"/>
    <col min="5" max="5" width="12.140625" style="298" customWidth="1"/>
    <col min="6" max="6" width="11.140625" style="298" customWidth="1"/>
    <col min="7" max="7" width="19.5703125" style="298" customWidth="1"/>
    <col min="8" max="8" width="13.28515625" style="298" customWidth="1"/>
    <col min="9" max="9" width="12.28515625" style="298" customWidth="1"/>
    <col min="10" max="10" width="12.85546875" style="298" customWidth="1"/>
    <col min="11" max="11" width="11.42578125" style="298" customWidth="1"/>
    <col min="12" max="12" width="12.140625" style="298" customWidth="1"/>
    <col min="13" max="13" width="11.42578125" style="298" bestFit="1" customWidth="1"/>
    <col min="14" max="16384" width="9.140625" style="298"/>
  </cols>
  <sheetData>
    <row r="1" spans="1:13" x14ac:dyDescent="0.25">
      <c r="A1" s="298" t="s">
        <v>576</v>
      </c>
    </row>
    <row r="5" spans="1:13" ht="15" customHeight="1" x14ac:dyDescent="0.25">
      <c r="A5" s="797" t="s">
        <v>363</v>
      </c>
      <c r="B5" s="797"/>
      <c r="C5" s="797"/>
      <c r="D5" s="797"/>
      <c r="E5" s="797"/>
      <c r="F5" s="797"/>
      <c r="G5" s="797"/>
      <c r="H5" s="797"/>
      <c r="I5" s="797"/>
      <c r="J5" s="797"/>
      <c r="K5" s="422"/>
      <c r="L5" s="422"/>
      <c r="M5" s="422"/>
    </row>
    <row r="6" spans="1:13" ht="15" customHeight="1" thickBot="1" x14ac:dyDescent="0.3"/>
    <row r="7" spans="1:13" ht="18" customHeight="1" x14ac:dyDescent="0.25">
      <c r="A7" s="800" t="s">
        <v>307</v>
      </c>
      <c r="B7" s="800" t="s">
        <v>308</v>
      </c>
      <c r="C7" s="802" t="s">
        <v>309</v>
      </c>
      <c r="D7" s="803"/>
      <c r="E7" s="804" t="s">
        <v>310</v>
      </c>
      <c r="F7" s="800" t="s">
        <v>311</v>
      </c>
      <c r="G7" s="798" t="s">
        <v>312</v>
      </c>
      <c r="H7" s="799"/>
      <c r="I7" s="800" t="s">
        <v>313</v>
      </c>
      <c r="J7" s="800" t="s">
        <v>13</v>
      </c>
      <c r="K7" s="355"/>
    </row>
    <row r="8" spans="1:13" ht="18" customHeight="1" thickBot="1" x14ac:dyDescent="0.3">
      <c r="A8" s="801"/>
      <c r="B8" s="801"/>
      <c r="C8" s="356" t="s">
        <v>364</v>
      </c>
      <c r="D8" s="357" t="s">
        <v>351</v>
      </c>
      <c r="E8" s="805"/>
      <c r="F8" s="801"/>
      <c r="G8" s="358" t="s">
        <v>314</v>
      </c>
      <c r="H8" s="359" t="s">
        <v>315</v>
      </c>
      <c r="I8" s="806"/>
      <c r="J8" s="806"/>
      <c r="K8" s="355"/>
    </row>
    <row r="9" spans="1:13" x14ac:dyDescent="0.25">
      <c r="A9" s="360" t="s">
        <v>316</v>
      </c>
      <c r="B9" s="512" t="s">
        <v>493</v>
      </c>
      <c r="C9" s="362">
        <v>81530</v>
      </c>
      <c r="D9" s="363">
        <v>0</v>
      </c>
      <c r="E9" s="364">
        <v>0</v>
      </c>
      <c r="F9" s="365">
        <f t="shared" ref="F9:F44" si="0">SUM(C9:E9)</f>
        <v>81530</v>
      </c>
      <c r="G9" s="366">
        <v>0</v>
      </c>
      <c r="H9" s="440">
        <v>0</v>
      </c>
      <c r="I9" s="368">
        <f t="shared" ref="I9:I44" si="1">SUM(G9:H9)</f>
        <v>0</v>
      </c>
      <c r="J9" s="368">
        <f t="shared" ref="J9:J45" si="2">F9+I9</f>
        <v>81530</v>
      </c>
      <c r="K9" s="369"/>
    </row>
    <row r="10" spans="1:13" x14ac:dyDescent="0.25">
      <c r="A10" s="429" t="s">
        <v>317</v>
      </c>
      <c r="B10" s="511" t="s">
        <v>493</v>
      </c>
      <c r="C10" s="431">
        <v>81530</v>
      </c>
      <c r="D10" s="432">
        <v>0</v>
      </c>
      <c r="E10" s="364">
        <v>0</v>
      </c>
      <c r="F10" s="365">
        <f t="shared" si="0"/>
        <v>81530</v>
      </c>
      <c r="G10" s="433">
        <v>0</v>
      </c>
      <c r="H10" s="441">
        <v>0</v>
      </c>
      <c r="I10" s="376">
        <f t="shared" si="1"/>
        <v>0</v>
      </c>
      <c r="J10" s="376">
        <f t="shared" si="2"/>
        <v>81530</v>
      </c>
      <c r="K10" s="369"/>
    </row>
    <row r="11" spans="1:13" x14ac:dyDescent="0.25">
      <c r="A11" s="429" t="s">
        <v>318</v>
      </c>
      <c r="B11" s="511" t="s">
        <v>493</v>
      </c>
      <c r="C11" s="431">
        <v>81530</v>
      </c>
      <c r="D11" s="432">
        <v>0</v>
      </c>
      <c r="E11" s="364">
        <v>0</v>
      </c>
      <c r="F11" s="365">
        <f t="shared" si="0"/>
        <v>81530</v>
      </c>
      <c r="G11" s="433">
        <v>0</v>
      </c>
      <c r="H11" s="441">
        <v>0</v>
      </c>
      <c r="I11" s="376">
        <f t="shared" si="1"/>
        <v>0</v>
      </c>
      <c r="J11" s="376">
        <f t="shared" si="2"/>
        <v>81530</v>
      </c>
      <c r="K11" s="369"/>
    </row>
    <row r="12" spans="1:13" x14ac:dyDescent="0.25">
      <c r="A12" s="429" t="s">
        <v>319</v>
      </c>
      <c r="B12" s="511" t="s">
        <v>493</v>
      </c>
      <c r="C12" s="431">
        <v>81530</v>
      </c>
      <c r="D12" s="432">
        <v>0</v>
      </c>
      <c r="E12" s="364">
        <v>0</v>
      </c>
      <c r="F12" s="365">
        <f t="shared" si="0"/>
        <v>81530</v>
      </c>
      <c r="G12" s="433">
        <v>0</v>
      </c>
      <c r="H12" s="441">
        <v>0</v>
      </c>
      <c r="I12" s="376">
        <f t="shared" si="1"/>
        <v>0</v>
      </c>
      <c r="J12" s="376">
        <f t="shared" si="2"/>
        <v>81530</v>
      </c>
      <c r="K12" s="369"/>
    </row>
    <row r="13" spans="1:13" x14ac:dyDescent="0.25">
      <c r="A13" s="429" t="s">
        <v>320</v>
      </c>
      <c r="B13" s="511" t="s">
        <v>493</v>
      </c>
      <c r="C13" s="431">
        <v>81530</v>
      </c>
      <c r="D13" s="432">
        <v>0</v>
      </c>
      <c r="E13" s="364">
        <v>0</v>
      </c>
      <c r="F13" s="365">
        <f t="shared" si="0"/>
        <v>81530</v>
      </c>
      <c r="G13" s="433">
        <v>0</v>
      </c>
      <c r="H13" s="441">
        <v>0</v>
      </c>
      <c r="I13" s="376">
        <f t="shared" si="1"/>
        <v>0</v>
      </c>
      <c r="J13" s="376">
        <f t="shared" si="2"/>
        <v>81530</v>
      </c>
      <c r="K13" s="369"/>
    </row>
    <row r="14" spans="1:13" x14ac:dyDescent="0.25">
      <c r="A14" s="429" t="s">
        <v>321</v>
      </c>
      <c r="B14" s="511" t="s">
        <v>493</v>
      </c>
      <c r="C14" s="431">
        <v>81530</v>
      </c>
      <c r="D14" s="432">
        <v>0</v>
      </c>
      <c r="E14" s="364">
        <v>0</v>
      </c>
      <c r="F14" s="365">
        <f t="shared" si="0"/>
        <v>81530</v>
      </c>
      <c r="G14" s="433">
        <v>0</v>
      </c>
      <c r="H14" s="441">
        <v>0</v>
      </c>
      <c r="I14" s="376">
        <f t="shared" si="1"/>
        <v>0</v>
      </c>
      <c r="J14" s="376">
        <f t="shared" si="2"/>
        <v>81530</v>
      </c>
      <c r="K14" s="369"/>
    </row>
    <row r="15" spans="1:13" x14ac:dyDescent="0.25">
      <c r="A15" s="429" t="s">
        <v>322</v>
      </c>
      <c r="B15" s="511" t="s">
        <v>493</v>
      </c>
      <c r="C15" s="431">
        <v>81530</v>
      </c>
      <c r="D15" s="432">
        <v>0</v>
      </c>
      <c r="E15" s="364">
        <v>0</v>
      </c>
      <c r="F15" s="365">
        <f t="shared" si="0"/>
        <v>81530</v>
      </c>
      <c r="G15" s="433">
        <v>0</v>
      </c>
      <c r="H15" s="441">
        <v>0</v>
      </c>
      <c r="I15" s="376">
        <f t="shared" si="1"/>
        <v>0</v>
      </c>
      <c r="J15" s="376">
        <f t="shared" si="2"/>
        <v>81530</v>
      </c>
      <c r="K15" s="369"/>
    </row>
    <row r="16" spans="1:13" x14ac:dyDescent="0.25">
      <c r="A16" s="429" t="s">
        <v>366</v>
      </c>
      <c r="B16" s="511" t="s">
        <v>493</v>
      </c>
      <c r="C16" s="431">
        <v>81530</v>
      </c>
      <c r="D16" s="432">
        <v>0</v>
      </c>
      <c r="E16" s="364">
        <v>0</v>
      </c>
      <c r="F16" s="365">
        <f t="shared" si="0"/>
        <v>81530</v>
      </c>
      <c r="G16" s="433">
        <v>0</v>
      </c>
      <c r="H16" s="441">
        <v>0</v>
      </c>
      <c r="I16" s="376">
        <f t="shared" si="1"/>
        <v>0</v>
      </c>
      <c r="J16" s="376">
        <f t="shared" si="2"/>
        <v>81530</v>
      </c>
      <c r="K16" s="369"/>
    </row>
    <row r="17" spans="1:11" x14ac:dyDescent="0.25">
      <c r="A17" s="429" t="s">
        <v>367</v>
      </c>
      <c r="B17" s="512" t="s">
        <v>493</v>
      </c>
      <c r="C17" s="431">
        <v>81530</v>
      </c>
      <c r="D17" s="432">
        <v>0</v>
      </c>
      <c r="E17" s="364">
        <v>0</v>
      </c>
      <c r="F17" s="365">
        <f t="shared" si="0"/>
        <v>81530</v>
      </c>
      <c r="G17" s="433">
        <v>0</v>
      </c>
      <c r="H17" s="441">
        <v>0</v>
      </c>
      <c r="I17" s="376">
        <f t="shared" si="1"/>
        <v>0</v>
      </c>
      <c r="J17" s="376">
        <f t="shared" si="2"/>
        <v>81530</v>
      </c>
      <c r="K17" s="369"/>
    </row>
    <row r="18" spans="1:11" x14ac:dyDescent="0.25">
      <c r="A18" s="429" t="s">
        <v>278</v>
      </c>
      <c r="B18" s="512" t="s">
        <v>493</v>
      </c>
      <c r="C18" s="431">
        <v>81530</v>
      </c>
      <c r="D18" s="432">
        <v>0</v>
      </c>
      <c r="E18" s="364">
        <v>0</v>
      </c>
      <c r="F18" s="365">
        <f t="shared" si="0"/>
        <v>81530</v>
      </c>
      <c r="G18" s="433">
        <v>0</v>
      </c>
      <c r="H18" s="441">
        <v>0</v>
      </c>
      <c r="I18" s="376">
        <f t="shared" si="1"/>
        <v>0</v>
      </c>
      <c r="J18" s="376">
        <f t="shared" si="2"/>
        <v>81530</v>
      </c>
      <c r="K18" s="369"/>
    </row>
    <row r="19" spans="1:11" x14ac:dyDescent="0.25">
      <c r="A19" s="429" t="s">
        <v>279</v>
      </c>
      <c r="B19" s="510" t="s">
        <v>493</v>
      </c>
      <c r="C19" s="431">
        <v>89705</v>
      </c>
      <c r="D19" s="432">
        <v>0</v>
      </c>
      <c r="E19" s="364">
        <v>0</v>
      </c>
      <c r="F19" s="365">
        <f t="shared" si="0"/>
        <v>89705</v>
      </c>
      <c r="G19" s="433">
        <v>0</v>
      </c>
      <c r="H19" s="441">
        <v>0</v>
      </c>
      <c r="I19" s="376">
        <f t="shared" si="1"/>
        <v>0</v>
      </c>
      <c r="J19" s="376">
        <f t="shared" si="2"/>
        <v>89705</v>
      </c>
      <c r="K19" s="369"/>
    </row>
    <row r="20" spans="1:11" x14ac:dyDescent="0.25">
      <c r="A20" s="429" t="s">
        <v>280</v>
      </c>
      <c r="B20" s="430" t="s">
        <v>494</v>
      </c>
      <c r="C20" s="431">
        <v>81530</v>
      </c>
      <c r="D20" s="432">
        <v>0</v>
      </c>
      <c r="E20" s="364">
        <v>0</v>
      </c>
      <c r="F20" s="365">
        <f t="shared" si="0"/>
        <v>81530</v>
      </c>
      <c r="G20" s="433">
        <v>0</v>
      </c>
      <c r="H20" s="441">
        <v>0</v>
      </c>
      <c r="I20" s="376">
        <f t="shared" si="1"/>
        <v>0</v>
      </c>
      <c r="J20" s="376">
        <f t="shared" si="2"/>
        <v>81530</v>
      </c>
      <c r="K20" s="509"/>
    </row>
    <row r="21" spans="1:11" x14ac:dyDescent="0.25">
      <c r="A21" s="429" t="s">
        <v>281</v>
      </c>
      <c r="B21" s="430" t="s">
        <v>494</v>
      </c>
      <c r="C21" s="431">
        <v>81530</v>
      </c>
      <c r="D21" s="432">
        <v>0</v>
      </c>
      <c r="E21" s="364">
        <v>0</v>
      </c>
      <c r="F21" s="365">
        <f t="shared" si="0"/>
        <v>81530</v>
      </c>
      <c r="G21" s="433">
        <v>0</v>
      </c>
      <c r="H21" s="441">
        <v>0</v>
      </c>
      <c r="I21" s="376">
        <f t="shared" si="1"/>
        <v>0</v>
      </c>
      <c r="J21" s="376">
        <f t="shared" si="2"/>
        <v>81530</v>
      </c>
      <c r="K21" s="509"/>
    </row>
    <row r="22" spans="1:11" x14ac:dyDescent="0.25">
      <c r="A22" s="429" t="s">
        <v>282</v>
      </c>
      <c r="B22" s="430" t="s">
        <v>494</v>
      </c>
      <c r="C22" s="431">
        <v>81530</v>
      </c>
      <c r="D22" s="432">
        <v>0</v>
      </c>
      <c r="E22" s="364">
        <v>0</v>
      </c>
      <c r="F22" s="365">
        <f t="shared" si="0"/>
        <v>81530</v>
      </c>
      <c r="G22" s="433">
        <v>0</v>
      </c>
      <c r="H22" s="441">
        <v>0</v>
      </c>
      <c r="I22" s="376">
        <f t="shared" si="1"/>
        <v>0</v>
      </c>
      <c r="J22" s="376">
        <f t="shared" si="2"/>
        <v>81530</v>
      </c>
      <c r="K22" s="369"/>
    </row>
    <row r="23" spans="1:11" x14ac:dyDescent="0.25">
      <c r="A23" s="429" t="s">
        <v>283</v>
      </c>
      <c r="B23" s="430" t="s">
        <v>494</v>
      </c>
      <c r="C23" s="431">
        <v>81530</v>
      </c>
      <c r="D23" s="432">
        <v>0</v>
      </c>
      <c r="E23" s="364">
        <v>0</v>
      </c>
      <c r="F23" s="365">
        <f t="shared" si="0"/>
        <v>81530</v>
      </c>
      <c r="G23" s="433">
        <v>0</v>
      </c>
      <c r="H23" s="441">
        <v>0</v>
      </c>
      <c r="I23" s="376">
        <f t="shared" si="1"/>
        <v>0</v>
      </c>
      <c r="J23" s="376">
        <f t="shared" si="2"/>
        <v>81530</v>
      </c>
      <c r="K23" s="509"/>
    </row>
    <row r="24" spans="1:11" x14ac:dyDescent="0.25">
      <c r="A24" s="429" t="s">
        <v>486</v>
      </c>
      <c r="B24" s="430" t="s">
        <v>494</v>
      </c>
      <c r="C24" s="431">
        <v>81530</v>
      </c>
      <c r="D24" s="432">
        <v>0</v>
      </c>
      <c r="E24" s="364">
        <v>0</v>
      </c>
      <c r="F24" s="365">
        <f t="shared" si="0"/>
        <v>81530</v>
      </c>
      <c r="G24" s="433">
        <v>0</v>
      </c>
      <c r="H24" s="441">
        <v>0</v>
      </c>
      <c r="I24" s="376">
        <f t="shared" si="1"/>
        <v>0</v>
      </c>
      <c r="J24" s="376">
        <f t="shared" si="2"/>
        <v>81530</v>
      </c>
      <c r="K24" s="509"/>
    </row>
    <row r="25" spans="1:11" x14ac:dyDescent="0.25">
      <c r="A25" s="429" t="s">
        <v>487</v>
      </c>
      <c r="B25" s="430" t="s">
        <v>494</v>
      </c>
      <c r="C25" s="431">
        <v>81530</v>
      </c>
      <c r="D25" s="432">
        <v>0</v>
      </c>
      <c r="E25" s="364">
        <v>0</v>
      </c>
      <c r="F25" s="365">
        <f t="shared" si="0"/>
        <v>81530</v>
      </c>
      <c r="G25" s="433">
        <v>0</v>
      </c>
      <c r="H25" s="441">
        <v>0</v>
      </c>
      <c r="I25" s="376">
        <f t="shared" si="1"/>
        <v>0</v>
      </c>
      <c r="J25" s="376">
        <f t="shared" si="2"/>
        <v>81530</v>
      </c>
      <c r="K25" s="369"/>
    </row>
    <row r="26" spans="1:11" x14ac:dyDescent="0.25">
      <c r="A26" s="429" t="s">
        <v>488</v>
      </c>
      <c r="B26" s="430" t="s">
        <v>494</v>
      </c>
      <c r="C26" s="431">
        <v>81530</v>
      </c>
      <c r="D26" s="432">
        <v>0</v>
      </c>
      <c r="E26" s="364">
        <v>0</v>
      </c>
      <c r="F26" s="365">
        <f t="shared" si="0"/>
        <v>81530</v>
      </c>
      <c r="G26" s="433">
        <v>0</v>
      </c>
      <c r="H26" s="441">
        <v>0</v>
      </c>
      <c r="I26" s="376">
        <f t="shared" si="1"/>
        <v>0</v>
      </c>
      <c r="J26" s="376">
        <f t="shared" si="2"/>
        <v>81530</v>
      </c>
      <c r="K26" s="509"/>
    </row>
    <row r="27" spans="1:11" x14ac:dyDescent="0.25">
      <c r="A27" s="429" t="s">
        <v>489</v>
      </c>
      <c r="B27" s="430" t="s">
        <v>494</v>
      </c>
      <c r="C27" s="431">
        <v>81530</v>
      </c>
      <c r="D27" s="432">
        <v>0</v>
      </c>
      <c r="E27" s="364">
        <v>0</v>
      </c>
      <c r="F27" s="365">
        <f t="shared" si="0"/>
        <v>81530</v>
      </c>
      <c r="G27" s="433">
        <v>0</v>
      </c>
      <c r="H27" s="441">
        <v>0</v>
      </c>
      <c r="I27" s="376">
        <f t="shared" si="1"/>
        <v>0</v>
      </c>
      <c r="J27" s="376">
        <f t="shared" si="2"/>
        <v>81530</v>
      </c>
      <c r="K27" s="509"/>
    </row>
    <row r="28" spans="1:11" x14ac:dyDescent="0.25">
      <c r="A28" s="429" t="s">
        <v>490</v>
      </c>
      <c r="B28" s="430" t="s">
        <v>494</v>
      </c>
      <c r="C28" s="431">
        <v>81530</v>
      </c>
      <c r="D28" s="432">
        <v>0</v>
      </c>
      <c r="E28" s="364">
        <v>0</v>
      </c>
      <c r="F28" s="365">
        <f t="shared" si="0"/>
        <v>81530</v>
      </c>
      <c r="G28" s="433">
        <v>0</v>
      </c>
      <c r="H28" s="441">
        <v>0</v>
      </c>
      <c r="I28" s="376">
        <f t="shared" si="1"/>
        <v>0</v>
      </c>
      <c r="J28" s="376">
        <f t="shared" si="2"/>
        <v>81530</v>
      </c>
      <c r="K28" s="509"/>
    </row>
    <row r="29" spans="1:11" x14ac:dyDescent="0.25">
      <c r="A29" s="429" t="s">
        <v>491</v>
      </c>
      <c r="B29" s="430" t="s">
        <v>494</v>
      </c>
      <c r="C29" s="431">
        <v>81530</v>
      </c>
      <c r="D29" s="432">
        <v>0</v>
      </c>
      <c r="E29" s="364">
        <v>0</v>
      </c>
      <c r="F29" s="365">
        <f t="shared" si="0"/>
        <v>81530</v>
      </c>
      <c r="G29" s="433">
        <v>0</v>
      </c>
      <c r="H29" s="441">
        <v>0</v>
      </c>
      <c r="I29" s="376">
        <f t="shared" si="1"/>
        <v>0</v>
      </c>
      <c r="J29" s="376">
        <f t="shared" si="2"/>
        <v>81530</v>
      </c>
      <c r="K29" s="509"/>
    </row>
    <row r="30" spans="1:11" x14ac:dyDescent="0.25">
      <c r="A30" s="429" t="s">
        <v>492</v>
      </c>
      <c r="B30" s="430" t="s">
        <v>494</v>
      </c>
      <c r="C30" s="431">
        <v>81530</v>
      </c>
      <c r="D30" s="432">
        <v>0</v>
      </c>
      <c r="E30" s="364">
        <v>0</v>
      </c>
      <c r="F30" s="365">
        <f t="shared" si="0"/>
        <v>81530</v>
      </c>
      <c r="G30" s="433">
        <v>0</v>
      </c>
      <c r="H30" s="441">
        <v>0</v>
      </c>
      <c r="I30" s="376">
        <f t="shared" si="1"/>
        <v>0</v>
      </c>
      <c r="J30" s="376">
        <f t="shared" si="2"/>
        <v>81530</v>
      </c>
      <c r="K30" s="509"/>
    </row>
    <row r="31" spans="1:11" x14ac:dyDescent="0.25">
      <c r="A31" s="429" t="s">
        <v>495</v>
      </c>
      <c r="B31" s="430" t="s">
        <v>494</v>
      </c>
      <c r="C31" s="431">
        <v>81530</v>
      </c>
      <c r="D31" s="432">
        <v>0</v>
      </c>
      <c r="E31" s="364">
        <v>0</v>
      </c>
      <c r="F31" s="365">
        <f t="shared" si="0"/>
        <v>81530</v>
      </c>
      <c r="G31" s="433">
        <v>0</v>
      </c>
      <c r="H31" s="441">
        <v>0</v>
      </c>
      <c r="I31" s="376">
        <f t="shared" si="1"/>
        <v>0</v>
      </c>
      <c r="J31" s="376">
        <f t="shared" si="2"/>
        <v>81530</v>
      </c>
      <c r="K31" s="509"/>
    </row>
    <row r="32" spans="1:11" x14ac:dyDescent="0.25">
      <c r="A32" s="429" t="s">
        <v>496</v>
      </c>
      <c r="B32" s="430" t="s">
        <v>494</v>
      </c>
      <c r="C32" s="431">
        <v>81530</v>
      </c>
      <c r="D32" s="432">
        <v>0</v>
      </c>
      <c r="E32" s="364">
        <v>0</v>
      </c>
      <c r="F32" s="365">
        <f t="shared" si="0"/>
        <v>81530</v>
      </c>
      <c r="G32" s="433">
        <v>0</v>
      </c>
      <c r="H32" s="441">
        <v>0</v>
      </c>
      <c r="I32" s="376">
        <f t="shared" si="1"/>
        <v>0</v>
      </c>
      <c r="J32" s="376">
        <f t="shared" si="2"/>
        <v>81530</v>
      </c>
      <c r="K32" s="509"/>
    </row>
    <row r="33" spans="1:13" x14ac:dyDescent="0.25">
      <c r="A33" s="429" t="s">
        <v>497</v>
      </c>
      <c r="B33" s="430" t="s">
        <v>494</v>
      </c>
      <c r="C33" s="431">
        <v>81530</v>
      </c>
      <c r="D33" s="432">
        <v>0</v>
      </c>
      <c r="E33" s="364">
        <v>0</v>
      </c>
      <c r="F33" s="365">
        <f t="shared" si="0"/>
        <v>81530</v>
      </c>
      <c r="G33" s="433">
        <v>0</v>
      </c>
      <c r="H33" s="441">
        <v>0</v>
      </c>
      <c r="I33" s="376">
        <f t="shared" si="1"/>
        <v>0</v>
      </c>
      <c r="J33" s="376">
        <f t="shared" si="2"/>
        <v>81530</v>
      </c>
      <c r="K33" s="509"/>
    </row>
    <row r="34" spans="1:13" x14ac:dyDescent="0.25">
      <c r="A34" s="429" t="s">
        <v>498</v>
      </c>
      <c r="B34" s="430" t="s">
        <v>494</v>
      </c>
      <c r="C34" s="431">
        <v>81530</v>
      </c>
      <c r="D34" s="432">
        <v>0</v>
      </c>
      <c r="E34" s="364">
        <v>0</v>
      </c>
      <c r="F34" s="365">
        <f t="shared" si="0"/>
        <v>81530</v>
      </c>
      <c r="G34" s="433">
        <v>0</v>
      </c>
      <c r="H34" s="441">
        <v>0</v>
      </c>
      <c r="I34" s="376">
        <f t="shared" si="1"/>
        <v>0</v>
      </c>
      <c r="J34" s="376">
        <f t="shared" si="2"/>
        <v>81530</v>
      </c>
      <c r="K34" s="509"/>
    </row>
    <row r="35" spans="1:13" x14ac:dyDescent="0.25">
      <c r="A35" s="429" t="s">
        <v>499</v>
      </c>
      <c r="B35" s="430" t="s">
        <v>494</v>
      </c>
      <c r="C35" s="431">
        <v>81530</v>
      </c>
      <c r="D35" s="432">
        <v>0</v>
      </c>
      <c r="E35" s="364">
        <v>0</v>
      </c>
      <c r="F35" s="365">
        <f t="shared" si="0"/>
        <v>81530</v>
      </c>
      <c r="G35" s="433">
        <v>0</v>
      </c>
      <c r="H35" s="441">
        <v>0</v>
      </c>
      <c r="I35" s="376">
        <f t="shared" si="1"/>
        <v>0</v>
      </c>
      <c r="J35" s="376">
        <f t="shared" si="2"/>
        <v>81530</v>
      </c>
      <c r="K35" s="509"/>
    </row>
    <row r="36" spans="1:13" x14ac:dyDescent="0.25">
      <c r="A36" s="429" t="s">
        <v>500</v>
      </c>
      <c r="B36" s="430" t="s">
        <v>494</v>
      </c>
      <c r="C36" s="431">
        <v>81530</v>
      </c>
      <c r="D36" s="432">
        <v>0</v>
      </c>
      <c r="E36" s="364">
        <v>0</v>
      </c>
      <c r="F36" s="365">
        <f t="shared" si="0"/>
        <v>81530</v>
      </c>
      <c r="G36" s="433">
        <v>0</v>
      </c>
      <c r="H36" s="441">
        <v>0</v>
      </c>
      <c r="I36" s="376">
        <f t="shared" si="1"/>
        <v>0</v>
      </c>
      <c r="J36" s="376">
        <f t="shared" si="2"/>
        <v>81530</v>
      </c>
      <c r="K36" s="509"/>
    </row>
    <row r="37" spans="1:13" x14ac:dyDescent="0.25">
      <c r="A37" s="429" t="s">
        <v>501</v>
      </c>
      <c r="B37" s="430" t="s">
        <v>494</v>
      </c>
      <c r="C37" s="431">
        <v>81530</v>
      </c>
      <c r="D37" s="432">
        <v>0</v>
      </c>
      <c r="E37" s="364">
        <v>0</v>
      </c>
      <c r="F37" s="365">
        <f t="shared" si="0"/>
        <v>81530</v>
      </c>
      <c r="G37" s="433">
        <v>0</v>
      </c>
      <c r="H37" s="441">
        <v>0</v>
      </c>
      <c r="I37" s="376">
        <f t="shared" si="1"/>
        <v>0</v>
      </c>
      <c r="J37" s="376">
        <f t="shared" si="2"/>
        <v>81530</v>
      </c>
      <c r="K37" s="509"/>
    </row>
    <row r="38" spans="1:13" x14ac:dyDescent="0.25">
      <c r="A38" s="429" t="s">
        <v>502</v>
      </c>
      <c r="B38" s="430" t="s">
        <v>494</v>
      </c>
      <c r="C38" s="431">
        <v>81530</v>
      </c>
      <c r="D38" s="432">
        <v>0</v>
      </c>
      <c r="E38" s="364">
        <v>0</v>
      </c>
      <c r="F38" s="365">
        <f t="shared" si="0"/>
        <v>81530</v>
      </c>
      <c r="G38" s="433">
        <v>0</v>
      </c>
      <c r="H38" s="441">
        <v>0</v>
      </c>
      <c r="I38" s="376">
        <f t="shared" si="1"/>
        <v>0</v>
      </c>
      <c r="J38" s="376">
        <f t="shared" si="2"/>
        <v>81530</v>
      </c>
      <c r="K38" s="509"/>
    </row>
    <row r="39" spans="1:13" x14ac:dyDescent="0.25">
      <c r="A39" s="429" t="s">
        <v>503</v>
      </c>
      <c r="B39" s="430" t="s">
        <v>494</v>
      </c>
      <c r="C39" s="431">
        <v>81530</v>
      </c>
      <c r="D39" s="432">
        <v>0</v>
      </c>
      <c r="E39" s="364">
        <v>0</v>
      </c>
      <c r="F39" s="365">
        <f t="shared" si="0"/>
        <v>81530</v>
      </c>
      <c r="G39" s="433">
        <v>0</v>
      </c>
      <c r="H39" s="441">
        <v>0</v>
      </c>
      <c r="I39" s="376">
        <f t="shared" si="1"/>
        <v>0</v>
      </c>
      <c r="J39" s="376">
        <f t="shared" si="2"/>
        <v>81530</v>
      </c>
      <c r="K39" s="509"/>
    </row>
    <row r="40" spans="1:13" x14ac:dyDescent="0.25">
      <c r="A40" s="429" t="s">
        <v>504</v>
      </c>
      <c r="B40" s="430" t="s">
        <v>494</v>
      </c>
      <c r="C40" s="431">
        <v>81530</v>
      </c>
      <c r="D40" s="432">
        <v>0</v>
      </c>
      <c r="E40" s="364">
        <v>0</v>
      </c>
      <c r="F40" s="365">
        <f t="shared" si="0"/>
        <v>81530</v>
      </c>
      <c r="G40" s="433">
        <v>0</v>
      </c>
      <c r="H40" s="441">
        <v>0</v>
      </c>
      <c r="I40" s="376">
        <f t="shared" si="1"/>
        <v>0</v>
      </c>
      <c r="J40" s="376">
        <f t="shared" si="2"/>
        <v>81530</v>
      </c>
      <c r="K40" s="509"/>
    </row>
    <row r="41" spans="1:13" x14ac:dyDescent="0.25">
      <c r="A41" s="429" t="s">
        <v>505</v>
      </c>
      <c r="B41" s="430" t="s">
        <v>494</v>
      </c>
      <c r="C41" s="431">
        <v>81530</v>
      </c>
      <c r="D41" s="432">
        <v>0</v>
      </c>
      <c r="E41" s="364">
        <v>0</v>
      </c>
      <c r="F41" s="365">
        <f t="shared" si="0"/>
        <v>81530</v>
      </c>
      <c r="G41" s="433">
        <v>0</v>
      </c>
      <c r="H41" s="441">
        <v>0</v>
      </c>
      <c r="I41" s="376">
        <f t="shared" si="1"/>
        <v>0</v>
      </c>
      <c r="J41" s="376">
        <f t="shared" si="2"/>
        <v>81530</v>
      </c>
      <c r="K41" s="509"/>
    </row>
    <row r="42" spans="1:13" x14ac:dyDescent="0.25">
      <c r="A42" s="429" t="s">
        <v>506</v>
      </c>
      <c r="B42" s="430" t="s">
        <v>494</v>
      </c>
      <c r="C42" s="431">
        <v>89705</v>
      </c>
      <c r="D42" s="432">
        <v>0</v>
      </c>
      <c r="E42" s="364">
        <v>0</v>
      </c>
      <c r="F42" s="365">
        <f t="shared" si="0"/>
        <v>89705</v>
      </c>
      <c r="G42" s="433">
        <v>0</v>
      </c>
      <c r="H42" s="441">
        <v>0</v>
      </c>
      <c r="I42" s="376">
        <f t="shared" si="1"/>
        <v>0</v>
      </c>
      <c r="J42" s="376">
        <f t="shared" si="2"/>
        <v>89705</v>
      </c>
      <c r="K42" s="509"/>
    </row>
    <row r="43" spans="1:13" x14ac:dyDescent="0.25">
      <c r="A43" s="429" t="s">
        <v>507</v>
      </c>
      <c r="B43" s="430" t="s">
        <v>494</v>
      </c>
      <c r="C43" s="431">
        <v>89705</v>
      </c>
      <c r="D43" s="432">
        <v>0</v>
      </c>
      <c r="E43" s="364">
        <v>0</v>
      </c>
      <c r="F43" s="365">
        <f t="shared" si="0"/>
        <v>89705</v>
      </c>
      <c r="G43" s="433">
        <v>0</v>
      </c>
      <c r="H43" s="441">
        <v>0</v>
      </c>
      <c r="I43" s="376">
        <f t="shared" si="1"/>
        <v>0</v>
      </c>
      <c r="J43" s="376">
        <f t="shared" si="2"/>
        <v>89705</v>
      </c>
      <c r="K43" s="369"/>
    </row>
    <row r="44" spans="1:13" ht="15.75" thickBot="1" x14ac:dyDescent="0.3">
      <c r="A44" s="429" t="s">
        <v>508</v>
      </c>
      <c r="B44" s="430" t="s">
        <v>494</v>
      </c>
      <c r="C44" s="372">
        <v>106555</v>
      </c>
      <c r="D44" s="432">
        <v>0</v>
      </c>
      <c r="E44" s="364">
        <v>0</v>
      </c>
      <c r="F44" s="365">
        <f t="shared" si="0"/>
        <v>106555</v>
      </c>
      <c r="G44" s="433">
        <v>0</v>
      </c>
      <c r="H44" s="441">
        <v>0</v>
      </c>
      <c r="I44" s="376">
        <f t="shared" si="1"/>
        <v>0</v>
      </c>
      <c r="J44" s="376">
        <f t="shared" si="2"/>
        <v>106555</v>
      </c>
      <c r="K44" s="369"/>
    </row>
    <row r="45" spans="1:13" ht="16.5" thickBot="1" x14ac:dyDescent="0.3">
      <c r="A45" s="379"/>
      <c r="B45" s="380" t="s">
        <v>13</v>
      </c>
      <c r="C45" s="381">
        <f t="shared" ref="C45:I45" si="3">SUM(C9:C44)</f>
        <v>2984630</v>
      </c>
      <c r="D45" s="382">
        <f t="shared" si="3"/>
        <v>0</v>
      </c>
      <c r="E45" s="383">
        <f t="shared" si="3"/>
        <v>0</v>
      </c>
      <c r="F45" s="383">
        <f t="shared" si="3"/>
        <v>2984630</v>
      </c>
      <c r="G45" s="384">
        <f t="shared" si="3"/>
        <v>0</v>
      </c>
      <c r="H45" s="384">
        <f t="shared" si="3"/>
        <v>0</v>
      </c>
      <c r="I45" s="442">
        <f t="shared" si="3"/>
        <v>0</v>
      </c>
      <c r="J45" s="442">
        <f t="shared" si="2"/>
        <v>2984630</v>
      </c>
      <c r="K45" s="369"/>
    </row>
    <row r="46" spans="1:13" x14ac:dyDescent="0.25">
      <c r="A46" s="306"/>
      <c r="B46" s="306"/>
      <c r="C46" s="385"/>
      <c r="D46" s="385"/>
      <c r="E46" s="354"/>
      <c r="F46" s="354"/>
      <c r="G46" s="354"/>
      <c r="H46" s="354"/>
      <c r="I46" s="354"/>
      <c r="J46" s="354"/>
      <c r="K46" s="354"/>
      <c r="L46" s="354"/>
      <c r="M46" s="52"/>
    </row>
    <row r="47" spans="1:13" ht="15.75" x14ac:dyDescent="0.25">
      <c r="A47" s="386"/>
      <c r="B47" s="386"/>
      <c r="C47" s="421"/>
      <c r="D47" s="421"/>
      <c r="E47" s="354"/>
      <c r="F47" s="354"/>
      <c r="G47" s="354"/>
      <c r="H47" s="354"/>
      <c r="I47" s="354"/>
      <c r="J47" s="354"/>
      <c r="K47" s="354"/>
      <c r="L47" s="354"/>
      <c r="M47" s="52"/>
    </row>
    <row r="49" spans="3:12" ht="15.75" x14ac:dyDescent="0.25">
      <c r="E49" s="797" t="s">
        <v>323</v>
      </c>
      <c r="F49" s="797"/>
      <c r="G49" s="797"/>
      <c r="H49" s="797"/>
      <c r="I49" s="797"/>
      <c r="J49" s="797"/>
      <c r="K49" s="797"/>
    </row>
    <row r="50" spans="3:12" ht="15.75" thickBot="1" x14ac:dyDescent="0.3"/>
    <row r="51" spans="3:12" ht="15.75" thickBot="1" x14ac:dyDescent="0.3">
      <c r="C51" s="388" t="s">
        <v>324</v>
      </c>
      <c r="D51" s="388" t="s">
        <v>352</v>
      </c>
      <c r="E51" s="389" t="s">
        <v>6</v>
      </c>
      <c r="F51" s="389" t="s">
        <v>325</v>
      </c>
      <c r="G51" s="389" t="s">
        <v>326</v>
      </c>
      <c r="H51" s="389" t="s">
        <v>327</v>
      </c>
      <c r="I51" s="390" t="s">
        <v>328</v>
      </c>
      <c r="J51" s="390" t="s">
        <v>331</v>
      </c>
    </row>
    <row r="52" spans="3:12" ht="15.75" thickBot="1" x14ac:dyDescent="0.3">
      <c r="C52" s="391">
        <f>C45*12</f>
        <v>35815560</v>
      </c>
      <c r="D52" s="392">
        <f>D45*12</f>
        <v>0</v>
      </c>
      <c r="E52" s="393">
        <v>0</v>
      </c>
      <c r="F52" s="394">
        <v>0</v>
      </c>
      <c r="G52" s="391">
        <v>0</v>
      </c>
      <c r="H52" s="391">
        <v>0</v>
      </c>
      <c r="I52" s="394">
        <v>0</v>
      </c>
      <c r="J52" s="395">
        <f>SUM(C52:I52)</f>
        <v>35815560</v>
      </c>
    </row>
    <row r="53" spans="3:12" ht="15.75" thickBot="1" x14ac:dyDescent="0.3"/>
    <row r="54" spans="3:12" ht="15.75" thickBot="1" x14ac:dyDescent="0.3">
      <c r="C54" s="396" t="s">
        <v>332</v>
      </c>
      <c r="D54" s="387" t="s">
        <v>333</v>
      </c>
      <c r="E54" s="387" t="s">
        <v>365</v>
      </c>
      <c r="F54" s="397" t="s">
        <v>335</v>
      </c>
      <c r="G54" s="398"/>
      <c r="H54" s="399" t="s">
        <v>336</v>
      </c>
    </row>
    <row r="55" spans="3:12" ht="15.75" thickBot="1" x14ac:dyDescent="0.3">
      <c r="C55" s="400">
        <f>J52</f>
        <v>35815560</v>
      </c>
      <c r="D55" s="401">
        <f>C55*0.95</f>
        <v>34024782</v>
      </c>
      <c r="E55" s="402">
        <v>0</v>
      </c>
      <c r="F55" s="402">
        <v>0</v>
      </c>
      <c r="G55" s="403"/>
      <c r="H55" s="395">
        <f>SUM(C55:F55)</f>
        <v>69840342</v>
      </c>
    </row>
    <row r="56" spans="3:12" x14ac:dyDescent="0.25">
      <c r="I56" s="39" t="s">
        <v>398</v>
      </c>
    </row>
    <row r="57" spans="3:12" x14ac:dyDescent="0.25">
      <c r="I57" s="451">
        <f>H55</f>
        <v>69840342</v>
      </c>
      <c r="J57" s="404"/>
      <c r="K57" s="404"/>
      <c r="L57" s="405"/>
    </row>
    <row r="58" spans="3:12" ht="15.75" x14ac:dyDescent="0.25">
      <c r="C58" s="34" t="s">
        <v>354</v>
      </c>
      <c r="D58" s="96"/>
      <c r="E58" s="96"/>
      <c r="F58" s="96"/>
      <c r="G58" s="96"/>
      <c r="H58" s="354"/>
      <c r="I58" s="52"/>
    </row>
    <row r="59" spans="3:12" x14ac:dyDescent="0.25">
      <c r="C59" s="96"/>
      <c r="D59" s="96"/>
      <c r="E59" s="96"/>
      <c r="F59" s="96"/>
      <c r="G59" s="96"/>
      <c r="I59" s="354"/>
    </row>
    <row r="60" spans="3:12" ht="15.75" thickBot="1" x14ac:dyDescent="0.3">
      <c r="C60" s="96"/>
      <c r="D60" s="96"/>
      <c r="E60" s="96"/>
      <c r="F60" s="96"/>
      <c r="G60" s="167" t="s">
        <v>153</v>
      </c>
      <c r="H60" s="354"/>
      <c r="I60" s="52"/>
    </row>
    <row r="61" spans="3:12" ht="15.75" thickBot="1" x14ac:dyDescent="0.3">
      <c r="C61" s="658" t="s">
        <v>368</v>
      </c>
      <c r="D61" s="659" t="s">
        <v>356</v>
      </c>
      <c r="E61" s="96"/>
      <c r="F61" s="96"/>
      <c r="G61" s="428">
        <f>SUM(D66,D71)</f>
        <v>13032308.199999999</v>
      </c>
      <c r="H61" s="418"/>
      <c r="I61" s="421"/>
    </row>
    <row r="62" spans="3:12" x14ac:dyDescent="0.25">
      <c r="C62" s="660" t="s">
        <v>369</v>
      </c>
      <c r="D62" s="661">
        <v>1189000</v>
      </c>
      <c r="E62" s="96"/>
      <c r="F62" s="96"/>
      <c r="G62" s="96"/>
      <c r="H62" s="418"/>
      <c r="I62" s="421"/>
    </row>
    <row r="63" spans="3:12" x14ac:dyDescent="0.25">
      <c r="C63" s="669" t="s">
        <v>594</v>
      </c>
      <c r="D63" s="670">
        <v>7987012</v>
      </c>
      <c r="E63" s="96"/>
      <c r="F63" s="96"/>
      <c r="G63" s="96"/>
      <c r="H63" s="418"/>
      <c r="I63" s="421"/>
    </row>
    <row r="64" spans="3:12" x14ac:dyDescent="0.25">
      <c r="C64" s="662" t="s">
        <v>370</v>
      </c>
      <c r="D64" s="663">
        <v>609954</v>
      </c>
      <c r="E64" s="96"/>
      <c r="F64" s="96"/>
      <c r="G64" s="167" t="s">
        <v>395</v>
      </c>
      <c r="H64" s="418"/>
      <c r="I64" s="421"/>
    </row>
    <row r="65" spans="3:9" ht="15.75" thickBot="1" x14ac:dyDescent="0.3">
      <c r="C65" s="664" t="s">
        <v>371</v>
      </c>
      <c r="D65" s="665">
        <v>475694</v>
      </c>
      <c r="E65" s="96"/>
      <c r="F65" s="96"/>
      <c r="G65" s="428">
        <f>D76+D81</f>
        <v>1708732.9300000002</v>
      </c>
      <c r="H65" s="418"/>
      <c r="I65" s="421"/>
    </row>
    <row r="66" spans="3:9" ht="15.75" thickBot="1" x14ac:dyDescent="0.3">
      <c r="C66" s="658" t="s">
        <v>358</v>
      </c>
      <c r="D66" s="666">
        <f>SUM(D62:D65)</f>
        <v>10261660</v>
      </c>
      <c r="E66" s="96"/>
      <c r="F66" s="96"/>
      <c r="G66" s="96"/>
      <c r="H66" s="418"/>
      <c r="I66" s="421"/>
    </row>
    <row r="67" spans="3:9" x14ac:dyDescent="0.25">
      <c r="C67" s="554"/>
      <c r="D67" s="554"/>
      <c r="E67" s="96"/>
      <c r="F67" s="96"/>
      <c r="G67" s="96"/>
      <c r="H67" s="418"/>
      <c r="I67" s="420"/>
    </row>
    <row r="68" spans="3:9" ht="15.75" thickBot="1" x14ac:dyDescent="0.3">
      <c r="C68" s="554"/>
      <c r="D68" s="554"/>
      <c r="E68" s="96"/>
      <c r="F68" s="96"/>
      <c r="G68" s="96"/>
      <c r="H68" s="418"/>
      <c r="I68" s="420"/>
    </row>
    <row r="69" spans="3:9" ht="15.75" thickBot="1" x14ac:dyDescent="0.3">
      <c r="C69" s="658" t="s">
        <v>361</v>
      </c>
      <c r="D69" s="659"/>
      <c r="E69" s="96"/>
      <c r="F69" s="96"/>
      <c r="G69" s="96"/>
    </row>
    <row r="70" spans="3:9" ht="15.75" thickBot="1" x14ac:dyDescent="0.3">
      <c r="C70" s="667" t="s">
        <v>362</v>
      </c>
      <c r="D70" s="668">
        <f>D66*0.27</f>
        <v>2770648.2</v>
      </c>
      <c r="E70" s="96"/>
      <c r="F70" s="96"/>
      <c r="G70" s="96"/>
    </row>
    <row r="71" spans="3:9" ht="15.75" thickBot="1" x14ac:dyDescent="0.3">
      <c r="C71" s="658" t="s">
        <v>358</v>
      </c>
      <c r="D71" s="666">
        <f>SUM(D70)</f>
        <v>2770648.2</v>
      </c>
      <c r="E71" s="96"/>
      <c r="F71" s="96"/>
      <c r="G71" s="96"/>
    </row>
    <row r="72" spans="3:9" x14ac:dyDescent="0.25">
      <c r="C72" s="556"/>
      <c r="D72" s="556"/>
      <c r="E72" s="96"/>
      <c r="F72" s="96"/>
      <c r="G72" s="96"/>
    </row>
    <row r="73" spans="3:9" ht="15.75" thickBot="1" x14ac:dyDescent="0.3">
      <c r="C73" s="556"/>
      <c r="D73" s="556"/>
      <c r="E73" s="96"/>
      <c r="F73" s="96"/>
      <c r="G73" s="96"/>
    </row>
    <row r="74" spans="3:9" ht="15.75" thickBot="1" x14ac:dyDescent="0.3">
      <c r="C74" s="658" t="s">
        <v>372</v>
      </c>
      <c r="D74" s="659" t="s">
        <v>356</v>
      </c>
      <c r="E74" s="96"/>
      <c r="F74" s="96"/>
      <c r="G74" s="96"/>
    </row>
    <row r="75" spans="3:9" ht="15.75" thickBot="1" x14ac:dyDescent="0.3">
      <c r="C75" s="667" t="s">
        <v>595</v>
      </c>
      <c r="D75" s="668">
        <v>1345459</v>
      </c>
    </row>
    <row r="76" spans="3:9" ht="15.75" thickBot="1" x14ac:dyDescent="0.3">
      <c r="C76" s="658" t="s">
        <v>311</v>
      </c>
      <c r="D76" s="666">
        <f>SUM(D75)</f>
        <v>1345459</v>
      </c>
    </row>
    <row r="77" spans="3:9" x14ac:dyDescent="0.25">
      <c r="C77" s="556"/>
      <c r="D77" s="556"/>
    </row>
    <row r="78" spans="3:9" ht="15.75" thickBot="1" x14ac:dyDescent="0.3">
      <c r="C78" s="556"/>
      <c r="D78" s="556"/>
    </row>
    <row r="79" spans="3:9" ht="15.75" thickBot="1" x14ac:dyDescent="0.3">
      <c r="C79" s="658" t="s">
        <v>396</v>
      </c>
      <c r="D79" s="659" t="s">
        <v>356</v>
      </c>
    </row>
    <row r="80" spans="3:9" ht="15.75" thickBot="1" x14ac:dyDescent="0.3">
      <c r="C80" s="667" t="s">
        <v>397</v>
      </c>
      <c r="D80" s="668">
        <f>D75*0.27</f>
        <v>363273.93000000005</v>
      </c>
    </row>
    <row r="81" spans="3:4" ht="15.75" thickBot="1" x14ac:dyDescent="0.3">
      <c r="C81" s="658" t="s">
        <v>311</v>
      </c>
      <c r="D81" s="666">
        <f>SUM(D80)</f>
        <v>363273.93000000005</v>
      </c>
    </row>
  </sheetData>
  <mergeCells count="10">
    <mergeCell ref="E49:K49"/>
    <mergeCell ref="A5:J5"/>
    <mergeCell ref="A7:A8"/>
    <mergeCell ref="B7:B8"/>
    <mergeCell ref="C7:D7"/>
    <mergeCell ref="E7:E8"/>
    <mergeCell ref="F7:F8"/>
    <mergeCell ref="G7:H7"/>
    <mergeCell ref="I7:I8"/>
    <mergeCell ref="J7:J8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17"/>
  <sheetViews>
    <sheetView workbookViewId="0">
      <selection activeCell="E13" sqref="E13:E14"/>
    </sheetView>
  </sheetViews>
  <sheetFormatPr defaultRowHeight="15" x14ac:dyDescent="0.25"/>
  <cols>
    <col min="1" max="1" width="25.5703125" style="298" customWidth="1"/>
    <col min="2" max="2" width="14" style="298" customWidth="1"/>
    <col min="3" max="4" width="9.140625" style="298"/>
    <col min="5" max="5" width="27.7109375" style="298" customWidth="1"/>
    <col min="6" max="16384" width="9.140625" style="298"/>
  </cols>
  <sheetData>
    <row r="1" spans="1:6" x14ac:dyDescent="0.25">
      <c r="A1" s="96" t="s">
        <v>509</v>
      </c>
      <c r="B1" s="96"/>
      <c r="C1" s="96"/>
      <c r="D1" s="96"/>
      <c r="E1" s="96"/>
      <c r="F1" s="96"/>
    </row>
    <row r="2" spans="1:6" x14ac:dyDescent="0.25">
      <c r="A2" s="96"/>
      <c r="B2" s="96"/>
      <c r="C2" s="96"/>
      <c r="D2" s="96"/>
      <c r="E2" s="96"/>
      <c r="F2" s="96"/>
    </row>
    <row r="3" spans="1:6" ht="15.75" x14ac:dyDescent="0.25">
      <c r="A3" s="34" t="s">
        <v>354</v>
      </c>
      <c r="B3" s="96"/>
      <c r="C3" s="96"/>
      <c r="D3" s="96"/>
      <c r="E3" s="96"/>
      <c r="F3" s="96"/>
    </row>
    <row r="4" spans="1:6" ht="15.75" thickBot="1" x14ac:dyDescent="0.3">
      <c r="A4" s="96"/>
      <c r="B4" s="96"/>
      <c r="C4" s="96"/>
      <c r="D4" s="96"/>
      <c r="E4" s="96"/>
      <c r="F4" s="96"/>
    </row>
    <row r="5" spans="1:6" ht="15.75" thickBot="1" x14ac:dyDescent="0.3">
      <c r="A5" s="423" t="s">
        <v>377</v>
      </c>
      <c r="B5" s="424" t="s">
        <v>356</v>
      </c>
      <c r="C5" s="96"/>
      <c r="D5" s="96"/>
      <c r="E5" s="167" t="s">
        <v>153</v>
      </c>
      <c r="F5" s="96"/>
    </row>
    <row r="6" spans="1:6" ht="15.75" thickBot="1" x14ac:dyDescent="0.3">
      <c r="A6" s="425" t="s">
        <v>510</v>
      </c>
      <c r="B6" s="426">
        <v>130000</v>
      </c>
      <c r="C6" s="96"/>
      <c r="D6" s="96"/>
      <c r="E6" s="428">
        <f>SUM(B7,B12)</f>
        <v>165100</v>
      </c>
      <c r="F6" s="96"/>
    </row>
    <row r="7" spans="1:6" ht="15.75" thickBot="1" x14ac:dyDescent="0.3">
      <c r="A7" s="423" t="s">
        <v>358</v>
      </c>
      <c r="B7" s="427">
        <f>SUM(B6)</f>
        <v>130000</v>
      </c>
      <c r="C7" s="96"/>
      <c r="D7" s="96"/>
      <c r="E7" s="96"/>
      <c r="F7" s="96"/>
    </row>
    <row r="8" spans="1:6" x14ac:dyDescent="0.25">
      <c r="A8" s="96"/>
      <c r="B8" s="96"/>
      <c r="C8" s="96"/>
      <c r="D8" s="96"/>
      <c r="E8" s="96"/>
      <c r="F8" s="96"/>
    </row>
    <row r="9" spans="1:6" ht="15.75" thickBot="1" x14ac:dyDescent="0.3">
      <c r="A9" s="96"/>
      <c r="B9" s="96"/>
      <c r="C9" s="96"/>
      <c r="D9" s="96"/>
      <c r="E9" s="96"/>
      <c r="F9" s="96"/>
    </row>
    <row r="10" spans="1:6" ht="15.75" thickBot="1" x14ac:dyDescent="0.3">
      <c r="A10" s="423" t="s">
        <v>361</v>
      </c>
      <c r="B10" s="424"/>
      <c r="C10" s="96"/>
      <c r="D10" s="96"/>
      <c r="E10" s="96"/>
      <c r="F10" s="96"/>
    </row>
    <row r="11" spans="1:6" ht="15.75" thickBot="1" x14ac:dyDescent="0.3">
      <c r="A11" s="425" t="s">
        <v>511</v>
      </c>
      <c r="B11" s="426">
        <f>B7*0.27</f>
        <v>35100</v>
      </c>
      <c r="C11" s="96"/>
      <c r="D11" s="96"/>
      <c r="E11" s="96"/>
      <c r="F11" s="96"/>
    </row>
    <row r="12" spans="1:6" ht="15.75" thickBot="1" x14ac:dyDescent="0.3">
      <c r="A12" s="423" t="s">
        <v>358</v>
      </c>
      <c r="B12" s="427">
        <f>SUM(B11)</f>
        <v>35100</v>
      </c>
      <c r="C12" s="96"/>
      <c r="D12" s="96"/>
      <c r="E12" s="96"/>
      <c r="F12" s="96"/>
    </row>
    <row r="13" spans="1:6" x14ac:dyDescent="0.25">
      <c r="A13" s="96"/>
      <c r="B13" s="96"/>
      <c r="C13" s="96"/>
      <c r="D13" s="96"/>
      <c r="E13" s="167" t="s">
        <v>484</v>
      </c>
      <c r="F13" s="96"/>
    </row>
    <row r="14" spans="1:6" x14ac:dyDescent="0.25">
      <c r="A14" s="96"/>
      <c r="B14" s="96"/>
      <c r="C14" s="96"/>
      <c r="D14" s="96"/>
      <c r="E14" s="428">
        <v>1607160</v>
      </c>
      <c r="F14" s="96"/>
    </row>
    <row r="15" spans="1:6" x14ac:dyDescent="0.25">
      <c r="C15" s="96"/>
      <c r="D15" s="96"/>
      <c r="E15" s="96"/>
      <c r="F15" s="96"/>
    </row>
    <row r="16" spans="1:6" x14ac:dyDescent="0.25">
      <c r="C16" s="96"/>
      <c r="D16" s="96"/>
      <c r="E16" s="96"/>
      <c r="F16" s="96"/>
    </row>
    <row r="17" spans="1:2" x14ac:dyDescent="0.25">
      <c r="A17" s="298" t="s">
        <v>512</v>
      </c>
      <c r="B17" s="487">
        <v>22922285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F14"/>
  <sheetViews>
    <sheetView workbookViewId="0">
      <selection activeCell="E13" sqref="E13:E14"/>
    </sheetView>
  </sheetViews>
  <sheetFormatPr defaultRowHeight="15" x14ac:dyDescent="0.25"/>
  <cols>
    <col min="1" max="1" width="25.5703125" style="298" customWidth="1"/>
    <col min="2" max="2" width="14" style="298" customWidth="1"/>
    <col min="3" max="4" width="9.140625" style="298"/>
    <col min="5" max="5" width="27.7109375" style="298" customWidth="1"/>
    <col min="6" max="16384" width="9.140625" style="298"/>
  </cols>
  <sheetData>
    <row r="1" spans="1:6" x14ac:dyDescent="0.25">
      <c r="A1" s="96" t="s">
        <v>373</v>
      </c>
      <c r="B1" s="96"/>
      <c r="C1" s="96"/>
      <c r="D1" s="96"/>
      <c r="E1" s="96"/>
      <c r="F1" s="96"/>
    </row>
    <row r="2" spans="1:6" x14ac:dyDescent="0.25">
      <c r="A2" s="96"/>
      <c r="B2" s="96"/>
      <c r="C2" s="96"/>
      <c r="D2" s="96"/>
      <c r="E2" s="96"/>
      <c r="F2" s="96"/>
    </row>
    <row r="3" spans="1:6" ht="15.75" x14ac:dyDescent="0.25">
      <c r="A3" s="34" t="s">
        <v>354</v>
      </c>
      <c r="B3" s="96"/>
      <c r="C3" s="96"/>
      <c r="D3" s="96"/>
      <c r="E3" s="96"/>
      <c r="F3" s="96"/>
    </row>
    <row r="4" spans="1:6" ht="15.75" thickBot="1" x14ac:dyDescent="0.3">
      <c r="A4" s="96"/>
      <c r="B4" s="96"/>
      <c r="C4" s="96"/>
      <c r="D4" s="96"/>
      <c r="E4" s="96"/>
      <c r="F4" s="96"/>
    </row>
    <row r="5" spans="1:6" ht="15.75" thickBot="1" x14ac:dyDescent="0.3">
      <c r="A5" s="423" t="s">
        <v>355</v>
      </c>
      <c r="B5" s="424" t="s">
        <v>356</v>
      </c>
      <c r="C5" s="96"/>
      <c r="D5" s="96"/>
      <c r="E5" s="167" t="s">
        <v>153</v>
      </c>
      <c r="F5" s="96"/>
    </row>
    <row r="6" spans="1:6" ht="15.75" thickBot="1" x14ac:dyDescent="0.3">
      <c r="A6" s="425" t="s">
        <v>357</v>
      </c>
      <c r="B6" s="426">
        <v>2610000</v>
      </c>
      <c r="C6" s="96"/>
      <c r="D6" s="96"/>
      <c r="E6" s="428">
        <f>SUM(B7,B12)</f>
        <v>3262500</v>
      </c>
      <c r="F6" s="96"/>
    </row>
    <row r="7" spans="1:6" ht="15.75" thickBot="1" x14ac:dyDescent="0.3">
      <c r="A7" s="423" t="s">
        <v>358</v>
      </c>
      <c r="B7" s="427">
        <f>SUM(B6)</f>
        <v>2610000</v>
      </c>
      <c r="C7" s="96"/>
      <c r="D7" s="96"/>
      <c r="E7" s="96"/>
      <c r="F7" s="96"/>
    </row>
    <row r="8" spans="1:6" x14ac:dyDescent="0.25">
      <c r="A8" s="96"/>
      <c r="B8" s="96"/>
      <c r="C8" s="96"/>
      <c r="D8" s="96"/>
      <c r="E8" s="96"/>
      <c r="F8" s="96"/>
    </row>
    <row r="9" spans="1:6" ht="15.75" thickBot="1" x14ac:dyDescent="0.3">
      <c r="A9" s="96"/>
      <c r="B9" s="96"/>
      <c r="C9" s="96"/>
      <c r="D9" s="96"/>
      <c r="E9" s="96"/>
      <c r="F9" s="96"/>
    </row>
    <row r="10" spans="1:6" ht="15.75" thickBot="1" x14ac:dyDescent="0.3">
      <c r="A10" s="423" t="s">
        <v>361</v>
      </c>
      <c r="B10" s="424"/>
      <c r="C10" s="96"/>
      <c r="D10" s="96"/>
      <c r="E10" s="96"/>
      <c r="F10" s="96"/>
    </row>
    <row r="11" spans="1:6" ht="15.75" thickBot="1" x14ac:dyDescent="0.3">
      <c r="A11" s="425" t="s">
        <v>362</v>
      </c>
      <c r="B11" s="426">
        <f>B7*0.25</f>
        <v>652500</v>
      </c>
      <c r="C11" s="96"/>
      <c r="D11" s="96"/>
      <c r="E11" s="96"/>
      <c r="F11" s="96"/>
    </row>
    <row r="12" spans="1:6" ht="15.75" thickBot="1" x14ac:dyDescent="0.3">
      <c r="A12" s="423" t="s">
        <v>358</v>
      </c>
      <c r="B12" s="427">
        <f>SUM(B11)</f>
        <v>652500</v>
      </c>
    </row>
    <row r="13" spans="1:6" x14ac:dyDescent="0.25">
      <c r="E13" s="167" t="s">
        <v>484</v>
      </c>
    </row>
    <row r="14" spans="1:6" x14ac:dyDescent="0.25">
      <c r="E14" s="428">
        <v>1064376</v>
      </c>
    </row>
  </sheetData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17"/>
  <sheetViews>
    <sheetView workbookViewId="0">
      <selection activeCell="E7" sqref="E7"/>
    </sheetView>
  </sheetViews>
  <sheetFormatPr defaultRowHeight="15" x14ac:dyDescent="0.25"/>
  <cols>
    <col min="1" max="1" width="25.5703125" style="298" customWidth="1"/>
    <col min="2" max="2" width="14" style="298" customWidth="1"/>
    <col min="3" max="4" width="9.140625" style="298"/>
    <col min="5" max="5" width="27.7109375" style="298" customWidth="1"/>
    <col min="6" max="16384" width="9.140625" style="298"/>
  </cols>
  <sheetData>
    <row r="1" spans="1:6" x14ac:dyDescent="0.25">
      <c r="A1" s="96" t="s">
        <v>374</v>
      </c>
      <c r="B1" s="96"/>
      <c r="C1" s="96"/>
      <c r="D1" s="96"/>
      <c r="E1" s="96"/>
      <c r="F1" s="96"/>
    </row>
    <row r="2" spans="1:6" x14ac:dyDescent="0.25">
      <c r="A2" s="96"/>
      <c r="B2" s="96"/>
      <c r="C2" s="96"/>
      <c r="D2" s="96"/>
      <c r="E2" s="96"/>
      <c r="F2" s="96"/>
    </row>
    <row r="3" spans="1:6" ht="15.75" x14ac:dyDescent="0.25">
      <c r="A3" s="34" t="s">
        <v>354</v>
      </c>
      <c r="B3" s="96"/>
      <c r="C3" s="96"/>
      <c r="D3" s="96"/>
      <c r="E3" s="96"/>
      <c r="F3" s="96"/>
    </row>
    <row r="4" spans="1:6" ht="15.75" thickBot="1" x14ac:dyDescent="0.3">
      <c r="A4" s="96"/>
      <c r="B4" s="96"/>
      <c r="C4" s="96"/>
      <c r="D4" s="96"/>
      <c r="E4" s="96"/>
      <c r="F4" s="96"/>
    </row>
    <row r="5" spans="1:6" ht="15.75" thickBot="1" x14ac:dyDescent="0.3">
      <c r="A5" s="423" t="s">
        <v>375</v>
      </c>
      <c r="B5" s="424" t="s">
        <v>356</v>
      </c>
      <c r="C5" s="96"/>
      <c r="D5" s="96"/>
      <c r="E5" s="167" t="s">
        <v>153</v>
      </c>
      <c r="F5" s="96"/>
    </row>
    <row r="6" spans="1:6" ht="15.75" thickBot="1" x14ac:dyDescent="0.3">
      <c r="A6" s="425" t="s">
        <v>371</v>
      </c>
      <c r="B6" s="426">
        <v>440000</v>
      </c>
      <c r="C6" s="96"/>
      <c r="D6" s="96"/>
      <c r="E6" s="428">
        <f>SUM(B7,B12,B17)</f>
        <v>723900</v>
      </c>
      <c r="F6" s="96"/>
    </row>
    <row r="7" spans="1:6" ht="15.75" thickBot="1" x14ac:dyDescent="0.3">
      <c r="A7" s="423" t="s">
        <v>358</v>
      </c>
      <c r="B7" s="427">
        <f>SUM(B6)</f>
        <v>440000</v>
      </c>
      <c r="C7" s="96"/>
      <c r="D7" s="96"/>
      <c r="E7" s="96"/>
      <c r="F7" s="96"/>
    </row>
    <row r="8" spans="1:6" x14ac:dyDescent="0.25">
      <c r="A8" s="96"/>
      <c r="B8" s="96"/>
      <c r="C8" s="96"/>
      <c r="D8" s="96"/>
      <c r="E8" s="96"/>
      <c r="F8" s="96"/>
    </row>
    <row r="9" spans="1:6" ht="15.75" thickBot="1" x14ac:dyDescent="0.3">
      <c r="A9" s="96"/>
      <c r="B9" s="96"/>
      <c r="C9" s="96"/>
      <c r="D9" s="96"/>
      <c r="E9" s="96"/>
      <c r="F9" s="96"/>
    </row>
    <row r="10" spans="1:6" ht="15.75" thickBot="1" x14ac:dyDescent="0.3">
      <c r="A10" s="423" t="s">
        <v>359</v>
      </c>
      <c r="B10" s="424" t="s">
        <v>356</v>
      </c>
      <c r="C10" s="96"/>
      <c r="D10" s="96"/>
      <c r="E10" s="96"/>
      <c r="F10" s="96"/>
    </row>
    <row r="11" spans="1:6" ht="15.75" thickBot="1" x14ac:dyDescent="0.3">
      <c r="A11" s="425" t="s">
        <v>513</v>
      </c>
      <c r="B11" s="426">
        <v>130000</v>
      </c>
      <c r="C11" s="96"/>
      <c r="D11" s="96"/>
      <c r="E11" s="96"/>
      <c r="F11" s="96"/>
    </row>
    <row r="12" spans="1:6" ht="15.75" thickBot="1" x14ac:dyDescent="0.3">
      <c r="A12" s="423" t="s">
        <v>358</v>
      </c>
      <c r="B12" s="427">
        <f>SUM(B11)</f>
        <v>130000</v>
      </c>
    </row>
    <row r="13" spans="1:6" x14ac:dyDescent="0.25">
      <c r="E13" s="167" t="s">
        <v>484</v>
      </c>
    </row>
    <row r="14" spans="1:6" ht="15.75" thickBot="1" x14ac:dyDescent="0.3">
      <c r="E14" s="428">
        <v>0</v>
      </c>
    </row>
    <row r="15" spans="1:6" ht="15.75" thickBot="1" x14ac:dyDescent="0.3">
      <c r="A15" s="423" t="s">
        <v>361</v>
      </c>
      <c r="B15" s="424"/>
    </row>
    <row r="16" spans="1:6" ht="15.75" thickBot="1" x14ac:dyDescent="0.3">
      <c r="A16" s="425" t="s">
        <v>362</v>
      </c>
      <c r="B16" s="426">
        <f>(B7+B12)*0.27</f>
        <v>153900</v>
      </c>
    </row>
    <row r="17" spans="1:2" ht="15.75" thickBot="1" x14ac:dyDescent="0.3">
      <c r="A17" s="423" t="s">
        <v>358</v>
      </c>
      <c r="B17" s="427">
        <f>SUM(B16)</f>
        <v>153900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M100"/>
  <sheetViews>
    <sheetView topLeftCell="A75" workbookViewId="0">
      <selection activeCell="D94" sqref="D94"/>
    </sheetView>
  </sheetViews>
  <sheetFormatPr defaultRowHeight="15" x14ac:dyDescent="0.25"/>
  <cols>
    <col min="1" max="1" width="6.28515625" style="298" customWidth="1"/>
    <col min="2" max="2" width="23.28515625" style="298" customWidth="1"/>
    <col min="3" max="3" width="27.140625" style="298" customWidth="1"/>
    <col min="4" max="4" width="13.5703125" style="298" customWidth="1"/>
    <col min="5" max="5" width="12.140625" style="298" customWidth="1"/>
    <col min="6" max="6" width="11.140625" style="298" customWidth="1"/>
    <col min="7" max="7" width="17.28515625" style="298" customWidth="1"/>
    <col min="8" max="8" width="13.28515625" style="298" customWidth="1"/>
    <col min="9" max="9" width="12.28515625" style="298" customWidth="1"/>
    <col min="10" max="10" width="14.42578125" style="298" customWidth="1"/>
    <col min="11" max="11" width="11.42578125" style="298" customWidth="1"/>
    <col min="12" max="12" width="12.140625" style="298" customWidth="1"/>
    <col min="13" max="13" width="11.42578125" style="298" bestFit="1" customWidth="1"/>
    <col min="14" max="16384" width="9.140625" style="298"/>
  </cols>
  <sheetData>
    <row r="1" spans="1:13" x14ac:dyDescent="0.25">
      <c r="A1" s="298" t="s">
        <v>401</v>
      </c>
    </row>
    <row r="5" spans="1:13" ht="15" customHeight="1" x14ac:dyDescent="0.25">
      <c r="A5" s="797" t="s">
        <v>363</v>
      </c>
      <c r="B5" s="797"/>
      <c r="C5" s="797"/>
      <c r="D5" s="797"/>
      <c r="E5" s="797"/>
      <c r="F5" s="797"/>
      <c r="G5" s="797"/>
      <c r="H5" s="797"/>
      <c r="I5" s="797"/>
      <c r="J5" s="797"/>
      <c r="K5" s="422"/>
      <c r="L5" s="422"/>
      <c r="M5" s="422"/>
    </row>
    <row r="6" spans="1:13" ht="15" customHeight="1" thickBot="1" x14ac:dyDescent="0.3"/>
    <row r="7" spans="1:13" ht="18" customHeight="1" x14ac:dyDescent="0.25">
      <c r="A7" s="800" t="s">
        <v>307</v>
      </c>
      <c r="B7" s="800" t="s">
        <v>308</v>
      </c>
      <c r="C7" s="802"/>
      <c r="D7" s="803"/>
      <c r="E7" s="804" t="s">
        <v>310</v>
      </c>
      <c r="F7" s="800" t="s">
        <v>311</v>
      </c>
      <c r="G7" s="798" t="s">
        <v>312</v>
      </c>
      <c r="H7" s="799"/>
      <c r="I7" s="800" t="s">
        <v>313</v>
      </c>
      <c r="J7" s="800" t="s">
        <v>13</v>
      </c>
      <c r="K7" s="355"/>
    </row>
    <row r="8" spans="1:13" ht="18" customHeight="1" thickBot="1" x14ac:dyDescent="0.3">
      <c r="A8" s="801"/>
      <c r="B8" s="801"/>
      <c r="C8" s="356" t="s">
        <v>364</v>
      </c>
      <c r="D8" s="357" t="s">
        <v>351</v>
      </c>
      <c r="E8" s="805"/>
      <c r="F8" s="801"/>
      <c r="G8" s="358" t="s">
        <v>314</v>
      </c>
      <c r="H8" s="359" t="s">
        <v>315</v>
      </c>
      <c r="I8" s="806"/>
      <c r="J8" s="806"/>
      <c r="K8" s="355"/>
    </row>
    <row r="9" spans="1:13" x14ac:dyDescent="0.25">
      <c r="A9" s="360" t="s">
        <v>316</v>
      </c>
      <c r="B9" s="361" t="s">
        <v>514</v>
      </c>
      <c r="C9" s="557">
        <v>90300</v>
      </c>
      <c r="D9" s="558">
        <v>0</v>
      </c>
      <c r="E9" s="559">
        <v>0</v>
      </c>
      <c r="F9" s="560">
        <f t="shared" ref="F9:F13" si="0">SUM(C9:E9)</f>
        <v>90300</v>
      </c>
      <c r="G9" s="561">
        <v>0</v>
      </c>
      <c r="H9" s="562">
        <v>0</v>
      </c>
      <c r="I9" s="563">
        <f t="shared" ref="I9:I13" si="1">SUM(G9:H9)</f>
        <v>0</v>
      </c>
      <c r="J9" s="563">
        <f t="shared" ref="J9:J13" si="2">F9+I9</f>
        <v>90300</v>
      </c>
      <c r="K9" s="369"/>
    </row>
    <row r="10" spans="1:13" x14ac:dyDescent="0.25">
      <c r="A10" s="429" t="s">
        <v>317</v>
      </c>
      <c r="B10" s="430" t="s">
        <v>515</v>
      </c>
      <c r="C10" s="564">
        <v>180500</v>
      </c>
      <c r="D10" s="565">
        <v>0</v>
      </c>
      <c r="E10" s="559">
        <v>0</v>
      </c>
      <c r="F10" s="560">
        <f t="shared" si="0"/>
        <v>180500</v>
      </c>
      <c r="G10" s="566">
        <v>0</v>
      </c>
      <c r="H10" s="567">
        <v>0</v>
      </c>
      <c r="I10" s="568">
        <f t="shared" si="1"/>
        <v>0</v>
      </c>
      <c r="J10" s="568">
        <f t="shared" si="2"/>
        <v>180500</v>
      </c>
      <c r="K10" s="369"/>
    </row>
    <row r="11" spans="1:13" x14ac:dyDescent="0.25">
      <c r="A11" s="429" t="s">
        <v>318</v>
      </c>
      <c r="B11" s="430" t="s">
        <v>525</v>
      </c>
      <c r="C11" s="564">
        <v>138000</v>
      </c>
      <c r="D11" s="565">
        <v>0</v>
      </c>
      <c r="E11" s="559">
        <v>0</v>
      </c>
      <c r="F11" s="560">
        <f t="shared" si="0"/>
        <v>138000</v>
      </c>
      <c r="G11" s="566">
        <v>0</v>
      </c>
      <c r="H11" s="567">
        <v>0</v>
      </c>
      <c r="I11" s="568">
        <f t="shared" si="1"/>
        <v>0</v>
      </c>
      <c r="J11" s="568">
        <f t="shared" si="2"/>
        <v>138000</v>
      </c>
      <c r="K11" s="369"/>
    </row>
    <row r="12" spans="1:13" x14ac:dyDescent="0.25">
      <c r="A12" s="429" t="s">
        <v>318</v>
      </c>
      <c r="B12" s="430" t="s">
        <v>525</v>
      </c>
      <c r="C12" s="564">
        <v>138000</v>
      </c>
      <c r="D12" s="565">
        <v>0</v>
      </c>
      <c r="E12" s="559">
        <v>0</v>
      </c>
      <c r="F12" s="560">
        <f t="shared" ref="F12" si="3">SUM(C12:E12)</f>
        <v>138000</v>
      </c>
      <c r="G12" s="566">
        <v>0</v>
      </c>
      <c r="H12" s="567">
        <v>0</v>
      </c>
      <c r="I12" s="568">
        <f t="shared" ref="I12" si="4">SUM(G12:H12)</f>
        <v>0</v>
      </c>
      <c r="J12" s="568">
        <f t="shared" ref="J12" si="5">F12+I12</f>
        <v>138000</v>
      </c>
      <c r="K12" s="369"/>
    </row>
    <row r="13" spans="1:13" ht="15.75" thickBot="1" x14ac:dyDescent="0.3">
      <c r="A13" s="516"/>
      <c r="B13" s="430" t="s">
        <v>525</v>
      </c>
      <c r="C13" s="569">
        <v>138000</v>
      </c>
      <c r="D13" s="570">
        <v>0</v>
      </c>
      <c r="E13" s="559">
        <v>0</v>
      </c>
      <c r="F13" s="560">
        <f t="shared" si="0"/>
        <v>138000</v>
      </c>
      <c r="G13" s="566">
        <v>0</v>
      </c>
      <c r="H13" s="567">
        <v>0</v>
      </c>
      <c r="I13" s="571">
        <f t="shared" si="1"/>
        <v>0</v>
      </c>
      <c r="J13" s="571">
        <f t="shared" si="2"/>
        <v>138000</v>
      </c>
      <c r="K13" s="509"/>
    </row>
    <row r="14" spans="1:13" ht="16.5" thickBot="1" x14ac:dyDescent="0.3">
      <c r="A14" s="379"/>
      <c r="B14" s="380" t="s">
        <v>13</v>
      </c>
      <c r="C14" s="572">
        <f>SUM(C9:C13)</f>
        <v>684800</v>
      </c>
      <c r="D14" s="572">
        <f t="shared" ref="D14:I14" si="6">SUM(D9:D13)</f>
        <v>0</v>
      </c>
      <c r="E14" s="572">
        <f t="shared" si="6"/>
        <v>0</v>
      </c>
      <c r="F14" s="572">
        <f t="shared" si="6"/>
        <v>684800</v>
      </c>
      <c r="G14" s="572">
        <f t="shared" si="6"/>
        <v>0</v>
      </c>
      <c r="H14" s="572">
        <f t="shared" si="6"/>
        <v>0</v>
      </c>
      <c r="I14" s="572">
        <f t="shared" si="6"/>
        <v>0</v>
      </c>
      <c r="J14" s="573">
        <f>SUM(J9:J13)</f>
        <v>684800</v>
      </c>
      <c r="K14" s="369"/>
    </row>
    <row r="15" spans="1:13" ht="15.75" thickBot="1" x14ac:dyDescent="0.3">
      <c r="A15" s="306"/>
      <c r="B15" s="306"/>
      <c r="C15" s="385"/>
      <c r="D15" s="385"/>
      <c r="E15" s="354"/>
      <c r="F15" s="354"/>
      <c r="G15" s="354"/>
      <c r="H15" s="354"/>
      <c r="I15" s="354"/>
      <c r="J15" s="354"/>
      <c r="K15" s="354"/>
      <c r="L15" s="354"/>
      <c r="M15" s="52"/>
    </row>
    <row r="16" spans="1:13" ht="16.5" thickBot="1" x14ac:dyDescent="0.3">
      <c r="A16" s="386"/>
      <c r="B16" s="448" t="s">
        <v>376</v>
      </c>
      <c r="C16" s="449"/>
      <c r="D16" s="421"/>
      <c r="E16" s="354"/>
      <c r="F16" s="354"/>
      <c r="G16" s="354"/>
      <c r="H16" s="354"/>
      <c r="I16" s="354"/>
      <c r="J16" s="354"/>
      <c r="K16" s="354"/>
      <c r="L16" s="354"/>
      <c r="M16" s="52"/>
    </row>
    <row r="17" spans="2:11" ht="15.75" thickBot="1" x14ac:dyDescent="0.3">
      <c r="B17" s="444" t="s">
        <v>581</v>
      </c>
      <c r="C17" s="446">
        <v>40000</v>
      </c>
    </row>
    <row r="18" spans="2:11" ht="16.5" thickBot="1" x14ac:dyDescent="0.3">
      <c r="B18" s="445" t="s">
        <v>311</v>
      </c>
      <c r="C18" s="447">
        <f>C17*12</f>
        <v>480000</v>
      </c>
      <c r="E18" s="797" t="s">
        <v>323</v>
      </c>
      <c r="F18" s="797"/>
      <c r="G18" s="797"/>
      <c r="H18" s="797"/>
      <c r="I18" s="797"/>
      <c r="J18" s="797"/>
      <c r="K18" s="797"/>
    </row>
    <row r="19" spans="2:11" ht="15.75" thickBot="1" x14ac:dyDescent="0.3"/>
    <row r="20" spans="2:11" ht="15.75" thickBot="1" x14ac:dyDescent="0.3">
      <c r="C20" s="388" t="s">
        <v>324</v>
      </c>
      <c r="D20" s="388" t="s">
        <v>352</v>
      </c>
      <c r="E20" s="389" t="s">
        <v>6</v>
      </c>
      <c r="F20" s="389" t="s">
        <v>325</v>
      </c>
      <c r="G20" s="389" t="s">
        <v>326</v>
      </c>
      <c r="H20" s="389" t="s">
        <v>327</v>
      </c>
      <c r="I20" s="390" t="s">
        <v>328</v>
      </c>
      <c r="J20" s="390" t="s">
        <v>331</v>
      </c>
    </row>
    <row r="21" spans="2:11" ht="15.75" thickBot="1" x14ac:dyDescent="0.3">
      <c r="C21" s="391">
        <f>(C14+E14)*12</f>
        <v>8217600</v>
      </c>
      <c r="D21" s="392">
        <f>D14*12</f>
        <v>0</v>
      </c>
      <c r="E21" s="393">
        <v>0</v>
      </c>
      <c r="F21" s="394">
        <v>0</v>
      </c>
      <c r="G21" s="391">
        <v>0</v>
      </c>
      <c r="H21" s="391">
        <v>0</v>
      </c>
      <c r="I21" s="394">
        <v>78000</v>
      </c>
      <c r="J21" s="395">
        <f>SUM(C21:I21)</f>
        <v>8295600</v>
      </c>
    </row>
    <row r="22" spans="2:11" ht="15.75" thickBot="1" x14ac:dyDescent="0.3"/>
    <row r="23" spans="2:11" ht="15.75" thickBot="1" x14ac:dyDescent="0.3">
      <c r="C23" s="396" t="s">
        <v>332</v>
      </c>
      <c r="D23" s="387" t="s">
        <v>333</v>
      </c>
      <c r="E23" s="387" t="s">
        <v>436</v>
      </c>
      <c r="F23" s="397" t="s">
        <v>335</v>
      </c>
      <c r="G23" s="398"/>
      <c r="H23" s="399" t="s">
        <v>336</v>
      </c>
      <c r="J23" s="452" t="s">
        <v>399</v>
      </c>
    </row>
    <row r="24" spans="2:11" ht="15.75" thickBot="1" x14ac:dyDescent="0.3">
      <c r="C24" s="400">
        <f>J21</f>
        <v>8295600</v>
      </c>
      <c r="D24" s="401">
        <f>C24*0.195</f>
        <v>1617642</v>
      </c>
      <c r="E24" s="402">
        <f>C18</f>
        <v>480000</v>
      </c>
      <c r="F24" s="402">
        <v>0</v>
      </c>
      <c r="G24" s="403"/>
      <c r="H24" s="395">
        <f>SUM(C24:F24)</f>
        <v>10393242</v>
      </c>
      <c r="J24" s="453">
        <f>H24+C18+D31+G31</f>
        <v>11306890.551999999</v>
      </c>
    </row>
    <row r="26" spans="2:11" ht="15.75" thickBot="1" x14ac:dyDescent="0.3"/>
    <row r="27" spans="2:11" ht="15.75" thickBot="1" x14ac:dyDescent="0.3">
      <c r="C27" s="406" t="s">
        <v>306</v>
      </c>
      <c r="D27" s="407" t="s">
        <v>337</v>
      </c>
      <c r="E27" s="407" t="s">
        <v>338</v>
      </c>
      <c r="F27" s="407" t="s">
        <v>339</v>
      </c>
      <c r="G27" s="408" t="s">
        <v>340</v>
      </c>
      <c r="H27" s="405" t="s">
        <v>341</v>
      </c>
      <c r="I27" s="405" t="s">
        <v>342</v>
      </c>
    </row>
    <row r="28" spans="2:11" x14ac:dyDescent="0.25">
      <c r="C28" s="409" t="s">
        <v>516</v>
      </c>
      <c r="D28" s="410">
        <f>148688/2</f>
        <v>74344</v>
      </c>
      <c r="E28" s="410">
        <f t="shared" ref="E28:E30" si="7">D28*1.19</f>
        <v>88469.36</v>
      </c>
      <c r="F28" s="410">
        <f>E28*0.15</f>
        <v>13270.404</v>
      </c>
      <c r="G28" s="411">
        <f t="shared" ref="G28:G30" si="8">E28*0.14</f>
        <v>12385.710400000002</v>
      </c>
      <c r="H28" s="412">
        <f>D28+F28+G28</f>
        <v>100000.11439999999</v>
      </c>
      <c r="I28" s="52">
        <f>H28/1.3451</f>
        <v>74344</v>
      </c>
    </row>
    <row r="29" spans="2:11" x14ac:dyDescent="0.25">
      <c r="C29" s="513" t="s">
        <v>515</v>
      </c>
      <c r="D29" s="410">
        <v>148688</v>
      </c>
      <c r="E29" s="410">
        <f t="shared" si="7"/>
        <v>176938.72</v>
      </c>
      <c r="F29" s="410">
        <f>E29*0.15</f>
        <v>26540.808000000001</v>
      </c>
      <c r="G29" s="411">
        <f t="shared" si="8"/>
        <v>24771.420800000004</v>
      </c>
      <c r="H29" s="52"/>
      <c r="I29" s="413">
        <f>I28*1.19</f>
        <v>88469.36</v>
      </c>
    </row>
    <row r="30" spans="2:11" ht="15.75" thickBot="1" x14ac:dyDescent="0.3">
      <c r="C30" s="444" t="s">
        <v>481</v>
      </c>
      <c r="D30" s="410">
        <v>148688</v>
      </c>
      <c r="E30" s="410">
        <f t="shared" si="7"/>
        <v>176938.72</v>
      </c>
      <c r="F30" s="410">
        <f>E30*0.15</f>
        <v>26540.808000000001</v>
      </c>
      <c r="G30" s="411">
        <f t="shared" si="8"/>
        <v>24771.420800000004</v>
      </c>
      <c r="H30" s="52"/>
      <c r="I30" s="413">
        <f>I29*0.15</f>
        <v>13270.404</v>
      </c>
    </row>
    <row r="31" spans="2:11" ht="15.75" thickBot="1" x14ac:dyDescent="0.3">
      <c r="C31" s="415" t="s">
        <v>13</v>
      </c>
      <c r="D31" s="416">
        <f>SUM(D28:D30)</f>
        <v>371720</v>
      </c>
      <c r="E31" s="416">
        <f t="shared" ref="E31:G31" si="9">SUM(E28:E30)</f>
        <v>442346.80000000005</v>
      </c>
      <c r="F31" s="416">
        <f t="shared" si="9"/>
        <v>66352.02</v>
      </c>
      <c r="G31" s="416">
        <f t="shared" si="9"/>
        <v>61928.552000000011</v>
      </c>
      <c r="H31" s="52"/>
      <c r="I31" s="413">
        <f>I29*0.14</f>
        <v>12385.710400000002</v>
      </c>
    </row>
    <row r="32" spans="2:11" x14ac:dyDescent="0.25">
      <c r="C32" s="404"/>
      <c r="D32" s="419"/>
      <c r="E32" s="419"/>
      <c r="F32" s="418"/>
      <c r="G32" s="418"/>
      <c r="H32" s="354"/>
      <c r="I32" s="413">
        <f>SUM(I30:I31)</f>
        <v>25656.114400000002</v>
      </c>
    </row>
    <row r="33" spans="3:9" x14ac:dyDescent="0.25">
      <c r="C33" s="404"/>
      <c r="D33" s="419"/>
      <c r="E33" s="419"/>
      <c r="F33" s="418"/>
      <c r="G33" s="418"/>
      <c r="H33" s="354"/>
      <c r="I33" s="414">
        <f>I32/I28</f>
        <v>0.34510000000000002</v>
      </c>
    </row>
    <row r="34" spans="3:9" x14ac:dyDescent="0.25">
      <c r="E34" s="419"/>
      <c r="F34" s="418"/>
      <c r="G34" s="418"/>
      <c r="I34" s="354"/>
    </row>
    <row r="35" spans="3:9" ht="15.75" x14ac:dyDescent="0.25">
      <c r="C35" s="34" t="s">
        <v>354</v>
      </c>
      <c r="D35" s="96"/>
      <c r="E35" s="96"/>
      <c r="F35" s="96"/>
      <c r="G35" s="96"/>
      <c r="H35" s="354"/>
      <c r="I35" s="52"/>
    </row>
    <row r="36" spans="3:9" x14ac:dyDescent="0.25">
      <c r="C36" s="96"/>
      <c r="D36" s="96"/>
      <c r="E36" s="96"/>
      <c r="F36" s="96"/>
      <c r="G36" s="96"/>
      <c r="H36" s="418"/>
      <c r="I36" s="421"/>
    </row>
    <row r="37" spans="3:9" ht="15.75" thickBot="1" x14ac:dyDescent="0.3">
      <c r="C37" s="96"/>
      <c r="D37" s="96"/>
      <c r="E37" s="96"/>
      <c r="F37" s="96"/>
      <c r="G37" s="167" t="s">
        <v>153</v>
      </c>
      <c r="H37" s="418"/>
      <c r="I37" s="421"/>
    </row>
    <row r="38" spans="3:9" ht="15.75" thickBot="1" x14ac:dyDescent="0.3">
      <c r="C38" s="423" t="s">
        <v>377</v>
      </c>
      <c r="D38" s="424" t="s">
        <v>356</v>
      </c>
      <c r="E38" s="96"/>
      <c r="F38" s="96"/>
      <c r="G38" s="428">
        <f>SUM(D43,D49,D56,D62,D75,D80,D85,D67)</f>
        <v>23681296.300000001</v>
      </c>
      <c r="H38" s="418"/>
      <c r="I38" s="421"/>
    </row>
    <row r="39" spans="3:9" x14ac:dyDescent="0.25">
      <c r="C39" s="434" t="s">
        <v>517</v>
      </c>
      <c r="D39" s="435">
        <v>65000</v>
      </c>
      <c r="E39" s="96"/>
      <c r="F39" s="96"/>
      <c r="G39" s="96"/>
      <c r="H39" s="418"/>
      <c r="I39" s="421"/>
    </row>
    <row r="40" spans="3:9" x14ac:dyDescent="0.25">
      <c r="C40" s="436" t="s">
        <v>379</v>
      </c>
      <c r="D40" s="437">
        <v>370000</v>
      </c>
      <c r="E40" s="96"/>
      <c r="F40" s="96"/>
      <c r="G40" s="454" t="s">
        <v>400</v>
      </c>
      <c r="H40" s="418"/>
      <c r="I40" s="421"/>
    </row>
    <row r="41" spans="3:9" x14ac:dyDescent="0.25">
      <c r="C41" s="436" t="s">
        <v>380</v>
      </c>
      <c r="D41" s="437">
        <v>130000</v>
      </c>
      <c r="E41" s="96"/>
      <c r="F41" s="96"/>
      <c r="G41" s="450">
        <f>SUM(D90,D95)</f>
        <v>1300000</v>
      </c>
      <c r="H41" s="418"/>
      <c r="I41" s="421"/>
    </row>
    <row r="42" spans="3:9" ht="15.75" thickBot="1" x14ac:dyDescent="0.3">
      <c r="C42" s="438" t="s">
        <v>381</v>
      </c>
      <c r="D42" s="439">
        <v>4450000</v>
      </c>
      <c r="E42" s="96"/>
      <c r="F42" s="96"/>
      <c r="G42" s="96"/>
      <c r="H42" s="418"/>
      <c r="I42" s="420"/>
    </row>
    <row r="43" spans="3:9" ht="15.75" thickBot="1" x14ac:dyDescent="0.3">
      <c r="C43" s="423" t="s">
        <v>358</v>
      </c>
      <c r="D43" s="427">
        <f>SUM(D39:D42)</f>
        <v>5015000</v>
      </c>
      <c r="E43" s="96"/>
      <c r="F43" s="96"/>
      <c r="G43" s="96"/>
      <c r="H43" s="418"/>
      <c r="I43" s="420"/>
    </row>
    <row r="44" spans="3:9" x14ac:dyDescent="0.25">
      <c r="C44" s="96"/>
      <c r="D44" s="96"/>
      <c r="E44" s="96"/>
      <c r="F44" s="96"/>
      <c r="G44" s="96"/>
      <c r="H44" s="418"/>
      <c r="I44" s="420"/>
    </row>
    <row r="45" spans="3:9" ht="15.75" thickBot="1" x14ac:dyDescent="0.3">
      <c r="C45" s="96"/>
      <c r="D45" s="96"/>
      <c r="E45" s="96"/>
      <c r="F45" s="96"/>
      <c r="G45" s="96"/>
      <c r="H45" s="418"/>
      <c r="I45" s="420"/>
    </row>
    <row r="46" spans="3:9" ht="15.75" thickBot="1" x14ac:dyDescent="0.3">
      <c r="C46" s="423" t="s">
        <v>382</v>
      </c>
      <c r="D46" s="424" t="s">
        <v>356</v>
      </c>
      <c r="E46" s="96"/>
      <c r="F46" s="96"/>
      <c r="G46" s="96"/>
      <c r="H46" s="418"/>
      <c r="I46" s="420"/>
    </row>
    <row r="47" spans="3:9" x14ac:dyDescent="0.25">
      <c r="C47" s="457" t="s">
        <v>412</v>
      </c>
      <c r="D47" s="458">
        <v>345000</v>
      </c>
      <c r="E47" s="96"/>
      <c r="F47" s="96"/>
      <c r="G47" s="96"/>
      <c r="H47" s="418"/>
      <c r="I47" s="420"/>
    </row>
    <row r="48" spans="3:9" ht="15.75" thickBot="1" x14ac:dyDescent="0.3">
      <c r="C48" s="425" t="s">
        <v>383</v>
      </c>
      <c r="D48" s="426">
        <v>535000</v>
      </c>
      <c r="E48" s="96"/>
      <c r="F48" s="96"/>
      <c r="G48" s="96"/>
    </row>
    <row r="49" spans="3:7" ht="15.75" thickBot="1" x14ac:dyDescent="0.3">
      <c r="C49" s="423" t="s">
        <v>311</v>
      </c>
      <c r="D49" s="427">
        <f>SUM(D48)</f>
        <v>535000</v>
      </c>
      <c r="E49" s="96"/>
      <c r="F49" s="96"/>
      <c r="G49" s="96"/>
    </row>
    <row r="50" spans="3:7" x14ac:dyDescent="0.25">
      <c r="C50" s="96"/>
      <c r="D50" s="96"/>
      <c r="E50" s="96"/>
      <c r="F50" s="96"/>
      <c r="G50" s="96"/>
    </row>
    <row r="51" spans="3:7" ht="15.75" thickBot="1" x14ac:dyDescent="0.3">
      <c r="C51" s="96"/>
      <c r="D51" s="96"/>
      <c r="E51" s="96"/>
      <c r="F51" s="96"/>
      <c r="G51" s="96"/>
    </row>
    <row r="52" spans="3:7" ht="15.75" thickBot="1" x14ac:dyDescent="0.3">
      <c r="C52" s="423" t="s">
        <v>384</v>
      </c>
      <c r="D52" s="424" t="s">
        <v>356</v>
      </c>
      <c r="E52" s="96"/>
      <c r="F52" s="96"/>
      <c r="G52" s="96"/>
    </row>
    <row r="53" spans="3:7" x14ac:dyDescent="0.25">
      <c r="C53" s="434" t="s">
        <v>385</v>
      </c>
      <c r="D53" s="435">
        <v>110000</v>
      </c>
      <c r="E53" s="96"/>
      <c r="F53" s="96"/>
      <c r="G53" s="96"/>
    </row>
    <row r="54" spans="3:7" x14ac:dyDescent="0.25">
      <c r="C54" s="436" t="s">
        <v>386</v>
      </c>
      <c r="D54" s="437">
        <v>110000</v>
      </c>
      <c r="E54" s="96"/>
      <c r="F54" s="96"/>
      <c r="G54" s="96"/>
    </row>
    <row r="55" spans="3:7" ht="15.75" thickBot="1" x14ac:dyDescent="0.3">
      <c r="C55" s="425" t="s">
        <v>518</v>
      </c>
      <c r="D55" s="426">
        <v>180000</v>
      </c>
      <c r="E55" s="96"/>
      <c r="F55" s="96"/>
      <c r="G55" s="96"/>
    </row>
    <row r="56" spans="3:7" ht="15.75" thickBot="1" x14ac:dyDescent="0.3">
      <c r="C56" s="423" t="s">
        <v>358</v>
      </c>
      <c r="D56" s="427">
        <f>SUM(D53:D55)</f>
        <v>400000</v>
      </c>
      <c r="E56" s="96"/>
      <c r="F56" s="96"/>
      <c r="G56" s="96"/>
    </row>
    <row r="57" spans="3:7" x14ac:dyDescent="0.25">
      <c r="C57" s="96"/>
      <c r="D57" s="96"/>
      <c r="E57" s="96"/>
      <c r="F57" s="96"/>
      <c r="G57" s="96"/>
    </row>
    <row r="58" spans="3:7" ht="15.75" thickBot="1" x14ac:dyDescent="0.3">
      <c r="C58" s="96"/>
      <c r="D58" s="96"/>
      <c r="E58" s="96"/>
      <c r="F58" s="96"/>
      <c r="G58" s="96"/>
    </row>
    <row r="59" spans="3:7" ht="15.75" thickBot="1" x14ac:dyDescent="0.3">
      <c r="C59" s="423" t="s">
        <v>387</v>
      </c>
      <c r="D59" s="424" t="s">
        <v>356</v>
      </c>
      <c r="E59" s="96"/>
      <c r="F59" s="96"/>
      <c r="G59" s="96"/>
    </row>
    <row r="60" spans="3:7" x14ac:dyDescent="0.25">
      <c r="C60" s="434" t="s">
        <v>388</v>
      </c>
      <c r="D60" s="435">
        <v>1350000</v>
      </c>
      <c r="E60" s="96"/>
      <c r="F60" s="96"/>
      <c r="G60" s="96"/>
    </row>
    <row r="61" spans="3:7" ht="15.75" thickBot="1" x14ac:dyDescent="0.3">
      <c r="C61" s="436" t="s">
        <v>584</v>
      </c>
      <c r="D61" s="437">
        <v>550000</v>
      </c>
      <c r="E61" s="96"/>
      <c r="F61" s="96"/>
      <c r="G61" s="96"/>
    </row>
    <row r="62" spans="3:7" ht="15.75" thickBot="1" x14ac:dyDescent="0.3">
      <c r="C62" s="423" t="s">
        <v>358</v>
      </c>
      <c r="D62" s="427">
        <f>SUM(D60:D61)</f>
        <v>1900000</v>
      </c>
      <c r="E62" s="96"/>
      <c r="F62" s="96"/>
      <c r="G62" s="96"/>
    </row>
    <row r="63" spans="3:7" x14ac:dyDescent="0.25">
      <c r="C63" s="96"/>
      <c r="D63" s="96"/>
      <c r="E63" s="96"/>
      <c r="F63" s="96"/>
      <c r="G63" s="96"/>
    </row>
    <row r="64" spans="3:7" ht="15.75" thickBot="1" x14ac:dyDescent="0.3">
      <c r="C64" s="96"/>
      <c r="D64" s="96"/>
      <c r="E64" s="96"/>
      <c r="F64" s="96"/>
      <c r="G64" s="96"/>
    </row>
    <row r="65" spans="3:7" ht="15.75" thickBot="1" x14ac:dyDescent="0.3">
      <c r="C65" s="423" t="s">
        <v>585</v>
      </c>
      <c r="D65" s="424" t="s">
        <v>356</v>
      </c>
      <c r="E65" s="96"/>
      <c r="F65" s="96"/>
      <c r="G65" s="96"/>
    </row>
    <row r="66" spans="3:7" ht="15.75" thickBot="1" x14ac:dyDescent="0.3">
      <c r="C66" s="434" t="s">
        <v>586</v>
      </c>
      <c r="D66" s="435">
        <v>1760000</v>
      </c>
      <c r="E66" s="96"/>
      <c r="F66" s="96"/>
      <c r="G66" s="96"/>
    </row>
    <row r="67" spans="3:7" ht="15.75" thickBot="1" x14ac:dyDescent="0.3">
      <c r="C67" s="423" t="s">
        <v>358</v>
      </c>
      <c r="D67" s="427">
        <f>SUM(D66:D66)</f>
        <v>1760000</v>
      </c>
      <c r="E67" s="96"/>
      <c r="F67" s="96"/>
      <c r="G67" s="96"/>
    </row>
    <row r="69" spans="3:7" ht="15.75" thickBot="1" x14ac:dyDescent="0.3">
      <c r="C69" s="654"/>
      <c r="D69" s="655"/>
      <c r="E69" s="96"/>
      <c r="F69" s="96"/>
      <c r="G69" s="96"/>
    </row>
    <row r="70" spans="3:7" ht="15.75" thickBot="1" x14ac:dyDescent="0.3">
      <c r="C70" s="423" t="s">
        <v>359</v>
      </c>
      <c r="D70" s="424" t="s">
        <v>356</v>
      </c>
      <c r="E70" s="96"/>
      <c r="F70" s="96"/>
      <c r="G70" s="96"/>
    </row>
    <row r="71" spans="3:7" x14ac:dyDescent="0.25">
      <c r="C71" s="434" t="s">
        <v>389</v>
      </c>
      <c r="D71" s="435">
        <v>690</v>
      </c>
      <c r="E71" s="96"/>
      <c r="F71" s="96"/>
      <c r="G71" s="96"/>
    </row>
    <row r="72" spans="3:7" x14ac:dyDescent="0.25">
      <c r="C72" s="436" t="s">
        <v>390</v>
      </c>
      <c r="D72" s="437">
        <v>2500000</v>
      </c>
      <c r="E72" s="96"/>
      <c r="F72" s="96"/>
      <c r="G72" s="96"/>
    </row>
    <row r="73" spans="3:7" x14ac:dyDescent="0.25">
      <c r="C73" s="436" t="s">
        <v>391</v>
      </c>
      <c r="D73" s="437">
        <v>36000</v>
      </c>
      <c r="E73" s="96"/>
      <c r="F73" s="96"/>
      <c r="G73" s="96"/>
    </row>
    <row r="74" spans="3:7" ht="15.75" thickBot="1" x14ac:dyDescent="0.3">
      <c r="C74" s="438" t="s">
        <v>392</v>
      </c>
      <c r="D74" s="439">
        <v>6000000</v>
      </c>
      <c r="E74" s="96"/>
      <c r="F74" s="96"/>
      <c r="G74" s="96"/>
    </row>
    <row r="75" spans="3:7" ht="15.75" thickBot="1" x14ac:dyDescent="0.3">
      <c r="C75" s="423" t="s">
        <v>358</v>
      </c>
      <c r="D75" s="427">
        <f>SUM(D71:D74)</f>
        <v>8536690</v>
      </c>
      <c r="E75" s="96"/>
      <c r="F75" s="96"/>
      <c r="G75" s="96"/>
    </row>
    <row r="76" spans="3:7" x14ac:dyDescent="0.25">
      <c r="C76" s="96"/>
      <c r="D76" s="96"/>
      <c r="E76" s="96"/>
      <c r="F76" s="96"/>
      <c r="G76" s="96"/>
    </row>
    <row r="77" spans="3:7" ht="15.75" thickBot="1" x14ac:dyDescent="0.3">
      <c r="C77" s="96"/>
      <c r="D77" s="96"/>
      <c r="E77" s="96"/>
      <c r="F77" s="96"/>
      <c r="G77" s="96"/>
    </row>
    <row r="78" spans="3:7" ht="15.75" thickBot="1" x14ac:dyDescent="0.3">
      <c r="C78" s="423" t="s">
        <v>587</v>
      </c>
      <c r="D78" s="424" t="s">
        <v>356</v>
      </c>
      <c r="E78" s="96"/>
      <c r="F78" s="96"/>
      <c r="G78" s="96"/>
    </row>
    <row r="79" spans="3:7" ht="15.75" thickBot="1" x14ac:dyDescent="0.3">
      <c r="C79" s="434" t="s">
        <v>394</v>
      </c>
      <c r="D79" s="435">
        <v>500000</v>
      </c>
      <c r="E79" s="96"/>
      <c r="F79" s="96"/>
      <c r="G79" s="96"/>
    </row>
    <row r="80" spans="3:7" ht="15.75" thickBot="1" x14ac:dyDescent="0.3">
      <c r="C80" s="423" t="s">
        <v>358</v>
      </c>
      <c r="D80" s="427">
        <f>SUM(D79:D79)</f>
        <v>500000</v>
      </c>
      <c r="E80" s="96"/>
      <c r="F80" s="96"/>
      <c r="G80" s="96"/>
    </row>
    <row r="81" spans="3:7" x14ac:dyDescent="0.25">
      <c r="C81" s="96"/>
      <c r="D81" s="96"/>
      <c r="E81" s="96"/>
      <c r="F81" s="96"/>
      <c r="G81" s="96"/>
    </row>
    <row r="82" spans="3:7" ht="15.75" thickBot="1" x14ac:dyDescent="0.3">
      <c r="C82" s="96"/>
      <c r="D82" s="96"/>
      <c r="E82" s="96"/>
      <c r="F82" s="96"/>
      <c r="G82" s="96"/>
    </row>
    <row r="83" spans="3:7" ht="15.75" thickBot="1" x14ac:dyDescent="0.3">
      <c r="C83" s="423" t="s">
        <v>361</v>
      </c>
      <c r="D83" s="424"/>
      <c r="E83" s="96"/>
      <c r="F83" s="96"/>
      <c r="G83" s="96"/>
    </row>
    <row r="84" spans="3:7" ht="15.75" thickBot="1" x14ac:dyDescent="0.3">
      <c r="C84" s="425" t="s">
        <v>362</v>
      </c>
      <c r="D84" s="426">
        <f>SUM(D43,D49,D56,D62,D75,D80,D67)*0.27</f>
        <v>5034606.3000000007</v>
      </c>
      <c r="E84" s="96"/>
      <c r="F84" s="96"/>
      <c r="G84" s="96"/>
    </row>
    <row r="85" spans="3:7" ht="15.75" thickBot="1" x14ac:dyDescent="0.3">
      <c r="C85" s="423" t="s">
        <v>358</v>
      </c>
      <c r="D85" s="427">
        <f>SUM(D84)</f>
        <v>5034606.3000000007</v>
      </c>
      <c r="E85" s="96"/>
      <c r="F85" s="96"/>
      <c r="G85" s="96"/>
    </row>
    <row r="86" spans="3:7" x14ac:dyDescent="0.25">
      <c r="E86" s="96"/>
      <c r="F86" s="96"/>
      <c r="G86" s="96"/>
    </row>
    <row r="87" spans="3:7" ht="15.75" thickBot="1" x14ac:dyDescent="0.3">
      <c r="E87" s="96"/>
      <c r="F87" s="96"/>
      <c r="G87" s="96"/>
    </row>
    <row r="88" spans="3:7" ht="15.75" thickBot="1" x14ac:dyDescent="0.3">
      <c r="C88" s="423" t="s">
        <v>588</v>
      </c>
      <c r="D88" s="424" t="s">
        <v>356</v>
      </c>
      <c r="E88" s="96"/>
      <c r="F88" s="96"/>
      <c r="G88" s="96"/>
    </row>
    <row r="89" spans="3:7" ht="48.75" customHeight="1" thickBot="1" x14ac:dyDescent="0.3">
      <c r="C89" s="656" t="s">
        <v>592</v>
      </c>
      <c r="D89" s="657">
        <v>600000</v>
      </c>
    </row>
    <row r="90" spans="3:7" ht="15.75" thickBot="1" x14ac:dyDescent="0.3">
      <c r="C90" s="423" t="s">
        <v>358</v>
      </c>
      <c r="D90" s="427">
        <f>SUM(D89:D89)</f>
        <v>600000</v>
      </c>
    </row>
    <row r="92" spans="3:7" ht="15.75" thickBot="1" x14ac:dyDescent="0.3"/>
    <row r="93" spans="3:7" ht="15.75" thickBot="1" x14ac:dyDescent="0.3">
      <c r="C93" s="423" t="s">
        <v>589</v>
      </c>
      <c r="D93" s="424" t="s">
        <v>356</v>
      </c>
    </row>
    <row r="94" spans="3:7" ht="15.75" thickBot="1" x14ac:dyDescent="0.3">
      <c r="C94" s="434" t="s">
        <v>590</v>
      </c>
      <c r="D94" s="435">
        <v>700000</v>
      </c>
    </row>
    <row r="95" spans="3:7" ht="15.75" thickBot="1" x14ac:dyDescent="0.3">
      <c r="C95" s="423" t="s">
        <v>358</v>
      </c>
      <c r="D95" s="427">
        <f>SUM(D94:D94)</f>
        <v>700000</v>
      </c>
    </row>
    <row r="97" spans="3:4" ht="15.75" thickBot="1" x14ac:dyDescent="0.3"/>
    <row r="98" spans="3:4" ht="15.75" thickBot="1" x14ac:dyDescent="0.3">
      <c r="C98" s="423" t="s">
        <v>591</v>
      </c>
      <c r="D98" s="424"/>
    </row>
    <row r="99" spans="3:4" ht="15.75" thickBot="1" x14ac:dyDescent="0.3">
      <c r="C99" s="425" t="s">
        <v>362</v>
      </c>
      <c r="D99" s="426">
        <f>(D89+D95)*0.27</f>
        <v>351000</v>
      </c>
    </row>
    <row r="100" spans="3:4" ht="15.75" thickBot="1" x14ac:dyDescent="0.3">
      <c r="C100" s="423" t="s">
        <v>358</v>
      </c>
      <c r="D100" s="427">
        <f>SUM(D99)</f>
        <v>351000</v>
      </c>
    </row>
  </sheetData>
  <mergeCells count="10">
    <mergeCell ref="E18:K18"/>
    <mergeCell ref="A5:J5"/>
    <mergeCell ref="A7:A8"/>
    <mergeCell ref="B7:B8"/>
    <mergeCell ref="C7:D7"/>
    <mergeCell ref="E7:E8"/>
    <mergeCell ref="F7:F8"/>
    <mergeCell ref="G7:H7"/>
    <mergeCell ref="I7:I8"/>
    <mergeCell ref="J7:J8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K98"/>
  <sheetViews>
    <sheetView workbookViewId="0">
      <selection sqref="A1:G1"/>
    </sheetView>
  </sheetViews>
  <sheetFormatPr defaultRowHeight="15" x14ac:dyDescent="0.25"/>
  <cols>
    <col min="1" max="2" width="5.7109375" customWidth="1"/>
    <col min="6" max="6" width="22" customWidth="1"/>
    <col min="7" max="7" width="12.85546875" customWidth="1"/>
    <col min="8" max="9" width="13.42578125" customWidth="1"/>
    <col min="10" max="11" width="11" bestFit="1" customWidth="1"/>
    <col min="13" max="13" width="11" bestFit="1" customWidth="1"/>
  </cols>
  <sheetData>
    <row r="1" spans="1:9" x14ac:dyDescent="0.25">
      <c r="A1" s="694" t="s">
        <v>600</v>
      </c>
      <c r="B1" s="673"/>
      <c r="C1" s="673"/>
      <c r="D1" s="673"/>
      <c r="E1" s="673"/>
      <c r="F1" s="673"/>
      <c r="G1" s="673"/>
      <c r="H1" s="468"/>
    </row>
    <row r="2" spans="1:9" x14ac:dyDescent="0.25">
      <c r="A2" s="96"/>
      <c r="B2" s="96"/>
      <c r="C2" s="96"/>
      <c r="D2" s="96"/>
      <c r="E2" s="96"/>
      <c r="F2" s="96"/>
      <c r="G2" s="96"/>
      <c r="H2" s="96"/>
    </row>
    <row r="3" spans="1:9" x14ac:dyDescent="0.25">
      <c r="A3" s="695" t="s">
        <v>565</v>
      </c>
      <c r="B3" s="673"/>
      <c r="C3" s="673"/>
      <c r="D3" s="673"/>
      <c r="E3" s="673"/>
      <c r="F3" s="673"/>
      <c r="G3" s="673"/>
      <c r="H3" s="469"/>
      <c r="I3" s="52"/>
    </row>
    <row r="4" spans="1:9" x14ac:dyDescent="0.25">
      <c r="A4" s="695" t="s">
        <v>566</v>
      </c>
      <c r="B4" s="673"/>
      <c r="C4" s="673"/>
      <c r="D4" s="673"/>
      <c r="E4" s="673"/>
      <c r="F4" s="673"/>
      <c r="G4" s="673"/>
      <c r="H4" s="469"/>
      <c r="I4" s="52"/>
    </row>
    <row r="5" spans="1:9" ht="15.75" thickBot="1" x14ac:dyDescent="0.3">
      <c r="A5" s="96"/>
      <c r="B5" s="99"/>
      <c r="C5" s="99"/>
      <c r="D5" s="94"/>
      <c r="E5" s="99"/>
      <c r="F5" s="99"/>
      <c r="G5" s="52" t="s">
        <v>95</v>
      </c>
      <c r="H5" s="52"/>
      <c r="I5" s="52"/>
    </row>
    <row r="6" spans="1:9" x14ac:dyDescent="0.25">
      <c r="A6" s="54"/>
      <c r="B6" s="126"/>
      <c r="C6" s="691" t="s">
        <v>89</v>
      </c>
      <c r="D6" s="691"/>
      <c r="E6" s="691"/>
      <c r="F6" s="691"/>
      <c r="G6" s="253" t="s">
        <v>90</v>
      </c>
      <c r="H6" s="322"/>
    </row>
    <row r="7" spans="1:9" ht="15" customHeight="1" x14ac:dyDescent="0.25">
      <c r="A7" s="696">
        <v>1</v>
      </c>
      <c r="B7" s="692"/>
      <c r="C7" s="693" t="s">
        <v>160</v>
      </c>
      <c r="D7" s="693"/>
      <c r="E7" s="693"/>
      <c r="F7" s="693"/>
      <c r="G7" s="693" t="s">
        <v>290</v>
      </c>
      <c r="H7" s="322"/>
    </row>
    <row r="8" spans="1:9" x14ac:dyDescent="0.25">
      <c r="A8" s="697"/>
      <c r="B8" s="692"/>
      <c r="C8" s="693"/>
      <c r="D8" s="693"/>
      <c r="E8" s="693"/>
      <c r="F8" s="693"/>
      <c r="G8" s="693"/>
      <c r="H8" s="322"/>
    </row>
    <row r="9" spans="1:9" x14ac:dyDescent="0.25">
      <c r="A9" s="697"/>
      <c r="B9" s="692"/>
      <c r="C9" s="693"/>
      <c r="D9" s="693"/>
      <c r="E9" s="693"/>
      <c r="F9" s="693"/>
      <c r="G9" s="693"/>
      <c r="H9" s="322"/>
    </row>
    <row r="10" spans="1:9" s="45" customFormat="1" ht="15" customHeight="1" x14ac:dyDescent="0.2">
      <c r="A10" s="105">
        <v>2</v>
      </c>
      <c r="B10" s="127"/>
      <c r="C10" s="674" t="s">
        <v>222</v>
      </c>
      <c r="D10" s="674"/>
      <c r="E10" s="674"/>
      <c r="F10" s="674"/>
      <c r="G10" s="307">
        <f>SUM(G11:G19)</f>
        <v>90464</v>
      </c>
      <c r="H10" s="331"/>
    </row>
    <row r="11" spans="1:9" ht="15" customHeight="1" x14ac:dyDescent="0.25">
      <c r="A11" s="105">
        <v>3</v>
      </c>
      <c r="B11" s="128"/>
      <c r="C11" s="675" t="s">
        <v>597</v>
      </c>
      <c r="D11" s="675"/>
      <c r="E11" s="675"/>
      <c r="F11" s="675"/>
      <c r="G11" s="308">
        <f>'4.számú melléklet'!C29</f>
        <v>600</v>
      </c>
      <c r="H11" s="322"/>
    </row>
    <row r="12" spans="1:9" ht="15" customHeight="1" x14ac:dyDescent="0.25">
      <c r="A12" s="105">
        <v>4</v>
      </c>
      <c r="B12" s="128"/>
      <c r="C12" s="698" t="s">
        <v>556</v>
      </c>
      <c r="D12" s="698"/>
      <c r="E12" s="698"/>
      <c r="F12" s="698"/>
      <c r="G12" s="308">
        <f>'4.számú melléklet'!C30</f>
        <v>200</v>
      </c>
      <c r="H12" s="322"/>
    </row>
    <row r="13" spans="1:9" ht="15" customHeight="1" x14ac:dyDescent="0.25">
      <c r="A13" s="105">
        <v>5</v>
      </c>
      <c r="B13" s="128"/>
      <c r="C13" s="698" t="s">
        <v>223</v>
      </c>
      <c r="D13" s="698"/>
      <c r="E13" s="698"/>
      <c r="F13" s="698"/>
      <c r="G13" s="308">
        <f>'4.számú melléklet'!C32</f>
        <v>1700</v>
      </c>
      <c r="H13" s="322"/>
    </row>
    <row r="14" spans="1:9" ht="15" customHeight="1" x14ac:dyDescent="0.25">
      <c r="A14" s="105">
        <v>6</v>
      </c>
      <c r="B14" s="128"/>
      <c r="C14" s="698" t="s">
        <v>43</v>
      </c>
      <c r="D14" s="675"/>
      <c r="E14" s="675"/>
      <c r="F14" s="675"/>
      <c r="G14" s="308">
        <f>'4.számú melléklet'!C31</f>
        <v>35</v>
      </c>
      <c r="H14" s="322"/>
    </row>
    <row r="15" spans="1:9" ht="15" customHeight="1" x14ac:dyDescent="0.25">
      <c r="A15" s="105">
        <v>7</v>
      </c>
      <c r="B15" s="128"/>
      <c r="C15" s="698" t="s">
        <v>548</v>
      </c>
      <c r="D15" s="675"/>
      <c r="E15" s="675"/>
      <c r="F15" s="675"/>
      <c r="G15" s="308">
        <f>'4.számú melléklet'!C33</f>
        <v>700</v>
      </c>
      <c r="H15" s="322"/>
    </row>
    <row r="16" spans="1:9" ht="15" customHeight="1" x14ac:dyDescent="0.25">
      <c r="A16" s="105">
        <v>8</v>
      </c>
      <c r="B16" s="128"/>
      <c r="C16" s="698" t="s">
        <v>557</v>
      </c>
      <c r="D16" s="675"/>
      <c r="E16" s="675"/>
      <c r="F16" s="675"/>
      <c r="G16" s="308">
        <f>'4.számú melléklet'!C34</f>
        <v>200</v>
      </c>
      <c r="H16" s="322"/>
    </row>
    <row r="17" spans="1:9" s="298" customFormat="1" ht="15" customHeight="1" x14ac:dyDescent="0.25">
      <c r="A17" s="105"/>
      <c r="B17" s="128"/>
      <c r="C17" s="698" t="s">
        <v>558</v>
      </c>
      <c r="D17" s="675"/>
      <c r="E17" s="675"/>
      <c r="F17" s="675"/>
      <c r="G17" s="308">
        <f>'4.számú melléklet'!C35</f>
        <v>5000</v>
      </c>
      <c r="H17" s="509"/>
    </row>
    <row r="18" spans="1:9" ht="15" customHeight="1" x14ac:dyDescent="0.25">
      <c r="A18" s="105">
        <v>9</v>
      </c>
      <c r="B18" s="128"/>
      <c r="C18" s="698" t="s">
        <v>160</v>
      </c>
      <c r="D18" s="675"/>
      <c r="E18" s="675"/>
      <c r="F18" s="675"/>
      <c r="G18" s="308">
        <f>'4.számú melléklet'!C9+'4.számú melléklet'!C10</f>
        <v>81229</v>
      </c>
      <c r="H18" s="322"/>
    </row>
    <row r="19" spans="1:9" ht="15" customHeight="1" x14ac:dyDescent="0.25">
      <c r="A19" s="105">
        <v>10</v>
      </c>
      <c r="B19" s="128"/>
      <c r="C19" s="698" t="s">
        <v>195</v>
      </c>
      <c r="D19" s="698"/>
      <c r="E19" s="698"/>
      <c r="F19" s="698"/>
      <c r="G19" s="308">
        <f>'4.számú melléklet'!C36</f>
        <v>800</v>
      </c>
      <c r="H19" s="322"/>
    </row>
    <row r="20" spans="1:9" s="45" customFormat="1" ht="15" customHeight="1" x14ac:dyDescent="0.2">
      <c r="A20" s="105">
        <v>11</v>
      </c>
      <c r="B20" s="127"/>
      <c r="C20" s="129" t="s">
        <v>224</v>
      </c>
      <c r="D20" s="129"/>
      <c r="E20" s="129"/>
      <c r="F20" s="129"/>
      <c r="G20" s="307">
        <f>SUM(G21:G23)</f>
        <v>62000</v>
      </c>
      <c r="H20" s="331"/>
    </row>
    <row r="21" spans="1:9" ht="15" customHeight="1" x14ac:dyDescent="0.25">
      <c r="A21" s="105">
        <v>12</v>
      </c>
      <c r="B21" s="128"/>
      <c r="C21" s="675" t="s">
        <v>192</v>
      </c>
      <c r="D21" s="675"/>
      <c r="E21" s="675"/>
      <c r="F21" s="675"/>
      <c r="G21" s="308">
        <f>'4.számú melléklet'!C27</f>
        <v>0</v>
      </c>
      <c r="H21" s="322"/>
    </row>
    <row r="22" spans="1:9" ht="15" customHeight="1" x14ac:dyDescent="0.25">
      <c r="A22" s="105">
        <v>13</v>
      </c>
      <c r="B22" s="128"/>
      <c r="C22" s="678" t="s">
        <v>193</v>
      </c>
      <c r="D22" s="678"/>
      <c r="E22" s="678"/>
      <c r="F22" s="678"/>
      <c r="G22" s="308">
        <f>'4.számú melléklet'!C28</f>
        <v>5540</v>
      </c>
      <c r="H22" s="322"/>
    </row>
    <row r="23" spans="1:9" ht="15" customHeight="1" x14ac:dyDescent="0.25">
      <c r="A23" s="105">
        <v>14</v>
      </c>
      <c r="B23" s="128"/>
      <c r="C23" s="678" t="s">
        <v>225</v>
      </c>
      <c r="D23" s="678"/>
      <c r="E23" s="678"/>
      <c r="F23" s="678"/>
      <c r="G23" s="308">
        <f>('4.számú melléklet'!C24+'4.számú melléklet'!C25+'4.számú melléklet'!C26)</f>
        <v>56460</v>
      </c>
      <c r="H23" s="322"/>
      <c r="I23" s="124"/>
    </row>
    <row r="24" spans="1:9" s="45" customFormat="1" ht="15" customHeight="1" x14ac:dyDescent="0.2">
      <c r="A24" s="105">
        <v>15</v>
      </c>
      <c r="B24" s="127"/>
      <c r="C24" s="130" t="s">
        <v>226</v>
      </c>
      <c r="D24" s="97"/>
      <c r="E24" s="97"/>
      <c r="F24" s="97"/>
      <c r="G24" s="307">
        <f>SUM(G25:G30)</f>
        <v>73401</v>
      </c>
      <c r="H24" s="331"/>
    </row>
    <row r="25" spans="1:9" ht="15" customHeight="1" x14ac:dyDescent="0.25">
      <c r="A25" s="105">
        <v>16</v>
      </c>
      <c r="B25" s="128"/>
      <c r="C25" s="677" t="s">
        <v>227</v>
      </c>
      <c r="D25" s="678"/>
      <c r="E25" s="678"/>
      <c r="F25" s="678"/>
      <c r="G25" s="308">
        <f>('4.számú melléklet'!C38+'4.számú melléklet'!C39)</f>
        <v>4257</v>
      </c>
      <c r="H25" s="322"/>
    </row>
    <row r="26" spans="1:9" ht="15" customHeight="1" x14ac:dyDescent="0.25">
      <c r="A26" s="105">
        <v>17</v>
      </c>
      <c r="B26" s="128"/>
      <c r="C26" s="57" t="s">
        <v>228</v>
      </c>
      <c r="D26" s="56"/>
      <c r="E26" s="56"/>
      <c r="F26" s="56"/>
      <c r="G26" s="308">
        <f>('4.számú melléklet'!C40+'4.számú melléklet'!C41)</f>
        <v>68064</v>
      </c>
      <c r="H26" s="322"/>
    </row>
    <row r="27" spans="1:9" ht="15" customHeight="1" x14ac:dyDescent="0.25">
      <c r="A27" s="105">
        <v>18</v>
      </c>
      <c r="B27" s="128"/>
      <c r="C27" s="57" t="s">
        <v>229</v>
      </c>
      <c r="D27" s="56"/>
      <c r="E27" s="56"/>
      <c r="F27" s="56"/>
      <c r="G27" s="308">
        <v>0</v>
      </c>
      <c r="H27" s="322"/>
    </row>
    <row r="28" spans="1:9" ht="15" customHeight="1" x14ac:dyDescent="0.25">
      <c r="A28" s="105">
        <v>19</v>
      </c>
      <c r="B28" s="128"/>
      <c r="C28" s="677" t="s">
        <v>230</v>
      </c>
      <c r="D28" s="678"/>
      <c r="E28" s="678"/>
      <c r="F28" s="678"/>
      <c r="G28" s="308">
        <f>'4.számú melléklet'!C42</f>
        <v>1080</v>
      </c>
      <c r="H28" s="322"/>
    </row>
    <row r="29" spans="1:9" ht="15" customHeight="1" x14ac:dyDescent="0.25">
      <c r="A29" s="105">
        <v>20</v>
      </c>
      <c r="B29" s="128"/>
      <c r="C29" s="677" t="s">
        <v>93</v>
      </c>
      <c r="D29" s="678"/>
      <c r="E29" s="678"/>
      <c r="F29" s="678"/>
      <c r="G29" s="308">
        <f>'4.számú melléklet'!C43</f>
        <v>0</v>
      </c>
      <c r="H29" s="322"/>
    </row>
    <row r="30" spans="1:9" ht="15" customHeight="1" x14ac:dyDescent="0.25">
      <c r="A30" s="105">
        <v>21</v>
      </c>
      <c r="B30" s="128"/>
      <c r="C30" s="677" t="s">
        <v>275</v>
      </c>
      <c r="D30" s="678"/>
      <c r="E30" s="678"/>
      <c r="F30" s="678"/>
      <c r="G30" s="308">
        <f>'4.számú melléklet'!C44</f>
        <v>0</v>
      </c>
      <c r="H30" s="322"/>
    </row>
    <row r="31" spans="1:9" s="45" customFormat="1" ht="15" customHeight="1" x14ac:dyDescent="0.25">
      <c r="A31" s="105">
        <v>22</v>
      </c>
      <c r="B31" s="127"/>
      <c r="C31" s="130" t="s">
        <v>231</v>
      </c>
      <c r="D31" s="97"/>
      <c r="E31" s="97"/>
      <c r="F31" s="97"/>
      <c r="G31" s="308">
        <v>0</v>
      </c>
      <c r="H31" s="331"/>
    </row>
    <row r="32" spans="1:9" s="45" customFormat="1" ht="15" customHeight="1" x14ac:dyDescent="0.25">
      <c r="A32" s="105">
        <v>23</v>
      </c>
      <c r="B32" s="127"/>
      <c r="C32" s="679" t="s">
        <v>232</v>
      </c>
      <c r="D32" s="678"/>
      <c r="E32" s="678"/>
      <c r="F32" s="678"/>
      <c r="G32" s="308">
        <v>0</v>
      </c>
      <c r="H32" s="331"/>
    </row>
    <row r="33" spans="1:10" ht="15" customHeight="1" x14ac:dyDescent="0.25">
      <c r="A33" s="105">
        <v>24</v>
      </c>
      <c r="B33" s="128" t="s">
        <v>233</v>
      </c>
      <c r="C33" s="674" t="s">
        <v>188</v>
      </c>
      <c r="D33" s="674"/>
      <c r="E33" s="674"/>
      <c r="F33" s="674"/>
      <c r="G33" s="309">
        <f>G10+G20+G24+G31</f>
        <v>225865</v>
      </c>
      <c r="H33" s="322"/>
    </row>
    <row r="34" spans="1:10" s="65" customFormat="1" ht="15" customHeight="1" x14ac:dyDescent="0.2">
      <c r="A34" s="105">
        <v>25</v>
      </c>
      <c r="B34" s="131"/>
      <c r="C34" s="132" t="s">
        <v>234</v>
      </c>
      <c r="D34" s="132"/>
      <c r="E34" s="132"/>
      <c r="F34" s="132"/>
      <c r="G34" s="310">
        <f>'4.számú melléklet'!C22</f>
        <v>101976</v>
      </c>
      <c r="H34" s="339"/>
    </row>
    <row r="35" spans="1:10" ht="15" customHeight="1" x14ac:dyDescent="0.25">
      <c r="A35" s="105">
        <v>26</v>
      </c>
      <c r="B35" s="128" t="s">
        <v>235</v>
      </c>
      <c r="C35" s="674" t="s">
        <v>236</v>
      </c>
      <c r="D35" s="675"/>
      <c r="E35" s="675"/>
      <c r="F35" s="675"/>
      <c r="G35" s="309">
        <f>G34</f>
        <v>101976</v>
      </c>
      <c r="H35" s="322"/>
    </row>
    <row r="36" spans="1:10" s="298" customFormat="1" ht="15" customHeight="1" x14ac:dyDescent="0.25">
      <c r="A36" s="105"/>
      <c r="B36" s="128"/>
      <c r="C36" s="674" t="s">
        <v>569</v>
      </c>
      <c r="D36" s="675"/>
      <c r="E36" s="675"/>
      <c r="F36" s="675"/>
      <c r="G36" s="309">
        <f>'8.számú melléklet'!C12+'10.számú melléklet'!C12</f>
        <v>202457</v>
      </c>
      <c r="H36" s="509"/>
    </row>
    <row r="37" spans="1:10" ht="15" customHeight="1" x14ac:dyDescent="0.25">
      <c r="A37" s="105">
        <v>27</v>
      </c>
      <c r="B37" s="128" t="s">
        <v>237</v>
      </c>
      <c r="C37" s="680" t="s">
        <v>305</v>
      </c>
      <c r="D37" s="675"/>
      <c r="E37" s="675"/>
      <c r="F37" s="675"/>
      <c r="G37" s="311">
        <f>'4.számú melléklet'!C46</f>
        <v>51852</v>
      </c>
      <c r="H37" s="342"/>
      <c r="I37" s="124"/>
    </row>
    <row r="38" spans="1:10" s="268" customFormat="1" ht="15" customHeight="1" x14ac:dyDescent="0.25">
      <c r="A38" s="105">
        <v>28</v>
      </c>
      <c r="B38" s="128" t="s">
        <v>291</v>
      </c>
      <c r="C38" s="674" t="s">
        <v>293</v>
      </c>
      <c r="D38" s="681"/>
      <c r="E38" s="681"/>
      <c r="F38" s="681"/>
      <c r="G38" s="309">
        <f>G18*-1</f>
        <v>-81229</v>
      </c>
      <c r="H38" s="322"/>
      <c r="J38" s="52"/>
    </row>
    <row r="39" spans="1:10" s="268" customFormat="1" ht="15" customHeight="1" x14ac:dyDescent="0.25">
      <c r="A39" s="105">
        <v>29</v>
      </c>
      <c r="B39" s="128"/>
      <c r="C39" s="684" t="s">
        <v>292</v>
      </c>
      <c r="D39" s="685"/>
      <c r="E39" s="685"/>
      <c r="F39" s="686"/>
      <c r="G39" s="309">
        <f>SUM(G33,G35,G36,G37,G38)</f>
        <v>500921</v>
      </c>
      <c r="H39" s="322"/>
      <c r="J39" s="52"/>
    </row>
    <row r="40" spans="1:10" ht="27.75" customHeight="1" x14ac:dyDescent="0.25">
      <c r="A40" s="156"/>
      <c r="B40" s="682" t="s">
        <v>238</v>
      </c>
      <c r="C40" s="683"/>
      <c r="D40" s="683"/>
      <c r="E40" s="683"/>
      <c r="F40" s="683"/>
      <c r="G40" s="127"/>
      <c r="H40" s="342"/>
    </row>
    <row r="41" spans="1:10" ht="15" customHeight="1" x14ac:dyDescent="0.25">
      <c r="A41" s="156">
        <v>30</v>
      </c>
      <c r="B41" s="128"/>
      <c r="C41" s="676" t="s">
        <v>162</v>
      </c>
      <c r="D41" s="675"/>
      <c r="E41" s="675"/>
      <c r="F41" s="675"/>
      <c r="G41" s="527">
        <f>'3.számú melléklet'!F37+ '5.számú melléklet'!F15</f>
        <v>93248.231999999989</v>
      </c>
      <c r="H41" s="322"/>
    </row>
    <row r="42" spans="1:10" ht="15" customHeight="1" x14ac:dyDescent="0.25">
      <c r="A42" s="156">
        <v>31</v>
      </c>
      <c r="B42" s="128"/>
      <c r="C42" s="676" t="s">
        <v>239</v>
      </c>
      <c r="D42" s="675"/>
      <c r="E42" s="675"/>
      <c r="F42" s="675"/>
      <c r="G42" s="310">
        <f>'3.számú melléklet'!F38+'5.számú melléklet'!F16</f>
        <v>45259.140961599995</v>
      </c>
      <c r="H42" s="322"/>
    </row>
    <row r="43" spans="1:10" ht="15" customHeight="1" x14ac:dyDescent="0.25">
      <c r="A43" s="156">
        <v>32</v>
      </c>
      <c r="B43" s="128"/>
      <c r="C43" s="676" t="s">
        <v>240</v>
      </c>
      <c r="D43" s="675"/>
      <c r="E43" s="675"/>
      <c r="F43" s="675"/>
      <c r="G43" s="310">
        <f>'3.számú melléklet'!F39+'5.számú melléklet'!F17+'5.számú melléklet'!F18+'5.számú melléklet'!F19+'5.számú melléklet'!F20+'5.számú melléklet'!F21</f>
        <v>56869.028943999991</v>
      </c>
      <c r="H43" s="322"/>
    </row>
    <row r="44" spans="1:10" ht="15" customHeight="1" x14ac:dyDescent="0.25">
      <c r="A44" s="156">
        <v>33</v>
      </c>
      <c r="B44" s="128"/>
      <c r="C44" s="676" t="s">
        <v>241</v>
      </c>
      <c r="D44" s="675"/>
      <c r="E44" s="675"/>
      <c r="F44" s="675"/>
      <c r="G44" s="312">
        <f>'3.számú melléklet'!F40</f>
        <v>125442</v>
      </c>
      <c r="H44" s="322"/>
    </row>
    <row r="45" spans="1:10" ht="15" customHeight="1" x14ac:dyDescent="0.25">
      <c r="A45" s="156">
        <v>34</v>
      </c>
      <c r="B45" s="128"/>
      <c r="C45" s="133" t="s">
        <v>242</v>
      </c>
      <c r="D45" s="133"/>
      <c r="E45" s="133"/>
      <c r="F45" s="133"/>
      <c r="G45" s="134">
        <f>'3.számú melléklet'!F41</f>
        <v>6990</v>
      </c>
      <c r="H45" s="322"/>
    </row>
    <row r="46" spans="1:10" s="45" customFormat="1" ht="15" customHeight="1" x14ac:dyDescent="0.25">
      <c r="A46" s="156">
        <v>35</v>
      </c>
      <c r="B46" s="127"/>
      <c r="C46" s="674" t="s">
        <v>243</v>
      </c>
      <c r="D46" s="675"/>
      <c r="E46" s="675"/>
      <c r="F46" s="675"/>
      <c r="G46" s="309">
        <f>SUM(G41:G45)</f>
        <v>327808.40190559998</v>
      </c>
      <c r="H46" s="331"/>
    </row>
    <row r="47" spans="1:10" s="45" customFormat="1" ht="15" customHeight="1" x14ac:dyDescent="0.25">
      <c r="A47" s="156">
        <v>36</v>
      </c>
      <c r="B47" s="127"/>
      <c r="C47" s="676" t="s">
        <v>244</v>
      </c>
      <c r="D47" s="675"/>
      <c r="E47" s="675"/>
      <c r="F47" s="675"/>
      <c r="G47" s="312">
        <f>'3.számú melléklet'!F44+'5.számú melléklet'!F28</f>
        <v>700</v>
      </c>
      <c r="H47" s="331"/>
    </row>
    <row r="48" spans="1:10" s="45" customFormat="1" ht="15" customHeight="1" x14ac:dyDescent="0.25">
      <c r="A48" s="156">
        <v>37</v>
      </c>
      <c r="B48" s="127"/>
      <c r="C48" s="676" t="s">
        <v>245</v>
      </c>
      <c r="D48" s="675"/>
      <c r="E48" s="675"/>
      <c r="F48" s="675"/>
      <c r="G48" s="312">
        <f>'3.számú melléklet'!F45+'5.számú melléklet'!F27</f>
        <v>778</v>
      </c>
      <c r="H48" s="331"/>
    </row>
    <row r="49" spans="1:11" s="45" customFormat="1" ht="15" customHeight="1" x14ac:dyDescent="0.25">
      <c r="A49" s="156">
        <v>38</v>
      </c>
      <c r="B49" s="493"/>
      <c r="C49" s="676" t="s">
        <v>511</v>
      </c>
      <c r="D49" s="675"/>
      <c r="E49" s="675"/>
      <c r="F49" s="675"/>
      <c r="G49" s="312">
        <f>'3.számú melléklet'!F46</f>
        <v>372.06</v>
      </c>
      <c r="H49" s="518"/>
    </row>
    <row r="50" spans="1:11" s="45" customFormat="1" ht="15" customHeight="1" x14ac:dyDescent="0.25">
      <c r="A50" s="156">
        <v>39</v>
      </c>
      <c r="B50" s="127"/>
      <c r="C50" s="674" t="s">
        <v>168</v>
      </c>
      <c r="D50" s="675"/>
      <c r="E50" s="675"/>
      <c r="F50" s="675"/>
      <c r="G50" s="309">
        <f>SUM(G47:G49)</f>
        <v>1850.06</v>
      </c>
      <c r="H50" s="331"/>
    </row>
    <row r="51" spans="1:11" ht="15" customHeight="1" x14ac:dyDescent="0.25">
      <c r="A51" s="156">
        <v>40</v>
      </c>
      <c r="B51" s="128"/>
      <c r="C51" s="688" t="s">
        <v>220</v>
      </c>
      <c r="D51" s="675"/>
      <c r="E51" s="675"/>
      <c r="F51" s="675"/>
      <c r="G51" s="310">
        <f>'3.számú melléklet'!F50</f>
        <v>206921</v>
      </c>
      <c r="H51" s="322"/>
      <c r="K51" s="124"/>
    </row>
    <row r="52" spans="1:11" ht="15" customHeight="1" x14ac:dyDescent="0.25">
      <c r="A52" s="156">
        <v>41</v>
      </c>
      <c r="B52" s="128"/>
      <c r="C52" s="688" t="s">
        <v>219</v>
      </c>
      <c r="D52" s="675"/>
      <c r="E52" s="675"/>
      <c r="F52" s="675"/>
      <c r="G52" s="310">
        <f>'3.számú melléklet'!F49</f>
        <v>14658</v>
      </c>
      <c r="H52" s="322"/>
    </row>
    <row r="53" spans="1:11" s="45" customFormat="1" ht="15" customHeight="1" x14ac:dyDescent="0.25">
      <c r="A53" s="156">
        <v>42</v>
      </c>
      <c r="B53" s="127"/>
      <c r="C53" s="674" t="s">
        <v>246</v>
      </c>
      <c r="D53" s="675"/>
      <c r="E53" s="675"/>
      <c r="F53" s="675"/>
      <c r="G53" s="309">
        <f>SUM(G51:G52)</f>
        <v>221579</v>
      </c>
      <c r="H53" s="331"/>
      <c r="K53" s="125"/>
    </row>
    <row r="54" spans="1:11" s="45" customFormat="1" ht="15" customHeight="1" x14ac:dyDescent="0.25">
      <c r="A54" s="156">
        <v>43</v>
      </c>
      <c r="B54" s="127"/>
      <c r="C54" s="684" t="s">
        <v>294</v>
      </c>
      <c r="D54" s="685"/>
      <c r="E54" s="685"/>
      <c r="F54" s="686"/>
      <c r="G54" s="309">
        <f>'6.számú melléklet'!D52</f>
        <v>50316</v>
      </c>
      <c r="H54" s="331"/>
      <c r="K54" s="125"/>
    </row>
    <row r="55" spans="1:11" s="45" customFormat="1" ht="15" customHeight="1" x14ac:dyDescent="0.25">
      <c r="A55" s="156">
        <v>44</v>
      </c>
      <c r="B55" s="127"/>
      <c r="C55" s="674" t="s">
        <v>157</v>
      </c>
      <c r="D55" s="675"/>
      <c r="E55" s="675"/>
      <c r="F55" s="675"/>
      <c r="G55" s="309">
        <f>G46+G50+G53-G54</f>
        <v>500921.46190560004</v>
      </c>
      <c r="H55" s="331"/>
    </row>
    <row r="56" spans="1:11" s="45" customFormat="1" ht="15" customHeight="1" x14ac:dyDescent="0.25">
      <c r="A56" s="156">
        <v>45</v>
      </c>
      <c r="B56" s="127"/>
      <c r="C56" s="674" t="s">
        <v>247</v>
      </c>
      <c r="D56" s="675"/>
      <c r="E56" s="675"/>
      <c r="F56" s="675"/>
      <c r="G56" s="532" t="s">
        <v>573</v>
      </c>
      <c r="H56" s="331"/>
    </row>
    <row r="57" spans="1:11" ht="15" customHeight="1" thickBot="1" x14ac:dyDescent="0.3">
      <c r="A57" s="156">
        <v>46</v>
      </c>
      <c r="B57" s="135"/>
      <c r="C57" s="689" t="s">
        <v>248</v>
      </c>
      <c r="D57" s="690"/>
      <c r="E57" s="690"/>
      <c r="F57" s="690"/>
      <c r="G57" s="313" t="s">
        <v>559</v>
      </c>
      <c r="H57" s="322"/>
    </row>
    <row r="58" spans="1:11" x14ac:dyDescent="0.25">
      <c r="B58" s="73"/>
      <c r="C58" s="72"/>
      <c r="D58" s="72"/>
      <c r="E58" s="72"/>
      <c r="F58" s="72"/>
      <c r="G58" s="72"/>
      <c r="H58" s="81"/>
      <c r="I58" s="52"/>
    </row>
    <row r="59" spans="1:11" x14ac:dyDescent="0.25">
      <c r="B59" s="73"/>
      <c r="C59" s="72"/>
      <c r="D59" s="72"/>
      <c r="E59" s="72"/>
      <c r="F59" s="72"/>
      <c r="G59" s="72"/>
      <c r="H59" s="81"/>
      <c r="I59" s="52"/>
    </row>
    <row r="60" spans="1:11" x14ac:dyDescent="0.25">
      <c r="B60" s="73"/>
      <c r="C60" s="72"/>
      <c r="D60" s="72"/>
      <c r="E60" s="72"/>
      <c r="F60" s="72"/>
      <c r="G60" s="72"/>
      <c r="H60" s="81"/>
      <c r="I60" s="52"/>
    </row>
    <row r="61" spans="1:11" x14ac:dyDescent="0.25">
      <c r="B61" s="73"/>
      <c r="C61" s="72"/>
      <c r="D61" s="72"/>
      <c r="E61" s="72"/>
      <c r="F61" s="72"/>
      <c r="G61" s="72"/>
      <c r="H61" s="81"/>
      <c r="I61" s="52"/>
    </row>
    <row r="62" spans="1:11" x14ac:dyDescent="0.25">
      <c r="B62" s="73"/>
      <c r="C62" s="72"/>
      <c r="D62" s="72"/>
      <c r="E62" s="72"/>
      <c r="F62" s="72"/>
      <c r="G62" s="72"/>
      <c r="H62" s="81"/>
      <c r="I62" s="52"/>
    </row>
    <row r="63" spans="1:11" x14ac:dyDescent="0.25">
      <c r="B63" s="73"/>
      <c r="C63" s="72"/>
      <c r="D63" s="72"/>
      <c r="E63" s="72"/>
      <c r="F63" s="72"/>
      <c r="G63" s="72"/>
      <c r="H63" s="81"/>
      <c r="I63" s="52"/>
    </row>
    <row r="64" spans="1:11" x14ac:dyDescent="0.25">
      <c r="B64" s="73"/>
      <c r="C64" s="72"/>
      <c r="D64" s="72"/>
      <c r="E64" s="72"/>
      <c r="F64" s="72"/>
      <c r="G64" s="72"/>
      <c r="H64" s="81"/>
      <c r="I64" s="52"/>
    </row>
    <row r="65" spans="2:9" x14ac:dyDescent="0.25">
      <c r="B65" s="73"/>
      <c r="C65" s="72"/>
      <c r="D65" s="72"/>
      <c r="E65" s="72"/>
      <c r="F65" s="72"/>
      <c r="G65" s="72"/>
      <c r="H65" s="81"/>
      <c r="I65" s="52"/>
    </row>
    <row r="66" spans="2:9" x14ac:dyDescent="0.25">
      <c r="B66" s="73"/>
      <c r="C66" s="72"/>
      <c r="D66" s="72"/>
      <c r="E66" s="72"/>
      <c r="F66" s="72"/>
      <c r="G66" s="72"/>
      <c r="H66" s="81"/>
      <c r="I66" s="52"/>
    </row>
    <row r="67" spans="2:9" x14ac:dyDescent="0.25">
      <c r="B67" s="73"/>
      <c r="C67" s="43"/>
      <c r="D67" s="43"/>
      <c r="E67" s="43"/>
      <c r="F67" s="43"/>
      <c r="G67" s="190"/>
      <c r="H67" s="81"/>
      <c r="I67" s="52"/>
    </row>
    <row r="68" spans="2:9" x14ac:dyDescent="0.25">
      <c r="B68" s="74"/>
      <c r="C68" s="74"/>
      <c r="D68" s="74"/>
      <c r="E68" s="74"/>
      <c r="F68" s="74"/>
      <c r="G68" s="74"/>
      <c r="H68" s="82"/>
      <c r="I68" s="52"/>
    </row>
    <row r="69" spans="2:9" x14ac:dyDescent="0.25">
      <c r="B69" s="687"/>
      <c r="C69" s="687"/>
      <c r="D69" s="687"/>
      <c r="E69" s="687"/>
      <c r="F69" s="74"/>
      <c r="G69" s="74"/>
      <c r="H69" s="82"/>
      <c r="I69" s="52"/>
    </row>
    <row r="70" spans="2:9" x14ac:dyDescent="0.25">
      <c r="B70" s="74"/>
      <c r="C70" s="74"/>
      <c r="D70" s="74"/>
      <c r="E70" s="74"/>
      <c r="F70" s="74"/>
      <c r="G70" s="74"/>
      <c r="H70" s="82"/>
      <c r="I70" s="52"/>
    </row>
    <row r="71" spans="2:9" x14ac:dyDescent="0.25">
      <c r="B71" s="74"/>
      <c r="C71" s="74"/>
      <c r="D71" s="74"/>
      <c r="E71" s="74"/>
      <c r="F71" s="74"/>
      <c r="G71" s="74"/>
      <c r="H71" s="82"/>
      <c r="I71" s="52"/>
    </row>
    <row r="72" spans="2:9" x14ac:dyDescent="0.25">
      <c r="B72" s="74"/>
      <c r="C72" s="74"/>
      <c r="D72" s="74"/>
      <c r="E72" s="74"/>
      <c r="F72" s="74"/>
      <c r="G72" s="74"/>
      <c r="H72" s="82"/>
      <c r="I72" s="52"/>
    </row>
    <row r="73" spans="2:9" x14ac:dyDescent="0.25">
      <c r="B73" s="74"/>
      <c r="C73" s="74"/>
      <c r="D73" s="74"/>
      <c r="E73" s="74"/>
      <c r="F73" s="74"/>
      <c r="G73" s="74"/>
      <c r="H73" s="82"/>
      <c r="I73" s="52"/>
    </row>
    <row r="74" spans="2:9" x14ac:dyDescent="0.25">
      <c r="B74" s="74"/>
      <c r="C74" s="74"/>
      <c r="D74" s="74"/>
      <c r="E74" s="74"/>
      <c r="F74" s="74"/>
      <c r="G74" s="74"/>
      <c r="H74" s="82"/>
      <c r="I74" s="52"/>
    </row>
    <row r="75" spans="2:9" x14ac:dyDescent="0.25">
      <c r="B75" s="74"/>
      <c r="C75" s="74"/>
      <c r="D75" s="74"/>
      <c r="E75" s="74"/>
      <c r="F75" s="74"/>
      <c r="G75" s="74"/>
      <c r="H75" s="82"/>
      <c r="I75" s="52"/>
    </row>
    <row r="76" spans="2:9" x14ac:dyDescent="0.25">
      <c r="B76" s="74"/>
      <c r="C76" s="74"/>
      <c r="D76" s="74"/>
      <c r="E76" s="74"/>
      <c r="F76" s="74"/>
      <c r="G76" s="74"/>
      <c r="H76" s="82"/>
      <c r="I76" s="52"/>
    </row>
    <row r="77" spans="2:9" x14ac:dyDescent="0.25">
      <c r="B77" s="74"/>
      <c r="C77" s="74"/>
      <c r="D77" s="74"/>
      <c r="E77" s="74"/>
      <c r="F77" s="74"/>
      <c r="G77" s="74"/>
      <c r="H77" s="82"/>
      <c r="I77" s="52"/>
    </row>
    <row r="78" spans="2:9" x14ac:dyDescent="0.25">
      <c r="B78" s="74"/>
      <c r="C78" s="74"/>
      <c r="D78" s="74"/>
      <c r="E78" s="74"/>
      <c r="F78" s="74"/>
      <c r="G78" s="74"/>
      <c r="H78" s="82"/>
      <c r="I78" s="52"/>
    </row>
    <row r="79" spans="2:9" x14ac:dyDescent="0.25">
      <c r="B79" s="74"/>
      <c r="C79" s="74"/>
      <c r="D79" s="74"/>
      <c r="E79" s="74"/>
      <c r="F79" s="74"/>
      <c r="G79" s="74"/>
      <c r="H79" s="82"/>
      <c r="I79" s="52"/>
    </row>
    <row r="80" spans="2:9" x14ac:dyDescent="0.25">
      <c r="B80" s="74"/>
      <c r="C80" s="74"/>
      <c r="D80" s="74"/>
      <c r="E80" s="74"/>
      <c r="F80" s="74"/>
      <c r="G80" s="74"/>
      <c r="H80" s="82"/>
      <c r="I80" s="52"/>
    </row>
    <row r="81" spans="2:9" x14ac:dyDescent="0.25">
      <c r="B81" s="74"/>
      <c r="C81" s="74"/>
      <c r="D81" s="74"/>
      <c r="E81" s="74"/>
      <c r="F81" s="74"/>
      <c r="G81" s="74"/>
      <c r="H81" s="82"/>
      <c r="I81" s="52"/>
    </row>
    <row r="82" spans="2:9" x14ac:dyDescent="0.25">
      <c r="B82" s="74"/>
      <c r="C82" s="74"/>
      <c r="D82" s="74"/>
      <c r="E82" s="74"/>
      <c r="F82" s="74"/>
      <c r="G82" s="74"/>
      <c r="H82" s="82"/>
      <c r="I82" s="52"/>
    </row>
    <row r="83" spans="2:9" x14ac:dyDescent="0.25">
      <c r="B83" s="74"/>
      <c r="C83" s="74"/>
      <c r="D83" s="74"/>
      <c r="E83" s="74"/>
      <c r="F83" s="74"/>
      <c r="G83" s="74"/>
      <c r="H83" s="82"/>
      <c r="I83" s="52"/>
    </row>
    <row r="84" spans="2:9" x14ac:dyDescent="0.25">
      <c r="B84" s="74"/>
      <c r="C84" s="74"/>
      <c r="D84" s="74"/>
      <c r="E84" s="74"/>
      <c r="F84" s="74"/>
      <c r="G84" s="74"/>
      <c r="H84" s="82"/>
      <c r="I84" s="52"/>
    </row>
    <row r="85" spans="2:9" x14ac:dyDescent="0.25">
      <c r="B85" s="74"/>
      <c r="C85" s="74"/>
      <c r="D85" s="74"/>
      <c r="E85" s="74"/>
      <c r="F85" s="74"/>
      <c r="G85" s="74"/>
      <c r="H85" s="82"/>
      <c r="I85" s="52"/>
    </row>
    <row r="86" spans="2:9" x14ac:dyDescent="0.25">
      <c r="B86" s="74"/>
      <c r="C86" s="74"/>
      <c r="D86" s="74"/>
      <c r="E86" s="74"/>
      <c r="F86" s="74"/>
      <c r="G86" s="74"/>
      <c r="H86" s="82"/>
      <c r="I86" s="52"/>
    </row>
    <row r="87" spans="2:9" x14ac:dyDescent="0.25">
      <c r="B87" s="74"/>
      <c r="C87" s="74"/>
      <c r="D87" s="74"/>
      <c r="E87" s="74"/>
      <c r="F87" s="74"/>
      <c r="G87" s="74"/>
      <c r="H87" s="82"/>
      <c r="I87" s="52"/>
    </row>
    <row r="88" spans="2:9" x14ac:dyDescent="0.25">
      <c r="B88" s="74"/>
      <c r="C88" s="74"/>
      <c r="D88" s="74"/>
      <c r="E88" s="74"/>
      <c r="F88" s="74"/>
      <c r="G88" s="74"/>
      <c r="H88" s="82"/>
      <c r="I88" s="52"/>
    </row>
    <row r="89" spans="2:9" x14ac:dyDescent="0.25">
      <c r="B89" s="74"/>
      <c r="C89" s="74"/>
      <c r="D89" s="74"/>
      <c r="E89" s="74"/>
      <c r="F89" s="74"/>
      <c r="G89" s="74"/>
      <c r="H89" s="82"/>
      <c r="I89" s="52"/>
    </row>
    <row r="90" spans="2:9" x14ac:dyDescent="0.25">
      <c r="B90" s="74"/>
      <c r="C90" s="74"/>
      <c r="D90" s="74"/>
      <c r="E90" s="74"/>
      <c r="F90" s="74"/>
      <c r="G90" s="74"/>
      <c r="H90" s="82"/>
      <c r="I90" s="52"/>
    </row>
    <row r="91" spans="2:9" x14ac:dyDescent="0.25">
      <c r="B91" s="74"/>
      <c r="C91" s="74"/>
      <c r="D91" s="74"/>
      <c r="E91" s="74"/>
      <c r="F91" s="74"/>
      <c r="G91" s="74"/>
      <c r="H91" s="82"/>
      <c r="I91" s="52"/>
    </row>
    <row r="92" spans="2:9" x14ac:dyDescent="0.25">
      <c r="B92" s="74"/>
      <c r="C92" s="74"/>
      <c r="D92" s="74"/>
      <c r="E92" s="74"/>
      <c r="F92" s="74"/>
      <c r="G92" s="74"/>
      <c r="H92" s="82"/>
      <c r="I92" s="52"/>
    </row>
    <row r="93" spans="2:9" x14ac:dyDescent="0.25">
      <c r="B93" s="74"/>
      <c r="C93" s="74"/>
      <c r="D93" s="74"/>
      <c r="E93" s="74"/>
      <c r="F93" s="74"/>
      <c r="G93" s="74"/>
      <c r="H93" s="82"/>
      <c r="I93" s="52"/>
    </row>
    <row r="94" spans="2:9" x14ac:dyDescent="0.25">
      <c r="B94" s="74"/>
      <c r="C94" s="74"/>
      <c r="D94" s="74"/>
      <c r="E94" s="74"/>
      <c r="F94" s="74"/>
      <c r="G94" s="74"/>
      <c r="H94" s="82"/>
      <c r="I94" s="52"/>
    </row>
    <row r="95" spans="2:9" x14ac:dyDescent="0.25">
      <c r="B95" s="74"/>
      <c r="C95" s="74"/>
      <c r="D95" s="74"/>
      <c r="E95" s="74"/>
      <c r="F95" s="74"/>
      <c r="G95" s="74"/>
      <c r="H95" s="82"/>
      <c r="I95" s="52"/>
    </row>
    <row r="96" spans="2:9" x14ac:dyDescent="0.25">
      <c r="B96" s="74"/>
      <c r="C96" s="74"/>
      <c r="D96" s="74"/>
      <c r="E96" s="74"/>
      <c r="F96" s="74"/>
      <c r="G96" s="74"/>
      <c r="H96" s="82"/>
      <c r="I96" s="52"/>
    </row>
    <row r="97" spans="2:9" x14ac:dyDescent="0.25">
      <c r="B97" s="74"/>
      <c r="C97" s="74"/>
      <c r="D97" s="74"/>
      <c r="E97" s="74"/>
      <c r="F97" s="74"/>
      <c r="G97" s="74"/>
      <c r="H97" s="82"/>
      <c r="I97" s="52"/>
    </row>
    <row r="98" spans="2:9" x14ac:dyDescent="0.25">
      <c r="B98" s="73"/>
      <c r="C98" s="76"/>
      <c r="D98" s="52"/>
      <c r="E98" s="52"/>
      <c r="F98" s="52"/>
      <c r="G98" s="52"/>
      <c r="H98" s="71"/>
      <c r="I98" s="52"/>
    </row>
  </sheetData>
  <mergeCells count="50">
    <mergeCell ref="C22:F22"/>
    <mergeCell ref="C23:F23"/>
    <mergeCell ref="C25:F25"/>
    <mergeCell ref="C28:F28"/>
    <mergeCell ref="C29:F29"/>
    <mergeCell ref="C21:F21"/>
    <mergeCell ref="C10:F10"/>
    <mergeCell ref="C11:F11"/>
    <mergeCell ref="C12:F12"/>
    <mergeCell ref="C13:F13"/>
    <mergeCell ref="C19:F19"/>
    <mergeCell ref="C14:F14"/>
    <mergeCell ref="C15:F15"/>
    <mergeCell ref="C16:F16"/>
    <mergeCell ref="C18:F18"/>
    <mergeCell ref="C17:F17"/>
    <mergeCell ref="C6:F6"/>
    <mergeCell ref="B7:B9"/>
    <mergeCell ref="C7:F9"/>
    <mergeCell ref="G7:G9"/>
    <mergeCell ref="A1:G1"/>
    <mergeCell ref="A3:G3"/>
    <mergeCell ref="A4:G4"/>
    <mergeCell ref="A7:A9"/>
    <mergeCell ref="B69:E69"/>
    <mergeCell ref="C48:F48"/>
    <mergeCell ref="C50:F50"/>
    <mergeCell ref="C51:F51"/>
    <mergeCell ref="C52:F52"/>
    <mergeCell ref="C53:F53"/>
    <mergeCell ref="C55:F55"/>
    <mergeCell ref="C56:F56"/>
    <mergeCell ref="C57:F57"/>
    <mergeCell ref="C54:F54"/>
    <mergeCell ref="C49:F49"/>
    <mergeCell ref="C30:F30"/>
    <mergeCell ref="C32:F32"/>
    <mergeCell ref="C35:F35"/>
    <mergeCell ref="C37:F37"/>
    <mergeCell ref="C44:F44"/>
    <mergeCell ref="C38:F38"/>
    <mergeCell ref="B40:F40"/>
    <mergeCell ref="C36:F36"/>
    <mergeCell ref="C39:F39"/>
    <mergeCell ref="C46:F46"/>
    <mergeCell ref="C47:F47"/>
    <mergeCell ref="C41:F41"/>
    <mergeCell ref="C33:F33"/>
    <mergeCell ref="C42:F42"/>
    <mergeCell ref="C43:F4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68"/>
  <sheetViews>
    <sheetView topLeftCell="A55" workbookViewId="0">
      <selection activeCell="G28" sqref="G28"/>
    </sheetView>
  </sheetViews>
  <sheetFormatPr defaultRowHeight="15" x14ac:dyDescent="0.25"/>
  <cols>
    <col min="1" max="1" width="6.28515625" style="298" customWidth="1"/>
    <col min="2" max="2" width="23.28515625" style="298" customWidth="1"/>
    <col min="3" max="3" width="27.140625" style="298" customWidth="1"/>
    <col min="4" max="4" width="13.5703125" style="298" customWidth="1"/>
    <col min="5" max="5" width="12.140625" style="298" customWidth="1"/>
    <col min="6" max="6" width="11.140625" style="298" customWidth="1"/>
    <col min="7" max="7" width="17.28515625" style="298" customWidth="1"/>
    <col min="8" max="8" width="13.28515625" style="298" customWidth="1"/>
    <col min="9" max="9" width="12.28515625" style="298" customWidth="1"/>
    <col min="10" max="10" width="12.85546875" style="298" customWidth="1"/>
    <col min="11" max="11" width="11.42578125" style="298" customWidth="1"/>
    <col min="12" max="12" width="12.140625" style="298" customWidth="1"/>
    <col min="13" max="13" width="11.42578125" style="298" bestFit="1" customWidth="1"/>
    <col min="14" max="16384" width="9.140625" style="298"/>
  </cols>
  <sheetData>
    <row r="1" spans="1:13" x14ac:dyDescent="0.25">
      <c r="A1" s="298" t="s">
        <v>404</v>
      </c>
    </row>
    <row r="5" spans="1:13" ht="15" customHeight="1" x14ac:dyDescent="0.25">
      <c r="A5" s="797" t="s">
        <v>363</v>
      </c>
      <c r="B5" s="797"/>
      <c r="C5" s="797"/>
      <c r="D5" s="797"/>
      <c r="E5" s="797"/>
      <c r="F5" s="797"/>
      <c r="G5" s="797"/>
      <c r="H5" s="797"/>
      <c r="I5" s="797"/>
      <c r="J5" s="797"/>
      <c r="K5" s="422"/>
      <c r="L5" s="422"/>
      <c r="M5" s="422"/>
    </row>
    <row r="6" spans="1:13" ht="15" customHeight="1" thickBot="1" x14ac:dyDescent="0.3"/>
    <row r="7" spans="1:13" ht="18" customHeight="1" x14ac:dyDescent="0.25">
      <c r="A7" s="800" t="s">
        <v>307</v>
      </c>
      <c r="B7" s="800" t="s">
        <v>308</v>
      </c>
      <c r="C7" s="802"/>
      <c r="D7" s="803"/>
      <c r="E7" s="804" t="s">
        <v>310</v>
      </c>
      <c r="F7" s="800" t="s">
        <v>311</v>
      </c>
      <c r="G7" s="798" t="s">
        <v>312</v>
      </c>
      <c r="H7" s="799"/>
      <c r="I7" s="800" t="s">
        <v>313</v>
      </c>
      <c r="J7" s="800" t="s">
        <v>13</v>
      </c>
      <c r="K7" s="355"/>
    </row>
    <row r="8" spans="1:13" ht="18" customHeight="1" thickBot="1" x14ac:dyDescent="0.3">
      <c r="A8" s="801"/>
      <c r="B8" s="801"/>
      <c r="C8" s="356" t="s">
        <v>364</v>
      </c>
      <c r="D8" s="357" t="s">
        <v>405</v>
      </c>
      <c r="E8" s="805"/>
      <c r="F8" s="801"/>
      <c r="G8" s="358" t="s">
        <v>406</v>
      </c>
      <c r="H8" s="359" t="s">
        <v>315</v>
      </c>
      <c r="I8" s="806"/>
      <c r="J8" s="806"/>
      <c r="K8" s="355"/>
    </row>
    <row r="9" spans="1:13" ht="15.75" thickBot="1" x14ac:dyDescent="0.3">
      <c r="A9" s="360" t="s">
        <v>316</v>
      </c>
      <c r="B9" s="514" t="s">
        <v>521</v>
      </c>
      <c r="C9" s="557">
        <v>139995</v>
      </c>
      <c r="D9" s="617">
        <v>22800</v>
      </c>
      <c r="E9" s="559">
        <v>40505</v>
      </c>
      <c r="F9" s="560">
        <f t="shared" ref="F9" si="0">SUM(C9:E9)</f>
        <v>203300</v>
      </c>
      <c r="G9" s="561">
        <v>18900</v>
      </c>
      <c r="H9" s="562">
        <v>52909</v>
      </c>
      <c r="I9" s="563">
        <f t="shared" ref="I9" si="1">SUM(G9:H9)</f>
        <v>71809</v>
      </c>
      <c r="J9" s="563">
        <f t="shared" ref="J9:J10" si="2">F9+I9</f>
        <v>275109</v>
      </c>
      <c r="K9" s="369"/>
    </row>
    <row r="10" spans="1:13" ht="16.5" thickBot="1" x14ac:dyDescent="0.3">
      <c r="A10" s="379"/>
      <c r="B10" s="380" t="s">
        <v>13</v>
      </c>
      <c r="C10" s="572">
        <f t="shared" ref="C10:I10" si="3">SUM(C9:C9)</f>
        <v>139995</v>
      </c>
      <c r="D10" s="618">
        <f t="shared" si="3"/>
        <v>22800</v>
      </c>
      <c r="E10" s="573">
        <f t="shared" si="3"/>
        <v>40505</v>
      </c>
      <c r="F10" s="573">
        <f t="shared" si="3"/>
        <v>203300</v>
      </c>
      <c r="G10" s="619">
        <f t="shared" si="3"/>
        <v>18900</v>
      </c>
      <c r="H10" s="619">
        <f t="shared" si="3"/>
        <v>52909</v>
      </c>
      <c r="I10" s="620">
        <f t="shared" si="3"/>
        <v>71809</v>
      </c>
      <c r="J10" s="620">
        <f t="shared" si="2"/>
        <v>275109</v>
      </c>
      <c r="K10" s="369"/>
    </row>
    <row r="11" spans="1:13" x14ac:dyDescent="0.25">
      <c r="A11" s="306"/>
      <c r="B11" s="306"/>
      <c r="C11" s="385"/>
      <c r="D11" s="385"/>
      <c r="E11" s="354"/>
      <c r="F11" s="354"/>
      <c r="G11" s="354"/>
      <c r="H11" s="354"/>
      <c r="I11" s="354"/>
      <c r="J11" s="354"/>
      <c r="K11" s="354"/>
      <c r="L11" s="354"/>
      <c r="M11" s="52"/>
    </row>
    <row r="12" spans="1:13" ht="15.75" x14ac:dyDescent="0.25">
      <c r="A12" s="386"/>
      <c r="B12" s="455"/>
      <c r="C12" s="421"/>
      <c r="D12" s="421"/>
      <c r="E12" s="354"/>
      <c r="F12" s="354"/>
      <c r="G12" s="354"/>
      <c r="H12" s="354"/>
      <c r="I12" s="354"/>
      <c r="J12" s="354"/>
      <c r="K12" s="354"/>
      <c r="L12" s="354"/>
      <c r="M12" s="52"/>
    </row>
    <row r="13" spans="1:13" x14ac:dyDescent="0.25">
      <c r="B13" s="52"/>
      <c r="C13" s="456"/>
    </row>
    <row r="14" spans="1:13" ht="15.75" x14ac:dyDescent="0.25">
      <c r="B14" s="52"/>
      <c r="C14" s="456"/>
      <c r="E14" s="797" t="s">
        <v>323</v>
      </c>
      <c r="F14" s="797"/>
      <c r="G14" s="797"/>
      <c r="H14" s="797"/>
      <c r="I14" s="797"/>
      <c r="J14" s="797"/>
      <c r="K14" s="797"/>
    </row>
    <row r="15" spans="1:13" ht="15.75" thickBot="1" x14ac:dyDescent="0.3"/>
    <row r="16" spans="1:13" ht="15.75" thickBot="1" x14ac:dyDescent="0.3">
      <c r="C16" s="388" t="s">
        <v>324</v>
      </c>
      <c r="D16" s="388" t="s">
        <v>407</v>
      </c>
      <c r="E16" s="389" t="s">
        <v>408</v>
      </c>
      <c r="F16" s="389" t="s">
        <v>325</v>
      </c>
      <c r="G16" s="389" t="s">
        <v>326</v>
      </c>
      <c r="H16" s="389" t="s">
        <v>327</v>
      </c>
      <c r="I16" s="390" t="s">
        <v>328</v>
      </c>
      <c r="J16" s="390" t="s">
        <v>331</v>
      </c>
    </row>
    <row r="17" spans="3:10" ht="15.75" thickBot="1" x14ac:dyDescent="0.3">
      <c r="C17" s="391">
        <f>C10*12</f>
        <v>1679940</v>
      </c>
      <c r="D17" s="392">
        <f>D10*12</f>
        <v>273600</v>
      </c>
      <c r="E17" s="393">
        <f>I10*12</f>
        <v>861708</v>
      </c>
      <c r="F17" s="394">
        <v>0</v>
      </c>
      <c r="G17" s="391">
        <v>0</v>
      </c>
      <c r="H17" s="391">
        <v>0</v>
      </c>
      <c r="I17" s="394">
        <v>0</v>
      </c>
      <c r="J17" s="395">
        <f>SUM(C17:I17)</f>
        <v>2815248</v>
      </c>
    </row>
    <row r="18" spans="3:10" ht="15.75" thickBot="1" x14ac:dyDescent="0.3"/>
    <row r="19" spans="3:10" ht="15.75" thickBot="1" x14ac:dyDescent="0.3">
      <c r="C19" s="396" t="s">
        <v>332</v>
      </c>
      <c r="D19" s="387" t="s">
        <v>333</v>
      </c>
      <c r="E19" s="387" t="s">
        <v>365</v>
      </c>
      <c r="F19" s="397" t="s">
        <v>335</v>
      </c>
      <c r="G19" s="398"/>
      <c r="H19" s="399" t="s">
        <v>336</v>
      </c>
      <c r="J19" s="452" t="s">
        <v>399</v>
      </c>
    </row>
    <row r="20" spans="3:10" ht="15.75" thickBot="1" x14ac:dyDescent="0.3">
      <c r="C20" s="400">
        <f>J17</f>
        <v>2815248</v>
      </c>
      <c r="D20" s="401">
        <f>C20*0.27</f>
        <v>760116.96000000008</v>
      </c>
      <c r="E20" s="402">
        <v>0</v>
      </c>
      <c r="F20" s="402">
        <v>0</v>
      </c>
      <c r="G20" s="403"/>
      <c r="H20" s="395">
        <f>SUM(C20:F20)</f>
        <v>3575364.96</v>
      </c>
      <c r="J20" s="453">
        <f>H20+C14+D25+G25</f>
        <v>3748824.3807999999</v>
      </c>
    </row>
    <row r="22" spans="3:10" ht="15.75" thickBot="1" x14ac:dyDescent="0.3"/>
    <row r="23" spans="3:10" ht="15.75" thickBot="1" x14ac:dyDescent="0.3">
      <c r="C23" s="406" t="s">
        <v>306</v>
      </c>
      <c r="D23" s="407" t="s">
        <v>337</v>
      </c>
      <c r="E23" s="407" t="s">
        <v>338</v>
      </c>
      <c r="F23" s="407" t="s">
        <v>339</v>
      </c>
      <c r="G23" s="408" t="s">
        <v>340</v>
      </c>
      <c r="H23" s="405" t="s">
        <v>341</v>
      </c>
      <c r="I23" s="405"/>
    </row>
    <row r="24" spans="3:10" ht="15.75" thickBot="1" x14ac:dyDescent="0.3">
      <c r="C24" s="409" t="s">
        <v>521</v>
      </c>
      <c r="D24" s="410">
        <v>148688</v>
      </c>
      <c r="E24" s="410">
        <f t="shared" ref="E24" si="4">D24*1.19</f>
        <v>176938.72</v>
      </c>
      <c r="F24" s="410">
        <f>E24*0.15</f>
        <v>26540.808000000001</v>
      </c>
      <c r="G24" s="411">
        <f t="shared" ref="G24" si="5">E24*0.14</f>
        <v>24771.420800000004</v>
      </c>
      <c r="H24" s="412">
        <f>D24+F24+G24</f>
        <v>200000.22879999998</v>
      </c>
      <c r="I24" s="52"/>
    </row>
    <row r="25" spans="3:10" ht="15.75" thickBot="1" x14ac:dyDescent="0.3">
      <c r="C25" s="415" t="s">
        <v>13</v>
      </c>
      <c r="D25" s="416">
        <f>SUM(D24:D24)</f>
        <v>148688</v>
      </c>
      <c r="E25" s="416">
        <f>SUM(E24:E24)</f>
        <v>176938.72</v>
      </c>
      <c r="F25" s="416">
        <f>SUM(F24:F24)</f>
        <v>26540.808000000001</v>
      </c>
      <c r="G25" s="416">
        <f>SUM(G24:G24)</f>
        <v>24771.420800000004</v>
      </c>
      <c r="H25" s="52"/>
      <c r="I25" s="413"/>
    </row>
    <row r="26" spans="3:10" x14ac:dyDescent="0.25">
      <c r="C26" s="404"/>
      <c r="D26" s="419"/>
      <c r="E26" s="419"/>
      <c r="F26" s="418"/>
      <c r="G26" s="418"/>
      <c r="H26" s="354"/>
      <c r="I26" s="413"/>
    </row>
    <row r="27" spans="3:10" x14ac:dyDescent="0.25">
      <c r="C27" s="404"/>
      <c r="D27" s="419"/>
      <c r="E27" s="419"/>
      <c r="F27" s="418"/>
      <c r="G27" s="418"/>
      <c r="H27" s="354"/>
      <c r="I27" s="414"/>
    </row>
    <row r="28" spans="3:10" x14ac:dyDescent="0.25">
      <c r="E28" s="419"/>
      <c r="F28" s="418"/>
      <c r="G28" s="418"/>
      <c r="I28" s="354"/>
    </row>
    <row r="29" spans="3:10" ht="15.75" x14ac:dyDescent="0.25">
      <c r="C29" s="34" t="s">
        <v>354</v>
      </c>
      <c r="D29" s="96"/>
      <c r="E29" s="96"/>
      <c r="F29" s="96"/>
      <c r="G29" s="96"/>
      <c r="H29" s="354"/>
      <c r="I29" s="52"/>
    </row>
    <row r="30" spans="3:10" x14ac:dyDescent="0.25">
      <c r="C30" s="96"/>
      <c r="D30" s="96"/>
      <c r="E30" s="96"/>
      <c r="F30" s="96"/>
      <c r="G30" s="96"/>
      <c r="H30" s="418"/>
      <c r="I30" s="421"/>
    </row>
    <row r="31" spans="3:10" ht="15.75" thickBot="1" x14ac:dyDescent="0.3">
      <c r="C31" s="96"/>
      <c r="D31" s="96"/>
      <c r="E31" s="96"/>
      <c r="F31" s="96"/>
      <c r="G31" s="167" t="s">
        <v>153</v>
      </c>
      <c r="H31" s="418"/>
      <c r="I31" s="421"/>
    </row>
    <row r="32" spans="3:10" ht="15.75" thickBot="1" x14ac:dyDescent="0.3">
      <c r="C32" s="423" t="s">
        <v>377</v>
      </c>
      <c r="D32" s="424" t="s">
        <v>356</v>
      </c>
      <c r="E32" s="96"/>
      <c r="F32" s="96"/>
      <c r="G32" s="428">
        <f>SUM(D37,D43,D48,D53,D58)</f>
        <v>482600</v>
      </c>
      <c r="H32" s="418"/>
      <c r="I32" s="421"/>
    </row>
    <row r="33" spans="3:9" x14ac:dyDescent="0.25">
      <c r="C33" s="434" t="s">
        <v>409</v>
      </c>
      <c r="D33" s="435">
        <v>5000</v>
      </c>
      <c r="E33" s="96"/>
      <c r="F33" s="96"/>
      <c r="G33" s="96"/>
      <c r="H33" s="418"/>
      <c r="I33" s="421"/>
    </row>
    <row r="34" spans="3:9" x14ac:dyDescent="0.25">
      <c r="C34" s="436" t="s">
        <v>378</v>
      </c>
      <c r="D34" s="437">
        <v>5000</v>
      </c>
      <c r="E34" s="96"/>
      <c r="F34" s="96"/>
      <c r="G34" s="459" t="s">
        <v>400</v>
      </c>
      <c r="H34" s="418"/>
      <c r="I34" s="421"/>
    </row>
    <row r="35" spans="3:9" x14ac:dyDescent="0.25">
      <c r="C35" s="436" t="s">
        <v>410</v>
      </c>
      <c r="D35" s="437">
        <v>5000</v>
      </c>
      <c r="E35" s="96"/>
      <c r="F35" s="96"/>
      <c r="G35" s="428">
        <f>D63+D68</f>
        <v>99060</v>
      </c>
      <c r="H35" s="418"/>
      <c r="I35" s="421"/>
    </row>
    <row r="36" spans="3:9" ht="15.75" thickBot="1" x14ac:dyDescent="0.3">
      <c r="C36" s="425" t="s">
        <v>411</v>
      </c>
      <c r="D36" s="426">
        <v>15000</v>
      </c>
      <c r="E36" s="96"/>
      <c r="F36" s="96"/>
      <c r="G36" s="96"/>
      <c r="H36" s="418"/>
      <c r="I36" s="421"/>
    </row>
    <row r="37" spans="3:9" ht="15.75" thickBot="1" x14ac:dyDescent="0.3">
      <c r="C37" s="423" t="s">
        <v>358</v>
      </c>
      <c r="D37" s="427">
        <f>SUM(D33:D36)</f>
        <v>30000</v>
      </c>
      <c r="E37" s="96"/>
      <c r="F37" s="96"/>
      <c r="G37" s="96"/>
      <c r="H37" s="418"/>
      <c r="I37" s="420"/>
    </row>
    <row r="38" spans="3:9" x14ac:dyDescent="0.25">
      <c r="C38" s="96"/>
      <c r="D38" s="96"/>
      <c r="E38" s="96"/>
      <c r="F38" s="96"/>
      <c r="G38" s="96"/>
      <c r="H38" s="418"/>
      <c r="I38" s="420"/>
    </row>
    <row r="39" spans="3:9" ht="15.75" thickBot="1" x14ac:dyDescent="0.3">
      <c r="C39" s="96"/>
      <c r="D39" s="96"/>
      <c r="E39" s="96"/>
      <c r="F39" s="96"/>
      <c r="G39" s="96"/>
      <c r="H39" s="418"/>
      <c r="I39" s="420"/>
    </row>
    <row r="40" spans="3:9" ht="15.75" thickBot="1" x14ac:dyDescent="0.3">
      <c r="C40" s="423" t="s">
        <v>382</v>
      </c>
      <c r="D40" s="424" t="s">
        <v>356</v>
      </c>
      <c r="E40" s="96"/>
      <c r="F40" s="96"/>
      <c r="G40" s="96"/>
      <c r="H40" s="418"/>
      <c r="I40" s="420"/>
    </row>
    <row r="41" spans="3:9" x14ac:dyDescent="0.25">
      <c r="C41" s="457" t="s">
        <v>412</v>
      </c>
      <c r="D41" s="458">
        <v>0</v>
      </c>
      <c r="E41" s="96"/>
      <c r="F41" s="96"/>
      <c r="G41" s="96"/>
      <c r="H41" s="418"/>
      <c r="I41" s="420"/>
    </row>
    <row r="42" spans="3:9" ht="15.75" thickBot="1" x14ac:dyDescent="0.3">
      <c r="C42" s="438" t="s">
        <v>383</v>
      </c>
      <c r="D42" s="439">
        <v>45000</v>
      </c>
      <c r="E42" s="96"/>
      <c r="F42" s="96"/>
      <c r="G42" s="96"/>
    </row>
    <row r="43" spans="3:9" ht="15.75" thickBot="1" x14ac:dyDescent="0.3">
      <c r="C43" s="423" t="s">
        <v>311</v>
      </c>
      <c r="D43" s="427">
        <f>SUM(D41:D42)</f>
        <v>45000</v>
      </c>
      <c r="E43" s="96"/>
      <c r="F43" s="96"/>
      <c r="G43" s="96"/>
    </row>
    <row r="44" spans="3:9" x14ac:dyDescent="0.25">
      <c r="C44" s="96"/>
      <c r="D44" s="96"/>
      <c r="E44" s="96"/>
      <c r="F44" s="96"/>
      <c r="G44" s="96"/>
    </row>
    <row r="45" spans="3:9" ht="15.75" thickBot="1" x14ac:dyDescent="0.3">
      <c r="C45" s="96"/>
      <c r="D45" s="96"/>
      <c r="E45" s="96"/>
      <c r="F45" s="96"/>
      <c r="G45" s="96"/>
    </row>
    <row r="46" spans="3:9" ht="15.75" thickBot="1" x14ac:dyDescent="0.3">
      <c r="C46" s="423" t="s">
        <v>359</v>
      </c>
      <c r="D46" s="424" t="s">
        <v>356</v>
      </c>
      <c r="E46" s="96"/>
      <c r="F46" s="96"/>
      <c r="G46" s="96"/>
    </row>
    <row r="47" spans="3:9" ht="15.75" thickBot="1" x14ac:dyDescent="0.3">
      <c r="C47" s="436" t="s">
        <v>413</v>
      </c>
      <c r="D47" s="437">
        <v>250000</v>
      </c>
      <c r="E47" s="96"/>
      <c r="F47" s="96"/>
      <c r="G47" s="96"/>
    </row>
    <row r="48" spans="3:9" ht="15.75" thickBot="1" x14ac:dyDescent="0.3">
      <c r="C48" s="423" t="s">
        <v>358</v>
      </c>
      <c r="D48" s="427">
        <f>SUM(D47:D47)</f>
        <v>250000</v>
      </c>
      <c r="E48" s="96"/>
      <c r="F48" s="96"/>
      <c r="G48" s="96"/>
    </row>
    <row r="49" spans="3:7" x14ac:dyDescent="0.25">
      <c r="C49" s="96"/>
      <c r="D49" s="96"/>
      <c r="E49" s="96"/>
      <c r="F49" s="96"/>
      <c r="G49" s="96"/>
    </row>
    <row r="50" spans="3:7" ht="15.75" thickBot="1" x14ac:dyDescent="0.3">
      <c r="C50" s="96"/>
      <c r="D50" s="96"/>
      <c r="E50" s="96"/>
      <c r="F50" s="96"/>
      <c r="G50" s="96"/>
    </row>
    <row r="51" spans="3:7" ht="15.75" thickBot="1" x14ac:dyDescent="0.3">
      <c r="C51" s="423" t="s">
        <v>522</v>
      </c>
      <c r="D51" s="424" t="s">
        <v>356</v>
      </c>
      <c r="E51" s="96"/>
      <c r="F51" s="96"/>
      <c r="G51" s="96"/>
    </row>
    <row r="52" spans="3:7" ht="15.75" thickBot="1" x14ac:dyDescent="0.3">
      <c r="C52" s="434" t="s">
        <v>523</v>
      </c>
      <c r="D52" s="435">
        <v>55000</v>
      </c>
      <c r="E52" s="96"/>
      <c r="F52" s="96"/>
      <c r="G52" s="96"/>
    </row>
    <row r="53" spans="3:7" ht="15.75" thickBot="1" x14ac:dyDescent="0.3">
      <c r="C53" s="423" t="s">
        <v>358</v>
      </c>
      <c r="D53" s="427">
        <f>SUM(D52:D52)</f>
        <v>55000</v>
      </c>
      <c r="E53" s="96"/>
      <c r="F53" s="96"/>
      <c r="G53" s="96"/>
    </row>
    <row r="54" spans="3:7" x14ac:dyDescent="0.25">
      <c r="C54" s="96"/>
      <c r="D54" s="96"/>
      <c r="E54" s="96"/>
      <c r="F54" s="96"/>
      <c r="G54" s="96"/>
    </row>
    <row r="55" spans="3:7" ht="15.75" thickBot="1" x14ac:dyDescent="0.3">
      <c r="C55" s="96"/>
      <c r="D55" s="96"/>
      <c r="E55" s="96"/>
      <c r="F55" s="96"/>
      <c r="G55" s="96"/>
    </row>
    <row r="56" spans="3:7" ht="15.75" thickBot="1" x14ac:dyDescent="0.3">
      <c r="C56" s="423" t="s">
        <v>361</v>
      </c>
      <c r="D56" s="424"/>
      <c r="E56" s="96"/>
      <c r="F56" s="96"/>
      <c r="G56" s="96"/>
    </row>
    <row r="57" spans="3:7" ht="15.75" thickBot="1" x14ac:dyDescent="0.3">
      <c r="C57" s="425" t="s">
        <v>362</v>
      </c>
      <c r="D57" s="426">
        <f>SUM(D37,D43,D48,D53)*0.27</f>
        <v>102600</v>
      </c>
      <c r="E57" s="96"/>
      <c r="F57" s="96"/>
      <c r="G57" s="96"/>
    </row>
    <row r="58" spans="3:7" ht="15.75" thickBot="1" x14ac:dyDescent="0.3">
      <c r="C58" s="423" t="s">
        <v>358</v>
      </c>
      <c r="D58" s="427">
        <f>SUM(D57)</f>
        <v>102600</v>
      </c>
      <c r="E58" s="96"/>
      <c r="F58" s="96"/>
      <c r="G58" s="96"/>
    </row>
    <row r="59" spans="3:7" x14ac:dyDescent="0.25">
      <c r="E59" s="96"/>
      <c r="F59" s="96"/>
      <c r="G59" s="96"/>
    </row>
    <row r="60" spans="3:7" ht="15.75" thickBot="1" x14ac:dyDescent="0.3">
      <c r="E60" s="96"/>
      <c r="F60" s="96"/>
      <c r="G60" s="96"/>
    </row>
    <row r="61" spans="3:7" ht="15.75" thickBot="1" x14ac:dyDescent="0.3">
      <c r="C61" s="423" t="s">
        <v>415</v>
      </c>
      <c r="D61" s="424" t="s">
        <v>356</v>
      </c>
      <c r="E61" s="96"/>
      <c r="F61" s="96"/>
      <c r="G61" s="96"/>
    </row>
    <row r="62" spans="3:7" ht="15.75" thickBot="1" x14ac:dyDescent="0.3">
      <c r="C62" s="434" t="s">
        <v>524</v>
      </c>
      <c r="D62" s="435">
        <v>78000</v>
      </c>
    </row>
    <row r="63" spans="3:7" ht="15.75" thickBot="1" x14ac:dyDescent="0.3">
      <c r="C63" s="423" t="s">
        <v>358</v>
      </c>
      <c r="D63" s="427">
        <f>SUM(D62:D62)</f>
        <v>78000</v>
      </c>
    </row>
    <row r="65" spans="3:4" ht="15.75" thickBot="1" x14ac:dyDescent="0.3"/>
    <row r="66" spans="3:4" ht="15.75" thickBot="1" x14ac:dyDescent="0.3">
      <c r="C66" s="423" t="s">
        <v>416</v>
      </c>
      <c r="D66" s="424"/>
    </row>
    <row r="67" spans="3:4" ht="15.75" thickBot="1" x14ac:dyDescent="0.3">
      <c r="C67" s="425" t="s">
        <v>362</v>
      </c>
      <c r="D67" s="426">
        <f>D63*0.27</f>
        <v>21060</v>
      </c>
    </row>
    <row r="68" spans="3:4" ht="15.75" thickBot="1" x14ac:dyDescent="0.3">
      <c r="C68" s="423" t="s">
        <v>358</v>
      </c>
      <c r="D68" s="427">
        <f>SUM(D67)</f>
        <v>21060</v>
      </c>
    </row>
  </sheetData>
  <mergeCells count="10">
    <mergeCell ref="E14:K14"/>
    <mergeCell ref="A5:J5"/>
    <mergeCell ref="A7:A8"/>
    <mergeCell ref="B7:B8"/>
    <mergeCell ref="C7:D7"/>
    <mergeCell ref="E7:E8"/>
    <mergeCell ref="F7:F8"/>
    <mergeCell ref="G7:H7"/>
    <mergeCell ref="I7:I8"/>
    <mergeCell ref="J7:J8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14"/>
  <sheetViews>
    <sheetView workbookViewId="0">
      <selection activeCell="E14" sqref="E14"/>
    </sheetView>
  </sheetViews>
  <sheetFormatPr defaultRowHeight="15" x14ac:dyDescent="0.25"/>
  <cols>
    <col min="1" max="1" width="25.5703125" style="298" customWidth="1"/>
    <col min="2" max="2" width="14" style="298" customWidth="1"/>
    <col min="3" max="4" width="9.140625" style="298"/>
    <col min="5" max="5" width="27.7109375" style="298" customWidth="1"/>
    <col min="6" max="16384" width="9.140625" style="298"/>
  </cols>
  <sheetData>
    <row r="1" spans="1:6" x14ac:dyDescent="0.25">
      <c r="A1" s="96" t="s">
        <v>417</v>
      </c>
      <c r="B1" s="96"/>
      <c r="C1" s="96"/>
      <c r="D1" s="96"/>
      <c r="E1" s="96"/>
      <c r="F1" s="96"/>
    </row>
    <row r="2" spans="1:6" x14ac:dyDescent="0.25">
      <c r="A2" s="96"/>
      <c r="B2" s="96"/>
      <c r="C2" s="96"/>
      <c r="D2" s="96"/>
      <c r="E2" s="96"/>
      <c r="F2" s="96"/>
    </row>
    <row r="3" spans="1:6" ht="15.75" x14ac:dyDescent="0.25">
      <c r="A3" s="34" t="s">
        <v>354</v>
      </c>
      <c r="B3" s="96"/>
      <c r="C3" s="96"/>
      <c r="D3" s="96"/>
      <c r="E3" s="96"/>
      <c r="F3" s="96"/>
    </row>
    <row r="4" spans="1:6" ht="15.75" thickBot="1" x14ac:dyDescent="0.3">
      <c r="A4" s="96"/>
      <c r="B4" s="96"/>
      <c r="C4" s="96"/>
      <c r="D4" s="96"/>
      <c r="E4" s="96"/>
      <c r="F4" s="96"/>
    </row>
    <row r="5" spans="1:6" ht="15.75" thickBot="1" x14ac:dyDescent="0.3">
      <c r="A5" s="423" t="s">
        <v>355</v>
      </c>
      <c r="B5" s="424" t="s">
        <v>356</v>
      </c>
      <c r="C5" s="96"/>
      <c r="D5" s="96"/>
      <c r="E5" s="167" t="s">
        <v>153</v>
      </c>
      <c r="F5" s="96"/>
    </row>
    <row r="6" spans="1:6" x14ac:dyDescent="0.25">
      <c r="A6" s="434" t="s">
        <v>385</v>
      </c>
      <c r="B6" s="435">
        <v>230000</v>
      </c>
      <c r="C6" s="96"/>
      <c r="D6" s="96"/>
      <c r="E6" s="428">
        <f>SUM(B8,B13)</f>
        <v>450850</v>
      </c>
      <c r="F6" s="96"/>
    </row>
    <row r="7" spans="1:6" ht="15.75" thickBot="1" x14ac:dyDescent="0.3">
      <c r="A7" s="438" t="s">
        <v>403</v>
      </c>
      <c r="B7" s="439">
        <v>125000</v>
      </c>
      <c r="C7" s="96"/>
      <c r="D7" s="96"/>
      <c r="E7" s="428"/>
      <c r="F7" s="96"/>
    </row>
    <row r="8" spans="1:6" ht="15.75" thickBot="1" x14ac:dyDescent="0.3">
      <c r="A8" s="423" t="s">
        <v>358</v>
      </c>
      <c r="B8" s="427">
        <f>SUM(B6:B7)</f>
        <v>355000</v>
      </c>
      <c r="C8" s="96"/>
      <c r="D8" s="96"/>
      <c r="E8" s="96"/>
      <c r="F8" s="96"/>
    </row>
    <row r="9" spans="1:6" x14ac:dyDescent="0.25">
      <c r="A9" s="96"/>
      <c r="B9" s="96"/>
      <c r="C9" s="96"/>
      <c r="D9" s="96"/>
      <c r="E9" s="96"/>
      <c r="F9" s="96"/>
    </row>
    <row r="10" spans="1:6" ht="15.75" thickBot="1" x14ac:dyDescent="0.3">
      <c r="A10" s="96"/>
      <c r="B10" s="96"/>
      <c r="C10" s="96"/>
      <c r="D10" s="96"/>
      <c r="E10" s="96"/>
      <c r="F10" s="96"/>
    </row>
    <row r="11" spans="1:6" ht="15.75" thickBot="1" x14ac:dyDescent="0.3">
      <c r="A11" s="423" t="s">
        <v>361</v>
      </c>
      <c r="B11" s="424"/>
      <c r="C11" s="96"/>
      <c r="D11" s="96"/>
      <c r="E11" s="96"/>
      <c r="F11" s="96"/>
    </row>
    <row r="12" spans="1:6" ht="15.75" thickBot="1" x14ac:dyDescent="0.3">
      <c r="A12" s="425" t="s">
        <v>362</v>
      </c>
      <c r="B12" s="426">
        <f>B8*0.27</f>
        <v>95850</v>
      </c>
      <c r="C12" s="96"/>
      <c r="D12" s="96"/>
      <c r="E12" s="96"/>
      <c r="F12" s="96"/>
    </row>
    <row r="13" spans="1:6" ht="15.75" thickBot="1" x14ac:dyDescent="0.3">
      <c r="A13" s="423" t="s">
        <v>358</v>
      </c>
      <c r="B13" s="427">
        <f>SUM(B12)</f>
        <v>95850</v>
      </c>
      <c r="E13" s="167" t="s">
        <v>484</v>
      </c>
    </row>
    <row r="14" spans="1:6" x14ac:dyDescent="0.25">
      <c r="E14" s="428">
        <v>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49"/>
  <sheetViews>
    <sheetView topLeftCell="A25" workbookViewId="0">
      <selection activeCell="D45" sqref="D45"/>
    </sheetView>
  </sheetViews>
  <sheetFormatPr defaultRowHeight="15" x14ac:dyDescent="0.25"/>
  <cols>
    <col min="1" max="1" width="6.28515625" style="298" customWidth="1"/>
    <col min="2" max="2" width="23.28515625" style="298" customWidth="1"/>
    <col min="3" max="3" width="27.140625" style="298" customWidth="1"/>
    <col min="4" max="4" width="13.5703125" style="298" customWidth="1"/>
    <col min="5" max="5" width="12.140625" style="298" customWidth="1"/>
    <col min="6" max="6" width="11.140625" style="298" customWidth="1"/>
    <col min="7" max="7" width="17.28515625" style="298" customWidth="1"/>
    <col min="8" max="8" width="13.28515625" style="298" customWidth="1"/>
    <col min="9" max="9" width="12.28515625" style="298" customWidth="1"/>
    <col min="10" max="10" width="12.85546875" style="298" customWidth="1"/>
    <col min="11" max="11" width="11.42578125" style="298" customWidth="1"/>
    <col min="12" max="12" width="12.140625" style="298" customWidth="1"/>
    <col min="13" max="13" width="11.42578125" style="298" bestFit="1" customWidth="1"/>
    <col min="14" max="16384" width="9.140625" style="298"/>
  </cols>
  <sheetData>
    <row r="1" spans="1:13" x14ac:dyDescent="0.25">
      <c r="A1" s="298" t="s">
        <v>418</v>
      </c>
    </row>
    <row r="5" spans="1:13" ht="15" customHeight="1" x14ac:dyDescent="0.25">
      <c r="A5" s="797" t="s">
        <v>363</v>
      </c>
      <c r="B5" s="797"/>
      <c r="C5" s="797"/>
      <c r="D5" s="797"/>
      <c r="E5" s="797"/>
      <c r="F5" s="797"/>
      <c r="G5" s="797"/>
      <c r="H5" s="797"/>
      <c r="I5" s="797"/>
      <c r="J5" s="797"/>
      <c r="K5" s="422"/>
      <c r="L5" s="422"/>
      <c r="M5" s="422"/>
    </row>
    <row r="6" spans="1:13" ht="15" customHeight="1" thickBot="1" x14ac:dyDescent="0.3"/>
    <row r="7" spans="1:13" ht="18" customHeight="1" x14ac:dyDescent="0.25">
      <c r="A7" s="800" t="s">
        <v>307</v>
      </c>
      <c r="B7" s="800" t="s">
        <v>308</v>
      </c>
      <c r="C7" s="802"/>
      <c r="D7" s="803"/>
      <c r="E7" s="804" t="s">
        <v>310</v>
      </c>
      <c r="F7" s="800" t="s">
        <v>311</v>
      </c>
      <c r="G7" s="798" t="s">
        <v>312</v>
      </c>
      <c r="H7" s="799"/>
      <c r="I7" s="800" t="s">
        <v>313</v>
      </c>
      <c r="J7" s="800" t="s">
        <v>13</v>
      </c>
      <c r="K7" s="355"/>
    </row>
    <row r="8" spans="1:13" ht="18" customHeight="1" thickBot="1" x14ac:dyDescent="0.3">
      <c r="A8" s="801"/>
      <c r="B8" s="801"/>
      <c r="C8" s="356" t="s">
        <v>364</v>
      </c>
      <c r="D8" s="357" t="s">
        <v>351</v>
      </c>
      <c r="E8" s="805"/>
      <c r="F8" s="801"/>
      <c r="G8" s="358" t="s">
        <v>314</v>
      </c>
      <c r="H8" s="359" t="s">
        <v>315</v>
      </c>
      <c r="I8" s="806"/>
      <c r="J8" s="806"/>
      <c r="K8" s="355"/>
    </row>
    <row r="9" spans="1:13" ht="15.75" thickBot="1" x14ac:dyDescent="0.3">
      <c r="A9" s="625" t="s">
        <v>316</v>
      </c>
      <c r="B9" s="626" t="s">
        <v>482</v>
      </c>
      <c r="C9" s="572">
        <v>90250</v>
      </c>
      <c r="D9" s="627">
        <v>0</v>
      </c>
      <c r="E9" s="628">
        <v>0</v>
      </c>
      <c r="F9" s="573">
        <f t="shared" ref="F9" si="0">SUM(C9:E9)</f>
        <v>90250</v>
      </c>
      <c r="G9" s="629">
        <v>0</v>
      </c>
      <c r="H9" s="630">
        <v>0</v>
      </c>
      <c r="I9" s="573">
        <f t="shared" ref="I9" si="1">SUM(G9:H9)</f>
        <v>0</v>
      </c>
      <c r="J9" s="573">
        <f t="shared" ref="J9:J10" si="2">F9+I9</f>
        <v>90250</v>
      </c>
      <c r="K9" s="369"/>
    </row>
    <row r="10" spans="1:13" ht="16.5" thickBot="1" x14ac:dyDescent="0.3">
      <c r="A10" s="621"/>
      <c r="B10" s="380" t="s">
        <v>13</v>
      </c>
      <c r="C10" s="622">
        <f t="shared" ref="C10:I10" si="3">SUM(C9:C9)</f>
        <v>90250</v>
      </c>
      <c r="D10" s="623">
        <f t="shared" si="3"/>
        <v>0</v>
      </c>
      <c r="E10" s="620">
        <f t="shared" si="3"/>
        <v>0</v>
      </c>
      <c r="F10" s="620">
        <f t="shared" si="3"/>
        <v>90250</v>
      </c>
      <c r="G10" s="624">
        <f t="shared" si="3"/>
        <v>0</v>
      </c>
      <c r="H10" s="624">
        <f t="shared" si="3"/>
        <v>0</v>
      </c>
      <c r="I10" s="620">
        <f t="shared" si="3"/>
        <v>0</v>
      </c>
      <c r="J10" s="620">
        <f t="shared" si="2"/>
        <v>90250</v>
      </c>
      <c r="K10" s="369"/>
    </row>
    <row r="11" spans="1:13" x14ac:dyDescent="0.25">
      <c r="A11" s="306"/>
      <c r="B11" s="306"/>
      <c r="C11" s="385"/>
      <c r="D11" s="385"/>
      <c r="E11" s="354"/>
      <c r="F11" s="354"/>
      <c r="G11" s="354"/>
      <c r="H11" s="354"/>
      <c r="I11" s="354"/>
      <c r="J11" s="354"/>
      <c r="K11" s="354"/>
      <c r="L11" s="354"/>
      <c r="M11" s="52"/>
    </row>
    <row r="12" spans="1:13" ht="15.75" x14ac:dyDescent="0.25">
      <c r="A12" s="386"/>
      <c r="B12" s="455"/>
      <c r="C12" s="421"/>
      <c r="D12" s="421"/>
      <c r="E12" s="354"/>
      <c r="F12" s="354"/>
      <c r="G12" s="354"/>
      <c r="H12" s="354"/>
      <c r="I12" s="354"/>
      <c r="J12" s="354"/>
      <c r="K12" s="354"/>
      <c r="L12" s="354"/>
      <c r="M12" s="52"/>
    </row>
    <row r="13" spans="1:13" x14ac:dyDescent="0.25">
      <c r="B13" s="52"/>
      <c r="C13" s="456"/>
    </row>
    <row r="14" spans="1:13" ht="15.75" x14ac:dyDescent="0.25">
      <c r="B14" s="52"/>
      <c r="C14" s="456"/>
      <c r="E14" s="797" t="s">
        <v>323</v>
      </c>
      <c r="F14" s="797"/>
      <c r="G14" s="797"/>
      <c r="H14" s="797"/>
      <c r="I14" s="797"/>
      <c r="J14" s="797"/>
      <c r="K14" s="797"/>
    </row>
    <row r="15" spans="1:13" ht="15.75" thickBot="1" x14ac:dyDescent="0.3"/>
    <row r="16" spans="1:13" ht="26.25" thickBot="1" x14ac:dyDescent="0.3">
      <c r="C16" s="388" t="s">
        <v>324</v>
      </c>
      <c r="D16" s="388" t="s">
        <v>437</v>
      </c>
      <c r="E16" s="389" t="s">
        <v>6</v>
      </c>
      <c r="F16" s="389" t="s">
        <v>325</v>
      </c>
      <c r="G16" s="389" t="s">
        <v>326</v>
      </c>
      <c r="H16" s="389" t="s">
        <v>327</v>
      </c>
      <c r="I16" s="390" t="s">
        <v>328</v>
      </c>
      <c r="J16" s="390" t="s">
        <v>331</v>
      </c>
    </row>
    <row r="17" spans="3:10" ht="15.75" thickBot="1" x14ac:dyDescent="0.3">
      <c r="C17" s="391">
        <f>C10*12</f>
        <v>1083000</v>
      </c>
      <c r="D17" s="392">
        <v>0</v>
      </c>
      <c r="E17" s="393">
        <v>0</v>
      </c>
      <c r="F17" s="394">
        <v>0</v>
      </c>
      <c r="G17" s="391">
        <v>0</v>
      </c>
      <c r="H17" s="391">
        <v>0</v>
      </c>
      <c r="I17" s="394">
        <v>0</v>
      </c>
      <c r="J17" s="395">
        <f>SUM(C17:I17)</f>
        <v>1083000</v>
      </c>
    </row>
    <row r="18" spans="3:10" ht="15.75" thickBot="1" x14ac:dyDescent="0.3"/>
    <row r="19" spans="3:10" ht="15.75" thickBot="1" x14ac:dyDescent="0.3">
      <c r="C19" s="396" t="s">
        <v>332</v>
      </c>
      <c r="D19" s="387" t="s">
        <v>333</v>
      </c>
      <c r="E19" s="387" t="s">
        <v>365</v>
      </c>
      <c r="F19" s="397" t="s">
        <v>335</v>
      </c>
      <c r="G19" s="398"/>
      <c r="H19" s="399" t="s">
        <v>336</v>
      </c>
      <c r="J19" s="452" t="s">
        <v>399</v>
      </c>
    </row>
    <row r="20" spans="3:10" ht="15.75" thickBot="1" x14ac:dyDescent="0.3">
      <c r="C20" s="400">
        <f>J17</f>
        <v>1083000</v>
      </c>
      <c r="D20" s="401">
        <f>C20*0.195</f>
        <v>211185</v>
      </c>
      <c r="E20" s="402">
        <v>0</v>
      </c>
      <c r="F20" s="402">
        <v>0</v>
      </c>
      <c r="G20" s="403"/>
      <c r="H20" s="395">
        <f>SUM(C20:F20)</f>
        <v>1294185</v>
      </c>
      <c r="J20" s="453">
        <f>H20+D25+G25</f>
        <v>1467644.4208</v>
      </c>
    </row>
    <row r="22" spans="3:10" ht="15.75" thickBot="1" x14ac:dyDescent="0.3"/>
    <row r="23" spans="3:10" ht="15.75" thickBot="1" x14ac:dyDescent="0.3">
      <c r="C23" s="406" t="s">
        <v>306</v>
      </c>
      <c r="D23" s="407" t="s">
        <v>337</v>
      </c>
      <c r="E23" s="407" t="s">
        <v>338</v>
      </c>
      <c r="F23" s="407" t="s">
        <v>339</v>
      </c>
      <c r="G23" s="408" t="s">
        <v>340</v>
      </c>
      <c r="H23" s="405" t="s">
        <v>341</v>
      </c>
      <c r="I23" s="405" t="s">
        <v>342</v>
      </c>
    </row>
    <row r="24" spans="3:10" ht="15.75" thickBot="1" x14ac:dyDescent="0.3">
      <c r="C24" s="409" t="s">
        <v>482</v>
      </c>
      <c r="D24" s="410">
        <v>148688</v>
      </c>
      <c r="E24" s="410">
        <f t="shared" ref="E24" si="4">D24*1.19</f>
        <v>176938.72</v>
      </c>
      <c r="F24" s="410">
        <f>E24*0.15</f>
        <v>26540.808000000001</v>
      </c>
      <c r="G24" s="411">
        <f t="shared" ref="G24" si="5">E24*0.14</f>
        <v>24771.420800000004</v>
      </c>
      <c r="H24" s="412">
        <f>D24+F24+G24</f>
        <v>200000.22879999998</v>
      </c>
      <c r="I24" s="52">
        <f>H24/1.3451</f>
        <v>148688</v>
      </c>
    </row>
    <row r="25" spans="3:10" ht="15.75" thickBot="1" x14ac:dyDescent="0.3">
      <c r="C25" s="415" t="s">
        <v>13</v>
      </c>
      <c r="D25" s="416">
        <f>SUM(D24:D24)</f>
        <v>148688</v>
      </c>
      <c r="E25" s="416">
        <f>SUM(E24:E24)</f>
        <v>176938.72</v>
      </c>
      <c r="F25" s="416">
        <f>SUM(F24:F24)</f>
        <v>26540.808000000001</v>
      </c>
      <c r="G25" s="416">
        <f>SUM(G24:G24)</f>
        <v>24771.420800000004</v>
      </c>
      <c r="H25" s="52"/>
      <c r="I25" s="413">
        <f>I24*1.19</f>
        <v>176938.72</v>
      </c>
    </row>
    <row r="26" spans="3:10" x14ac:dyDescent="0.25">
      <c r="C26" s="404"/>
      <c r="D26" s="419"/>
      <c r="E26" s="419"/>
      <c r="F26" s="418"/>
      <c r="G26" s="418"/>
      <c r="H26" s="52"/>
      <c r="I26" s="413">
        <f>I25*0.15</f>
        <v>26540.808000000001</v>
      </c>
    </row>
    <row r="27" spans="3:10" x14ac:dyDescent="0.25">
      <c r="C27" s="404"/>
      <c r="D27" s="419"/>
      <c r="E27" s="419"/>
      <c r="F27" s="418"/>
      <c r="G27" s="418"/>
      <c r="H27" s="52"/>
      <c r="I27" s="413">
        <f>I25*0.14</f>
        <v>24771.420800000004</v>
      </c>
    </row>
    <row r="28" spans="3:10" x14ac:dyDescent="0.25">
      <c r="E28" s="419"/>
      <c r="F28" s="418"/>
      <c r="G28" s="418"/>
      <c r="H28" s="354"/>
      <c r="I28" s="413">
        <f>SUM(I26:I27)</f>
        <v>51312.228800000004</v>
      </c>
    </row>
    <row r="29" spans="3:10" ht="15.75" x14ac:dyDescent="0.25">
      <c r="C29" s="34" t="s">
        <v>354</v>
      </c>
      <c r="D29" s="96"/>
      <c r="E29" s="96"/>
      <c r="F29" s="96"/>
      <c r="G29" s="96"/>
      <c r="H29" s="354"/>
      <c r="I29" s="414">
        <f>I28/I24</f>
        <v>0.34510000000000002</v>
      </c>
    </row>
    <row r="30" spans="3:10" x14ac:dyDescent="0.25">
      <c r="C30" s="96"/>
      <c r="D30" s="96"/>
      <c r="E30" s="96"/>
      <c r="F30" s="96"/>
      <c r="G30" s="96"/>
      <c r="I30" s="354"/>
    </row>
    <row r="31" spans="3:10" ht="15.75" thickBot="1" x14ac:dyDescent="0.3">
      <c r="C31" s="96"/>
      <c r="D31" s="96"/>
      <c r="E31" s="96"/>
      <c r="F31" s="96"/>
      <c r="G31" s="167" t="s">
        <v>153</v>
      </c>
      <c r="H31" s="354"/>
      <c r="I31" s="52"/>
    </row>
    <row r="32" spans="3:10" ht="15.75" thickBot="1" x14ac:dyDescent="0.3">
      <c r="C32" s="423" t="s">
        <v>377</v>
      </c>
      <c r="D32" s="424" t="s">
        <v>356</v>
      </c>
      <c r="E32" s="96"/>
      <c r="F32" s="96"/>
      <c r="G32" s="428">
        <f>SUM(D36,D41,D46)</f>
        <v>79850</v>
      </c>
      <c r="H32" s="418"/>
      <c r="I32" s="421"/>
    </row>
    <row r="33" spans="3:9" x14ac:dyDescent="0.25">
      <c r="C33" s="434" t="s">
        <v>419</v>
      </c>
      <c r="D33" s="435">
        <v>35000</v>
      </c>
      <c r="E33" s="96"/>
      <c r="F33" s="96"/>
      <c r="G33" s="96"/>
      <c r="H33" s="418"/>
      <c r="I33" s="421"/>
    </row>
    <row r="34" spans="3:9" x14ac:dyDescent="0.25">
      <c r="C34" s="436" t="s">
        <v>410</v>
      </c>
      <c r="D34" s="437">
        <v>10000</v>
      </c>
      <c r="E34" s="96"/>
      <c r="F34" s="96"/>
      <c r="G34" s="459" t="s">
        <v>400</v>
      </c>
      <c r="H34" s="418"/>
      <c r="I34" s="421"/>
    </row>
    <row r="35" spans="3:9" ht="15.75" thickBot="1" x14ac:dyDescent="0.3">
      <c r="C35" s="436" t="s">
        <v>411</v>
      </c>
      <c r="D35" s="437">
        <v>10000</v>
      </c>
      <c r="E35" s="96"/>
      <c r="F35" s="96"/>
      <c r="G35" s="96"/>
      <c r="H35" s="418"/>
      <c r="I35" s="421"/>
    </row>
    <row r="36" spans="3:9" ht="15.75" thickBot="1" x14ac:dyDescent="0.3">
      <c r="C36" s="423" t="s">
        <v>358</v>
      </c>
      <c r="D36" s="427">
        <f>SUM(D33:D35)</f>
        <v>55000</v>
      </c>
      <c r="E36" s="96"/>
      <c r="F36" s="96"/>
      <c r="G36" s="96"/>
      <c r="H36" s="418"/>
      <c r="I36" s="421"/>
    </row>
    <row r="37" spans="3:9" x14ac:dyDescent="0.25">
      <c r="C37" s="96"/>
      <c r="D37" s="96"/>
      <c r="E37" s="96"/>
      <c r="F37" s="96"/>
      <c r="G37" s="167" t="s">
        <v>484</v>
      </c>
      <c r="H37" s="167"/>
      <c r="I37" s="420"/>
    </row>
    <row r="38" spans="3:9" ht="15.75" thickBot="1" x14ac:dyDescent="0.3">
      <c r="C38" s="96"/>
      <c r="D38" s="96"/>
      <c r="E38" s="96"/>
      <c r="F38" s="450"/>
      <c r="G38" s="428">
        <v>1828310</v>
      </c>
      <c r="H38" s="428"/>
      <c r="I38" s="420"/>
    </row>
    <row r="39" spans="3:9" ht="15.75" thickBot="1" x14ac:dyDescent="0.3">
      <c r="C39" s="423" t="s">
        <v>393</v>
      </c>
      <c r="D39" s="424" t="s">
        <v>356</v>
      </c>
      <c r="E39" s="96"/>
      <c r="F39" s="96"/>
      <c r="G39" s="96"/>
    </row>
    <row r="40" spans="3:9" ht="15.75" thickBot="1" x14ac:dyDescent="0.3">
      <c r="C40" s="434" t="s">
        <v>414</v>
      </c>
      <c r="D40" s="435">
        <v>10000</v>
      </c>
      <c r="E40" s="96"/>
      <c r="F40" s="96"/>
      <c r="G40" s="96"/>
    </row>
    <row r="41" spans="3:9" ht="15.75" thickBot="1" x14ac:dyDescent="0.3">
      <c r="C41" s="423" t="s">
        <v>358</v>
      </c>
      <c r="D41" s="427">
        <f>SUM(D40:D40)</f>
        <v>10000</v>
      </c>
      <c r="E41" s="96"/>
      <c r="F41" s="96"/>
      <c r="G41" s="96"/>
    </row>
    <row r="42" spans="3:9" x14ac:dyDescent="0.25">
      <c r="C42" s="96"/>
      <c r="D42" s="96"/>
      <c r="E42" s="96"/>
      <c r="F42" s="96"/>
      <c r="G42" s="96"/>
    </row>
    <row r="43" spans="3:9" ht="15.75" thickBot="1" x14ac:dyDescent="0.3">
      <c r="C43" s="96"/>
      <c r="D43" s="96"/>
      <c r="E43" s="96"/>
      <c r="F43" s="96"/>
      <c r="G43" s="96"/>
    </row>
    <row r="44" spans="3:9" ht="15.75" thickBot="1" x14ac:dyDescent="0.3">
      <c r="C44" s="423" t="s">
        <v>361</v>
      </c>
      <c r="D44" s="424"/>
      <c r="E44" s="96"/>
      <c r="F44" s="96"/>
      <c r="G44" s="96"/>
    </row>
    <row r="45" spans="3:9" ht="15.75" thickBot="1" x14ac:dyDescent="0.3">
      <c r="C45" s="425" t="s">
        <v>362</v>
      </c>
      <c r="D45" s="426">
        <f>D36*0.27</f>
        <v>14850.000000000002</v>
      </c>
      <c r="E45" s="96"/>
      <c r="F45" s="96"/>
      <c r="G45" s="96"/>
    </row>
    <row r="46" spans="3:9" ht="15.75" thickBot="1" x14ac:dyDescent="0.3">
      <c r="C46" s="423" t="s">
        <v>358</v>
      </c>
      <c r="D46" s="427">
        <f>SUM(D45)</f>
        <v>14850.000000000002</v>
      </c>
      <c r="E46" s="96"/>
      <c r="F46" s="96"/>
      <c r="G46" s="96"/>
    </row>
    <row r="47" spans="3:9" x14ac:dyDescent="0.25">
      <c r="E47" s="96"/>
      <c r="F47" s="96"/>
      <c r="G47" s="96"/>
    </row>
    <row r="48" spans="3:9" x14ac:dyDescent="0.25">
      <c r="E48" s="96"/>
      <c r="F48" s="96"/>
      <c r="G48" s="96"/>
    </row>
    <row r="49" spans="5:7" x14ac:dyDescent="0.25">
      <c r="E49" s="96"/>
      <c r="F49" s="96"/>
      <c r="G49" s="96"/>
    </row>
  </sheetData>
  <mergeCells count="10">
    <mergeCell ref="E14:K14"/>
    <mergeCell ref="A5:J5"/>
    <mergeCell ref="A7:A8"/>
    <mergeCell ref="B7:B8"/>
    <mergeCell ref="C7:D7"/>
    <mergeCell ref="E7:E8"/>
    <mergeCell ref="F7:F8"/>
    <mergeCell ref="G7:H7"/>
    <mergeCell ref="I7:I8"/>
    <mergeCell ref="J7:J8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68"/>
  <sheetViews>
    <sheetView topLeftCell="A13" workbookViewId="0">
      <selection activeCell="G63" sqref="G63"/>
    </sheetView>
  </sheetViews>
  <sheetFormatPr defaultRowHeight="15" x14ac:dyDescent="0.25"/>
  <cols>
    <col min="1" max="1" width="6.28515625" style="298" customWidth="1"/>
    <col min="2" max="2" width="23.28515625" style="298" customWidth="1"/>
    <col min="3" max="3" width="27.140625" style="298" customWidth="1"/>
    <col min="4" max="4" width="13.5703125" style="298" customWidth="1"/>
    <col min="5" max="5" width="12.140625" style="298" customWidth="1"/>
    <col min="6" max="6" width="11.140625" style="298" customWidth="1"/>
    <col min="7" max="7" width="17.28515625" style="298" customWidth="1"/>
    <col min="8" max="8" width="13.28515625" style="298" customWidth="1"/>
    <col min="9" max="9" width="16" style="298" customWidth="1"/>
    <col min="10" max="10" width="12.85546875" style="298" customWidth="1"/>
    <col min="11" max="11" width="11.42578125" style="298" customWidth="1"/>
    <col min="12" max="12" width="12.140625" style="298" customWidth="1"/>
    <col min="13" max="13" width="11.42578125" style="298" bestFit="1" customWidth="1"/>
    <col min="14" max="16384" width="9.140625" style="298"/>
  </cols>
  <sheetData>
    <row r="1" spans="1:13" x14ac:dyDescent="0.25">
      <c r="A1" s="298" t="s">
        <v>420</v>
      </c>
    </row>
    <row r="5" spans="1:13" ht="15" customHeight="1" x14ac:dyDescent="0.25">
      <c r="A5" s="797" t="s">
        <v>363</v>
      </c>
      <c r="B5" s="797"/>
      <c r="C5" s="797"/>
      <c r="D5" s="797"/>
      <c r="E5" s="797"/>
      <c r="F5" s="797"/>
      <c r="G5" s="797"/>
      <c r="H5" s="797"/>
      <c r="I5" s="797"/>
      <c r="J5" s="797"/>
      <c r="K5" s="422"/>
      <c r="L5" s="422"/>
      <c r="M5" s="422"/>
    </row>
    <row r="6" spans="1:13" ht="15" customHeight="1" thickBot="1" x14ac:dyDescent="0.3"/>
    <row r="7" spans="1:13" ht="18" customHeight="1" x14ac:dyDescent="0.25">
      <c r="A7" s="800" t="s">
        <v>307</v>
      </c>
      <c r="B7" s="800" t="s">
        <v>308</v>
      </c>
      <c r="C7" s="802"/>
      <c r="D7" s="803"/>
      <c r="E7" s="804" t="s">
        <v>310</v>
      </c>
      <c r="F7" s="800" t="s">
        <v>311</v>
      </c>
      <c r="G7" s="798" t="s">
        <v>312</v>
      </c>
      <c r="H7" s="799"/>
      <c r="I7" s="800" t="s">
        <v>313</v>
      </c>
      <c r="J7" s="800" t="s">
        <v>13</v>
      </c>
      <c r="K7" s="355"/>
    </row>
    <row r="8" spans="1:13" ht="18" customHeight="1" thickBot="1" x14ac:dyDescent="0.3">
      <c r="A8" s="801"/>
      <c r="B8" s="801"/>
      <c r="C8" s="356" t="s">
        <v>364</v>
      </c>
      <c r="D8" s="357" t="s">
        <v>351</v>
      </c>
      <c r="E8" s="805"/>
      <c r="F8" s="801"/>
      <c r="G8" s="358" t="s">
        <v>314</v>
      </c>
      <c r="H8" s="359" t="s">
        <v>315</v>
      </c>
      <c r="I8" s="806"/>
      <c r="J8" s="806"/>
      <c r="K8" s="355"/>
    </row>
    <row r="9" spans="1:13" x14ac:dyDescent="0.25">
      <c r="A9" s="631" t="s">
        <v>316</v>
      </c>
      <c r="B9" s="632"/>
      <c r="C9" s="633">
        <v>0</v>
      </c>
      <c r="D9" s="634">
        <v>0</v>
      </c>
      <c r="E9" s="635">
        <v>0</v>
      </c>
      <c r="F9" s="461">
        <f t="shared" ref="F9" si="0">SUM(C9:E9)</f>
        <v>0</v>
      </c>
      <c r="G9" s="633">
        <v>0</v>
      </c>
      <c r="H9" s="634">
        <v>0</v>
      </c>
      <c r="I9" s="636">
        <f t="shared" ref="I9" si="1">SUM(G9:H9)</f>
        <v>0</v>
      </c>
      <c r="J9" s="636">
        <f t="shared" ref="J9:J11" si="2">F9+I9</f>
        <v>0</v>
      </c>
      <c r="K9" s="369"/>
    </row>
    <row r="10" spans="1:13" ht="15.75" thickBot="1" x14ac:dyDescent="0.3">
      <c r="A10" s="644" t="s">
        <v>317</v>
      </c>
      <c r="B10" s="462"/>
      <c r="C10" s="643">
        <v>0</v>
      </c>
      <c r="D10" s="463">
        <v>0</v>
      </c>
      <c r="E10" s="642">
        <v>0</v>
      </c>
      <c r="F10" s="642">
        <f>SUM(C10:E10)</f>
        <v>0</v>
      </c>
      <c r="G10" s="641"/>
      <c r="H10" s="640"/>
      <c r="I10" s="443"/>
      <c r="J10" s="642"/>
      <c r="K10" s="369"/>
    </row>
    <row r="11" spans="1:13" ht="16.5" thickBot="1" x14ac:dyDescent="0.3">
      <c r="A11" s="621"/>
      <c r="B11" s="380" t="s">
        <v>13</v>
      </c>
      <c r="C11" s="637">
        <f>SUM(C9:C10)</f>
        <v>0</v>
      </c>
      <c r="D11" s="638">
        <f>SUM(D9:D10)</f>
        <v>0</v>
      </c>
      <c r="E11" s="442">
        <f t="shared" ref="E11:I11" si="3">SUM(E9:E9)</f>
        <v>0</v>
      </c>
      <c r="F11" s="442">
        <f>SUM(F9:F10)</f>
        <v>0</v>
      </c>
      <c r="G11" s="639">
        <f t="shared" si="3"/>
        <v>0</v>
      </c>
      <c r="H11" s="639">
        <f t="shared" si="3"/>
        <v>0</v>
      </c>
      <c r="I11" s="442">
        <f t="shared" si="3"/>
        <v>0</v>
      </c>
      <c r="J11" s="442">
        <f t="shared" si="2"/>
        <v>0</v>
      </c>
      <c r="K11" s="369"/>
    </row>
    <row r="12" spans="1:13" x14ac:dyDescent="0.25">
      <c r="A12" s="306"/>
      <c r="B12" s="306"/>
      <c r="C12" s="385"/>
      <c r="D12" s="385"/>
      <c r="E12" s="354"/>
      <c r="F12" s="354"/>
      <c r="G12" s="354"/>
      <c r="H12" s="354"/>
      <c r="I12" s="354"/>
      <c r="J12" s="354"/>
      <c r="K12" s="354"/>
      <c r="L12" s="354"/>
      <c r="M12" s="52"/>
    </row>
    <row r="13" spans="1:13" ht="15.75" x14ac:dyDescent="0.25">
      <c r="A13" s="386"/>
      <c r="B13" s="455"/>
      <c r="C13" s="421"/>
      <c r="D13" s="421"/>
      <c r="E13" s="354"/>
      <c r="F13" s="354"/>
      <c r="G13" s="354"/>
      <c r="H13" s="354"/>
      <c r="I13" s="354"/>
      <c r="J13" s="354"/>
      <c r="K13" s="354"/>
      <c r="L13" s="354"/>
      <c r="M13" s="52"/>
    </row>
    <row r="14" spans="1:13" x14ac:dyDescent="0.25">
      <c r="B14" s="52"/>
      <c r="C14" s="456"/>
    </row>
    <row r="15" spans="1:13" ht="15.75" x14ac:dyDescent="0.25">
      <c r="B15" s="52"/>
      <c r="C15" s="456"/>
      <c r="E15" s="797" t="s">
        <v>323</v>
      </c>
      <c r="F15" s="797"/>
      <c r="G15" s="797"/>
      <c r="H15" s="797"/>
      <c r="I15" s="797"/>
      <c r="J15" s="797"/>
      <c r="K15" s="797"/>
    </row>
    <row r="16" spans="1:13" ht="15.75" thickBot="1" x14ac:dyDescent="0.3"/>
    <row r="17" spans="3:10" ht="15.75" thickBot="1" x14ac:dyDescent="0.3">
      <c r="C17" s="388" t="s">
        <v>324</v>
      </c>
      <c r="D17" s="388" t="s">
        <v>352</v>
      </c>
      <c r="E17" s="389" t="s">
        <v>6</v>
      </c>
      <c r="F17" s="389" t="s">
        <v>325</v>
      </c>
      <c r="G17" s="389" t="s">
        <v>326</v>
      </c>
      <c r="H17" s="389" t="s">
        <v>327</v>
      </c>
      <c r="I17" s="390" t="s">
        <v>328</v>
      </c>
      <c r="J17" s="390" t="s">
        <v>331</v>
      </c>
    </row>
    <row r="18" spans="3:10" ht="15.75" thickBot="1" x14ac:dyDescent="0.3">
      <c r="C18" s="391">
        <f>C11*12</f>
        <v>0</v>
      </c>
      <c r="D18" s="392">
        <f>D11*12</f>
        <v>0</v>
      </c>
      <c r="E18" s="393">
        <v>0</v>
      </c>
      <c r="F18" s="394">
        <v>0</v>
      </c>
      <c r="G18" s="391">
        <v>0</v>
      </c>
      <c r="H18" s="391">
        <v>0</v>
      </c>
      <c r="I18" s="394">
        <v>36000</v>
      </c>
      <c r="J18" s="395">
        <f>SUM(C18:I18)</f>
        <v>36000</v>
      </c>
    </row>
    <row r="19" spans="3:10" ht="15.75" thickBot="1" x14ac:dyDescent="0.3"/>
    <row r="20" spans="3:10" ht="15.75" thickBot="1" x14ac:dyDescent="0.3">
      <c r="C20" s="396" t="s">
        <v>332</v>
      </c>
      <c r="D20" s="387" t="s">
        <v>333</v>
      </c>
      <c r="E20" s="387" t="s">
        <v>365</v>
      </c>
      <c r="F20" s="397" t="s">
        <v>335</v>
      </c>
      <c r="G20" s="398"/>
      <c r="H20" s="399" t="s">
        <v>336</v>
      </c>
      <c r="J20" s="452" t="s">
        <v>399</v>
      </c>
    </row>
    <row r="21" spans="3:10" ht="15.75" thickBot="1" x14ac:dyDescent="0.3">
      <c r="C21" s="400">
        <f>J18</f>
        <v>36000</v>
      </c>
      <c r="D21" s="401">
        <f>C21*0.195</f>
        <v>7020</v>
      </c>
      <c r="E21" s="402">
        <v>0</v>
      </c>
      <c r="F21" s="402">
        <v>0</v>
      </c>
      <c r="G21" s="403"/>
      <c r="H21" s="395">
        <f>SUM(C21:F21)</f>
        <v>43020</v>
      </c>
      <c r="J21" s="453">
        <f>H21+D27+G27</f>
        <v>43020</v>
      </c>
    </row>
    <row r="23" spans="3:10" ht="15.75" thickBot="1" x14ac:dyDescent="0.3"/>
    <row r="24" spans="3:10" ht="15.75" thickBot="1" x14ac:dyDescent="0.3">
      <c r="C24" s="406" t="s">
        <v>306</v>
      </c>
      <c r="D24" s="407" t="s">
        <v>337</v>
      </c>
      <c r="E24" s="407" t="s">
        <v>338</v>
      </c>
      <c r="F24" s="407" t="s">
        <v>339</v>
      </c>
      <c r="G24" s="408" t="s">
        <v>340</v>
      </c>
      <c r="H24" s="405" t="s">
        <v>341</v>
      </c>
      <c r="I24" s="405" t="s">
        <v>342</v>
      </c>
    </row>
    <row r="25" spans="3:10" x14ac:dyDescent="0.25">
      <c r="C25" s="409"/>
      <c r="D25" s="410">
        <v>0</v>
      </c>
      <c r="E25" s="410">
        <f t="shared" ref="E25:E26" si="4">D25*1.19</f>
        <v>0</v>
      </c>
      <c r="F25" s="410">
        <f>E25*0.15</f>
        <v>0</v>
      </c>
      <c r="G25" s="411">
        <f t="shared" ref="G25:G26" si="5">E25*0.14</f>
        <v>0</v>
      </c>
      <c r="H25" s="412">
        <f>D25+F25+G25</f>
        <v>0</v>
      </c>
      <c r="I25" s="52">
        <f>H25/1.3451</f>
        <v>0</v>
      </c>
    </row>
    <row r="26" spans="3:10" ht="15.75" thickBot="1" x14ac:dyDescent="0.3">
      <c r="C26" s="444"/>
      <c r="D26" s="410">
        <v>0</v>
      </c>
      <c r="E26" s="410">
        <f t="shared" si="4"/>
        <v>0</v>
      </c>
      <c r="F26" s="410">
        <f>E26*0.15</f>
        <v>0</v>
      </c>
      <c r="G26" s="411">
        <f t="shared" si="5"/>
        <v>0</v>
      </c>
      <c r="H26" s="412"/>
      <c r="I26" s="52"/>
    </row>
    <row r="27" spans="3:10" ht="15.75" thickBot="1" x14ac:dyDescent="0.3">
      <c r="C27" s="415" t="s">
        <v>13</v>
      </c>
      <c r="D27" s="416">
        <f>SUM(D25:D26)</f>
        <v>0</v>
      </c>
      <c r="E27" s="416">
        <f t="shared" ref="E27:G27" si="6">SUM(E25:E26)</f>
        <v>0</v>
      </c>
      <c r="F27" s="416">
        <f t="shared" si="6"/>
        <v>0</v>
      </c>
      <c r="G27" s="416">
        <f t="shared" si="6"/>
        <v>0</v>
      </c>
      <c r="H27" s="52"/>
      <c r="I27" s="413">
        <f>I25*1.19</f>
        <v>0</v>
      </c>
    </row>
    <row r="28" spans="3:10" x14ac:dyDescent="0.25">
      <c r="C28" s="404"/>
      <c r="D28" s="419"/>
      <c r="E28" s="419"/>
      <c r="F28" s="418"/>
      <c r="G28" s="418"/>
      <c r="H28" s="52"/>
      <c r="I28" s="413">
        <f>I27*0.15</f>
        <v>0</v>
      </c>
    </row>
    <row r="29" spans="3:10" x14ac:dyDescent="0.25">
      <c r="C29" s="404"/>
      <c r="D29" s="419"/>
      <c r="E29" s="419"/>
      <c r="F29" s="418"/>
      <c r="G29" s="418"/>
      <c r="H29" s="52"/>
      <c r="I29" s="413">
        <f>I27*0.14</f>
        <v>0</v>
      </c>
    </row>
    <row r="30" spans="3:10" x14ac:dyDescent="0.25">
      <c r="E30" s="419"/>
      <c r="F30" s="418"/>
      <c r="G30" s="418"/>
      <c r="H30" s="354"/>
      <c r="I30" s="413">
        <f>SUM(I28:I29)</f>
        <v>0</v>
      </c>
    </row>
    <row r="31" spans="3:10" ht="15.75" x14ac:dyDescent="0.25">
      <c r="C31" s="34" t="s">
        <v>354</v>
      </c>
      <c r="D31" s="96"/>
      <c r="E31" s="96"/>
      <c r="F31" s="96"/>
      <c r="G31" s="96"/>
      <c r="H31" s="354"/>
      <c r="I31" s="414" t="e">
        <f>I30/I25</f>
        <v>#DIV/0!</v>
      </c>
    </row>
    <row r="32" spans="3:10" x14ac:dyDescent="0.25">
      <c r="C32" s="96"/>
      <c r="D32" s="96"/>
      <c r="E32" s="96"/>
      <c r="F32" s="96"/>
      <c r="G32" s="96"/>
      <c r="I32" s="354"/>
    </row>
    <row r="33" spans="3:9" ht="15.75" thickBot="1" x14ac:dyDescent="0.3">
      <c r="C33" s="96"/>
      <c r="D33" s="96"/>
      <c r="E33" s="96"/>
      <c r="F33" s="96"/>
      <c r="G33" s="167" t="s">
        <v>153</v>
      </c>
      <c r="H33" s="354"/>
      <c r="I33" s="52"/>
    </row>
    <row r="34" spans="3:9" ht="15.75" thickBot="1" x14ac:dyDescent="0.3">
      <c r="C34" s="423" t="s">
        <v>528</v>
      </c>
      <c r="D34" s="424" t="s">
        <v>356</v>
      </c>
      <c r="E34" s="96"/>
      <c r="F34" s="96"/>
      <c r="G34" s="428">
        <f>SUM(D37,D42,D49,D54,D59,D64)</f>
        <v>2497450</v>
      </c>
      <c r="H34" s="418"/>
      <c r="I34" s="421"/>
    </row>
    <row r="35" spans="3:9" x14ac:dyDescent="0.25">
      <c r="C35" s="436" t="s">
        <v>411</v>
      </c>
      <c r="D35" s="437">
        <v>100000</v>
      </c>
      <c r="E35" s="96"/>
      <c r="F35" s="96"/>
      <c r="G35" s="459" t="s">
        <v>400</v>
      </c>
      <c r="H35" s="418"/>
      <c r="I35" s="421"/>
    </row>
    <row r="36" spans="3:9" ht="15.75" thickBot="1" x14ac:dyDescent="0.3">
      <c r="C36" s="425" t="s">
        <v>527</v>
      </c>
      <c r="D36" s="426">
        <v>370000</v>
      </c>
      <c r="E36" s="96"/>
      <c r="F36" s="96"/>
      <c r="G36" s="459"/>
      <c r="H36" s="418"/>
      <c r="I36" s="492"/>
    </row>
    <row r="37" spans="3:9" ht="15.75" thickBot="1" x14ac:dyDescent="0.3">
      <c r="C37" s="423" t="s">
        <v>358</v>
      </c>
      <c r="D37" s="427">
        <f>SUM(D35:D36)</f>
        <v>470000</v>
      </c>
      <c r="E37" s="96"/>
      <c r="F37" s="96"/>
      <c r="G37" s="96"/>
      <c r="H37" s="418"/>
      <c r="I37" s="421"/>
    </row>
    <row r="38" spans="3:9" x14ac:dyDescent="0.25">
      <c r="C38" s="96"/>
      <c r="D38" s="96"/>
      <c r="E38" s="96"/>
      <c r="F38" s="96"/>
      <c r="G38" s="96"/>
      <c r="H38" s="418"/>
      <c r="I38" s="421"/>
    </row>
    <row r="39" spans="3:9" ht="15.75" thickBot="1" x14ac:dyDescent="0.3">
      <c r="C39" s="96"/>
      <c r="D39" s="96"/>
      <c r="E39" s="96"/>
      <c r="F39" s="96"/>
      <c r="G39" s="96"/>
      <c r="H39" s="460"/>
      <c r="I39" s="420"/>
    </row>
    <row r="40" spans="3:9" ht="15.75" thickBot="1" x14ac:dyDescent="0.3">
      <c r="C40" s="423" t="s">
        <v>422</v>
      </c>
      <c r="D40" s="424" t="s">
        <v>356</v>
      </c>
      <c r="E40" s="96"/>
      <c r="F40" s="450"/>
      <c r="G40" s="450"/>
      <c r="H40" s="460"/>
      <c r="I40" s="420"/>
    </row>
    <row r="41" spans="3:9" ht="15.75" thickBot="1" x14ac:dyDescent="0.3">
      <c r="C41" s="473" t="s">
        <v>423</v>
      </c>
      <c r="D41" s="474">
        <v>45000</v>
      </c>
      <c r="E41" s="96"/>
      <c r="F41" s="96"/>
      <c r="G41" s="96"/>
    </row>
    <row r="42" spans="3:9" ht="15.75" thickBot="1" x14ac:dyDescent="0.3">
      <c r="C42" s="423" t="s">
        <v>358</v>
      </c>
      <c r="D42" s="427">
        <f>SUM(D41:D41)</f>
        <v>45000</v>
      </c>
      <c r="E42" s="96"/>
      <c r="F42" s="96"/>
      <c r="G42" s="96"/>
    </row>
    <row r="43" spans="3:9" x14ac:dyDescent="0.25">
      <c r="C43" s="96"/>
      <c r="D43" s="96"/>
      <c r="E43" s="96"/>
      <c r="F43" s="96"/>
      <c r="G43" s="96"/>
    </row>
    <row r="44" spans="3:9" ht="15.75" thickBot="1" x14ac:dyDescent="0.3">
      <c r="C44" s="96"/>
      <c r="D44" s="96"/>
      <c r="E44" s="96"/>
      <c r="F44" s="96"/>
      <c r="G44" s="96"/>
    </row>
    <row r="45" spans="3:9" ht="15.75" thickBot="1" x14ac:dyDescent="0.3">
      <c r="C45" s="423" t="s">
        <v>355</v>
      </c>
      <c r="D45" s="424" t="s">
        <v>356</v>
      </c>
      <c r="E45" s="96"/>
      <c r="F45" s="96"/>
      <c r="G45" s="96"/>
    </row>
    <row r="46" spans="3:9" ht="15.75" thickBot="1" x14ac:dyDescent="0.3">
      <c r="C46" s="434" t="s">
        <v>424</v>
      </c>
      <c r="D46" s="435">
        <v>200000</v>
      </c>
      <c r="E46" s="96"/>
      <c r="F46" s="96"/>
      <c r="G46" s="96"/>
    </row>
    <row r="47" spans="3:9" ht="15.75" thickBot="1" x14ac:dyDescent="0.3">
      <c r="C47" s="473" t="s">
        <v>402</v>
      </c>
      <c r="D47" s="474">
        <v>960000</v>
      </c>
      <c r="E47" s="96"/>
      <c r="F47" s="96"/>
      <c r="G47" s="96"/>
    </row>
    <row r="48" spans="3:9" ht="15.75" thickBot="1" x14ac:dyDescent="0.3">
      <c r="C48" s="473" t="s">
        <v>425</v>
      </c>
      <c r="D48" s="474">
        <v>100000</v>
      </c>
      <c r="E48" s="96"/>
      <c r="F48" s="96"/>
      <c r="G48" s="96"/>
    </row>
    <row r="49" spans="3:7" ht="15.75" thickBot="1" x14ac:dyDescent="0.3">
      <c r="C49" s="423" t="s">
        <v>358</v>
      </c>
      <c r="D49" s="427">
        <f>SUM(D46:D48)</f>
        <v>1260000</v>
      </c>
      <c r="E49" s="96"/>
      <c r="F49" s="96"/>
      <c r="G49" s="96"/>
    </row>
    <row r="50" spans="3:7" x14ac:dyDescent="0.25">
      <c r="C50" s="96"/>
      <c r="D50" s="96"/>
      <c r="E50" s="96"/>
      <c r="F50" s="96"/>
      <c r="G50" s="96"/>
    </row>
    <row r="51" spans="3:7" ht="15.75" thickBot="1" x14ac:dyDescent="0.3">
      <c r="C51" s="96"/>
      <c r="D51" s="96"/>
      <c r="E51" s="96"/>
      <c r="F51" s="96"/>
      <c r="G51" s="96"/>
    </row>
    <row r="52" spans="3:7" ht="15.75" thickBot="1" x14ac:dyDescent="0.3">
      <c r="C52" s="423" t="s">
        <v>529</v>
      </c>
      <c r="D52" s="424" t="s">
        <v>356</v>
      </c>
      <c r="E52" s="96"/>
      <c r="F52" s="96"/>
      <c r="G52" s="96"/>
    </row>
    <row r="53" spans="3:7" ht="15.75" thickBot="1" x14ac:dyDescent="0.3">
      <c r="C53" s="434" t="s">
        <v>530</v>
      </c>
      <c r="D53" s="435">
        <v>160000</v>
      </c>
      <c r="E53" s="96"/>
      <c r="F53" s="96"/>
      <c r="G53" s="96"/>
    </row>
    <row r="54" spans="3:7" ht="15.75" thickBot="1" x14ac:dyDescent="0.3">
      <c r="C54" s="423" t="s">
        <v>358</v>
      </c>
      <c r="D54" s="427">
        <f>SUM(D53:D53)</f>
        <v>160000</v>
      </c>
      <c r="E54" s="96"/>
      <c r="F54" s="96"/>
      <c r="G54" s="96"/>
    </row>
    <row r="55" spans="3:7" x14ac:dyDescent="0.25">
      <c r="C55" s="475"/>
      <c r="D55" s="476"/>
      <c r="E55" s="96"/>
      <c r="F55" s="96"/>
      <c r="G55" s="96"/>
    </row>
    <row r="56" spans="3:7" ht="15.75" thickBot="1" x14ac:dyDescent="0.3">
      <c r="C56" s="96"/>
      <c r="D56" s="96"/>
      <c r="E56" s="96"/>
      <c r="F56" s="96"/>
      <c r="G56" s="96"/>
    </row>
    <row r="57" spans="3:7" ht="15.75" thickBot="1" x14ac:dyDescent="0.3">
      <c r="C57" s="423" t="s">
        <v>531</v>
      </c>
      <c r="D57" s="424" t="s">
        <v>356</v>
      </c>
      <c r="E57" s="96"/>
      <c r="F57" s="96"/>
      <c r="G57" s="96"/>
    </row>
    <row r="58" spans="3:7" ht="15.75" thickBot="1" x14ac:dyDescent="0.3">
      <c r="C58" s="434" t="s">
        <v>532</v>
      </c>
      <c r="D58" s="435">
        <v>40000</v>
      </c>
      <c r="E58" s="96"/>
      <c r="F58" s="96"/>
      <c r="G58" s="96"/>
    </row>
    <row r="59" spans="3:7" ht="15.75" thickBot="1" x14ac:dyDescent="0.3">
      <c r="C59" s="423" t="s">
        <v>358</v>
      </c>
      <c r="D59" s="427">
        <f>SUM(D58:D58)</f>
        <v>40000</v>
      </c>
      <c r="E59" s="96"/>
      <c r="F59" s="96"/>
      <c r="G59" s="96"/>
    </row>
    <row r="60" spans="3:7" x14ac:dyDescent="0.25">
      <c r="C60" s="475"/>
      <c r="D60" s="476"/>
      <c r="E60" s="96"/>
      <c r="F60" s="96"/>
      <c r="G60" s="96"/>
    </row>
    <row r="61" spans="3:7" ht="15.75" thickBot="1" x14ac:dyDescent="0.3">
      <c r="C61" s="96"/>
      <c r="D61" s="96"/>
      <c r="E61" s="96"/>
      <c r="F61" s="96"/>
      <c r="G61" s="96"/>
    </row>
    <row r="62" spans="3:7" ht="15.75" thickBot="1" x14ac:dyDescent="0.3">
      <c r="C62" s="423" t="s">
        <v>361</v>
      </c>
      <c r="D62" s="424"/>
      <c r="E62" s="96"/>
      <c r="F62" s="96"/>
      <c r="G62" s="96"/>
    </row>
    <row r="63" spans="3:7" ht="15.75" thickBot="1" x14ac:dyDescent="0.3">
      <c r="C63" s="425" t="s">
        <v>362</v>
      </c>
      <c r="D63" s="426">
        <f>(SUM(D37,D42,D49,D54))*0.27</f>
        <v>522450.00000000006</v>
      </c>
      <c r="E63" s="96"/>
      <c r="F63" s="96"/>
      <c r="G63" s="96"/>
    </row>
    <row r="64" spans="3:7" ht="15.75" thickBot="1" x14ac:dyDescent="0.3">
      <c r="C64" s="423" t="s">
        <v>358</v>
      </c>
      <c r="D64" s="427">
        <f>SUM(D63)</f>
        <v>522450.00000000006</v>
      </c>
      <c r="E64" s="96"/>
      <c r="F64" s="96"/>
      <c r="G64" s="96"/>
    </row>
    <row r="65" spans="5:7" x14ac:dyDescent="0.25">
      <c r="E65" s="96"/>
      <c r="F65" s="96"/>
      <c r="G65" s="96"/>
    </row>
    <row r="66" spans="5:7" x14ac:dyDescent="0.25">
      <c r="E66" s="96"/>
      <c r="F66" s="96"/>
      <c r="G66" s="96"/>
    </row>
    <row r="67" spans="5:7" x14ac:dyDescent="0.25">
      <c r="E67" s="96"/>
      <c r="F67" s="96"/>
      <c r="G67" s="96"/>
    </row>
    <row r="68" spans="5:7" x14ac:dyDescent="0.25">
      <c r="E68" s="96"/>
      <c r="F68" s="96"/>
      <c r="G68" s="96"/>
    </row>
  </sheetData>
  <mergeCells count="10">
    <mergeCell ref="E15:K15"/>
    <mergeCell ref="A5:J5"/>
    <mergeCell ref="A7:A8"/>
    <mergeCell ref="B7:B8"/>
    <mergeCell ref="C7:D7"/>
    <mergeCell ref="E7:E8"/>
    <mergeCell ref="F7:F8"/>
    <mergeCell ref="G7:H7"/>
    <mergeCell ref="I7:I8"/>
    <mergeCell ref="J7:J8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49"/>
  <sheetViews>
    <sheetView topLeftCell="A4" workbookViewId="0">
      <selection activeCell="G32" sqref="G32"/>
    </sheetView>
  </sheetViews>
  <sheetFormatPr defaultRowHeight="15" x14ac:dyDescent="0.25"/>
  <cols>
    <col min="1" max="1" width="6.28515625" style="298" customWidth="1"/>
    <col min="2" max="2" width="23.28515625" style="298" customWidth="1"/>
    <col min="3" max="3" width="27.140625" style="298" customWidth="1"/>
    <col min="4" max="4" width="13.5703125" style="298" customWidth="1"/>
    <col min="5" max="5" width="12.140625" style="298" customWidth="1"/>
    <col min="6" max="6" width="11.140625" style="298" customWidth="1"/>
    <col min="7" max="7" width="17.28515625" style="298" customWidth="1"/>
    <col min="8" max="8" width="13.28515625" style="298" customWidth="1"/>
    <col min="9" max="9" width="12.28515625" style="298" customWidth="1"/>
    <col min="10" max="10" width="12.85546875" style="298" customWidth="1"/>
    <col min="11" max="11" width="11.42578125" style="298" customWidth="1"/>
    <col min="12" max="12" width="12.140625" style="298" customWidth="1"/>
    <col min="13" max="13" width="11.42578125" style="298" bestFit="1" customWidth="1"/>
    <col min="14" max="16384" width="9.140625" style="298"/>
  </cols>
  <sheetData>
    <row r="1" spans="1:13" x14ac:dyDescent="0.25">
      <c r="A1" s="298" t="s">
        <v>582</v>
      </c>
    </row>
    <row r="5" spans="1:13" ht="15" customHeight="1" x14ac:dyDescent="0.25">
      <c r="A5" s="797" t="s">
        <v>363</v>
      </c>
      <c r="B5" s="797"/>
      <c r="C5" s="797"/>
      <c r="D5" s="797"/>
      <c r="E5" s="797"/>
      <c r="F5" s="797"/>
      <c r="G5" s="797"/>
      <c r="H5" s="797"/>
      <c r="I5" s="797"/>
      <c r="J5" s="797"/>
      <c r="K5" s="497"/>
      <c r="L5" s="497"/>
      <c r="M5" s="497"/>
    </row>
    <row r="6" spans="1:13" ht="15" customHeight="1" thickBot="1" x14ac:dyDescent="0.3"/>
    <row r="7" spans="1:13" ht="18" customHeight="1" x14ac:dyDescent="0.25">
      <c r="A7" s="807" t="s">
        <v>307</v>
      </c>
      <c r="B7" s="807" t="s">
        <v>308</v>
      </c>
      <c r="C7" s="809"/>
      <c r="D7" s="810"/>
      <c r="E7" s="811" t="s">
        <v>310</v>
      </c>
      <c r="F7" s="807" t="s">
        <v>311</v>
      </c>
      <c r="G7" s="813" t="s">
        <v>312</v>
      </c>
      <c r="H7" s="814"/>
      <c r="I7" s="807" t="s">
        <v>313</v>
      </c>
      <c r="J7" s="807" t="s">
        <v>13</v>
      </c>
      <c r="K7" s="355"/>
    </row>
    <row r="8" spans="1:13" ht="18" customHeight="1" thickBot="1" x14ac:dyDescent="0.3">
      <c r="A8" s="808"/>
      <c r="B8" s="808"/>
      <c r="C8" s="645" t="s">
        <v>364</v>
      </c>
      <c r="D8" s="646" t="s">
        <v>351</v>
      </c>
      <c r="E8" s="812"/>
      <c r="F8" s="808"/>
      <c r="G8" s="647" t="s">
        <v>314</v>
      </c>
      <c r="H8" s="648" t="s">
        <v>315</v>
      </c>
      <c r="I8" s="815"/>
      <c r="J8" s="815"/>
      <c r="K8" s="355"/>
    </row>
    <row r="9" spans="1:13" ht="15.75" thickBot="1" x14ac:dyDescent="0.3">
      <c r="A9" s="649" t="s">
        <v>316</v>
      </c>
      <c r="B9" s="650"/>
      <c r="C9" s="557">
        <v>0</v>
      </c>
      <c r="D9" s="617">
        <v>0</v>
      </c>
      <c r="E9" s="559">
        <v>0</v>
      </c>
      <c r="F9" s="560">
        <f t="shared" ref="F9" si="0">SUM(C9:E9)</f>
        <v>0</v>
      </c>
      <c r="G9" s="561">
        <v>0</v>
      </c>
      <c r="H9" s="562">
        <v>0</v>
      </c>
      <c r="I9" s="563">
        <f t="shared" ref="I9" si="1">SUM(G9:H9)</f>
        <v>0</v>
      </c>
      <c r="J9" s="563">
        <f t="shared" ref="J9:J10" si="2">F9+I9</f>
        <v>0</v>
      </c>
      <c r="K9" s="369"/>
    </row>
    <row r="10" spans="1:13" ht="16.5" thickBot="1" x14ac:dyDescent="0.3">
      <c r="A10" s="651"/>
      <c r="B10" s="652" t="s">
        <v>13</v>
      </c>
      <c r="C10" s="572">
        <f t="shared" ref="C10:I10" si="3">SUM(C9:C9)</f>
        <v>0</v>
      </c>
      <c r="D10" s="618">
        <f t="shared" si="3"/>
        <v>0</v>
      </c>
      <c r="E10" s="573">
        <f t="shared" si="3"/>
        <v>0</v>
      </c>
      <c r="F10" s="573">
        <f t="shared" si="3"/>
        <v>0</v>
      </c>
      <c r="G10" s="619">
        <f t="shared" si="3"/>
        <v>0</v>
      </c>
      <c r="H10" s="619">
        <f t="shared" si="3"/>
        <v>0</v>
      </c>
      <c r="I10" s="620">
        <f t="shared" si="3"/>
        <v>0</v>
      </c>
      <c r="J10" s="620">
        <f t="shared" si="2"/>
        <v>0</v>
      </c>
      <c r="K10" s="369"/>
    </row>
    <row r="11" spans="1:13" x14ac:dyDescent="0.25">
      <c r="A11" s="306"/>
      <c r="B11" s="306"/>
      <c r="C11" s="385"/>
      <c r="D11" s="385"/>
      <c r="E11" s="354"/>
      <c r="F11" s="354"/>
      <c r="G11" s="354"/>
      <c r="H11" s="354"/>
      <c r="I11" s="354"/>
      <c r="J11" s="354"/>
      <c r="K11" s="354"/>
      <c r="L11" s="354"/>
      <c r="M11" s="52"/>
    </row>
    <row r="12" spans="1:13" ht="15.75" x14ac:dyDescent="0.25">
      <c r="A12" s="386"/>
      <c r="B12" s="455"/>
      <c r="C12" s="492"/>
      <c r="D12" s="492"/>
      <c r="E12" s="354"/>
      <c r="F12" s="354"/>
      <c r="G12" s="354"/>
      <c r="H12" s="354"/>
      <c r="I12" s="354"/>
      <c r="J12" s="354"/>
      <c r="K12" s="354"/>
      <c r="L12" s="354"/>
      <c r="M12" s="52"/>
    </row>
    <row r="13" spans="1:13" x14ac:dyDescent="0.25">
      <c r="B13" s="52"/>
      <c r="C13" s="456"/>
    </row>
    <row r="14" spans="1:13" ht="15.75" x14ac:dyDescent="0.25">
      <c r="B14" s="52"/>
      <c r="C14" s="456"/>
      <c r="E14" s="797" t="s">
        <v>323</v>
      </c>
      <c r="F14" s="797"/>
      <c r="G14" s="797"/>
      <c r="H14" s="797"/>
      <c r="I14" s="797"/>
      <c r="J14" s="797"/>
      <c r="K14" s="797"/>
    </row>
    <row r="15" spans="1:13" ht="15.75" thickBot="1" x14ac:dyDescent="0.3"/>
    <row r="16" spans="1:13" ht="15.75" thickBot="1" x14ac:dyDescent="0.3">
      <c r="C16" s="388" t="s">
        <v>324</v>
      </c>
      <c r="D16" s="388" t="s">
        <v>352</v>
      </c>
      <c r="E16" s="389" t="s">
        <v>6</v>
      </c>
      <c r="F16" s="389" t="s">
        <v>325</v>
      </c>
      <c r="G16" s="389" t="s">
        <v>326</v>
      </c>
      <c r="H16" s="389" t="s">
        <v>327</v>
      </c>
      <c r="I16" s="390" t="s">
        <v>328</v>
      </c>
      <c r="J16" s="390" t="s">
        <v>331</v>
      </c>
    </row>
    <row r="17" spans="3:10" ht="15.75" thickBot="1" x14ac:dyDescent="0.3">
      <c r="C17" s="391">
        <f>C10*12</f>
        <v>0</v>
      </c>
      <c r="D17" s="392">
        <f>D10*12</f>
        <v>0</v>
      </c>
      <c r="E17" s="393">
        <v>0</v>
      </c>
      <c r="F17" s="394">
        <v>0</v>
      </c>
      <c r="G17" s="391">
        <v>0</v>
      </c>
      <c r="H17" s="391">
        <v>0</v>
      </c>
      <c r="I17" s="394">
        <v>150000</v>
      </c>
      <c r="J17" s="395">
        <f>SUM(C17:I17)</f>
        <v>150000</v>
      </c>
    </row>
    <row r="18" spans="3:10" ht="15.75" thickBot="1" x14ac:dyDescent="0.3"/>
    <row r="19" spans="3:10" ht="15.75" thickBot="1" x14ac:dyDescent="0.3">
      <c r="C19" s="396" t="s">
        <v>332</v>
      </c>
      <c r="D19" s="387" t="s">
        <v>333</v>
      </c>
      <c r="E19" s="387" t="s">
        <v>365</v>
      </c>
      <c r="F19" s="397" t="s">
        <v>335</v>
      </c>
      <c r="G19" s="398"/>
      <c r="H19" s="399" t="s">
        <v>336</v>
      </c>
      <c r="J19" s="452" t="s">
        <v>399</v>
      </c>
    </row>
    <row r="20" spans="3:10" ht="15.75" thickBot="1" x14ac:dyDescent="0.3">
      <c r="C20" s="400">
        <f>J17</f>
        <v>150000</v>
      </c>
      <c r="D20" s="401">
        <f>C20*0.27</f>
        <v>40500</v>
      </c>
      <c r="E20" s="402">
        <v>0</v>
      </c>
      <c r="F20" s="402">
        <v>0</v>
      </c>
      <c r="G20" s="403"/>
      <c r="H20" s="395">
        <f>SUM(C20:F20)</f>
        <v>190500</v>
      </c>
      <c r="J20" s="453">
        <f>H20+D25+G25</f>
        <v>190500</v>
      </c>
    </row>
    <row r="22" spans="3:10" ht="15.75" thickBot="1" x14ac:dyDescent="0.3"/>
    <row r="23" spans="3:10" ht="15.75" thickBot="1" x14ac:dyDescent="0.3">
      <c r="C23" s="406" t="s">
        <v>306</v>
      </c>
      <c r="D23" s="407" t="s">
        <v>337</v>
      </c>
      <c r="E23" s="407" t="s">
        <v>338</v>
      </c>
      <c r="F23" s="407" t="s">
        <v>339</v>
      </c>
      <c r="G23" s="408" t="s">
        <v>340</v>
      </c>
      <c r="H23" s="405" t="s">
        <v>341</v>
      </c>
      <c r="I23" s="405" t="s">
        <v>342</v>
      </c>
    </row>
    <row r="24" spans="3:10" ht="15.75" thickBot="1" x14ac:dyDescent="0.3">
      <c r="C24" s="409"/>
      <c r="D24" s="410">
        <v>0</v>
      </c>
      <c r="E24" s="410">
        <f t="shared" ref="E24" si="4">D24*1.19</f>
        <v>0</v>
      </c>
      <c r="F24" s="410">
        <f>E24*0.15</f>
        <v>0</v>
      </c>
      <c r="G24" s="411">
        <f t="shared" ref="G24" si="5">E24*0.14</f>
        <v>0</v>
      </c>
      <c r="H24" s="412">
        <f>D24+F24+G24</f>
        <v>0</v>
      </c>
      <c r="I24" s="52">
        <f>H24/1.3451</f>
        <v>0</v>
      </c>
    </row>
    <row r="25" spans="3:10" ht="15.75" thickBot="1" x14ac:dyDescent="0.3">
      <c r="C25" s="415" t="s">
        <v>13</v>
      </c>
      <c r="D25" s="416">
        <f>SUM(D24:D24)</f>
        <v>0</v>
      </c>
      <c r="E25" s="416">
        <f>SUM(E24:E24)</f>
        <v>0</v>
      </c>
      <c r="F25" s="416">
        <f>SUM(F24:F24)</f>
        <v>0</v>
      </c>
      <c r="G25" s="416">
        <f>SUM(G24:G24)</f>
        <v>0</v>
      </c>
      <c r="H25" s="52"/>
      <c r="I25" s="413">
        <f>I24*1.19</f>
        <v>0</v>
      </c>
    </row>
    <row r="26" spans="3:10" x14ac:dyDescent="0.25">
      <c r="C26" s="404"/>
      <c r="D26" s="419"/>
      <c r="E26" s="419"/>
      <c r="F26" s="418"/>
      <c r="G26" s="418"/>
      <c r="H26" s="52"/>
      <c r="I26" s="413">
        <f>I25*0.15</f>
        <v>0</v>
      </c>
    </row>
    <row r="27" spans="3:10" x14ac:dyDescent="0.25">
      <c r="C27" s="404"/>
      <c r="D27" s="419"/>
      <c r="E27" s="419"/>
      <c r="F27" s="418"/>
      <c r="G27" s="418"/>
      <c r="H27" s="52"/>
      <c r="I27" s="413">
        <f>I25*0.14</f>
        <v>0</v>
      </c>
    </row>
    <row r="28" spans="3:10" x14ac:dyDescent="0.25">
      <c r="E28" s="419"/>
      <c r="F28" s="418"/>
      <c r="G28" s="418"/>
      <c r="H28" s="354"/>
      <c r="I28" s="413">
        <f>SUM(I26:I27)</f>
        <v>0</v>
      </c>
    </row>
    <row r="29" spans="3:10" ht="15.75" x14ac:dyDescent="0.25">
      <c r="C29" s="34" t="s">
        <v>354</v>
      </c>
      <c r="D29" s="96"/>
      <c r="E29" s="96"/>
      <c r="F29" s="96"/>
      <c r="G29" s="96"/>
      <c r="H29" s="354"/>
      <c r="I29" s="414" t="e">
        <f>I28/I24</f>
        <v>#DIV/0!</v>
      </c>
    </row>
    <row r="30" spans="3:10" x14ac:dyDescent="0.25">
      <c r="C30" s="96"/>
      <c r="D30" s="96"/>
      <c r="E30" s="96"/>
      <c r="F30" s="96"/>
      <c r="G30" s="96"/>
      <c r="I30" s="354"/>
    </row>
    <row r="31" spans="3:10" ht="15.75" thickBot="1" x14ac:dyDescent="0.3">
      <c r="C31" s="96"/>
      <c r="D31" s="96"/>
      <c r="E31" s="96"/>
      <c r="F31" s="96"/>
      <c r="G31" s="167" t="s">
        <v>153</v>
      </c>
      <c r="H31" s="354"/>
      <c r="I31" s="52"/>
    </row>
    <row r="32" spans="3:10" ht="15.75" thickBot="1" x14ac:dyDescent="0.3">
      <c r="C32" s="423" t="s">
        <v>377</v>
      </c>
      <c r="D32" s="424" t="s">
        <v>356</v>
      </c>
      <c r="E32" s="96"/>
      <c r="F32" s="96"/>
      <c r="G32" s="428">
        <f>SUM(D34,D39)</f>
        <v>0</v>
      </c>
      <c r="H32" s="418"/>
      <c r="I32" s="492"/>
    </row>
    <row r="33" spans="3:9" ht="15.75" thickBot="1" x14ac:dyDescent="0.3">
      <c r="C33" s="434" t="s">
        <v>526</v>
      </c>
      <c r="D33" s="435">
        <v>0</v>
      </c>
      <c r="E33" s="96"/>
      <c r="F33" s="96"/>
      <c r="G33" s="96"/>
      <c r="H33" s="418"/>
      <c r="I33" s="492"/>
    </row>
    <row r="34" spans="3:9" ht="15.75" thickBot="1" x14ac:dyDescent="0.3">
      <c r="C34" s="423" t="s">
        <v>358</v>
      </c>
      <c r="D34" s="427">
        <f>SUM(D33:D33)</f>
        <v>0</v>
      </c>
      <c r="E34" s="96"/>
      <c r="F34" s="96"/>
      <c r="G34" s="459"/>
      <c r="H34" s="418"/>
      <c r="I34" s="492"/>
    </row>
    <row r="35" spans="3:9" x14ac:dyDescent="0.25">
      <c r="C35" s="96"/>
      <c r="D35" s="96"/>
      <c r="E35" s="96"/>
      <c r="F35" s="96"/>
      <c r="G35" s="96"/>
      <c r="H35" s="418"/>
      <c r="I35" s="492"/>
    </row>
    <row r="36" spans="3:9" ht="15.75" thickBot="1" x14ac:dyDescent="0.3">
      <c r="C36" s="96"/>
      <c r="D36" s="96"/>
      <c r="E36" s="96"/>
      <c r="F36" s="96"/>
      <c r="G36" s="96"/>
      <c r="H36" s="418"/>
      <c r="I36" s="492"/>
    </row>
    <row r="37" spans="3:9" ht="15.75" thickBot="1" x14ac:dyDescent="0.3">
      <c r="C37" s="423" t="s">
        <v>361</v>
      </c>
      <c r="D37" s="424"/>
      <c r="E37" s="96"/>
      <c r="F37" s="96"/>
      <c r="G37" s="167" t="s">
        <v>484</v>
      </c>
      <c r="H37" s="460"/>
      <c r="I37" s="420"/>
    </row>
    <row r="38" spans="3:9" ht="15.75" thickBot="1" x14ac:dyDescent="0.3">
      <c r="C38" s="425" t="s">
        <v>362</v>
      </c>
      <c r="D38" s="426">
        <f>(SUM(D34))*0.27</f>
        <v>0</v>
      </c>
      <c r="E38" s="96"/>
      <c r="F38" s="450"/>
      <c r="G38" s="428">
        <v>0</v>
      </c>
      <c r="H38" s="460"/>
      <c r="I38" s="420"/>
    </row>
    <row r="39" spans="3:9" ht="15.75" thickBot="1" x14ac:dyDescent="0.3">
      <c r="C39" s="423" t="s">
        <v>358</v>
      </c>
      <c r="D39" s="427">
        <f>SUM(D38)</f>
        <v>0</v>
      </c>
      <c r="E39" s="96"/>
      <c r="F39" s="96"/>
      <c r="G39" s="96"/>
    </row>
    <row r="40" spans="3:9" x14ac:dyDescent="0.25">
      <c r="E40" s="96"/>
      <c r="F40" s="96"/>
      <c r="G40" s="96"/>
    </row>
    <row r="41" spans="3:9" x14ac:dyDescent="0.25">
      <c r="E41" s="96"/>
      <c r="F41" s="96"/>
      <c r="G41" s="96"/>
    </row>
    <row r="42" spans="3:9" x14ac:dyDescent="0.25">
      <c r="E42" s="96"/>
      <c r="F42" s="96"/>
      <c r="G42" s="96"/>
    </row>
    <row r="43" spans="3:9" x14ac:dyDescent="0.25">
      <c r="E43" s="96"/>
      <c r="F43" s="96"/>
      <c r="G43" s="96"/>
    </row>
    <row r="44" spans="3:9" x14ac:dyDescent="0.25">
      <c r="E44" s="96"/>
      <c r="F44" s="96"/>
      <c r="G44" s="96"/>
    </row>
    <row r="45" spans="3:9" x14ac:dyDescent="0.25">
      <c r="E45" s="96"/>
      <c r="F45" s="96"/>
      <c r="G45" s="96"/>
    </row>
    <row r="46" spans="3:9" x14ac:dyDescent="0.25">
      <c r="E46" s="96"/>
      <c r="F46" s="96"/>
      <c r="G46" s="96"/>
    </row>
    <row r="47" spans="3:9" x14ac:dyDescent="0.25">
      <c r="E47" s="96"/>
      <c r="F47" s="96"/>
      <c r="G47" s="96"/>
    </row>
    <row r="48" spans="3:9" x14ac:dyDescent="0.25">
      <c r="E48" s="96"/>
      <c r="F48" s="96"/>
      <c r="G48" s="96"/>
    </row>
    <row r="49" spans="5:7" x14ac:dyDescent="0.25">
      <c r="E49" s="96"/>
      <c r="F49" s="96"/>
      <c r="G49" s="96"/>
    </row>
  </sheetData>
  <mergeCells count="10">
    <mergeCell ref="E14:K14"/>
    <mergeCell ref="A5:J5"/>
    <mergeCell ref="A7:A8"/>
    <mergeCell ref="B7:B8"/>
    <mergeCell ref="C7:D7"/>
    <mergeCell ref="E7:E8"/>
    <mergeCell ref="F7:F8"/>
    <mergeCell ref="G7:H7"/>
    <mergeCell ref="I7:I8"/>
    <mergeCell ref="J7:J8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49"/>
  <sheetViews>
    <sheetView topLeftCell="A22" workbookViewId="0">
      <selection activeCell="L19" sqref="L19"/>
    </sheetView>
  </sheetViews>
  <sheetFormatPr defaultRowHeight="15" x14ac:dyDescent="0.25"/>
  <cols>
    <col min="1" max="1" width="6.28515625" style="298" customWidth="1"/>
    <col min="2" max="2" width="23.28515625" style="298" customWidth="1"/>
    <col min="3" max="3" width="27.140625" style="298" customWidth="1"/>
    <col min="4" max="4" width="13.5703125" style="298" customWidth="1"/>
    <col min="5" max="5" width="12.140625" style="298" customWidth="1"/>
    <col min="6" max="6" width="11.140625" style="298" customWidth="1"/>
    <col min="7" max="7" width="17.28515625" style="298" customWidth="1"/>
    <col min="8" max="8" width="13.28515625" style="298" customWidth="1"/>
    <col min="9" max="9" width="12.28515625" style="298" customWidth="1"/>
    <col min="10" max="10" width="12.85546875" style="298" customWidth="1"/>
    <col min="11" max="11" width="11.42578125" style="298" customWidth="1"/>
    <col min="12" max="12" width="12.140625" style="298" customWidth="1"/>
    <col min="13" max="13" width="11.42578125" style="298" bestFit="1" customWidth="1"/>
    <col min="14" max="16384" width="9.140625" style="298"/>
  </cols>
  <sheetData>
    <row r="1" spans="1:13" x14ac:dyDescent="0.25">
      <c r="A1" s="298" t="s">
        <v>426</v>
      </c>
    </row>
    <row r="5" spans="1:13" ht="15" customHeight="1" x14ac:dyDescent="0.25">
      <c r="A5" s="797" t="s">
        <v>363</v>
      </c>
      <c r="B5" s="797"/>
      <c r="C5" s="797"/>
      <c r="D5" s="797"/>
      <c r="E5" s="797"/>
      <c r="F5" s="797"/>
      <c r="G5" s="797"/>
      <c r="H5" s="797"/>
      <c r="I5" s="797"/>
      <c r="J5" s="797"/>
      <c r="K5" s="472"/>
      <c r="L5" s="472"/>
      <c r="M5" s="472"/>
    </row>
    <row r="6" spans="1:13" ht="15" customHeight="1" thickBot="1" x14ac:dyDescent="0.3"/>
    <row r="7" spans="1:13" ht="18" customHeight="1" x14ac:dyDescent="0.25">
      <c r="A7" s="807" t="s">
        <v>307</v>
      </c>
      <c r="B7" s="807" t="s">
        <v>308</v>
      </c>
      <c r="C7" s="809"/>
      <c r="D7" s="810"/>
      <c r="E7" s="811" t="s">
        <v>310</v>
      </c>
      <c r="F7" s="807" t="s">
        <v>311</v>
      </c>
      <c r="G7" s="813" t="s">
        <v>312</v>
      </c>
      <c r="H7" s="814"/>
      <c r="I7" s="807" t="s">
        <v>313</v>
      </c>
      <c r="J7" s="807" t="s">
        <v>13</v>
      </c>
      <c r="K7" s="355"/>
    </row>
    <row r="8" spans="1:13" ht="18" customHeight="1" thickBot="1" x14ac:dyDescent="0.3">
      <c r="A8" s="808"/>
      <c r="B8" s="808"/>
      <c r="C8" s="645" t="s">
        <v>364</v>
      </c>
      <c r="D8" s="646" t="s">
        <v>351</v>
      </c>
      <c r="E8" s="812"/>
      <c r="F8" s="808"/>
      <c r="G8" s="647" t="s">
        <v>314</v>
      </c>
      <c r="H8" s="648" t="s">
        <v>315</v>
      </c>
      <c r="I8" s="815"/>
      <c r="J8" s="815"/>
      <c r="K8" s="355"/>
    </row>
    <row r="9" spans="1:13" ht="15.75" thickBot="1" x14ac:dyDescent="0.3">
      <c r="A9" s="649" t="s">
        <v>316</v>
      </c>
      <c r="B9" s="650"/>
      <c r="C9" s="557">
        <v>0</v>
      </c>
      <c r="D9" s="617">
        <v>0</v>
      </c>
      <c r="E9" s="559">
        <v>0</v>
      </c>
      <c r="F9" s="560">
        <f t="shared" ref="F9" si="0">SUM(C9:E9)</f>
        <v>0</v>
      </c>
      <c r="G9" s="561">
        <v>0</v>
      </c>
      <c r="H9" s="562">
        <v>0</v>
      </c>
      <c r="I9" s="563">
        <f t="shared" ref="I9" si="1">SUM(G9:H9)</f>
        <v>0</v>
      </c>
      <c r="J9" s="563">
        <f t="shared" ref="J9:J10" si="2">F9+I9</f>
        <v>0</v>
      </c>
      <c r="K9" s="369"/>
    </row>
    <row r="10" spans="1:13" ht="16.5" thickBot="1" x14ac:dyDescent="0.3">
      <c r="A10" s="651"/>
      <c r="B10" s="652" t="s">
        <v>13</v>
      </c>
      <c r="C10" s="572">
        <f t="shared" ref="C10:I10" si="3">SUM(C9:C9)</f>
        <v>0</v>
      </c>
      <c r="D10" s="618">
        <f t="shared" si="3"/>
        <v>0</v>
      </c>
      <c r="E10" s="573">
        <f t="shared" si="3"/>
        <v>0</v>
      </c>
      <c r="F10" s="573">
        <f t="shared" si="3"/>
        <v>0</v>
      </c>
      <c r="G10" s="619">
        <f t="shared" si="3"/>
        <v>0</v>
      </c>
      <c r="H10" s="619">
        <f t="shared" si="3"/>
        <v>0</v>
      </c>
      <c r="I10" s="620">
        <f t="shared" si="3"/>
        <v>0</v>
      </c>
      <c r="J10" s="620">
        <f t="shared" si="2"/>
        <v>0</v>
      </c>
      <c r="K10" s="369"/>
    </row>
    <row r="11" spans="1:13" x14ac:dyDescent="0.25">
      <c r="A11" s="306"/>
      <c r="B11" s="306"/>
      <c r="C11" s="385"/>
      <c r="D11" s="385"/>
      <c r="E11" s="354"/>
      <c r="F11" s="354"/>
      <c r="G11" s="354"/>
      <c r="H11" s="354"/>
      <c r="I11" s="354"/>
      <c r="J11" s="354"/>
      <c r="K11" s="354"/>
      <c r="L11" s="354"/>
      <c r="M11" s="52"/>
    </row>
    <row r="12" spans="1:13" ht="15.75" x14ac:dyDescent="0.25">
      <c r="A12" s="386"/>
      <c r="B12" s="455"/>
      <c r="C12" s="470"/>
      <c r="D12" s="470"/>
      <c r="E12" s="354"/>
      <c r="F12" s="354"/>
      <c r="G12" s="354"/>
      <c r="H12" s="354"/>
      <c r="I12" s="354"/>
      <c r="J12" s="354"/>
      <c r="K12" s="354"/>
      <c r="L12" s="354"/>
      <c r="M12" s="52"/>
    </row>
    <row r="13" spans="1:13" x14ac:dyDescent="0.25">
      <c r="B13" s="52"/>
      <c r="C13" s="456"/>
    </row>
    <row r="14" spans="1:13" ht="15.75" x14ac:dyDescent="0.25">
      <c r="B14" s="52"/>
      <c r="C14" s="456"/>
      <c r="E14" s="797" t="s">
        <v>323</v>
      </c>
      <c r="F14" s="797"/>
      <c r="G14" s="797"/>
      <c r="H14" s="797"/>
      <c r="I14" s="797"/>
      <c r="J14" s="797"/>
      <c r="K14" s="797"/>
    </row>
    <row r="15" spans="1:13" ht="15.75" thickBot="1" x14ac:dyDescent="0.3"/>
    <row r="16" spans="1:13" ht="15.75" thickBot="1" x14ac:dyDescent="0.3">
      <c r="C16" s="388" t="s">
        <v>324</v>
      </c>
      <c r="D16" s="388" t="s">
        <v>352</v>
      </c>
      <c r="E16" s="389" t="s">
        <v>6</v>
      </c>
      <c r="F16" s="389" t="s">
        <v>325</v>
      </c>
      <c r="G16" s="389" t="s">
        <v>326</v>
      </c>
      <c r="H16" s="389" t="s">
        <v>327</v>
      </c>
      <c r="I16" s="390" t="s">
        <v>328</v>
      </c>
      <c r="J16" s="390" t="s">
        <v>331</v>
      </c>
    </row>
    <row r="17" spans="3:10" ht="15.75" thickBot="1" x14ac:dyDescent="0.3">
      <c r="C17" s="391">
        <f>C10*12</f>
        <v>0</v>
      </c>
      <c r="D17" s="392">
        <f>D10*12</f>
        <v>0</v>
      </c>
      <c r="E17" s="393">
        <v>0</v>
      </c>
      <c r="F17" s="394">
        <v>0</v>
      </c>
      <c r="G17" s="391">
        <v>0</v>
      </c>
      <c r="H17" s="391">
        <v>0</v>
      </c>
      <c r="I17" s="394">
        <v>0</v>
      </c>
      <c r="J17" s="395">
        <f>SUM(C17:I17)</f>
        <v>0</v>
      </c>
    </row>
    <row r="18" spans="3:10" ht="15.75" thickBot="1" x14ac:dyDescent="0.3"/>
    <row r="19" spans="3:10" ht="15.75" thickBot="1" x14ac:dyDescent="0.3">
      <c r="C19" s="396" t="s">
        <v>332</v>
      </c>
      <c r="D19" s="387" t="s">
        <v>333</v>
      </c>
      <c r="E19" s="387" t="s">
        <v>365</v>
      </c>
      <c r="F19" s="397" t="s">
        <v>335</v>
      </c>
      <c r="G19" s="398"/>
      <c r="H19" s="399" t="s">
        <v>336</v>
      </c>
      <c r="J19" s="452" t="s">
        <v>399</v>
      </c>
    </row>
    <row r="20" spans="3:10" ht="15.75" thickBot="1" x14ac:dyDescent="0.3">
      <c r="C20" s="400">
        <f>J17</f>
        <v>0</v>
      </c>
      <c r="D20" s="401">
        <f>C20*0.27</f>
        <v>0</v>
      </c>
      <c r="E20" s="402">
        <v>0</v>
      </c>
      <c r="F20" s="402">
        <v>0</v>
      </c>
      <c r="G20" s="403"/>
      <c r="H20" s="395">
        <f>SUM(C20:F20)</f>
        <v>0</v>
      </c>
      <c r="J20" s="453">
        <f>H20+D25+G25</f>
        <v>0</v>
      </c>
    </row>
    <row r="22" spans="3:10" ht="15.75" thickBot="1" x14ac:dyDescent="0.3"/>
    <row r="23" spans="3:10" ht="15.75" thickBot="1" x14ac:dyDescent="0.3">
      <c r="C23" s="406" t="s">
        <v>306</v>
      </c>
      <c r="D23" s="407" t="s">
        <v>337</v>
      </c>
      <c r="E23" s="407" t="s">
        <v>338</v>
      </c>
      <c r="F23" s="407" t="s">
        <v>339</v>
      </c>
      <c r="G23" s="408" t="s">
        <v>340</v>
      </c>
      <c r="H23" s="405" t="s">
        <v>341</v>
      </c>
      <c r="I23" s="405" t="s">
        <v>342</v>
      </c>
    </row>
    <row r="24" spans="3:10" ht="15.75" thickBot="1" x14ac:dyDescent="0.3">
      <c r="C24" s="409"/>
      <c r="D24" s="410">
        <v>0</v>
      </c>
      <c r="E24" s="410">
        <f t="shared" ref="E24" si="4">D24*1.19</f>
        <v>0</v>
      </c>
      <c r="F24" s="410">
        <f>E24*0.15</f>
        <v>0</v>
      </c>
      <c r="G24" s="411">
        <f t="shared" ref="G24" si="5">E24*0.14</f>
        <v>0</v>
      </c>
      <c r="H24" s="412">
        <f>D24+F24+G24</f>
        <v>0</v>
      </c>
      <c r="I24" s="52">
        <f>H24/1.3451</f>
        <v>0</v>
      </c>
    </row>
    <row r="25" spans="3:10" ht="15.75" thickBot="1" x14ac:dyDescent="0.3">
      <c r="C25" s="415" t="s">
        <v>13</v>
      </c>
      <c r="D25" s="416">
        <f>SUM(D24:D24)</f>
        <v>0</v>
      </c>
      <c r="E25" s="416">
        <f>SUM(E24:E24)</f>
        <v>0</v>
      </c>
      <c r="F25" s="416">
        <f>SUM(F24:F24)</f>
        <v>0</v>
      </c>
      <c r="G25" s="416">
        <f>SUM(G24:G24)</f>
        <v>0</v>
      </c>
      <c r="H25" s="52"/>
      <c r="I25" s="413">
        <f>I24*1.19</f>
        <v>0</v>
      </c>
    </row>
    <row r="26" spans="3:10" x14ac:dyDescent="0.25">
      <c r="C26" s="404"/>
      <c r="D26" s="419"/>
      <c r="E26" s="419"/>
      <c r="F26" s="418"/>
      <c r="G26" s="418"/>
      <c r="H26" s="52"/>
      <c r="I26" s="413">
        <f>I25*0.15</f>
        <v>0</v>
      </c>
    </row>
    <row r="27" spans="3:10" x14ac:dyDescent="0.25">
      <c r="C27" s="404"/>
      <c r="D27" s="419"/>
      <c r="E27" s="419"/>
      <c r="F27" s="418"/>
      <c r="G27" s="418"/>
      <c r="H27" s="52"/>
      <c r="I27" s="413">
        <f>I25*0.14</f>
        <v>0</v>
      </c>
    </row>
    <row r="28" spans="3:10" x14ac:dyDescent="0.25">
      <c r="E28" s="419"/>
      <c r="F28" s="418"/>
      <c r="G28" s="418"/>
      <c r="H28" s="354"/>
      <c r="I28" s="413">
        <f>SUM(I26:I27)</f>
        <v>0</v>
      </c>
    </row>
    <row r="29" spans="3:10" ht="15.75" x14ac:dyDescent="0.25">
      <c r="C29" s="34" t="s">
        <v>354</v>
      </c>
      <c r="D29" s="96"/>
      <c r="E29" s="96"/>
      <c r="F29" s="96"/>
      <c r="G29" s="96"/>
      <c r="H29" s="354"/>
      <c r="I29" s="414" t="e">
        <f>I28/I24</f>
        <v>#DIV/0!</v>
      </c>
    </row>
    <row r="30" spans="3:10" x14ac:dyDescent="0.25">
      <c r="C30" s="96"/>
      <c r="D30" s="96"/>
      <c r="E30" s="96"/>
      <c r="F30" s="96"/>
      <c r="G30" s="96"/>
      <c r="I30" s="354"/>
    </row>
    <row r="31" spans="3:10" ht="15.75" thickBot="1" x14ac:dyDescent="0.3">
      <c r="C31" s="96"/>
      <c r="D31" s="96"/>
      <c r="E31" s="96"/>
      <c r="F31" s="96"/>
      <c r="G31" s="167" t="s">
        <v>153</v>
      </c>
      <c r="H31" s="354"/>
      <c r="I31" s="52"/>
    </row>
    <row r="32" spans="3:10" ht="15.75" thickBot="1" x14ac:dyDescent="0.3">
      <c r="C32" s="423" t="s">
        <v>377</v>
      </c>
      <c r="D32" s="424" t="s">
        <v>356</v>
      </c>
      <c r="E32" s="96"/>
      <c r="F32" s="96"/>
      <c r="G32" s="428">
        <f>SUM(D34,D39,D44)</f>
        <v>2432050</v>
      </c>
      <c r="H32" s="418"/>
      <c r="I32" s="470"/>
    </row>
    <row r="33" spans="3:9" ht="15.75" thickBot="1" x14ac:dyDescent="0.3">
      <c r="C33" s="434" t="s">
        <v>427</v>
      </c>
      <c r="D33" s="435">
        <v>85000</v>
      </c>
      <c r="E33" s="96"/>
      <c r="F33" s="96"/>
      <c r="G33" s="96"/>
      <c r="H33" s="418"/>
      <c r="I33" s="470"/>
    </row>
    <row r="34" spans="3:9" ht="15.75" thickBot="1" x14ac:dyDescent="0.3">
      <c r="C34" s="423" t="s">
        <v>358</v>
      </c>
      <c r="D34" s="427">
        <f>SUM(D33:D33)</f>
        <v>85000</v>
      </c>
      <c r="E34" s="96"/>
      <c r="F34" s="96"/>
      <c r="G34" s="459"/>
      <c r="H34" s="418"/>
      <c r="I34" s="470"/>
    </row>
    <row r="35" spans="3:9" x14ac:dyDescent="0.25">
      <c r="C35" s="96"/>
      <c r="D35" s="96"/>
      <c r="E35" s="96"/>
      <c r="F35" s="96"/>
      <c r="G35" s="96"/>
      <c r="H35" s="418"/>
      <c r="I35" s="470"/>
    </row>
    <row r="36" spans="3:9" ht="15.75" thickBot="1" x14ac:dyDescent="0.3">
      <c r="C36" s="96"/>
      <c r="D36" s="96"/>
      <c r="E36" s="96"/>
      <c r="F36" s="96"/>
      <c r="G36" s="96"/>
      <c r="H36" s="418"/>
      <c r="I36" s="470"/>
    </row>
    <row r="37" spans="3:9" ht="15.75" thickBot="1" x14ac:dyDescent="0.3">
      <c r="C37" s="423" t="s">
        <v>428</v>
      </c>
      <c r="D37" s="424" t="s">
        <v>356</v>
      </c>
      <c r="E37" s="96"/>
      <c r="F37" s="96"/>
      <c r="G37" s="167" t="s">
        <v>484</v>
      </c>
      <c r="H37" s="460"/>
      <c r="I37" s="420"/>
    </row>
    <row r="38" spans="3:9" ht="15.75" thickBot="1" x14ac:dyDescent="0.3">
      <c r="C38" s="434" t="s">
        <v>429</v>
      </c>
      <c r="D38" s="435">
        <v>1830000</v>
      </c>
      <c r="E38" s="96"/>
      <c r="F38" s="450"/>
      <c r="G38" s="428">
        <v>1384000</v>
      </c>
      <c r="H38" s="460"/>
      <c r="I38" s="420"/>
    </row>
    <row r="39" spans="3:9" ht="15.75" thickBot="1" x14ac:dyDescent="0.3">
      <c r="C39" s="423" t="s">
        <v>358</v>
      </c>
      <c r="D39" s="427">
        <f>SUM(D38:D38)</f>
        <v>1830000</v>
      </c>
      <c r="E39" s="96"/>
      <c r="F39" s="96"/>
      <c r="G39" s="96"/>
    </row>
    <row r="40" spans="3:9" x14ac:dyDescent="0.25">
      <c r="C40" s="96"/>
      <c r="D40" s="96"/>
      <c r="E40" s="96"/>
      <c r="F40" s="96"/>
      <c r="G40" s="96"/>
    </row>
    <row r="41" spans="3:9" ht="15.75" thickBot="1" x14ac:dyDescent="0.3">
      <c r="C41" s="96"/>
      <c r="D41" s="96"/>
      <c r="E41" s="96"/>
      <c r="F41" s="96"/>
      <c r="G41" s="96"/>
    </row>
    <row r="42" spans="3:9" ht="15.75" thickBot="1" x14ac:dyDescent="0.3">
      <c r="C42" s="423" t="s">
        <v>361</v>
      </c>
      <c r="D42" s="424"/>
      <c r="E42" s="96"/>
      <c r="F42" s="96"/>
      <c r="G42" s="96"/>
    </row>
    <row r="43" spans="3:9" ht="15.75" thickBot="1" x14ac:dyDescent="0.3">
      <c r="C43" s="425" t="s">
        <v>362</v>
      </c>
      <c r="D43" s="426">
        <f>(SUM(D34,D39))*0.27</f>
        <v>517050.00000000006</v>
      </c>
      <c r="E43" s="96"/>
      <c r="F43" s="96"/>
      <c r="G43" s="96"/>
    </row>
    <row r="44" spans="3:9" ht="15.75" thickBot="1" x14ac:dyDescent="0.3">
      <c r="C44" s="423" t="s">
        <v>358</v>
      </c>
      <c r="D44" s="427">
        <f>SUM(D43)</f>
        <v>517050.00000000006</v>
      </c>
      <c r="E44" s="96"/>
      <c r="F44" s="96"/>
      <c r="G44" s="96"/>
    </row>
    <row r="45" spans="3:9" x14ac:dyDescent="0.25">
      <c r="E45" s="96"/>
      <c r="F45" s="96"/>
      <c r="G45" s="96"/>
    </row>
    <row r="46" spans="3:9" x14ac:dyDescent="0.25">
      <c r="E46" s="96"/>
      <c r="F46" s="96"/>
      <c r="G46" s="96"/>
    </row>
    <row r="47" spans="3:9" x14ac:dyDescent="0.25">
      <c r="E47" s="96"/>
      <c r="F47" s="96"/>
      <c r="G47" s="96"/>
    </row>
    <row r="48" spans="3:9" x14ac:dyDescent="0.25">
      <c r="E48" s="96"/>
      <c r="F48" s="96"/>
      <c r="G48" s="96"/>
    </row>
    <row r="49" spans="5:7" x14ac:dyDescent="0.25">
      <c r="E49" s="96"/>
      <c r="F49" s="96"/>
      <c r="G49" s="96"/>
    </row>
  </sheetData>
  <mergeCells count="10">
    <mergeCell ref="E14:K14"/>
    <mergeCell ref="A5:J5"/>
    <mergeCell ref="A7:A8"/>
    <mergeCell ref="B7:B8"/>
    <mergeCell ref="C7:D7"/>
    <mergeCell ref="E7:E8"/>
    <mergeCell ref="F7:F8"/>
    <mergeCell ref="G7:H7"/>
    <mergeCell ref="I7:I8"/>
    <mergeCell ref="J7:J8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19"/>
  <sheetViews>
    <sheetView workbookViewId="0">
      <selection activeCell="F17" sqref="F17"/>
    </sheetView>
  </sheetViews>
  <sheetFormatPr defaultRowHeight="15" x14ac:dyDescent="0.25"/>
  <cols>
    <col min="1" max="5" width="9.140625" style="556"/>
    <col min="6" max="6" width="12.7109375" style="556" customWidth="1"/>
    <col min="7" max="8" width="12.7109375" style="298" customWidth="1"/>
    <col min="9" max="9" width="13.7109375" style="298" customWidth="1"/>
    <col min="10" max="16384" width="9.140625" style="298"/>
  </cols>
  <sheetData>
    <row r="1" spans="1:8" x14ac:dyDescent="0.25">
      <c r="A1" s="818"/>
      <c r="B1" s="818"/>
      <c r="C1" s="818"/>
      <c r="D1" s="818"/>
      <c r="E1" s="818"/>
      <c r="F1" s="818"/>
      <c r="G1" s="491"/>
      <c r="H1" s="491"/>
    </row>
    <row r="2" spans="1:8" x14ac:dyDescent="0.25">
      <c r="A2" s="554"/>
      <c r="B2" s="554"/>
      <c r="C2" s="554"/>
      <c r="D2" s="554"/>
      <c r="E2" s="554"/>
      <c r="F2" s="554"/>
      <c r="G2" s="96"/>
      <c r="H2" s="96"/>
    </row>
    <row r="3" spans="1:8" ht="28.5" customHeight="1" x14ac:dyDescent="0.25">
      <c r="A3" s="819" t="s">
        <v>543</v>
      </c>
      <c r="B3" s="820"/>
      <c r="C3" s="820"/>
      <c r="D3" s="820"/>
      <c r="E3" s="820"/>
      <c r="F3" s="820"/>
      <c r="G3" s="494"/>
      <c r="H3" s="494"/>
    </row>
    <row r="4" spans="1:8" x14ac:dyDescent="0.25">
      <c r="A4" s="737"/>
      <c r="B4" s="737"/>
      <c r="C4" s="737"/>
      <c r="D4" s="737"/>
      <c r="E4" s="737"/>
      <c r="F4" s="737"/>
      <c r="G4" s="737"/>
      <c r="H4" s="737"/>
    </row>
    <row r="5" spans="1:8" ht="15.75" thickBot="1" x14ac:dyDescent="0.3">
      <c r="A5" s="598"/>
      <c r="B5" s="598"/>
      <c r="C5" s="599"/>
      <c r="D5" s="598"/>
      <c r="E5" s="598"/>
      <c r="F5" s="600" t="s">
        <v>101</v>
      </c>
      <c r="G5" s="236"/>
      <c r="H5" s="236"/>
    </row>
    <row r="6" spans="1:8" x14ac:dyDescent="0.25">
      <c r="A6" s="601"/>
      <c r="B6" s="821" t="s">
        <v>89</v>
      </c>
      <c r="C6" s="821"/>
      <c r="D6" s="821"/>
      <c r="E6" s="821"/>
      <c r="F6" s="602" t="s">
        <v>90</v>
      </c>
      <c r="G6" s="509"/>
    </row>
    <row r="7" spans="1:8" ht="31.5" customHeight="1" x14ac:dyDescent="0.25">
      <c r="A7" s="603" t="s">
        <v>158</v>
      </c>
      <c r="B7" s="822" t="s">
        <v>159</v>
      </c>
      <c r="C7" s="822"/>
      <c r="D7" s="822"/>
      <c r="E7" s="822"/>
      <c r="F7" s="604" t="s">
        <v>289</v>
      </c>
      <c r="G7" s="509"/>
    </row>
    <row r="8" spans="1:8" x14ac:dyDescent="0.25">
      <c r="A8" s="823">
        <v>1</v>
      </c>
      <c r="B8" s="824" t="s">
        <v>160</v>
      </c>
      <c r="C8" s="824"/>
      <c r="D8" s="824"/>
      <c r="E8" s="824"/>
      <c r="F8" s="825"/>
      <c r="G8" s="509"/>
    </row>
    <row r="9" spans="1:8" x14ac:dyDescent="0.25">
      <c r="A9" s="823"/>
      <c r="B9" s="824"/>
      <c r="C9" s="824"/>
      <c r="D9" s="824"/>
      <c r="E9" s="824"/>
      <c r="F9" s="826"/>
      <c r="G9" s="509"/>
    </row>
    <row r="10" spans="1:8" x14ac:dyDescent="0.25">
      <c r="A10" s="823"/>
      <c r="B10" s="824"/>
      <c r="C10" s="824"/>
      <c r="D10" s="824"/>
      <c r="E10" s="824"/>
      <c r="F10" s="827"/>
      <c r="G10" s="509"/>
    </row>
    <row r="11" spans="1:8" ht="30.75" customHeight="1" x14ac:dyDescent="0.25">
      <c r="A11" s="605">
        <v>2</v>
      </c>
      <c r="B11" s="828" t="s">
        <v>579</v>
      </c>
      <c r="C11" s="828"/>
      <c r="D11" s="828"/>
      <c r="E11" s="828"/>
      <c r="F11" s="275">
        <v>65762</v>
      </c>
      <c r="G11" s="509"/>
    </row>
    <row r="12" spans="1:8" ht="15.75" thickBot="1" x14ac:dyDescent="0.3">
      <c r="A12" s="606">
        <v>3</v>
      </c>
      <c r="B12" s="724" t="s">
        <v>13</v>
      </c>
      <c r="C12" s="724"/>
      <c r="D12" s="724"/>
      <c r="E12" s="724"/>
      <c r="F12" s="607">
        <f>SUM(F11)</f>
        <v>65762</v>
      </c>
      <c r="G12" s="519"/>
    </row>
    <row r="13" spans="1:8" x14ac:dyDescent="0.25">
      <c r="A13" s="554"/>
      <c r="B13" s="554"/>
      <c r="C13" s="554"/>
      <c r="D13" s="554"/>
      <c r="E13" s="554"/>
      <c r="F13" s="554"/>
      <c r="G13" s="96"/>
    </row>
    <row r="14" spans="1:8" x14ac:dyDescent="0.25">
      <c r="A14" s="554"/>
      <c r="B14" s="554"/>
      <c r="C14" s="554"/>
      <c r="D14" s="554"/>
      <c r="E14" s="554"/>
      <c r="F14" s="554"/>
      <c r="G14" s="96"/>
    </row>
    <row r="15" spans="1:8" x14ac:dyDescent="0.25">
      <c r="A15" s="829">
        <v>4</v>
      </c>
      <c r="B15" s="830" t="s">
        <v>161</v>
      </c>
      <c r="C15" s="830"/>
      <c r="D15" s="830"/>
      <c r="E15" s="830"/>
      <c r="F15" s="816"/>
      <c r="G15" s="509"/>
    </row>
    <row r="16" spans="1:8" x14ac:dyDescent="0.25">
      <c r="A16" s="829"/>
      <c r="B16" s="830"/>
      <c r="C16" s="830"/>
      <c r="D16" s="830"/>
      <c r="E16" s="830"/>
      <c r="F16" s="817"/>
      <c r="G16" s="509"/>
    </row>
    <row r="17" spans="1:7" x14ac:dyDescent="0.25">
      <c r="A17" s="608">
        <v>5</v>
      </c>
      <c r="B17" s="711" t="s">
        <v>580</v>
      </c>
      <c r="C17" s="711"/>
      <c r="D17" s="711"/>
      <c r="E17" s="711"/>
      <c r="F17" s="274">
        <v>65762</v>
      </c>
      <c r="G17" s="509"/>
    </row>
    <row r="18" spans="1:7" ht="15.75" thickBot="1" x14ac:dyDescent="0.3">
      <c r="A18" s="609">
        <v>6</v>
      </c>
      <c r="B18" s="724" t="s">
        <v>165</v>
      </c>
      <c r="C18" s="724"/>
      <c r="D18" s="724"/>
      <c r="E18" s="724"/>
      <c r="F18" s="520">
        <f>SUM(F17:F17)</f>
        <v>65762</v>
      </c>
      <c r="G18" s="509"/>
    </row>
    <row r="19" spans="1:7" x14ac:dyDescent="0.25">
      <c r="A19" s="610"/>
      <c r="B19" s="114"/>
      <c r="C19" s="114"/>
      <c r="D19" s="114"/>
      <c r="E19" s="114"/>
      <c r="F19" s="114"/>
    </row>
  </sheetData>
  <mergeCells count="15">
    <mergeCell ref="B18:E18"/>
    <mergeCell ref="B11:E11"/>
    <mergeCell ref="B12:E12"/>
    <mergeCell ref="A15:A16"/>
    <mergeCell ref="B15:E16"/>
    <mergeCell ref="F15:F16"/>
    <mergeCell ref="B17:E17"/>
    <mergeCell ref="A1:F1"/>
    <mergeCell ref="A3:F3"/>
    <mergeCell ref="A4:H4"/>
    <mergeCell ref="B6:E6"/>
    <mergeCell ref="B7:E7"/>
    <mergeCell ref="A8:A10"/>
    <mergeCell ref="B8:E10"/>
    <mergeCell ref="F8:F10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34"/>
  <sheetViews>
    <sheetView topLeftCell="A13" workbookViewId="0">
      <selection activeCell="L31" sqref="L31"/>
    </sheetView>
  </sheetViews>
  <sheetFormatPr defaultRowHeight="15" x14ac:dyDescent="0.25"/>
  <cols>
    <col min="1" max="5" width="9.140625" style="556"/>
    <col min="6" max="6" width="12.7109375" style="556" customWidth="1"/>
    <col min="7" max="8" width="12.7109375" style="298" customWidth="1"/>
    <col min="9" max="9" width="13.7109375" style="298" customWidth="1"/>
    <col min="10" max="16384" width="9.140625" style="298"/>
  </cols>
  <sheetData>
    <row r="1" spans="1:8" x14ac:dyDescent="0.25">
      <c r="A1" s="818"/>
      <c r="B1" s="818"/>
      <c r="C1" s="818"/>
      <c r="D1" s="818"/>
      <c r="E1" s="818"/>
      <c r="F1" s="818"/>
      <c r="G1" s="491"/>
      <c r="H1" s="491"/>
    </row>
    <row r="2" spans="1:8" x14ac:dyDescent="0.25">
      <c r="A2" s="554"/>
      <c r="B2" s="554"/>
      <c r="C2" s="554"/>
      <c r="D2" s="554"/>
      <c r="E2" s="554"/>
      <c r="F2" s="554"/>
      <c r="G2" s="96"/>
      <c r="H2" s="96"/>
    </row>
    <row r="3" spans="1:8" ht="28.5" customHeight="1" x14ac:dyDescent="0.25">
      <c r="A3" s="819" t="s">
        <v>542</v>
      </c>
      <c r="B3" s="820"/>
      <c r="C3" s="820"/>
      <c r="D3" s="820"/>
      <c r="E3" s="820"/>
      <c r="F3" s="820"/>
      <c r="G3" s="494"/>
      <c r="H3" s="494"/>
    </row>
    <row r="4" spans="1:8" x14ac:dyDescent="0.25">
      <c r="A4" s="737"/>
      <c r="B4" s="737"/>
      <c r="C4" s="737"/>
      <c r="D4" s="737"/>
      <c r="E4" s="737"/>
      <c r="F4" s="737"/>
      <c r="G4" s="737"/>
      <c r="H4" s="737"/>
    </row>
    <row r="5" spans="1:8" ht="15.75" thickBot="1" x14ac:dyDescent="0.3">
      <c r="A5" s="598"/>
      <c r="B5" s="598"/>
      <c r="C5" s="599"/>
      <c r="D5" s="598"/>
      <c r="E5" s="598"/>
      <c r="F5" s="600" t="s">
        <v>101</v>
      </c>
      <c r="G5" s="236"/>
      <c r="H5" s="236"/>
    </row>
    <row r="6" spans="1:8" x14ac:dyDescent="0.25">
      <c r="A6" s="601"/>
      <c r="B6" s="821" t="s">
        <v>89</v>
      </c>
      <c r="C6" s="821"/>
      <c r="D6" s="821"/>
      <c r="E6" s="821"/>
      <c r="F6" s="602" t="s">
        <v>90</v>
      </c>
      <c r="G6" s="509"/>
    </row>
    <row r="7" spans="1:8" ht="31.5" customHeight="1" x14ac:dyDescent="0.25">
      <c r="A7" s="603" t="s">
        <v>158</v>
      </c>
      <c r="B7" s="822" t="s">
        <v>159</v>
      </c>
      <c r="C7" s="822"/>
      <c r="D7" s="822"/>
      <c r="E7" s="822"/>
      <c r="F7" s="604" t="s">
        <v>289</v>
      </c>
      <c r="G7" s="509"/>
    </row>
    <row r="8" spans="1:8" x14ac:dyDescent="0.25">
      <c r="A8" s="823">
        <v>1</v>
      </c>
      <c r="B8" s="824" t="s">
        <v>160</v>
      </c>
      <c r="C8" s="824"/>
      <c r="D8" s="824"/>
      <c r="E8" s="824"/>
      <c r="F8" s="825"/>
      <c r="G8" s="509"/>
    </row>
    <row r="9" spans="1:8" x14ac:dyDescent="0.25">
      <c r="A9" s="823"/>
      <c r="B9" s="824"/>
      <c r="C9" s="824"/>
      <c r="D9" s="824"/>
      <c r="E9" s="824"/>
      <c r="F9" s="826"/>
      <c r="G9" s="509"/>
    </row>
    <row r="10" spans="1:8" x14ac:dyDescent="0.25">
      <c r="A10" s="823"/>
      <c r="B10" s="824"/>
      <c r="C10" s="824"/>
      <c r="D10" s="824"/>
      <c r="E10" s="824"/>
      <c r="F10" s="827"/>
      <c r="G10" s="509"/>
    </row>
    <row r="11" spans="1:8" ht="30.75" customHeight="1" x14ac:dyDescent="0.25">
      <c r="A11" s="605">
        <v>2</v>
      </c>
      <c r="B11" s="828" t="s">
        <v>538</v>
      </c>
      <c r="C11" s="828"/>
      <c r="D11" s="828"/>
      <c r="E11" s="828"/>
      <c r="F11" s="275">
        <f>'Társulás '!F18</f>
        <v>65762</v>
      </c>
      <c r="G11" s="509"/>
    </row>
    <row r="12" spans="1:8" ht="15.75" thickBot="1" x14ac:dyDescent="0.3">
      <c r="A12" s="606">
        <v>3</v>
      </c>
      <c r="B12" s="724" t="s">
        <v>13</v>
      </c>
      <c r="C12" s="724"/>
      <c r="D12" s="724"/>
      <c r="E12" s="724"/>
      <c r="F12" s="607">
        <f>SUM(F11)</f>
        <v>65762</v>
      </c>
      <c r="G12" s="519"/>
    </row>
    <row r="13" spans="1:8" x14ac:dyDescent="0.25">
      <c r="A13" s="554"/>
      <c r="B13" s="554"/>
      <c r="C13" s="554"/>
      <c r="D13" s="554"/>
      <c r="E13" s="554"/>
      <c r="F13" s="554"/>
      <c r="G13" s="96"/>
    </row>
    <row r="14" spans="1:8" x14ac:dyDescent="0.25">
      <c r="A14" s="554"/>
      <c r="B14" s="554"/>
      <c r="C14" s="554"/>
      <c r="D14" s="554"/>
      <c r="E14" s="554"/>
      <c r="F14" s="554"/>
      <c r="G14" s="96"/>
    </row>
    <row r="15" spans="1:8" x14ac:dyDescent="0.25">
      <c r="A15" s="829">
        <v>4</v>
      </c>
      <c r="B15" s="830" t="s">
        <v>161</v>
      </c>
      <c r="C15" s="830"/>
      <c r="D15" s="830"/>
      <c r="E15" s="830"/>
      <c r="F15" s="816"/>
      <c r="G15" s="509"/>
    </row>
    <row r="16" spans="1:8" x14ac:dyDescent="0.25">
      <c r="A16" s="829"/>
      <c r="B16" s="830"/>
      <c r="C16" s="830"/>
      <c r="D16" s="830"/>
      <c r="E16" s="830"/>
      <c r="F16" s="817"/>
      <c r="G16" s="509"/>
    </row>
    <row r="17" spans="1:7" x14ac:dyDescent="0.25">
      <c r="A17" s="608">
        <v>5</v>
      </c>
      <c r="B17" s="711" t="s">
        <v>162</v>
      </c>
      <c r="C17" s="711"/>
      <c r="D17" s="711"/>
      <c r="E17" s="711"/>
      <c r="F17" s="274">
        <f>Ovi!C19</f>
        <v>42870</v>
      </c>
      <c r="G17" s="509"/>
    </row>
    <row r="18" spans="1:7" x14ac:dyDescent="0.25">
      <c r="A18" s="608">
        <v>6</v>
      </c>
      <c r="B18" s="711" t="s">
        <v>163</v>
      </c>
      <c r="C18" s="711"/>
      <c r="D18" s="711"/>
      <c r="E18" s="711"/>
      <c r="F18" s="274">
        <f>Ovi!C27</f>
        <v>8007</v>
      </c>
      <c r="G18" s="509"/>
    </row>
    <row r="19" spans="1:7" x14ac:dyDescent="0.25">
      <c r="A19" s="608">
        <v>7</v>
      </c>
      <c r="B19" s="711" t="s">
        <v>539</v>
      </c>
      <c r="C19" s="711"/>
      <c r="D19" s="711"/>
      <c r="E19" s="711"/>
      <c r="F19" s="274">
        <v>0</v>
      </c>
      <c r="G19" s="509"/>
    </row>
    <row r="20" spans="1:7" x14ac:dyDescent="0.25">
      <c r="A20" s="608">
        <v>8</v>
      </c>
      <c r="B20" s="711" t="s">
        <v>33</v>
      </c>
      <c r="C20" s="711"/>
      <c r="D20" s="711"/>
      <c r="E20" s="711"/>
      <c r="F20" s="274">
        <f>Ovi!C38</f>
        <v>9710</v>
      </c>
      <c r="G20" s="509"/>
    </row>
    <row r="21" spans="1:7" x14ac:dyDescent="0.25">
      <c r="A21" s="608">
        <v>9</v>
      </c>
      <c r="B21" s="711" t="s">
        <v>43</v>
      </c>
      <c r="C21" s="711"/>
      <c r="D21" s="711"/>
      <c r="E21" s="711"/>
      <c r="F21" s="274">
        <f>Ovi!C48</f>
        <v>2125</v>
      </c>
      <c r="G21" s="509"/>
    </row>
    <row r="22" spans="1:7" x14ac:dyDescent="0.25">
      <c r="A22" s="608">
        <v>10</v>
      </c>
      <c r="B22" s="741" t="s">
        <v>164</v>
      </c>
      <c r="C22" s="741"/>
      <c r="D22" s="741"/>
      <c r="E22" s="741"/>
      <c r="F22" s="274">
        <f>Ovi!C49</f>
        <v>40</v>
      </c>
      <c r="G22" s="509"/>
    </row>
    <row r="23" spans="1:7" x14ac:dyDescent="0.25">
      <c r="A23" s="608">
        <v>11</v>
      </c>
      <c r="B23" s="711" t="s">
        <v>46</v>
      </c>
      <c r="C23" s="711"/>
      <c r="D23" s="711"/>
      <c r="E23" s="711"/>
      <c r="F23" s="274">
        <f>Ovi!C51</f>
        <v>3130</v>
      </c>
      <c r="G23" s="509"/>
    </row>
    <row r="24" spans="1:7" ht="15.75" thickBot="1" x14ac:dyDescent="0.3">
      <c r="A24" s="609">
        <v>12</v>
      </c>
      <c r="B24" s="724" t="s">
        <v>165</v>
      </c>
      <c r="C24" s="724"/>
      <c r="D24" s="724"/>
      <c r="E24" s="724"/>
      <c r="F24" s="520">
        <f>SUM(F17:F23)</f>
        <v>65882</v>
      </c>
      <c r="G24" s="509"/>
    </row>
    <row r="25" spans="1:7" x14ac:dyDescent="0.25">
      <c r="A25" s="610"/>
      <c r="B25" s="114"/>
      <c r="C25" s="114"/>
      <c r="D25" s="114"/>
      <c r="E25" s="114"/>
      <c r="F25" s="114"/>
    </row>
    <row r="26" spans="1:7" x14ac:dyDescent="0.25">
      <c r="A26" s="829">
        <v>13</v>
      </c>
      <c r="B26" s="834" t="s">
        <v>166</v>
      </c>
      <c r="C26" s="834"/>
      <c r="D26" s="834"/>
      <c r="E26" s="834"/>
      <c r="F26" s="816"/>
      <c r="G26" s="509"/>
    </row>
    <row r="27" spans="1:7" x14ac:dyDescent="0.25">
      <c r="A27" s="829"/>
      <c r="B27" s="834"/>
      <c r="C27" s="834"/>
      <c r="D27" s="834"/>
      <c r="E27" s="834"/>
      <c r="F27" s="817"/>
      <c r="G27" s="509"/>
    </row>
    <row r="28" spans="1:7" x14ac:dyDescent="0.25">
      <c r="A28" s="608">
        <v>14</v>
      </c>
      <c r="B28" s="729" t="s">
        <v>244</v>
      </c>
      <c r="C28" s="831"/>
      <c r="D28" s="831"/>
      <c r="E28" s="832"/>
      <c r="F28" s="521">
        <f>Ovi!C7</f>
        <v>0</v>
      </c>
      <c r="G28" s="509"/>
    </row>
    <row r="29" spans="1:7" x14ac:dyDescent="0.25">
      <c r="A29" s="608">
        <v>15</v>
      </c>
      <c r="B29" s="729" t="s">
        <v>217</v>
      </c>
      <c r="C29" s="831"/>
      <c r="D29" s="831"/>
      <c r="E29" s="832"/>
      <c r="F29" s="521">
        <v>0</v>
      </c>
      <c r="G29" s="509"/>
    </row>
    <row r="30" spans="1:7" x14ac:dyDescent="0.25">
      <c r="A30" s="608">
        <v>16</v>
      </c>
      <c r="B30" s="729" t="s">
        <v>167</v>
      </c>
      <c r="C30" s="831"/>
      <c r="D30" s="831"/>
      <c r="E30" s="832"/>
      <c r="F30" s="521">
        <f>(F28+F29)*0.27</f>
        <v>0</v>
      </c>
      <c r="G30" s="509"/>
    </row>
    <row r="31" spans="1:7" x14ac:dyDescent="0.25">
      <c r="A31" s="611">
        <v>17</v>
      </c>
      <c r="B31" s="833" t="s">
        <v>168</v>
      </c>
      <c r="C31" s="831"/>
      <c r="D31" s="831"/>
      <c r="E31" s="832"/>
      <c r="F31" s="247">
        <f>SUM(F28:F30)</f>
        <v>0</v>
      </c>
      <c r="G31" s="509"/>
    </row>
    <row r="32" spans="1:7" ht="15.75" thickBot="1" x14ac:dyDescent="0.3">
      <c r="A32" s="606">
        <v>18</v>
      </c>
      <c r="B32" s="724" t="s">
        <v>13</v>
      </c>
      <c r="C32" s="724"/>
      <c r="D32" s="724"/>
      <c r="E32" s="724"/>
      <c r="F32" s="612">
        <f>SUM(F24,F31)</f>
        <v>65882</v>
      </c>
      <c r="G32" s="509"/>
    </row>
    <row r="33" spans="1:8" ht="15.75" thickBot="1" x14ac:dyDescent="0.3">
      <c r="A33" s="613"/>
      <c r="B33" s="554"/>
      <c r="C33" s="554"/>
      <c r="D33" s="554"/>
      <c r="E33" s="554"/>
      <c r="F33" s="554"/>
      <c r="G33" s="96"/>
      <c r="H33" s="96"/>
    </row>
    <row r="34" spans="1:8" ht="15.75" thickBot="1" x14ac:dyDescent="0.3">
      <c r="A34" s="614">
        <v>19</v>
      </c>
      <c r="B34" s="522" t="s">
        <v>169</v>
      </c>
      <c r="C34" s="615"/>
      <c r="D34" s="615"/>
      <c r="E34" s="616"/>
      <c r="F34" s="616"/>
      <c r="G34" s="523" t="s">
        <v>540</v>
      </c>
    </row>
  </sheetData>
  <mergeCells count="29">
    <mergeCell ref="B30:E30"/>
    <mergeCell ref="B31:E31"/>
    <mergeCell ref="B32:E32"/>
    <mergeCell ref="B24:E24"/>
    <mergeCell ref="A26:A27"/>
    <mergeCell ref="B26:E27"/>
    <mergeCell ref="F26:F27"/>
    <mergeCell ref="B28:E28"/>
    <mergeCell ref="B29:E29"/>
    <mergeCell ref="B18:E18"/>
    <mergeCell ref="B19:E19"/>
    <mergeCell ref="B20:E20"/>
    <mergeCell ref="B21:E21"/>
    <mergeCell ref="B22:E22"/>
    <mergeCell ref="B23:E23"/>
    <mergeCell ref="B17:E17"/>
    <mergeCell ref="A1:F1"/>
    <mergeCell ref="A3:F3"/>
    <mergeCell ref="A4:H4"/>
    <mergeCell ref="B6:E6"/>
    <mergeCell ref="B7:E7"/>
    <mergeCell ref="A8:A10"/>
    <mergeCell ref="B8:E10"/>
    <mergeCell ref="F8:F10"/>
    <mergeCell ref="B11:E11"/>
    <mergeCell ref="B12:E12"/>
    <mergeCell ref="A15:A16"/>
    <mergeCell ref="B15:E16"/>
    <mergeCell ref="F15:F16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2:D60"/>
  <sheetViews>
    <sheetView showWhiteSpace="0" workbookViewId="0">
      <selection activeCell="C34" sqref="C34"/>
    </sheetView>
  </sheetViews>
  <sheetFormatPr defaultRowHeight="15" x14ac:dyDescent="0.25"/>
  <cols>
    <col min="1" max="1" width="9.140625" style="556"/>
    <col min="2" max="2" width="41.7109375" style="556" customWidth="1"/>
    <col min="3" max="3" width="11.28515625" style="556" customWidth="1"/>
    <col min="4" max="4" width="11.28515625" customWidth="1"/>
  </cols>
  <sheetData>
    <row r="2" spans="1:4" x14ac:dyDescent="0.25">
      <c r="A2" s="839" t="s">
        <v>562</v>
      </c>
      <c r="B2" s="839"/>
      <c r="C2" s="839"/>
      <c r="D2" s="305"/>
    </row>
    <row r="3" spans="1:4" x14ac:dyDescent="0.25">
      <c r="A3" s="839" t="s">
        <v>563</v>
      </c>
      <c r="B3" s="839"/>
      <c r="C3" s="839"/>
      <c r="D3" s="321"/>
    </row>
    <row r="4" spans="1:4" ht="15.75" thickBot="1" x14ac:dyDescent="0.3">
      <c r="A4" s="574"/>
      <c r="B4" s="574"/>
      <c r="C4" s="574"/>
      <c r="D4" s="306"/>
    </row>
    <row r="5" spans="1:4" ht="26.25" thickBot="1" x14ac:dyDescent="0.3">
      <c r="A5" s="575" t="s">
        <v>54</v>
      </c>
      <c r="B5" s="576" t="s">
        <v>0</v>
      </c>
      <c r="C5" s="577" t="s">
        <v>297</v>
      </c>
      <c r="D5" s="322"/>
    </row>
    <row r="6" spans="1:4" ht="12.95" customHeight="1" x14ac:dyDescent="0.25">
      <c r="A6" s="578"/>
      <c r="B6" s="579" t="s">
        <v>421</v>
      </c>
      <c r="C6" s="580"/>
      <c r="D6" s="322"/>
    </row>
    <row r="7" spans="1:4" ht="12.95" customHeight="1" x14ac:dyDescent="0.25">
      <c r="A7" s="477" t="s">
        <v>430</v>
      </c>
      <c r="B7" s="581" t="s">
        <v>1</v>
      </c>
      <c r="C7" s="582">
        <v>0</v>
      </c>
      <c r="D7" s="322"/>
    </row>
    <row r="8" spans="1:4" ht="12.95" customHeight="1" x14ac:dyDescent="0.25">
      <c r="A8" s="477" t="s">
        <v>431</v>
      </c>
      <c r="B8" s="581" t="s">
        <v>2</v>
      </c>
      <c r="C8" s="582">
        <v>0</v>
      </c>
      <c r="D8" s="322"/>
    </row>
    <row r="9" spans="1:4" ht="12.95" customHeight="1" x14ac:dyDescent="0.25">
      <c r="A9" s="583"/>
      <c r="B9" s="584" t="s">
        <v>3</v>
      </c>
      <c r="C9" s="585">
        <f>SUM(C7:C8)</f>
        <v>0</v>
      </c>
      <c r="D9" s="322"/>
    </row>
    <row r="10" spans="1:4" ht="12.95" customHeight="1" x14ac:dyDescent="0.25">
      <c r="A10" s="477" t="s">
        <v>55</v>
      </c>
      <c r="B10" s="581" t="s">
        <v>4</v>
      </c>
      <c r="C10" s="582">
        <v>38060</v>
      </c>
      <c r="D10" s="322"/>
    </row>
    <row r="11" spans="1:4" ht="12.95" customHeight="1" x14ac:dyDescent="0.25">
      <c r="A11" s="477" t="s">
        <v>432</v>
      </c>
      <c r="B11" s="581" t="s">
        <v>5</v>
      </c>
      <c r="C11" s="582">
        <v>0</v>
      </c>
      <c r="D11" s="322"/>
    </row>
    <row r="12" spans="1:4" ht="12.95" customHeight="1" x14ac:dyDescent="0.25">
      <c r="A12" s="477"/>
      <c r="B12" s="581" t="s">
        <v>6</v>
      </c>
      <c r="C12" s="582">
        <v>0</v>
      </c>
      <c r="D12" s="322"/>
    </row>
    <row r="13" spans="1:4" ht="12.95" customHeight="1" x14ac:dyDescent="0.25">
      <c r="A13" s="835"/>
      <c r="B13" s="581" t="s">
        <v>7</v>
      </c>
      <c r="C13" s="582">
        <v>0</v>
      </c>
      <c r="D13" s="322"/>
    </row>
    <row r="14" spans="1:4" ht="12.95" customHeight="1" x14ac:dyDescent="0.25">
      <c r="A14" s="836"/>
      <c r="B14" s="581" t="s">
        <v>8</v>
      </c>
      <c r="C14" s="582">
        <v>0</v>
      </c>
      <c r="D14" s="322"/>
    </row>
    <row r="15" spans="1:4" ht="12.95" customHeight="1" x14ac:dyDescent="0.25">
      <c r="A15" s="477"/>
      <c r="B15" s="581" t="s">
        <v>9</v>
      </c>
      <c r="C15" s="582">
        <v>1102</v>
      </c>
      <c r="D15" s="322"/>
    </row>
    <row r="16" spans="1:4" ht="12.95" customHeight="1" x14ac:dyDescent="0.25">
      <c r="A16" s="477" t="s">
        <v>296</v>
      </c>
      <c r="B16" s="581" t="s">
        <v>10</v>
      </c>
      <c r="C16" s="582">
        <v>950</v>
      </c>
      <c r="D16" s="322"/>
    </row>
    <row r="17" spans="1:4" ht="12.95" customHeight="1" x14ac:dyDescent="0.25">
      <c r="A17" s="477" t="s">
        <v>56</v>
      </c>
      <c r="B17" s="581" t="s">
        <v>11</v>
      </c>
      <c r="C17" s="582">
        <v>315</v>
      </c>
      <c r="D17" s="322"/>
    </row>
    <row r="18" spans="1:4" ht="12.95" customHeight="1" thickBot="1" x14ac:dyDescent="0.3">
      <c r="A18" s="477" t="s">
        <v>295</v>
      </c>
      <c r="B18" s="581" t="s">
        <v>12</v>
      </c>
      <c r="C18" s="582">
        <v>2443</v>
      </c>
      <c r="D18" s="322"/>
    </row>
    <row r="19" spans="1:4" ht="12.95" customHeight="1" thickBot="1" x14ac:dyDescent="0.3">
      <c r="A19" s="586" t="s">
        <v>13</v>
      </c>
      <c r="B19" s="587" t="s">
        <v>14</v>
      </c>
      <c r="C19" s="588">
        <f>SUM(C10:C18)</f>
        <v>42870</v>
      </c>
      <c r="D19" s="322"/>
    </row>
    <row r="20" spans="1:4" ht="12.95" customHeight="1" x14ac:dyDescent="0.25">
      <c r="A20" s="496" t="s">
        <v>57</v>
      </c>
      <c r="B20" s="589" t="s">
        <v>15</v>
      </c>
      <c r="C20" s="590">
        <v>0</v>
      </c>
      <c r="D20" s="322"/>
    </row>
    <row r="21" spans="1:4" ht="12.95" customHeight="1" thickBot="1" x14ac:dyDescent="0.3">
      <c r="A21" s="1"/>
      <c r="B21" s="581" t="s">
        <v>16</v>
      </c>
      <c r="C21" s="582">
        <v>0</v>
      </c>
      <c r="D21" s="322"/>
    </row>
    <row r="22" spans="1:4" ht="12.95" customHeight="1" thickBot="1" x14ac:dyDescent="0.3">
      <c r="A22" s="586" t="s">
        <v>13</v>
      </c>
      <c r="B22" s="587" t="s">
        <v>17</v>
      </c>
      <c r="C22" s="588">
        <f>SUM(C20:C21)</f>
        <v>0</v>
      </c>
      <c r="D22" s="322"/>
    </row>
    <row r="23" spans="1:4" ht="12.95" customHeight="1" x14ac:dyDescent="0.25">
      <c r="A23" s="496" t="s">
        <v>58</v>
      </c>
      <c r="B23" s="589" t="s">
        <v>18</v>
      </c>
      <c r="C23" s="590">
        <v>7637</v>
      </c>
      <c r="D23" s="322"/>
    </row>
    <row r="24" spans="1:4" ht="12.95" customHeight="1" x14ac:dyDescent="0.25">
      <c r="A24" s="477" t="s">
        <v>81</v>
      </c>
      <c r="B24" s="581" t="s">
        <v>19</v>
      </c>
      <c r="C24" s="582">
        <v>370</v>
      </c>
      <c r="D24" s="322"/>
    </row>
    <row r="25" spans="1:4" ht="12.95" customHeight="1" x14ac:dyDescent="0.25">
      <c r="A25" s="495" t="s">
        <v>82</v>
      </c>
      <c r="B25" s="591" t="s">
        <v>20</v>
      </c>
      <c r="C25" s="592">
        <v>0</v>
      </c>
      <c r="D25" s="322"/>
    </row>
    <row r="26" spans="1:4" ht="12.95" customHeight="1" thickBot="1" x14ac:dyDescent="0.3">
      <c r="A26" s="495"/>
      <c r="B26" s="591" t="s">
        <v>21</v>
      </c>
      <c r="C26" s="592">
        <v>0</v>
      </c>
      <c r="D26" s="322"/>
    </row>
    <row r="27" spans="1:4" ht="12.95" customHeight="1" thickBot="1" x14ac:dyDescent="0.3">
      <c r="A27" s="586" t="s">
        <v>13</v>
      </c>
      <c r="B27" s="587" t="s">
        <v>22</v>
      </c>
      <c r="C27" s="588">
        <f>SUM(C23:C26)</f>
        <v>8007</v>
      </c>
      <c r="D27" s="322"/>
    </row>
    <row r="28" spans="1:4" ht="12.95" customHeight="1" x14ac:dyDescent="0.25">
      <c r="A28" s="496" t="s">
        <v>59</v>
      </c>
      <c r="B28" s="589" t="s">
        <v>23</v>
      </c>
      <c r="C28" s="590">
        <v>20</v>
      </c>
      <c r="D28" s="322"/>
    </row>
    <row r="29" spans="1:4" ht="12.95" customHeight="1" x14ac:dyDescent="0.25">
      <c r="A29" s="477" t="s">
        <v>60</v>
      </c>
      <c r="B29" s="581" t="s">
        <v>24</v>
      </c>
      <c r="C29" s="582">
        <v>70</v>
      </c>
      <c r="D29" s="322"/>
    </row>
    <row r="30" spans="1:4" ht="12.95" customHeight="1" x14ac:dyDescent="0.25">
      <c r="A30" s="477" t="s">
        <v>61</v>
      </c>
      <c r="B30" s="581" t="s">
        <v>25</v>
      </c>
      <c r="C30" s="582">
        <v>30</v>
      </c>
      <c r="D30" s="322"/>
    </row>
    <row r="31" spans="1:4" ht="12.95" customHeight="1" x14ac:dyDescent="0.25">
      <c r="A31" s="477" t="s">
        <v>433</v>
      </c>
      <c r="B31" s="581" t="s">
        <v>26</v>
      </c>
      <c r="C31" s="582">
        <v>40</v>
      </c>
      <c r="D31" s="322"/>
    </row>
    <row r="32" spans="1:4" ht="12.95" customHeight="1" x14ac:dyDescent="0.25">
      <c r="A32" s="477" t="s">
        <v>62</v>
      </c>
      <c r="B32" s="581" t="s">
        <v>27</v>
      </c>
      <c r="C32" s="582">
        <v>100</v>
      </c>
      <c r="D32" s="322"/>
    </row>
    <row r="33" spans="1:4" ht="12.95" customHeight="1" x14ac:dyDescent="0.25">
      <c r="A33" s="477"/>
      <c r="B33" s="581" t="s">
        <v>28</v>
      </c>
      <c r="C33" s="582">
        <v>0</v>
      </c>
      <c r="D33" s="322"/>
    </row>
    <row r="34" spans="1:4" ht="12.95" customHeight="1" x14ac:dyDescent="0.25">
      <c r="A34" s="477" t="s">
        <v>578</v>
      </c>
      <c r="B34" s="581" t="s">
        <v>577</v>
      </c>
      <c r="C34" s="582">
        <v>9300</v>
      </c>
      <c r="D34" s="322"/>
    </row>
    <row r="35" spans="1:4" ht="12.95" customHeight="1" x14ac:dyDescent="0.25">
      <c r="A35" s="477" t="s">
        <v>63</v>
      </c>
      <c r="B35" s="581" t="s">
        <v>30</v>
      </c>
      <c r="C35" s="582">
        <v>0</v>
      </c>
      <c r="D35" s="322"/>
    </row>
    <row r="36" spans="1:4" ht="12.95" customHeight="1" x14ac:dyDescent="0.25">
      <c r="A36" s="477" t="s">
        <v>59</v>
      </c>
      <c r="B36" s="581" t="s">
        <v>31</v>
      </c>
      <c r="C36" s="582">
        <v>120</v>
      </c>
      <c r="D36" s="322"/>
    </row>
    <row r="37" spans="1:4" ht="12.95" customHeight="1" thickBot="1" x14ac:dyDescent="0.3">
      <c r="A37" s="495" t="s">
        <v>64</v>
      </c>
      <c r="B37" s="591" t="s">
        <v>32</v>
      </c>
      <c r="C37" s="592">
        <v>30</v>
      </c>
      <c r="D37" s="322"/>
    </row>
    <row r="38" spans="1:4" ht="12.95" customHeight="1" thickBot="1" x14ac:dyDescent="0.3">
      <c r="A38" s="586" t="s">
        <v>13</v>
      </c>
      <c r="B38" s="587" t="s">
        <v>33</v>
      </c>
      <c r="C38" s="588">
        <f>SUM(C28:C37)</f>
        <v>9710</v>
      </c>
      <c r="D38" s="322"/>
    </row>
    <row r="39" spans="1:4" ht="12.95" customHeight="1" x14ac:dyDescent="0.25">
      <c r="A39" s="496" t="s">
        <v>65</v>
      </c>
      <c r="B39" s="589" t="s">
        <v>34</v>
      </c>
      <c r="C39" s="590">
        <v>120</v>
      </c>
      <c r="D39" s="322"/>
    </row>
    <row r="40" spans="1:4" ht="12.95" customHeight="1" x14ac:dyDescent="0.25">
      <c r="A40" s="496" t="s">
        <v>66</v>
      </c>
      <c r="B40" s="589" t="s">
        <v>35</v>
      </c>
      <c r="C40" s="590">
        <v>35</v>
      </c>
      <c r="D40" s="322"/>
    </row>
    <row r="41" spans="1:4" ht="12.95" customHeight="1" x14ac:dyDescent="0.25">
      <c r="A41" s="477"/>
      <c r="B41" s="581" t="s">
        <v>36</v>
      </c>
      <c r="C41" s="582">
        <v>0</v>
      </c>
      <c r="D41" s="322"/>
    </row>
    <row r="42" spans="1:4" ht="12.95" customHeight="1" x14ac:dyDescent="0.25">
      <c r="A42" s="477" t="s">
        <v>67</v>
      </c>
      <c r="B42" s="581" t="s">
        <v>37</v>
      </c>
      <c r="C42" s="582">
        <v>700</v>
      </c>
      <c r="D42" s="322"/>
    </row>
    <row r="43" spans="1:4" ht="12.95" customHeight="1" x14ac:dyDescent="0.25">
      <c r="A43" s="477" t="s">
        <v>68</v>
      </c>
      <c r="B43" s="581" t="s">
        <v>38</v>
      </c>
      <c r="C43" s="582">
        <v>210</v>
      </c>
      <c r="D43" s="322"/>
    </row>
    <row r="44" spans="1:4" ht="12.95" customHeight="1" x14ac:dyDescent="0.25">
      <c r="A44" s="477" t="s">
        <v>434</v>
      </c>
      <c r="B44" s="581" t="s">
        <v>39</v>
      </c>
      <c r="C44" s="582">
        <v>150</v>
      </c>
      <c r="D44" s="322"/>
    </row>
    <row r="45" spans="1:4" ht="12.95" customHeight="1" x14ac:dyDescent="0.25">
      <c r="A45" s="477" t="s">
        <v>69</v>
      </c>
      <c r="B45" s="581" t="s">
        <v>40</v>
      </c>
      <c r="C45" s="582">
        <v>250</v>
      </c>
      <c r="D45" s="322"/>
    </row>
    <row r="46" spans="1:4" ht="12.95" customHeight="1" x14ac:dyDescent="0.25">
      <c r="A46" s="477" t="s">
        <v>70</v>
      </c>
      <c r="B46" s="581" t="s">
        <v>41</v>
      </c>
      <c r="C46" s="582">
        <v>600</v>
      </c>
      <c r="D46" s="322"/>
    </row>
    <row r="47" spans="1:4" ht="12.95" customHeight="1" thickBot="1" x14ac:dyDescent="0.3">
      <c r="A47" s="477" t="s">
        <v>71</v>
      </c>
      <c r="B47" s="581" t="s">
        <v>42</v>
      </c>
      <c r="C47" s="582">
        <v>60</v>
      </c>
      <c r="D47" s="322"/>
    </row>
    <row r="48" spans="1:4" ht="12.95" customHeight="1" thickBot="1" x14ac:dyDescent="0.3">
      <c r="A48" s="586" t="s">
        <v>13</v>
      </c>
      <c r="B48" s="587" t="s">
        <v>43</v>
      </c>
      <c r="C48" s="588">
        <f>SUM(C39:C47)</f>
        <v>2125</v>
      </c>
      <c r="D48" s="322"/>
    </row>
    <row r="49" spans="1:4" ht="12.95" customHeight="1" x14ac:dyDescent="0.25">
      <c r="A49" s="496" t="s">
        <v>72</v>
      </c>
      <c r="B49" s="589" t="s">
        <v>44</v>
      </c>
      <c r="C49" s="590">
        <v>40</v>
      </c>
      <c r="D49" s="322"/>
    </row>
    <row r="50" spans="1:4" ht="12.95" customHeight="1" x14ac:dyDescent="0.25">
      <c r="A50" s="477"/>
      <c r="B50" s="581" t="s">
        <v>45</v>
      </c>
      <c r="C50" s="582">
        <v>0</v>
      </c>
      <c r="D50" s="322"/>
    </row>
    <row r="51" spans="1:4" ht="12.95" customHeight="1" x14ac:dyDescent="0.25">
      <c r="A51" s="477" t="s">
        <v>74</v>
      </c>
      <c r="B51" s="581" t="s">
        <v>46</v>
      </c>
      <c r="C51" s="582">
        <v>3130</v>
      </c>
      <c r="D51" s="322"/>
    </row>
    <row r="52" spans="1:4" ht="12.95" customHeight="1" thickBot="1" x14ac:dyDescent="0.3">
      <c r="A52" s="593" t="s">
        <v>71</v>
      </c>
      <c r="B52" s="594" t="s">
        <v>47</v>
      </c>
      <c r="C52" s="595">
        <v>0</v>
      </c>
      <c r="D52" s="322"/>
    </row>
    <row r="53" spans="1:4" ht="12.95" customHeight="1" thickBot="1" x14ac:dyDescent="0.3">
      <c r="A53" s="586" t="s">
        <v>13</v>
      </c>
      <c r="B53" s="587" t="s">
        <v>48</v>
      </c>
      <c r="C53" s="588">
        <f>SUM(C49:C52)</f>
        <v>3170</v>
      </c>
      <c r="D53" s="322"/>
    </row>
    <row r="54" spans="1:4" ht="12.95" customHeight="1" x14ac:dyDescent="0.25">
      <c r="A54" s="496" t="s">
        <v>86</v>
      </c>
      <c r="B54" s="589" t="s">
        <v>49</v>
      </c>
      <c r="C54" s="590">
        <v>0</v>
      </c>
      <c r="D54" s="322"/>
    </row>
    <row r="55" spans="1:4" ht="12.95" customHeight="1" x14ac:dyDescent="0.25">
      <c r="A55" s="1"/>
      <c r="B55" s="581" t="s">
        <v>50</v>
      </c>
      <c r="C55" s="582">
        <v>0</v>
      </c>
      <c r="D55" s="322"/>
    </row>
    <row r="56" spans="1:4" ht="12.95" customHeight="1" thickBot="1" x14ac:dyDescent="0.3">
      <c r="A56" s="596"/>
      <c r="B56" s="591" t="s">
        <v>51</v>
      </c>
      <c r="C56" s="592">
        <v>0</v>
      </c>
      <c r="D56" s="322"/>
    </row>
    <row r="57" spans="1:4" ht="12.95" customHeight="1" thickBot="1" x14ac:dyDescent="0.3">
      <c r="A57" s="586" t="s">
        <v>13</v>
      </c>
      <c r="B57" s="587" t="s">
        <v>52</v>
      </c>
      <c r="C57" s="588">
        <f>SUM(C54:C56)</f>
        <v>0</v>
      </c>
      <c r="D57" s="322"/>
    </row>
    <row r="58" spans="1:4" ht="12.95" customHeight="1" thickBot="1" x14ac:dyDescent="0.3">
      <c r="A58" s="837" t="s">
        <v>53</v>
      </c>
      <c r="B58" s="838"/>
      <c r="C58" s="597">
        <f>SUM(C9,C19,C22,C27,C38,C48,C53,C57)</f>
        <v>65882</v>
      </c>
      <c r="D58" s="322"/>
    </row>
    <row r="59" spans="1:4" ht="20.100000000000001" customHeight="1" x14ac:dyDescent="0.25"/>
    <row r="60" spans="1:4" ht="20.100000000000001" customHeight="1" x14ac:dyDescent="0.25"/>
  </sheetData>
  <mergeCells count="4">
    <mergeCell ref="A13:A14"/>
    <mergeCell ref="A58:B58"/>
    <mergeCell ref="A2:C2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J72"/>
  <sheetViews>
    <sheetView workbookViewId="0">
      <selection sqref="A1:F1"/>
    </sheetView>
  </sheetViews>
  <sheetFormatPr defaultRowHeight="15" x14ac:dyDescent="0.25"/>
  <cols>
    <col min="1" max="1" width="6" customWidth="1"/>
    <col min="5" max="5" width="29.7109375" customWidth="1"/>
    <col min="6" max="8" width="13.42578125" customWidth="1"/>
    <col min="10" max="10" width="11" bestFit="1" customWidth="1"/>
  </cols>
  <sheetData>
    <row r="1" spans="1:10" x14ac:dyDescent="0.25">
      <c r="A1" s="671" t="s">
        <v>603</v>
      </c>
      <c r="B1" s="671"/>
      <c r="C1" s="671"/>
      <c r="D1" s="671"/>
      <c r="E1" s="671"/>
      <c r="F1" s="671"/>
      <c r="G1" s="466"/>
      <c r="H1" s="320"/>
    </row>
    <row r="2" spans="1:10" x14ac:dyDescent="0.25">
      <c r="A2" s="96"/>
      <c r="B2" s="96"/>
      <c r="C2" s="96"/>
      <c r="D2" s="96"/>
      <c r="E2" s="96"/>
      <c r="F2" s="96"/>
      <c r="G2" s="96"/>
      <c r="I2" s="79"/>
    </row>
    <row r="3" spans="1:10" x14ac:dyDescent="0.25">
      <c r="A3" s="672" t="s">
        <v>550</v>
      </c>
      <c r="B3" s="672"/>
      <c r="C3" s="672"/>
      <c r="D3" s="672"/>
      <c r="E3" s="672"/>
      <c r="F3" s="672"/>
      <c r="G3" s="467"/>
      <c r="H3" s="349"/>
    </row>
    <row r="4" spans="1:10" x14ac:dyDescent="0.25">
      <c r="A4" s="737"/>
      <c r="B4" s="737"/>
      <c r="C4" s="737"/>
      <c r="D4" s="737"/>
      <c r="E4" s="737"/>
      <c r="F4" s="737"/>
      <c r="G4" s="737"/>
      <c r="H4" s="52"/>
    </row>
    <row r="5" spans="1:10" ht="15.75" thickBot="1" x14ac:dyDescent="0.3">
      <c r="A5" s="99"/>
      <c r="B5" s="99"/>
      <c r="C5" s="113"/>
      <c r="D5" s="99"/>
      <c r="E5" s="99"/>
      <c r="F5" s="52" t="s">
        <v>95</v>
      </c>
      <c r="G5" s="52"/>
      <c r="H5" s="52"/>
    </row>
    <row r="6" spans="1:10" x14ac:dyDescent="0.25">
      <c r="A6" s="118"/>
      <c r="B6" s="738" t="s">
        <v>89</v>
      </c>
      <c r="C6" s="738"/>
      <c r="D6" s="738"/>
      <c r="E6" s="738"/>
      <c r="F6" s="188" t="s">
        <v>90</v>
      </c>
      <c r="G6" s="341"/>
    </row>
    <row r="7" spans="1:10" ht="30" customHeight="1" x14ac:dyDescent="0.25">
      <c r="A7" s="119" t="s">
        <v>158</v>
      </c>
      <c r="B7" s="716" t="s">
        <v>159</v>
      </c>
      <c r="C7" s="716"/>
      <c r="D7" s="716"/>
      <c r="E7" s="716"/>
      <c r="F7" s="186" t="s">
        <v>289</v>
      </c>
      <c r="G7" s="341"/>
    </row>
    <row r="8" spans="1:10" ht="12.75" customHeight="1" x14ac:dyDescent="0.25">
      <c r="A8" s="700">
        <v>1</v>
      </c>
      <c r="B8" s="723" t="s">
        <v>160</v>
      </c>
      <c r="C8" s="723"/>
      <c r="D8" s="723"/>
      <c r="E8" s="723"/>
      <c r="F8" s="701"/>
      <c r="G8" s="341"/>
    </row>
    <row r="9" spans="1:10" x14ac:dyDescent="0.25">
      <c r="A9" s="700"/>
      <c r="B9" s="723"/>
      <c r="C9" s="723"/>
      <c r="D9" s="723"/>
      <c r="E9" s="723"/>
      <c r="F9" s="702"/>
      <c r="G9" s="341"/>
    </row>
    <row r="10" spans="1:10" x14ac:dyDescent="0.25">
      <c r="A10" s="700"/>
      <c r="B10" s="723"/>
      <c r="C10" s="723"/>
      <c r="D10" s="723"/>
      <c r="E10" s="723"/>
      <c r="F10" s="703"/>
      <c r="G10" s="341"/>
      <c r="J10" s="52"/>
    </row>
    <row r="11" spans="1:10" x14ac:dyDescent="0.25">
      <c r="A11" s="116">
        <v>2</v>
      </c>
      <c r="B11" s="725" t="s">
        <v>203</v>
      </c>
      <c r="C11" s="725"/>
      <c r="D11" s="725"/>
      <c r="E11" s="725"/>
      <c r="F11" s="237">
        <f>('4.számú melléklet'!C29+'4.számú melléklet'!C30+'4.számú melléklet'!C32+'4.számú melléklet'!C33+'4.számú melléklet'!C34+'4.számú melléklet'!C36+'4.számú melléklet'!C31+'4.számú melléklet'!C35)</f>
        <v>9235</v>
      </c>
      <c r="G11" s="341"/>
    </row>
    <row r="12" spans="1:10" x14ac:dyDescent="0.25">
      <c r="A12" s="116">
        <v>3</v>
      </c>
      <c r="B12" s="725" t="s">
        <v>554</v>
      </c>
      <c r="C12" s="725"/>
      <c r="D12" s="725"/>
      <c r="E12" s="725"/>
      <c r="F12" s="237">
        <f>('4.számú melléklet'!C24+'4.számú melléklet'!C25+'4.számú melléklet'!C26+'4.számú melléklet'!C27+'4.számú melléklet'!C28)</f>
        <v>62000</v>
      </c>
      <c r="G12" s="341"/>
    </row>
    <row r="13" spans="1:10" ht="12.75" customHeight="1" x14ac:dyDescent="0.25">
      <c r="A13" s="116">
        <v>4</v>
      </c>
      <c r="B13" s="711" t="s">
        <v>204</v>
      </c>
      <c r="C13" s="711"/>
      <c r="D13" s="711"/>
      <c r="E13" s="711"/>
      <c r="F13" s="237">
        <f>('4.számú melléklet'!C40+'4.számú melléklet'!C45+'4.számú melléklet'!C43+'4.számú melléklet'!C44)</f>
        <v>216263</v>
      </c>
      <c r="G13" s="341"/>
    </row>
    <row r="14" spans="1:10" ht="12.75" customHeight="1" x14ac:dyDescent="0.25">
      <c r="A14" s="116">
        <v>5</v>
      </c>
      <c r="B14" s="711" t="s">
        <v>205</v>
      </c>
      <c r="C14" s="711"/>
      <c r="D14" s="711"/>
      <c r="E14" s="711"/>
      <c r="F14" s="237">
        <f>('4.számú melléklet'!C41+'4.számú melléklet'!C42+'4.számú melléklet'!C38+'4.számú melléklet'!C39)</f>
        <v>59595</v>
      </c>
      <c r="G14" s="341"/>
    </row>
    <row r="15" spans="1:10" x14ac:dyDescent="0.25">
      <c r="A15" s="116">
        <v>6</v>
      </c>
      <c r="B15" s="100" t="s">
        <v>206</v>
      </c>
      <c r="C15" s="100"/>
      <c r="D15" s="100"/>
      <c r="E15" s="100"/>
      <c r="F15" s="238">
        <f>'4.számú melléklet'!C22</f>
        <v>101976</v>
      </c>
      <c r="G15" s="341"/>
    </row>
    <row r="16" spans="1:10" ht="15.75" thickBot="1" x14ac:dyDescent="0.3">
      <c r="A16" s="286">
        <v>7</v>
      </c>
      <c r="B16" s="707" t="s">
        <v>13</v>
      </c>
      <c r="C16" s="707"/>
      <c r="D16" s="707"/>
      <c r="E16" s="707"/>
      <c r="F16" s="239">
        <f>SUM(F11:F15)</f>
        <v>449069</v>
      </c>
      <c r="G16" s="341"/>
    </row>
    <row r="17" spans="1:7" ht="15.75" thickBot="1" x14ac:dyDescent="0.3">
      <c r="A17" s="104"/>
      <c r="B17" s="178"/>
      <c r="C17" s="178"/>
      <c r="D17" s="178"/>
      <c r="E17" s="178"/>
      <c r="F17" s="189"/>
      <c r="G17" s="481"/>
    </row>
    <row r="18" spans="1:7" x14ac:dyDescent="0.25">
      <c r="A18" s="734">
        <v>8</v>
      </c>
      <c r="B18" s="715" t="s">
        <v>207</v>
      </c>
      <c r="C18" s="715"/>
      <c r="D18" s="715"/>
      <c r="E18" s="715"/>
      <c r="F18" s="704"/>
      <c r="G18" s="341"/>
    </row>
    <row r="19" spans="1:7" x14ac:dyDescent="0.25">
      <c r="A19" s="735"/>
      <c r="B19" s="716"/>
      <c r="C19" s="716"/>
      <c r="D19" s="716"/>
      <c r="E19" s="716"/>
      <c r="F19" s="705"/>
      <c r="G19" s="341"/>
    </row>
    <row r="20" spans="1:7" x14ac:dyDescent="0.25">
      <c r="A20" s="736"/>
      <c r="B20" s="719"/>
      <c r="C20" s="719"/>
      <c r="D20" s="719"/>
      <c r="E20" s="719"/>
      <c r="F20" s="706"/>
      <c r="G20" s="341"/>
    </row>
    <row r="21" spans="1:7" x14ac:dyDescent="0.25">
      <c r="A21" s="116">
        <v>9</v>
      </c>
      <c r="B21" s="711" t="s">
        <v>208</v>
      </c>
      <c r="C21" s="711"/>
      <c r="D21" s="711"/>
      <c r="E21" s="711"/>
      <c r="F21" s="237">
        <v>0</v>
      </c>
      <c r="G21" s="341"/>
    </row>
    <row r="22" spans="1:7" x14ac:dyDescent="0.25">
      <c r="A22" s="116">
        <v>10</v>
      </c>
      <c r="B22" s="711" t="s">
        <v>209</v>
      </c>
      <c r="C22" s="711"/>
      <c r="D22" s="711"/>
      <c r="E22" s="711"/>
      <c r="F22" s="237">
        <v>0</v>
      </c>
      <c r="G22" s="341"/>
    </row>
    <row r="23" spans="1:7" x14ac:dyDescent="0.25">
      <c r="A23" s="116">
        <v>11</v>
      </c>
      <c r="B23" s="711" t="s">
        <v>210</v>
      </c>
      <c r="C23" s="711"/>
      <c r="D23" s="711"/>
      <c r="E23" s="711"/>
      <c r="F23" s="237">
        <v>0</v>
      </c>
      <c r="G23" s="341"/>
    </row>
    <row r="24" spans="1:7" ht="15.75" thickBot="1" x14ac:dyDescent="0.3">
      <c r="A24" s="288">
        <v>12</v>
      </c>
      <c r="B24" s="724" t="s">
        <v>211</v>
      </c>
      <c r="C24" s="724"/>
      <c r="D24" s="724"/>
      <c r="E24" s="724"/>
      <c r="F24" s="239">
        <f>SUM(F21:F23)</f>
        <v>0</v>
      </c>
      <c r="G24" s="341"/>
    </row>
    <row r="25" spans="1:7" ht="15.75" thickBot="1" x14ac:dyDescent="0.3">
      <c r="A25" s="294"/>
      <c r="B25" s="115"/>
      <c r="C25" s="114"/>
      <c r="D25" s="114"/>
      <c r="E25" s="114"/>
      <c r="F25" s="114"/>
    </row>
    <row r="26" spans="1:7" x14ac:dyDescent="0.25">
      <c r="A26" s="699">
        <v>13</v>
      </c>
      <c r="B26" s="715" t="s">
        <v>212</v>
      </c>
      <c r="C26" s="715"/>
      <c r="D26" s="715"/>
      <c r="E26" s="715"/>
      <c r="F26" s="704"/>
      <c r="G26" s="341"/>
    </row>
    <row r="27" spans="1:7" x14ac:dyDescent="0.25">
      <c r="A27" s="700"/>
      <c r="B27" s="716"/>
      <c r="C27" s="716"/>
      <c r="D27" s="716"/>
      <c r="E27" s="716"/>
      <c r="F27" s="705"/>
      <c r="G27" s="341"/>
    </row>
    <row r="28" spans="1:7" x14ac:dyDescent="0.25">
      <c r="A28" s="700"/>
      <c r="B28" s="719"/>
      <c r="C28" s="719"/>
      <c r="D28" s="719"/>
      <c r="E28" s="719"/>
      <c r="F28" s="706"/>
      <c r="G28" s="341"/>
    </row>
    <row r="29" spans="1:7" x14ac:dyDescent="0.25">
      <c r="A29" s="116">
        <v>14</v>
      </c>
      <c r="B29" s="731" t="s">
        <v>213</v>
      </c>
      <c r="C29" s="731"/>
      <c r="D29" s="731"/>
      <c r="E29" s="731"/>
      <c r="F29" s="521">
        <f>'4.számú melléklet'!C46</f>
        <v>51852</v>
      </c>
      <c r="G29" s="341"/>
    </row>
    <row r="30" spans="1:7" ht="15.75" thickBot="1" x14ac:dyDescent="0.3">
      <c r="A30" s="288">
        <v>15</v>
      </c>
      <c r="B30" s="724" t="s">
        <v>13</v>
      </c>
      <c r="C30" s="724"/>
      <c r="D30" s="724"/>
      <c r="E30" s="724"/>
      <c r="F30" s="242">
        <f>SUM(F29)</f>
        <v>51852</v>
      </c>
      <c r="G30" s="341"/>
    </row>
    <row r="31" spans="1:7" ht="15.75" thickBot="1" x14ac:dyDescent="0.3">
      <c r="A31" s="177"/>
      <c r="B31" s="101"/>
      <c r="C31" s="101"/>
      <c r="D31" s="101"/>
      <c r="E31" s="101"/>
      <c r="F31" s="101"/>
    </row>
    <row r="32" spans="1:7" ht="15.75" thickBot="1" x14ac:dyDescent="0.3">
      <c r="A32" s="287">
        <v>16</v>
      </c>
      <c r="B32" s="717" t="s">
        <v>273</v>
      </c>
      <c r="C32" s="718"/>
      <c r="D32" s="718"/>
      <c r="E32" s="718"/>
      <c r="F32" s="243">
        <f>F16+F24+F30</f>
        <v>500921</v>
      </c>
      <c r="G32" s="123"/>
    </row>
    <row r="33" spans="1:8" x14ac:dyDescent="0.25">
      <c r="A33" s="292"/>
      <c r="B33" s="240"/>
      <c r="C33" s="244"/>
      <c r="D33" s="244"/>
      <c r="E33" s="244"/>
      <c r="F33" s="244"/>
      <c r="H33" s="123"/>
    </row>
    <row r="34" spans="1:8" ht="15.75" thickBot="1" x14ac:dyDescent="0.3">
      <c r="A34" s="293"/>
      <c r="B34" s="241"/>
      <c r="C34" s="245"/>
      <c r="D34" s="245"/>
      <c r="E34" s="245"/>
      <c r="F34" s="245"/>
      <c r="H34" s="123"/>
    </row>
    <row r="35" spans="1:8" ht="15" customHeight="1" x14ac:dyDescent="0.25">
      <c r="A35" s="713">
        <v>17</v>
      </c>
      <c r="B35" s="715" t="s">
        <v>161</v>
      </c>
      <c r="C35" s="715"/>
      <c r="D35" s="715"/>
      <c r="E35" s="715"/>
      <c r="F35" s="732" t="s">
        <v>289</v>
      </c>
      <c r="G35" s="341"/>
    </row>
    <row r="36" spans="1:8" ht="15" customHeight="1" x14ac:dyDescent="0.25">
      <c r="A36" s="714"/>
      <c r="B36" s="716"/>
      <c r="C36" s="716"/>
      <c r="D36" s="716"/>
      <c r="E36" s="716"/>
      <c r="F36" s="733"/>
      <c r="G36" s="341"/>
    </row>
    <row r="37" spans="1:8" x14ac:dyDescent="0.25">
      <c r="A37" s="116">
        <v>18</v>
      </c>
      <c r="B37" s="711" t="s">
        <v>162</v>
      </c>
      <c r="C37" s="711"/>
      <c r="D37" s="711"/>
      <c r="E37" s="711"/>
      <c r="F37" s="274">
        <f>'6.számú melléklet'!D20+'6.számú melléklet'!D97</f>
        <v>58468.231999999996</v>
      </c>
      <c r="G37" s="341"/>
    </row>
    <row r="38" spans="1:8" x14ac:dyDescent="0.25">
      <c r="A38" s="116">
        <v>19</v>
      </c>
      <c r="B38" s="711" t="s">
        <v>163</v>
      </c>
      <c r="C38" s="711"/>
      <c r="D38" s="711"/>
      <c r="E38" s="711"/>
      <c r="F38" s="274">
        <f>'6.számú melléklet'!D31</f>
        <v>38538.140961599995</v>
      </c>
      <c r="G38" s="341"/>
    </row>
    <row r="39" spans="1:8" x14ac:dyDescent="0.25">
      <c r="A39" s="116">
        <v>20</v>
      </c>
      <c r="B39" s="711" t="s">
        <v>214</v>
      </c>
      <c r="C39" s="711"/>
      <c r="D39" s="711"/>
      <c r="E39" s="711"/>
      <c r="F39" s="274">
        <f>'6.számú melléklet'!D48+'6.számú melléklet'!D87+'6.számú melléklet'!D101</f>
        <v>48154.028943999991</v>
      </c>
      <c r="G39" s="341"/>
    </row>
    <row r="40" spans="1:8" x14ac:dyDescent="0.25">
      <c r="A40" s="116">
        <v>21</v>
      </c>
      <c r="B40" s="711" t="s">
        <v>215</v>
      </c>
      <c r="C40" s="711"/>
      <c r="D40" s="711"/>
      <c r="E40" s="711"/>
      <c r="F40" s="274">
        <f>'6.számú melléklet'!D62</f>
        <v>125442</v>
      </c>
      <c r="G40" s="341"/>
    </row>
    <row r="41" spans="1:8" x14ac:dyDescent="0.25">
      <c r="A41" s="116">
        <v>22</v>
      </c>
      <c r="B41" s="711" t="s">
        <v>216</v>
      </c>
      <c r="C41" s="711"/>
      <c r="D41" s="711"/>
      <c r="E41" s="711"/>
      <c r="F41" s="274">
        <f>'6.számú melléklet'!D69</f>
        <v>6990</v>
      </c>
      <c r="G41" s="341"/>
    </row>
    <row r="42" spans="1:8" x14ac:dyDescent="0.25">
      <c r="A42" s="157">
        <v>23</v>
      </c>
      <c r="B42" s="712" t="s">
        <v>165</v>
      </c>
      <c r="C42" s="712"/>
      <c r="D42" s="712"/>
      <c r="E42" s="712"/>
      <c r="F42" s="247">
        <f>SUM(F37:F41)</f>
        <v>277592.40190559998</v>
      </c>
      <c r="G42" s="341"/>
    </row>
    <row r="43" spans="1:8" x14ac:dyDescent="0.25">
      <c r="A43" s="116">
        <v>24</v>
      </c>
      <c r="B43" s="248" t="s">
        <v>166</v>
      </c>
      <c r="C43" s="143"/>
      <c r="D43" s="181"/>
      <c r="E43" s="143"/>
      <c r="F43" s="143"/>
      <c r="G43" s="341"/>
    </row>
    <row r="44" spans="1:8" x14ac:dyDescent="0.25">
      <c r="A44" s="116">
        <v>25</v>
      </c>
      <c r="B44" s="729" t="s">
        <v>173</v>
      </c>
      <c r="C44" s="721"/>
      <c r="D44" s="721"/>
      <c r="E44" s="722"/>
      <c r="F44" s="274">
        <f>'6.számú melléklet'!D74</f>
        <v>678</v>
      </c>
      <c r="G44" s="341"/>
    </row>
    <row r="45" spans="1:8" x14ac:dyDescent="0.25">
      <c r="A45" s="116">
        <v>26</v>
      </c>
      <c r="B45" s="729" t="s">
        <v>217</v>
      </c>
      <c r="C45" s="721"/>
      <c r="D45" s="721"/>
      <c r="E45" s="722"/>
      <c r="F45" s="274">
        <f>'6.számú melléklet'!D73</f>
        <v>700</v>
      </c>
      <c r="G45" s="341"/>
    </row>
    <row r="46" spans="1:8" x14ac:dyDescent="0.25">
      <c r="A46" s="116">
        <v>27</v>
      </c>
      <c r="B46" s="729" t="s">
        <v>167</v>
      </c>
      <c r="C46" s="721"/>
      <c r="D46" s="721"/>
      <c r="E46" s="722"/>
      <c r="F46" s="274">
        <f>'6.számú melléklet'!D75</f>
        <v>372.06</v>
      </c>
      <c r="G46" s="341"/>
    </row>
    <row r="47" spans="1:8" x14ac:dyDescent="0.25">
      <c r="A47" s="116">
        <v>28</v>
      </c>
      <c r="B47" s="730" t="s">
        <v>168</v>
      </c>
      <c r="C47" s="721"/>
      <c r="D47" s="721"/>
      <c r="E47" s="722"/>
      <c r="F47" s="247">
        <f>SUM(F44:F46)</f>
        <v>1750.06</v>
      </c>
      <c r="G47" s="341"/>
    </row>
    <row r="48" spans="1:8" ht="15" customHeight="1" x14ac:dyDescent="0.25">
      <c r="A48" s="246">
        <v>29</v>
      </c>
      <c r="B48" s="289" t="s">
        <v>218</v>
      </c>
      <c r="C48" s="290"/>
      <c r="D48" s="290"/>
      <c r="E48" s="291"/>
      <c r="F48" s="186"/>
      <c r="G48" s="341"/>
    </row>
    <row r="49" spans="1:7" x14ac:dyDescent="0.25">
      <c r="A49" s="116">
        <v>30</v>
      </c>
      <c r="B49" s="720" t="s">
        <v>219</v>
      </c>
      <c r="C49" s="721"/>
      <c r="D49" s="721"/>
      <c r="E49" s="722"/>
      <c r="F49" s="340">
        <v>14658</v>
      </c>
      <c r="G49" s="341"/>
    </row>
    <row r="50" spans="1:7" x14ac:dyDescent="0.25">
      <c r="A50" s="116">
        <v>31</v>
      </c>
      <c r="B50" s="720" t="s">
        <v>220</v>
      </c>
      <c r="C50" s="721"/>
      <c r="D50" s="721"/>
      <c r="E50" s="722"/>
      <c r="F50" s="340">
        <f>'6.számú melléklet'!D71-14658</f>
        <v>206921</v>
      </c>
      <c r="G50" s="341"/>
    </row>
    <row r="51" spans="1:7" ht="15.75" thickBot="1" x14ac:dyDescent="0.3">
      <c r="A51" s="117">
        <v>32</v>
      </c>
      <c r="B51" s="707" t="s">
        <v>221</v>
      </c>
      <c r="C51" s="707"/>
      <c r="D51" s="707"/>
      <c r="E51" s="707"/>
      <c r="F51" s="242">
        <f>F49+F50</f>
        <v>221579</v>
      </c>
      <c r="G51" s="341"/>
    </row>
    <row r="52" spans="1:7" x14ac:dyDescent="0.25">
      <c r="A52" s="99"/>
      <c r="B52" s="99"/>
      <c r="C52" s="99"/>
      <c r="D52" s="99"/>
      <c r="E52" s="99"/>
      <c r="F52" s="99"/>
    </row>
    <row r="53" spans="1:7" ht="15.75" thickBot="1" x14ac:dyDescent="0.3">
      <c r="A53" s="708"/>
      <c r="B53" s="709"/>
      <c r="C53" s="709"/>
      <c r="D53" s="709"/>
      <c r="E53" s="710"/>
      <c r="F53" s="189"/>
    </row>
    <row r="54" spans="1:7" ht="15.75" thickBot="1" x14ac:dyDescent="0.3">
      <c r="A54" s="250">
        <v>33</v>
      </c>
      <c r="B54" s="726" t="s">
        <v>286</v>
      </c>
      <c r="C54" s="727"/>
      <c r="D54" s="727"/>
      <c r="E54" s="728"/>
      <c r="F54" s="249">
        <f>F42+F47+F51</f>
        <v>500921.46190559998</v>
      </c>
      <c r="G54" s="341"/>
    </row>
    <row r="66" spans="2:7" x14ac:dyDescent="0.25">
      <c r="B66" s="75"/>
      <c r="C66" s="52"/>
      <c r="D66" s="52"/>
      <c r="E66" s="52"/>
      <c r="F66" s="52"/>
      <c r="G66" s="52"/>
    </row>
    <row r="67" spans="2:7" x14ac:dyDescent="0.25">
      <c r="B67" s="75"/>
      <c r="C67" s="52"/>
      <c r="D67" s="52"/>
      <c r="E67" s="52"/>
      <c r="F67" s="52"/>
      <c r="G67" s="52"/>
    </row>
    <row r="68" spans="2:7" x14ac:dyDescent="0.25">
      <c r="B68" s="52"/>
      <c r="C68" s="52"/>
      <c r="D68" s="52"/>
      <c r="E68" s="52"/>
      <c r="F68" s="52"/>
      <c r="G68" s="80"/>
    </row>
    <row r="69" spans="2:7" x14ac:dyDescent="0.25">
      <c r="B69" s="52"/>
      <c r="C69" s="52"/>
      <c r="D69" s="52"/>
      <c r="E69" s="52"/>
      <c r="F69" s="52"/>
      <c r="G69" s="52"/>
    </row>
    <row r="70" spans="2:7" x14ac:dyDescent="0.25">
      <c r="B70" s="75"/>
      <c r="C70" s="52"/>
      <c r="D70" s="52"/>
      <c r="E70" s="52"/>
      <c r="F70" s="52"/>
      <c r="G70" s="80"/>
    </row>
    <row r="71" spans="2:7" x14ac:dyDescent="0.25">
      <c r="B71" s="52"/>
      <c r="C71" s="52"/>
      <c r="D71" s="52"/>
      <c r="E71" s="52"/>
      <c r="F71" s="52"/>
      <c r="G71" s="52"/>
    </row>
    <row r="72" spans="2:7" x14ac:dyDescent="0.25">
      <c r="B72" s="52"/>
      <c r="C72" s="52"/>
      <c r="D72" s="52"/>
      <c r="E72" s="52"/>
      <c r="F72" s="52"/>
      <c r="G72" s="52"/>
    </row>
  </sheetData>
  <mergeCells count="44">
    <mergeCell ref="A1:F1"/>
    <mergeCell ref="A3:F3"/>
    <mergeCell ref="B54:E54"/>
    <mergeCell ref="B44:E44"/>
    <mergeCell ref="B45:E45"/>
    <mergeCell ref="B46:E46"/>
    <mergeCell ref="B47:E47"/>
    <mergeCell ref="B50:E50"/>
    <mergeCell ref="B37:E37"/>
    <mergeCell ref="B29:E29"/>
    <mergeCell ref="B30:E30"/>
    <mergeCell ref="F26:F28"/>
    <mergeCell ref="F35:F36"/>
    <mergeCell ref="A18:A20"/>
    <mergeCell ref="A4:G4"/>
    <mergeCell ref="B6:E6"/>
    <mergeCell ref="B7:E7"/>
    <mergeCell ref="A8:A10"/>
    <mergeCell ref="B8:E10"/>
    <mergeCell ref="B24:E24"/>
    <mergeCell ref="B11:E11"/>
    <mergeCell ref="B12:E12"/>
    <mergeCell ref="B13:E13"/>
    <mergeCell ref="B14:E14"/>
    <mergeCell ref="B16:E16"/>
    <mergeCell ref="B21:E21"/>
    <mergeCell ref="B22:E22"/>
    <mergeCell ref="B23:E23"/>
    <mergeCell ref="B18:E20"/>
    <mergeCell ref="A26:A28"/>
    <mergeCell ref="F8:F10"/>
    <mergeCell ref="F18:F20"/>
    <mergeCell ref="B51:E51"/>
    <mergeCell ref="A53:E53"/>
    <mergeCell ref="B38:E38"/>
    <mergeCell ref="B39:E39"/>
    <mergeCell ref="B40:E40"/>
    <mergeCell ref="B41:E41"/>
    <mergeCell ref="B42:E42"/>
    <mergeCell ref="A35:A36"/>
    <mergeCell ref="B35:E36"/>
    <mergeCell ref="B32:E32"/>
    <mergeCell ref="B26:E28"/>
    <mergeCell ref="B49:E4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E49"/>
  <sheetViews>
    <sheetView workbookViewId="0">
      <selection sqref="A1:C1"/>
    </sheetView>
  </sheetViews>
  <sheetFormatPr defaultRowHeight="15" x14ac:dyDescent="0.25"/>
  <cols>
    <col min="1" max="1" width="8" customWidth="1"/>
    <col min="2" max="2" width="52.5703125" customWidth="1"/>
    <col min="3" max="4" width="13.42578125" customWidth="1"/>
    <col min="5" max="5" width="13.5703125" bestFit="1" customWidth="1"/>
  </cols>
  <sheetData>
    <row r="1" spans="1:5" x14ac:dyDescent="0.25">
      <c r="A1" s="694" t="s">
        <v>602</v>
      </c>
      <c r="B1" s="694"/>
      <c r="C1" s="694"/>
      <c r="D1" s="320"/>
    </row>
    <row r="2" spans="1:5" x14ac:dyDescent="0.25">
      <c r="A2" s="96"/>
      <c r="B2" s="96"/>
      <c r="C2" s="96"/>
    </row>
    <row r="3" spans="1:5" x14ac:dyDescent="0.25">
      <c r="A3" s="694" t="s">
        <v>544</v>
      </c>
      <c r="B3" s="694"/>
      <c r="C3" s="694"/>
      <c r="D3" s="319"/>
    </row>
    <row r="4" spans="1:5" x14ac:dyDescent="0.25">
      <c r="A4" s="96"/>
      <c r="B4" s="96"/>
      <c r="C4" s="96"/>
    </row>
    <row r="5" spans="1:5" ht="15.75" thickBot="1" x14ac:dyDescent="0.3">
      <c r="A5" s="96"/>
      <c r="B5" s="106"/>
      <c r="C5" s="106" t="s">
        <v>101</v>
      </c>
      <c r="D5" s="48"/>
    </row>
    <row r="6" spans="1:5" x14ac:dyDescent="0.25">
      <c r="A6" s="107" t="s">
        <v>112</v>
      </c>
      <c r="B6" s="108" t="s">
        <v>89</v>
      </c>
      <c r="C6" s="108" t="s">
        <v>90</v>
      </c>
      <c r="D6" s="322"/>
    </row>
    <row r="7" spans="1:5" ht="31.5" customHeight="1" x14ac:dyDescent="0.25">
      <c r="A7" s="109">
        <v>1</v>
      </c>
      <c r="B7" s="60" t="s">
        <v>175</v>
      </c>
      <c r="C7" s="280" t="s">
        <v>290</v>
      </c>
      <c r="D7" s="322"/>
    </row>
    <row r="8" spans="1:5" x14ac:dyDescent="0.25">
      <c r="A8" s="109">
        <v>2</v>
      </c>
      <c r="B8" s="179" t="s">
        <v>176</v>
      </c>
      <c r="C8" s="281"/>
      <c r="D8" s="322"/>
    </row>
    <row r="9" spans="1:5" x14ac:dyDescent="0.25">
      <c r="A9" s="109">
        <v>3</v>
      </c>
      <c r="B9" s="56" t="s">
        <v>177</v>
      </c>
      <c r="C9" s="258">
        <v>36366</v>
      </c>
      <c r="D9" s="322"/>
    </row>
    <row r="10" spans="1:5" x14ac:dyDescent="0.25">
      <c r="A10" s="109">
        <v>4</v>
      </c>
      <c r="B10" s="56" t="s">
        <v>105</v>
      </c>
      <c r="C10" s="258">
        <v>44863</v>
      </c>
      <c r="D10" s="322"/>
      <c r="E10" s="524"/>
    </row>
    <row r="11" spans="1:5" x14ac:dyDescent="0.25">
      <c r="A11" s="109">
        <v>5</v>
      </c>
      <c r="B11" s="56" t="s">
        <v>178</v>
      </c>
      <c r="C11" s="258">
        <v>0</v>
      </c>
      <c r="D11" s="322"/>
    </row>
    <row r="12" spans="1:5" x14ac:dyDescent="0.25">
      <c r="A12" s="109">
        <v>6</v>
      </c>
      <c r="B12" s="98" t="s">
        <v>179</v>
      </c>
      <c r="C12" s="336">
        <v>1065</v>
      </c>
      <c r="D12" s="322"/>
    </row>
    <row r="13" spans="1:5" x14ac:dyDescent="0.25">
      <c r="A13" s="109">
        <v>7</v>
      </c>
      <c r="B13" s="56" t="s">
        <v>180</v>
      </c>
      <c r="C13" s="258">
        <v>150</v>
      </c>
      <c r="D13" s="322"/>
    </row>
    <row r="14" spans="1:5" x14ac:dyDescent="0.25">
      <c r="A14" s="109">
        <v>8</v>
      </c>
      <c r="B14" s="56" t="s">
        <v>181</v>
      </c>
      <c r="C14" s="258">
        <v>1608</v>
      </c>
      <c r="D14" s="322"/>
    </row>
    <row r="15" spans="1:5" x14ac:dyDescent="0.25">
      <c r="A15" s="109">
        <v>9</v>
      </c>
      <c r="B15" s="56" t="s">
        <v>182</v>
      </c>
      <c r="C15" s="258">
        <v>0</v>
      </c>
      <c r="D15" s="322"/>
    </row>
    <row r="16" spans="1:5" x14ac:dyDescent="0.25">
      <c r="A16" s="109">
        <v>10</v>
      </c>
      <c r="B16" s="61" t="s">
        <v>183</v>
      </c>
      <c r="C16" s="282">
        <v>11468</v>
      </c>
      <c r="D16" s="322"/>
    </row>
    <row r="17" spans="1:5" ht="17.25" customHeight="1" x14ac:dyDescent="0.25">
      <c r="A17" s="109">
        <v>11</v>
      </c>
      <c r="B17" s="61" t="s">
        <v>184</v>
      </c>
      <c r="C17" s="282">
        <v>3167</v>
      </c>
      <c r="D17" s="322"/>
    </row>
    <row r="18" spans="1:5" s="298" customFormat="1" ht="17.25" customHeight="1" x14ac:dyDescent="0.25">
      <c r="A18" s="109">
        <v>12</v>
      </c>
      <c r="B18" s="61" t="s">
        <v>119</v>
      </c>
      <c r="C18" s="282">
        <v>1384</v>
      </c>
      <c r="D18" s="509"/>
    </row>
    <row r="19" spans="1:5" ht="17.25" customHeight="1" x14ac:dyDescent="0.25">
      <c r="A19" s="109">
        <v>13</v>
      </c>
      <c r="B19" s="110" t="s">
        <v>545</v>
      </c>
      <c r="C19" s="283">
        <v>81</v>
      </c>
      <c r="D19" s="322"/>
      <c r="E19" s="524"/>
    </row>
    <row r="20" spans="1:5" ht="17.25" customHeight="1" x14ac:dyDescent="0.25">
      <c r="A20" s="109">
        <v>14</v>
      </c>
      <c r="B20" s="111" t="s">
        <v>185</v>
      </c>
      <c r="C20" s="282">
        <v>1824</v>
      </c>
      <c r="D20" s="322"/>
    </row>
    <row r="21" spans="1:5" ht="17.25" customHeight="1" x14ac:dyDescent="0.25">
      <c r="A21" s="109">
        <v>15</v>
      </c>
      <c r="B21" s="111" t="s">
        <v>186</v>
      </c>
      <c r="C21" s="282">
        <v>0</v>
      </c>
      <c r="D21" s="322"/>
    </row>
    <row r="22" spans="1:5" ht="17.25" customHeight="1" x14ac:dyDescent="0.25">
      <c r="A22" s="109">
        <v>16</v>
      </c>
      <c r="B22" s="111" t="s">
        <v>187</v>
      </c>
      <c r="C22" s="284">
        <f>SUM(C9:C21)</f>
        <v>101976</v>
      </c>
      <c r="D22" s="322"/>
    </row>
    <row r="23" spans="1:5" ht="15.75" customHeight="1" x14ac:dyDescent="0.25">
      <c r="A23" s="109">
        <v>17</v>
      </c>
      <c r="B23" s="180" t="s">
        <v>188</v>
      </c>
      <c r="C23" s="281"/>
      <c r="D23" s="322"/>
    </row>
    <row r="24" spans="1:5" ht="17.100000000000001" customHeight="1" x14ac:dyDescent="0.25">
      <c r="A24" s="109">
        <v>18</v>
      </c>
      <c r="B24" s="111" t="s">
        <v>189</v>
      </c>
      <c r="C24" s="283">
        <v>0</v>
      </c>
      <c r="D24" s="337"/>
    </row>
    <row r="25" spans="1:5" ht="17.100000000000001" customHeight="1" x14ac:dyDescent="0.25">
      <c r="A25" s="109">
        <v>19</v>
      </c>
      <c r="B25" s="111" t="s">
        <v>190</v>
      </c>
      <c r="C25" s="283">
        <v>1460</v>
      </c>
      <c r="D25" s="322"/>
    </row>
    <row r="26" spans="1:5" ht="17.100000000000001" customHeight="1" x14ac:dyDescent="0.25">
      <c r="A26" s="109">
        <v>20</v>
      </c>
      <c r="B26" s="111" t="s">
        <v>191</v>
      </c>
      <c r="C26" s="283">
        <v>55000</v>
      </c>
      <c r="D26" s="338"/>
    </row>
    <row r="27" spans="1:5" ht="17.100000000000001" customHeight="1" x14ac:dyDescent="0.25">
      <c r="A27" s="109">
        <v>21</v>
      </c>
      <c r="B27" s="111" t="s">
        <v>192</v>
      </c>
      <c r="C27" s="283">
        <v>0</v>
      </c>
      <c r="D27" s="322"/>
    </row>
    <row r="28" spans="1:5" ht="17.100000000000001" customHeight="1" x14ac:dyDescent="0.25">
      <c r="A28" s="109">
        <v>22</v>
      </c>
      <c r="B28" s="111" t="s">
        <v>193</v>
      </c>
      <c r="C28" s="283">
        <v>5540</v>
      </c>
      <c r="D28" s="338"/>
    </row>
    <row r="29" spans="1:5" ht="17.100000000000001" customHeight="1" x14ac:dyDescent="0.25">
      <c r="A29" s="109">
        <v>23</v>
      </c>
      <c r="B29" s="111" t="s">
        <v>547</v>
      </c>
      <c r="C29" s="283">
        <v>600</v>
      </c>
      <c r="D29" s="322"/>
    </row>
    <row r="30" spans="1:5" ht="17.100000000000001" customHeight="1" x14ac:dyDescent="0.25">
      <c r="A30" s="109">
        <v>24</v>
      </c>
      <c r="B30" s="111" t="s">
        <v>546</v>
      </c>
      <c r="C30" s="283">
        <v>200</v>
      </c>
      <c r="D30" s="322"/>
    </row>
    <row r="31" spans="1:5" ht="17.100000000000001" customHeight="1" x14ac:dyDescent="0.25">
      <c r="A31" s="109">
        <v>25</v>
      </c>
      <c r="B31" s="111" t="s">
        <v>43</v>
      </c>
      <c r="C31" s="283">
        <v>35</v>
      </c>
      <c r="D31" s="322"/>
    </row>
    <row r="32" spans="1:5" ht="17.100000000000001" customHeight="1" x14ac:dyDescent="0.25">
      <c r="A32" s="109">
        <v>26</v>
      </c>
      <c r="B32" s="111" t="s">
        <v>194</v>
      </c>
      <c r="C32" s="283">
        <v>1700</v>
      </c>
      <c r="D32" s="322"/>
    </row>
    <row r="33" spans="1:4" ht="17.100000000000001" customHeight="1" x14ac:dyDescent="0.25">
      <c r="A33" s="109">
        <v>27</v>
      </c>
      <c r="B33" s="111" t="s">
        <v>548</v>
      </c>
      <c r="C33" s="283">
        <v>700</v>
      </c>
      <c r="D33" s="322"/>
    </row>
    <row r="34" spans="1:4" x14ac:dyDescent="0.25">
      <c r="A34" s="109">
        <v>28</v>
      </c>
      <c r="B34" s="61" t="s">
        <v>549</v>
      </c>
      <c r="C34" s="283">
        <v>200</v>
      </c>
      <c r="D34" s="322"/>
    </row>
    <row r="35" spans="1:4" s="298" customFormat="1" x14ac:dyDescent="0.25">
      <c r="A35" s="109">
        <v>29</v>
      </c>
      <c r="B35" s="61" t="s">
        <v>552</v>
      </c>
      <c r="C35" s="283">
        <v>5000</v>
      </c>
      <c r="D35" s="509"/>
    </row>
    <row r="36" spans="1:4" x14ac:dyDescent="0.25">
      <c r="A36" s="109">
        <v>30</v>
      </c>
      <c r="B36" s="61" t="s">
        <v>195</v>
      </c>
      <c r="C36" s="283">
        <f>800</f>
        <v>800</v>
      </c>
      <c r="D36" s="337"/>
    </row>
    <row r="37" spans="1:4" x14ac:dyDescent="0.25">
      <c r="A37" s="109">
        <v>31</v>
      </c>
      <c r="B37" s="60" t="s">
        <v>196</v>
      </c>
      <c r="C37" s="284">
        <f>SUM(C24:C36)</f>
        <v>71235</v>
      </c>
      <c r="D37" s="338"/>
    </row>
    <row r="38" spans="1:4" s="65" customFormat="1" x14ac:dyDescent="0.25">
      <c r="A38" s="109">
        <v>32</v>
      </c>
      <c r="B38" s="112" t="s">
        <v>197</v>
      </c>
      <c r="C38" s="283">
        <v>4166</v>
      </c>
      <c r="D38" s="339"/>
    </row>
    <row r="39" spans="1:4" x14ac:dyDescent="0.25">
      <c r="A39" s="109">
        <v>33</v>
      </c>
      <c r="B39" s="60" t="s">
        <v>198</v>
      </c>
      <c r="C39" s="283">
        <v>91</v>
      </c>
      <c r="D39" s="322"/>
    </row>
    <row r="40" spans="1:4" x14ac:dyDescent="0.25">
      <c r="A40" s="109">
        <v>34</v>
      </c>
      <c r="B40" s="60" t="s">
        <v>596</v>
      </c>
      <c r="C40" s="283">
        <v>13806</v>
      </c>
      <c r="D40" s="322"/>
    </row>
    <row r="41" spans="1:4" x14ac:dyDescent="0.25">
      <c r="A41" s="109">
        <v>35</v>
      </c>
      <c r="B41" s="60" t="s">
        <v>199</v>
      </c>
      <c r="C41" s="283">
        <v>54258</v>
      </c>
      <c r="D41" s="322"/>
    </row>
    <row r="42" spans="1:4" x14ac:dyDescent="0.25">
      <c r="A42" s="109">
        <v>36</v>
      </c>
      <c r="B42" s="60" t="s">
        <v>553</v>
      </c>
      <c r="C42" s="283">
        <v>1080</v>
      </c>
      <c r="D42" s="337"/>
    </row>
    <row r="43" spans="1:4" x14ac:dyDescent="0.25">
      <c r="A43" s="109">
        <v>37</v>
      </c>
      <c r="B43" s="60" t="s">
        <v>93</v>
      </c>
      <c r="C43" s="283">
        <v>0</v>
      </c>
      <c r="D43" s="337"/>
    </row>
    <row r="44" spans="1:4" x14ac:dyDescent="0.25">
      <c r="A44" s="109">
        <v>38</v>
      </c>
      <c r="B44" s="60" t="s">
        <v>200</v>
      </c>
      <c r="C44" s="283">
        <v>0</v>
      </c>
      <c r="D44" s="322"/>
    </row>
    <row r="45" spans="1:4" x14ac:dyDescent="0.25">
      <c r="A45" s="109">
        <v>39</v>
      </c>
      <c r="B45" s="60" t="s">
        <v>568</v>
      </c>
      <c r="C45" s="283">
        <f>'8.számú melléklet'!C12+'10.számú melléklet'!C12</f>
        <v>202457</v>
      </c>
      <c r="D45" s="337"/>
    </row>
    <row r="46" spans="1:4" x14ac:dyDescent="0.25">
      <c r="A46" s="109">
        <v>40</v>
      </c>
      <c r="B46" s="60" t="s">
        <v>201</v>
      </c>
      <c r="C46" s="283">
        <v>51852</v>
      </c>
      <c r="D46" s="322"/>
    </row>
    <row r="47" spans="1:4" ht="15.75" thickBot="1" x14ac:dyDescent="0.3">
      <c r="A47" s="109">
        <v>41</v>
      </c>
      <c r="B47" s="62" t="s">
        <v>202</v>
      </c>
      <c r="C47" s="285">
        <f>C22+C37+C38+C39+C40+C41+C42+C43+C44+C46+C45</f>
        <v>500921</v>
      </c>
      <c r="D47" s="322"/>
    </row>
    <row r="48" spans="1:4" x14ac:dyDescent="0.25">
      <c r="D48" s="77"/>
    </row>
    <row r="49" spans="2:3" ht="15.75" x14ac:dyDescent="0.25">
      <c r="B49" s="78"/>
      <c r="C49" s="78"/>
    </row>
  </sheetData>
  <mergeCells count="2">
    <mergeCell ref="A1:C1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33"/>
  <sheetViews>
    <sheetView workbookViewId="0">
      <selection sqref="A1:F1"/>
    </sheetView>
  </sheetViews>
  <sheetFormatPr defaultRowHeight="15" x14ac:dyDescent="0.25"/>
  <cols>
    <col min="6" max="6" width="14.85546875" customWidth="1"/>
    <col min="7" max="7" width="12.7109375" customWidth="1"/>
  </cols>
  <sheetData>
    <row r="1" spans="1:7" x14ac:dyDescent="0.25">
      <c r="A1" s="671" t="s">
        <v>601</v>
      </c>
      <c r="B1" s="671"/>
      <c r="C1" s="671"/>
      <c r="D1" s="671"/>
      <c r="E1" s="671"/>
      <c r="F1" s="671"/>
      <c r="G1" s="295"/>
    </row>
    <row r="2" spans="1:7" x14ac:dyDescent="0.25">
      <c r="A2" s="96"/>
      <c r="B2" s="96"/>
      <c r="C2" s="96"/>
      <c r="D2" s="96"/>
      <c r="E2" s="96"/>
      <c r="F2" s="96"/>
      <c r="G2" s="96"/>
    </row>
    <row r="3" spans="1:7" x14ac:dyDescent="0.25">
      <c r="A3" s="671" t="s">
        <v>551</v>
      </c>
      <c r="B3" s="671"/>
      <c r="C3" s="671"/>
      <c r="D3" s="671"/>
      <c r="E3" s="671"/>
      <c r="F3" s="671"/>
      <c r="G3" s="295"/>
    </row>
    <row r="4" spans="1:7" x14ac:dyDescent="0.25">
      <c r="A4" s="737"/>
      <c r="B4" s="737"/>
      <c r="C4" s="737"/>
      <c r="D4" s="737"/>
      <c r="E4" s="737"/>
      <c r="F4" s="737"/>
      <c r="G4" s="737"/>
    </row>
    <row r="5" spans="1:7" ht="15.75" thickBot="1" x14ac:dyDescent="0.3">
      <c r="A5" s="99"/>
      <c r="B5" s="99"/>
      <c r="C5" s="113"/>
      <c r="D5" s="99"/>
      <c r="E5" s="99"/>
      <c r="F5" s="99" t="s">
        <v>101</v>
      </c>
      <c r="G5" s="236"/>
    </row>
    <row r="6" spans="1:7" x14ac:dyDescent="0.25">
      <c r="A6" s="118"/>
      <c r="B6" s="738" t="s">
        <v>89</v>
      </c>
      <c r="C6" s="738"/>
      <c r="D6" s="738"/>
      <c r="E6" s="738"/>
      <c r="F6" s="273" t="s">
        <v>90</v>
      </c>
      <c r="G6" s="322"/>
    </row>
    <row r="7" spans="1:7" ht="15" customHeight="1" x14ac:dyDescent="0.25">
      <c r="A7" s="157" t="s">
        <v>96</v>
      </c>
      <c r="B7" s="750" t="s">
        <v>159</v>
      </c>
      <c r="C7" s="750"/>
      <c r="D7" s="750"/>
      <c r="E7" s="750"/>
      <c r="F7" s="751" t="s">
        <v>290</v>
      </c>
      <c r="G7" s="322"/>
    </row>
    <row r="8" spans="1:7" ht="15.75" customHeight="1" x14ac:dyDescent="0.25">
      <c r="A8" s="158">
        <v>1</v>
      </c>
      <c r="B8" s="723" t="s">
        <v>160</v>
      </c>
      <c r="C8" s="723"/>
      <c r="D8" s="723"/>
      <c r="E8" s="723"/>
      <c r="F8" s="752"/>
      <c r="G8" s="322"/>
    </row>
    <row r="9" spans="1:7" ht="30.75" customHeight="1" x14ac:dyDescent="0.25">
      <c r="A9" s="159">
        <v>2</v>
      </c>
      <c r="B9" s="749" t="s">
        <v>170</v>
      </c>
      <c r="C9" s="749"/>
      <c r="D9" s="749"/>
      <c r="E9" s="749"/>
      <c r="F9" s="275">
        <f>Közös!C57</f>
        <v>50316</v>
      </c>
      <c r="G9" s="322"/>
    </row>
    <row r="10" spans="1:7" ht="15.75" thickBot="1" x14ac:dyDescent="0.3">
      <c r="A10" s="120">
        <v>3</v>
      </c>
      <c r="B10" s="746" t="s">
        <v>171</v>
      </c>
      <c r="C10" s="747"/>
      <c r="D10" s="747"/>
      <c r="E10" s="748"/>
      <c r="F10" s="277">
        <f>SUM(F9)</f>
        <v>50316</v>
      </c>
      <c r="G10" s="322"/>
    </row>
    <row r="11" spans="1:7" x14ac:dyDescent="0.25">
      <c r="A11" s="187"/>
      <c r="B11" s="276"/>
      <c r="C11" s="276"/>
      <c r="D11" s="276"/>
      <c r="E11" s="276"/>
      <c r="F11" s="276"/>
    </row>
    <row r="12" spans="1:7" x14ac:dyDescent="0.25">
      <c r="A12" s="102"/>
      <c r="B12" s="102"/>
      <c r="C12" s="102"/>
      <c r="D12" s="102"/>
      <c r="E12" s="102"/>
      <c r="F12" s="102"/>
    </row>
    <row r="13" spans="1:7" x14ac:dyDescent="0.25">
      <c r="A13" s="714">
        <v>4</v>
      </c>
      <c r="B13" s="716" t="s">
        <v>161</v>
      </c>
      <c r="C13" s="716"/>
      <c r="D13" s="716"/>
      <c r="E13" s="716"/>
      <c r="F13" s="739"/>
      <c r="G13" s="322"/>
    </row>
    <row r="14" spans="1:7" x14ac:dyDescent="0.25">
      <c r="A14" s="714"/>
      <c r="B14" s="716"/>
      <c r="C14" s="716"/>
      <c r="D14" s="716"/>
      <c r="E14" s="716"/>
      <c r="F14" s="740"/>
      <c r="G14" s="322"/>
    </row>
    <row r="15" spans="1:7" x14ac:dyDescent="0.25">
      <c r="A15" s="116">
        <v>5</v>
      </c>
      <c r="B15" s="711" t="s">
        <v>162</v>
      </c>
      <c r="C15" s="711"/>
      <c r="D15" s="711"/>
      <c r="E15" s="711"/>
      <c r="F15" s="274">
        <f>Közös!C18</f>
        <v>34780</v>
      </c>
      <c r="G15" s="322"/>
    </row>
    <row r="16" spans="1:7" x14ac:dyDescent="0.25">
      <c r="A16" s="116">
        <v>6</v>
      </c>
      <c r="B16" s="711" t="s">
        <v>163</v>
      </c>
      <c r="C16" s="711"/>
      <c r="D16" s="711"/>
      <c r="E16" s="711"/>
      <c r="F16" s="274">
        <f>Közös!C26+Közös!C53</f>
        <v>6721</v>
      </c>
      <c r="G16" s="322"/>
    </row>
    <row r="17" spans="1:7" x14ac:dyDescent="0.25">
      <c r="A17" s="116">
        <v>7</v>
      </c>
      <c r="B17" s="711" t="s">
        <v>33</v>
      </c>
      <c r="C17" s="711"/>
      <c r="D17" s="711"/>
      <c r="E17" s="711"/>
      <c r="F17" s="274">
        <f>Közös!C37</f>
        <v>1570</v>
      </c>
      <c r="G17" s="322"/>
    </row>
    <row r="18" spans="1:7" x14ac:dyDescent="0.25">
      <c r="A18" s="116">
        <v>8</v>
      </c>
      <c r="B18" s="711" t="s">
        <v>43</v>
      </c>
      <c r="C18" s="711"/>
      <c r="D18" s="711"/>
      <c r="E18" s="711"/>
      <c r="F18" s="274">
        <f>Közös!C47</f>
        <v>3770</v>
      </c>
      <c r="G18" s="322"/>
    </row>
    <row r="19" spans="1:7" x14ac:dyDescent="0.25">
      <c r="A19" s="116">
        <v>9</v>
      </c>
      <c r="B19" s="711" t="s">
        <v>164</v>
      </c>
      <c r="C19" s="711"/>
      <c r="D19" s="711"/>
      <c r="E19" s="711"/>
      <c r="F19" s="274">
        <f>Közös!C49</f>
        <v>0</v>
      </c>
      <c r="G19" s="322"/>
    </row>
    <row r="20" spans="1:7" x14ac:dyDescent="0.25">
      <c r="A20" s="116">
        <v>10</v>
      </c>
      <c r="B20" s="711" t="s">
        <v>46</v>
      </c>
      <c r="C20" s="711"/>
      <c r="D20" s="711"/>
      <c r="E20" s="711"/>
      <c r="F20" s="274">
        <f>Közös!C50</f>
        <v>1445</v>
      </c>
      <c r="G20" s="322"/>
    </row>
    <row r="21" spans="1:7" x14ac:dyDescent="0.25">
      <c r="A21" s="116">
        <v>11</v>
      </c>
      <c r="B21" s="711" t="s">
        <v>164</v>
      </c>
      <c r="C21" s="711"/>
      <c r="D21" s="711"/>
      <c r="E21" s="711"/>
      <c r="F21" s="274">
        <f>Közös!C55+Közös!C48</f>
        <v>1930</v>
      </c>
      <c r="G21" s="322"/>
    </row>
    <row r="22" spans="1:7" ht="15.75" thickBot="1" x14ac:dyDescent="0.3">
      <c r="A22" s="120">
        <v>12</v>
      </c>
      <c r="B22" s="724" t="s">
        <v>165</v>
      </c>
      <c r="C22" s="724"/>
      <c r="D22" s="724"/>
      <c r="E22" s="724"/>
      <c r="F22" s="278">
        <f>SUM(F15:F21)</f>
        <v>50216</v>
      </c>
      <c r="G22" s="322"/>
    </row>
    <row r="23" spans="1:7" x14ac:dyDescent="0.25">
      <c r="A23" s="160"/>
      <c r="B23" s="114"/>
      <c r="C23" s="114"/>
      <c r="D23" s="114"/>
      <c r="E23" s="114"/>
      <c r="F23" s="114"/>
    </row>
    <row r="24" spans="1:7" x14ac:dyDescent="0.25">
      <c r="A24" s="93"/>
      <c r="B24" s="114"/>
      <c r="C24" s="114"/>
      <c r="D24" s="114"/>
      <c r="E24" s="114"/>
      <c r="F24" s="114"/>
    </row>
    <row r="25" spans="1:7" x14ac:dyDescent="0.25">
      <c r="A25" s="714">
        <v>13</v>
      </c>
      <c r="B25" s="716" t="s">
        <v>161</v>
      </c>
      <c r="C25" s="716"/>
      <c r="D25" s="716"/>
      <c r="E25" s="716"/>
      <c r="F25" s="739"/>
      <c r="G25" s="335"/>
    </row>
    <row r="26" spans="1:7" x14ac:dyDescent="0.25">
      <c r="A26" s="714"/>
      <c r="B26" s="716"/>
      <c r="C26" s="716"/>
      <c r="D26" s="716"/>
      <c r="E26" s="716"/>
      <c r="F26" s="740"/>
      <c r="G26" s="335"/>
    </row>
    <row r="27" spans="1:7" x14ac:dyDescent="0.25">
      <c r="A27" s="116">
        <v>14</v>
      </c>
      <c r="B27" s="161" t="s">
        <v>172</v>
      </c>
      <c r="C27" s="143"/>
      <c r="D27" s="162"/>
      <c r="E27" s="143"/>
      <c r="F27" s="333">
        <f>Közös!C6</f>
        <v>78</v>
      </c>
      <c r="G27" s="335"/>
    </row>
    <row r="28" spans="1:7" x14ac:dyDescent="0.25">
      <c r="A28" s="116">
        <v>15</v>
      </c>
      <c r="B28" s="741" t="s">
        <v>173</v>
      </c>
      <c r="C28" s="742"/>
      <c r="D28" s="742"/>
      <c r="E28" s="742"/>
      <c r="F28" s="334">
        <f>Közös!C7</f>
        <v>22</v>
      </c>
      <c r="G28" s="335"/>
    </row>
    <row r="29" spans="1:7" x14ac:dyDescent="0.25">
      <c r="A29" s="116">
        <v>16</v>
      </c>
      <c r="B29" s="743" t="s">
        <v>168</v>
      </c>
      <c r="C29" s="742"/>
      <c r="D29" s="742"/>
      <c r="E29" s="742"/>
      <c r="F29" s="334">
        <f>SUM(F27:F28)</f>
        <v>100</v>
      </c>
      <c r="G29" s="335"/>
    </row>
    <row r="30" spans="1:7" x14ac:dyDescent="0.25">
      <c r="A30" s="116">
        <v>17</v>
      </c>
      <c r="B30" s="743" t="s">
        <v>174</v>
      </c>
      <c r="C30" s="742"/>
      <c r="D30" s="742"/>
      <c r="E30" s="742"/>
      <c r="F30" s="279">
        <f t="shared" ref="F30" si="0">(F22+F29)</f>
        <v>50316</v>
      </c>
      <c r="G30" s="335"/>
    </row>
    <row r="31" spans="1:7" ht="15.75" thickBot="1" x14ac:dyDescent="0.3">
      <c r="A31" s="103"/>
      <c r="B31" s="163"/>
      <c r="C31" s="164"/>
      <c r="D31" s="164"/>
      <c r="E31" s="164"/>
      <c r="F31" s="164"/>
    </row>
    <row r="32" spans="1:7" ht="15.75" thickBot="1" x14ac:dyDescent="0.3">
      <c r="A32" s="165">
        <v>18</v>
      </c>
      <c r="B32" s="744" t="s">
        <v>169</v>
      </c>
      <c r="C32" s="745"/>
      <c r="D32" s="745"/>
      <c r="E32" s="745"/>
      <c r="F32" s="332" t="s">
        <v>572</v>
      </c>
      <c r="G32" s="322"/>
    </row>
    <row r="33" spans="1:7" x14ac:dyDescent="0.25">
      <c r="A33" s="92"/>
      <c r="B33" s="92"/>
      <c r="C33" s="92"/>
      <c r="D33" s="92"/>
      <c r="E33" s="92"/>
      <c r="F33" s="92"/>
      <c r="G33" s="92"/>
    </row>
  </sheetData>
  <mergeCells count="27">
    <mergeCell ref="A1:F1"/>
    <mergeCell ref="A3:F3"/>
    <mergeCell ref="B8:E8"/>
    <mergeCell ref="B9:E9"/>
    <mergeCell ref="A4:G4"/>
    <mergeCell ref="B6:E6"/>
    <mergeCell ref="B7:E7"/>
    <mergeCell ref="F7:F8"/>
    <mergeCell ref="B29:E29"/>
    <mergeCell ref="B30:E30"/>
    <mergeCell ref="B32:E32"/>
    <mergeCell ref="B25:E26"/>
    <mergeCell ref="B10:E10"/>
    <mergeCell ref="B13:E14"/>
    <mergeCell ref="B20:E20"/>
    <mergeCell ref="B21:E21"/>
    <mergeCell ref="B15:E15"/>
    <mergeCell ref="B16:E16"/>
    <mergeCell ref="B17:E17"/>
    <mergeCell ref="B18:E18"/>
    <mergeCell ref="B19:E19"/>
    <mergeCell ref="F13:F14"/>
    <mergeCell ref="F25:F26"/>
    <mergeCell ref="A25:A26"/>
    <mergeCell ref="B22:E22"/>
    <mergeCell ref="B28:E28"/>
    <mergeCell ref="A13:A1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G106"/>
  <sheetViews>
    <sheetView zoomScale="95" zoomScaleNormal="95" workbookViewId="0">
      <selection activeCell="A2" sqref="A2:E2"/>
    </sheetView>
  </sheetViews>
  <sheetFormatPr defaultRowHeight="15" x14ac:dyDescent="0.25"/>
  <cols>
    <col min="1" max="1" width="5.42578125" customWidth="1"/>
    <col min="3" max="3" width="35.5703125" customWidth="1"/>
    <col min="4" max="4" width="14.28515625" customWidth="1"/>
    <col min="5" max="5" width="12.7109375" style="556" customWidth="1"/>
    <col min="6" max="6" width="12.7109375" customWidth="1"/>
    <col min="7" max="7" width="28.5703125" customWidth="1"/>
    <col min="8" max="8" width="16.85546875" customWidth="1"/>
  </cols>
  <sheetData>
    <row r="1" spans="1:6" x14ac:dyDescent="0.25">
      <c r="B1" s="65"/>
      <c r="C1" s="65"/>
      <c r="D1" s="65"/>
      <c r="E1" s="544"/>
    </row>
    <row r="2" spans="1:6" x14ac:dyDescent="0.25">
      <c r="A2" s="759" t="s">
        <v>604</v>
      </c>
      <c r="B2" s="760"/>
      <c r="C2" s="760"/>
      <c r="D2" s="760"/>
      <c r="E2" s="760"/>
      <c r="F2" s="96"/>
    </row>
    <row r="3" spans="1:6" x14ac:dyDescent="0.25">
      <c r="A3" s="759" t="s">
        <v>519</v>
      </c>
      <c r="B3" s="760"/>
      <c r="C3" s="760"/>
      <c r="D3" s="760"/>
      <c r="E3" s="760"/>
      <c r="F3" s="96"/>
    </row>
    <row r="4" spans="1:6" x14ac:dyDescent="0.25">
      <c r="A4" s="759" t="s">
        <v>520</v>
      </c>
      <c r="B4" s="760"/>
      <c r="C4" s="760"/>
      <c r="D4" s="760"/>
      <c r="E4" s="760"/>
      <c r="F4" s="350"/>
    </row>
    <row r="5" spans="1:6" x14ac:dyDescent="0.25">
      <c r="A5" s="96"/>
      <c r="B5" s="195"/>
      <c r="C5" s="196"/>
      <c r="D5" s="196"/>
      <c r="E5" s="545"/>
      <c r="F5" s="96"/>
    </row>
    <row r="6" spans="1:6" x14ac:dyDescent="0.25">
      <c r="A6" s="96"/>
      <c r="B6" s="195" t="s">
        <v>113</v>
      </c>
      <c r="C6" s="196"/>
      <c r="D6" s="196"/>
      <c r="E6" s="545"/>
      <c r="F6" s="96"/>
    </row>
    <row r="7" spans="1:6" x14ac:dyDescent="0.25">
      <c r="A7" s="197"/>
      <c r="B7" s="763" t="s">
        <v>89</v>
      </c>
      <c r="C7" s="754"/>
      <c r="D7" s="270" t="s">
        <v>90</v>
      </c>
      <c r="E7" s="228" t="s">
        <v>91</v>
      </c>
      <c r="F7" s="298"/>
    </row>
    <row r="8" spans="1:6" ht="15" customHeight="1" x14ac:dyDescent="0.25">
      <c r="A8" s="761" t="s">
        <v>112</v>
      </c>
      <c r="B8" s="764" t="s">
        <v>0</v>
      </c>
      <c r="C8" s="765"/>
      <c r="D8" s="755" t="s">
        <v>290</v>
      </c>
      <c r="E8" s="768" t="s">
        <v>284</v>
      </c>
      <c r="F8" s="298"/>
    </row>
    <row r="9" spans="1:6" ht="30" customHeight="1" thickBot="1" x14ac:dyDescent="0.3">
      <c r="A9" s="762"/>
      <c r="B9" s="766"/>
      <c r="C9" s="767"/>
      <c r="D9" s="756"/>
      <c r="E9" s="769"/>
      <c r="F9" s="298"/>
    </row>
    <row r="10" spans="1:6" x14ac:dyDescent="0.25">
      <c r="A10" s="200">
        <v>1</v>
      </c>
      <c r="B10" s="199" t="s">
        <v>114</v>
      </c>
      <c r="C10" s="199"/>
      <c r="D10" s="201"/>
      <c r="E10" s="546"/>
      <c r="F10" s="298"/>
    </row>
    <row r="11" spans="1:6" x14ac:dyDescent="0.25">
      <c r="A11" s="200">
        <v>2</v>
      </c>
      <c r="B11" s="199"/>
      <c r="C11" s="199" t="s">
        <v>115</v>
      </c>
      <c r="D11" s="207">
        <f>('011130'!L20+'011130'!D28)/1000</f>
        <v>9273.7279999999992</v>
      </c>
      <c r="E11" s="203">
        <v>1</v>
      </c>
      <c r="F11" s="298"/>
    </row>
    <row r="12" spans="1:6" x14ac:dyDescent="0.25">
      <c r="A12" s="200">
        <v>3</v>
      </c>
      <c r="B12" s="199"/>
      <c r="C12" s="199" t="s">
        <v>116</v>
      </c>
      <c r="D12" s="207">
        <f>('066020'!J21+'066020'!D31+'066020'!E24)/1000</f>
        <v>9147.32</v>
      </c>
      <c r="E12" s="203">
        <v>0.5</v>
      </c>
      <c r="F12" s="298"/>
    </row>
    <row r="13" spans="1:6" x14ac:dyDescent="0.25">
      <c r="A13" s="200">
        <v>4</v>
      </c>
      <c r="B13" s="199"/>
      <c r="C13" s="202" t="s">
        <v>117</v>
      </c>
      <c r="D13" s="207">
        <f>('074031'!J17+'074031'!D25)/1000</f>
        <v>2963.9360000000001</v>
      </c>
      <c r="E13" s="203">
        <v>1</v>
      </c>
      <c r="F13" s="298"/>
    </row>
    <row r="14" spans="1:6" x14ac:dyDescent="0.25">
      <c r="A14" s="200">
        <v>5</v>
      </c>
      <c r="B14" s="199"/>
      <c r="C14" s="199" t="s">
        <v>118</v>
      </c>
      <c r="D14" s="207">
        <f>('082044'!J17+'082044'!D25)/1000</f>
        <v>1231.6880000000001</v>
      </c>
      <c r="E14" s="203">
        <v>1</v>
      </c>
      <c r="F14" s="298"/>
    </row>
    <row r="15" spans="1:6" x14ac:dyDescent="0.25">
      <c r="A15" s="200">
        <v>6</v>
      </c>
      <c r="B15" s="199"/>
      <c r="C15" s="199" t="s">
        <v>119</v>
      </c>
      <c r="D15" s="207">
        <f>('107051'!J20+'107051'!D25)/1000</f>
        <v>0</v>
      </c>
      <c r="E15" s="203">
        <v>0.5</v>
      </c>
      <c r="F15" s="298"/>
    </row>
    <row r="16" spans="1:6" x14ac:dyDescent="0.25">
      <c r="A16" s="200">
        <v>7</v>
      </c>
      <c r="B16" s="199"/>
      <c r="C16" s="202" t="s">
        <v>120</v>
      </c>
      <c r="D16" s="207">
        <v>0</v>
      </c>
      <c r="E16" s="203"/>
      <c r="F16" s="298"/>
    </row>
    <row r="17" spans="1:6" x14ac:dyDescent="0.25">
      <c r="A17" s="200">
        <v>8</v>
      </c>
      <c r="B17" s="199"/>
      <c r="C17" s="202" t="s">
        <v>121</v>
      </c>
      <c r="D17" s="207">
        <f>('082092'!J18+'082092'!D27)/1000</f>
        <v>36</v>
      </c>
      <c r="E17" s="203"/>
      <c r="F17" s="298"/>
    </row>
    <row r="18" spans="1:6" x14ac:dyDescent="0.25">
      <c r="A18" s="200">
        <v>9</v>
      </c>
      <c r="B18" s="204" t="s">
        <v>122</v>
      </c>
      <c r="C18" s="204"/>
      <c r="D18" s="205">
        <f>SUM(D11:D17)</f>
        <v>22652.671999999999</v>
      </c>
      <c r="E18" s="547">
        <f>SUM(E10:E17)</f>
        <v>4</v>
      </c>
      <c r="F18" s="69"/>
    </row>
    <row r="19" spans="1:6" x14ac:dyDescent="0.25">
      <c r="A19" s="200">
        <v>10</v>
      </c>
      <c r="B19" s="96"/>
      <c r="C19" s="202" t="s">
        <v>123</v>
      </c>
      <c r="D19" s="207">
        <f>('041233'!L15+'041237'!J52)/1000</f>
        <v>35815.56</v>
      </c>
      <c r="E19" s="548">
        <v>36</v>
      </c>
      <c r="F19" s="69"/>
    </row>
    <row r="20" spans="1:6" x14ac:dyDescent="0.25">
      <c r="A20" s="200">
        <v>11</v>
      </c>
      <c r="B20" s="204" t="s">
        <v>124</v>
      </c>
      <c r="C20" s="208"/>
      <c r="D20" s="209">
        <f>SUM(D18:D19)</f>
        <v>58468.231999999996</v>
      </c>
      <c r="E20" s="548"/>
      <c r="F20" s="69"/>
    </row>
    <row r="21" spans="1:6" x14ac:dyDescent="0.25">
      <c r="A21" s="200">
        <v>12</v>
      </c>
      <c r="B21" s="199" t="s">
        <v>125</v>
      </c>
      <c r="C21" s="199"/>
      <c r="D21" s="201"/>
      <c r="E21" s="549"/>
      <c r="F21" s="69"/>
    </row>
    <row r="22" spans="1:6" x14ac:dyDescent="0.25">
      <c r="A22" s="200">
        <v>13</v>
      </c>
      <c r="B22" s="199"/>
      <c r="C22" s="202" t="s">
        <v>115</v>
      </c>
      <c r="D22" s="207">
        <f>('011130'!D23+'011130'!G28)/1000</f>
        <v>1804.1542208000001</v>
      </c>
      <c r="E22" s="550"/>
      <c r="F22" s="69"/>
    </row>
    <row r="23" spans="1:6" x14ac:dyDescent="0.25">
      <c r="A23" s="200">
        <v>14</v>
      </c>
      <c r="B23" s="199"/>
      <c r="C23" s="199" t="s">
        <v>116</v>
      </c>
      <c r="D23" s="207">
        <f>('066020'!D24+'066020'!G31)/1000</f>
        <v>1679.5705519999999</v>
      </c>
      <c r="E23" s="550"/>
      <c r="F23" s="298"/>
    </row>
    <row r="24" spans="1:6" x14ac:dyDescent="0.25">
      <c r="A24" s="200">
        <v>15</v>
      </c>
      <c r="B24" s="199"/>
      <c r="C24" s="202" t="s">
        <v>117</v>
      </c>
      <c r="D24" s="207">
        <f>('074031'!D20+'074031'!F25)/1000</f>
        <v>786.65776800000003</v>
      </c>
      <c r="E24" s="550"/>
      <c r="F24" s="298"/>
    </row>
    <row r="25" spans="1:6" x14ac:dyDescent="0.25">
      <c r="A25" s="200">
        <v>16</v>
      </c>
      <c r="B25" s="199"/>
      <c r="C25" s="199" t="s">
        <v>118</v>
      </c>
      <c r="D25" s="207">
        <f>('082044'!D20+'082044'!G25)/1000</f>
        <v>235.95642079999999</v>
      </c>
      <c r="E25" s="550"/>
      <c r="F25" s="298"/>
    </row>
    <row r="26" spans="1:6" x14ac:dyDescent="0.25">
      <c r="A26" s="200">
        <v>17</v>
      </c>
      <c r="B26" s="199"/>
      <c r="C26" s="199" t="s">
        <v>119</v>
      </c>
      <c r="D26" s="207">
        <f>('107051'!D20+'107051'!G25)/1000</f>
        <v>0</v>
      </c>
      <c r="E26" s="550"/>
      <c r="F26" s="298"/>
    </row>
    <row r="27" spans="1:6" x14ac:dyDescent="0.25">
      <c r="A27" s="200">
        <v>18</v>
      </c>
      <c r="B27" s="199"/>
      <c r="C27" s="202" t="s">
        <v>120</v>
      </c>
      <c r="D27" s="207">
        <v>0</v>
      </c>
      <c r="E27" s="550"/>
      <c r="F27" s="298"/>
    </row>
    <row r="28" spans="1:6" x14ac:dyDescent="0.25">
      <c r="A28" s="200">
        <v>19</v>
      </c>
      <c r="B28" s="199"/>
      <c r="C28" s="202" t="s">
        <v>123</v>
      </c>
      <c r="D28" s="207">
        <f>('041233'!D18+'041233'!E18+'041237'!D55+'041237'!E55)/1000</f>
        <v>34024.781999999999</v>
      </c>
      <c r="E28" s="550"/>
      <c r="F28" s="298"/>
    </row>
    <row r="29" spans="1:6" x14ac:dyDescent="0.25">
      <c r="A29" s="200">
        <v>20</v>
      </c>
      <c r="B29" s="199"/>
      <c r="C29" s="202" t="s">
        <v>126</v>
      </c>
      <c r="D29" s="207">
        <v>0</v>
      </c>
      <c r="E29" s="550"/>
      <c r="F29" s="69"/>
    </row>
    <row r="30" spans="1:6" x14ac:dyDescent="0.25">
      <c r="A30" s="200">
        <v>21</v>
      </c>
      <c r="B30" s="199"/>
      <c r="C30" s="202" t="s">
        <v>121</v>
      </c>
      <c r="D30" s="207">
        <f>('082092'!D21+'082092'!G27)/1000</f>
        <v>7.02</v>
      </c>
      <c r="E30" s="550"/>
      <c r="F30" s="69"/>
    </row>
    <row r="31" spans="1:6" x14ac:dyDescent="0.25">
      <c r="A31" s="200">
        <v>22</v>
      </c>
      <c r="B31" s="204" t="s">
        <v>127</v>
      </c>
      <c r="C31" s="204"/>
      <c r="D31" s="205">
        <f>SUM(D22:D30)</f>
        <v>38538.140961599995</v>
      </c>
      <c r="E31" s="551"/>
      <c r="F31" s="69"/>
    </row>
    <row r="32" spans="1:6" x14ac:dyDescent="0.25">
      <c r="A32" s="200">
        <v>23</v>
      </c>
      <c r="B32" s="199" t="s">
        <v>128</v>
      </c>
      <c r="C32" s="199"/>
      <c r="D32" s="201"/>
      <c r="E32" s="550"/>
      <c r="F32" s="69"/>
    </row>
    <row r="33" spans="1:6" x14ac:dyDescent="0.25">
      <c r="A33" s="200">
        <v>24</v>
      </c>
      <c r="B33" s="199"/>
      <c r="C33" s="199" t="s">
        <v>129</v>
      </c>
      <c r="D33" s="207">
        <f>'096015'!E6*0.34/1000</f>
        <v>0</v>
      </c>
      <c r="E33" s="550"/>
      <c r="F33" s="298"/>
    </row>
    <row r="34" spans="1:6" x14ac:dyDescent="0.25">
      <c r="A34" s="200">
        <v>25</v>
      </c>
      <c r="B34" s="199"/>
      <c r="C34" s="202" t="s">
        <v>583</v>
      </c>
      <c r="D34" s="207">
        <f>'045160'!E6/1000</f>
        <v>165.1</v>
      </c>
      <c r="E34" s="550"/>
      <c r="F34" s="298"/>
    </row>
    <row r="35" spans="1:6" x14ac:dyDescent="0.25">
      <c r="A35" s="200">
        <v>26</v>
      </c>
      <c r="B35" s="199"/>
      <c r="C35" s="202" t="s">
        <v>130</v>
      </c>
      <c r="D35" s="207">
        <f>'066010'!E6/1000</f>
        <v>723.9</v>
      </c>
      <c r="E35" s="550"/>
      <c r="F35" s="298"/>
    </row>
    <row r="36" spans="1:6" x14ac:dyDescent="0.25">
      <c r="A36" s="200">
        <v>27</v>
      </c>
      <c r="B36" s="199"/>
      <c r="C36" s="199" t="s">
        <v>131</v>
      </c>
      <c r="D36" s="207">
        <f>'064010'!E6/1000</f>
        <v>3262.5</v>
      </c>
      <c r="E36" s="550"/>
      <c r="F36" s="298"/>
    </row>
    <row r="37" spans="1:6" x14ac:dyDescent="0.25">
      <c r="A37" s="200">
        <v>28</v>
      </c>
      <c r="B37" s="199"/>
      <c r="C37" s="199" t="s">
        <v>132</v>
      </c>
      <c r="D37" s="207">
        <f>'013320'!E6/1000</f>
        <v>749.3</v>
      </c>
      <c r="E37" s="550"/>
      <c r="F37" s="298"/>
    </row>
    <row r="38" spans="1:6" x14ac:dyDescent="0.25">
      <c r="A38" s="200">
        <v>29</v>
      </c>
      <c r="B38" s="199"/>
      <c r="C38" s="199" t="s">
        <v>133</v>
      </c>
      <c r="D38" s="207">
        <f>'066020'!G38/1000</f>
        <v>23681.296300000002</v>
      </c>
      <c r="E38" s="550"/>
      <c r="F38" s="298"/>
    </row>
    <row r="39" spans="1:6" x14ac:dyDescent="0.25">
      <c r="A39" s="200">
        <v>30</v>
      </c>
      <c r="B39" s="199"/>
      <c r="C39" s="202" t="s">
        <v>117</v>
      </c>
      <c r="D39" s="207">
        <f>'074031'!G32/1000</f>
        <v>482.6</v>
      </c>
      <c r="E39" s="550"/>
      <c r="F39" s="298"/>
    </row>
    <row r="40" spans="1:6" x14ac:dyDescent="0.25">
      <c r="A40" s="200">
        <v>31</v>
      </c>
      <c r="B40" s="199"/>
      <c r="C40" s="202" t="s">
        <v>134</v>
      </c>
      <c r="D40" s="207">
        <f>'081030'!E6/1000</f>
        <v>450.85</v>
      </c>
      <c r="E40" s="550"/>
      <c r="F40" s="69"/>
    </row>
    <row r="41" spans="1:6" x14ac:dyDescent="0.25">
      <c r="A41" s="200">
        <v>32</v>
      </c>
      <c r="B41" s="199"/>
      <c r="C41" s="202" t="s">
        <v>274</v>
      </c>
      <c r="D41" s="207">
        <v>0</v>
      </c>
      <c r="E41" s="550"/>
      <c r="F41" s="69"/>
    </row>
    <row r="42" spans="1:6" x14ac:dyDescent="0.25">
      <c r="A42" s="200">
        <v>33</v>
      </c>
      <c r="B42" s="199"/>
      <c r="C42" s="199" t="s">
        <v>119</v>
      </c>
      <c r="D42" s="207">
        <f>'107051'!G32/1000</f>
        <v>2432.0500000000002</v>
      </c>
      <c r="E42" s="550"/>
      <c r="F42" s="298"/>
    </row>
    <row r="43" spans="1:6" x14ac:dyDescent="0.25">
      <c r="A43" s="200">
        <v>34</v>
      </c>
      <c r="B43" s="199"/>
      <c r="C43" s="202" t="s">
        <v>134</v>
      </c>
      <c r="D43" s="207">
        <f>'081030'!E6/1000</f>
        <v>450.85</v>
      </c>
      <c r="E43" s="550"/>
      <c r="F43" s="68"/>
    </row>
    <row r="44" spans="1:6" x14ac:dyDescent="0.25">
      <c r="A44" s="200">
        <v>35</v>
      </c>
      <c r="B44" s="199"/>
      <c r="C44" s="199" t="s">
        <v>118</v>
      </c>
      <c r="D44" s="207">
        <f>'082044'!G32/1000</f>
        <v>79.849999999999994</v>
      </c>
      <c r="E44" s="550"/>
      <c r="F44" s="68"/>
    </row>
    <row r="45" spans="1:6" x14ac:dyDescent="0.25">
      <c r="A45" s="200">
        <v>36</v>
      </c>
      <c r="B45" s="199"/>
      <c r="C45" s="202" t="s">
        <v>121</v>
      </c>
      <c r="D45" s="207">
        <f>'082092'!G34/1000</f>
        <v>2497.4499999999998</v>
      </c>
      <c r="E45" s="550"/>
      <c r="F45" s="68"/>
    </row>
    <row r="46" spans="1:6" x14ac:dyDescent="0.25">
      <c r="A46" s="200">
        <v>37</v>
      </c>
      <c r="B46" s="199"/>
      <c r="C46" s="202" t="s">
        <v>123</v>
      </c>
      <c r="D46" s="528">
        <f>('041233'!G24+'041237'!G61)/1000</f>
        <v>13032.308199999999</v>
      </c>
      <c r="E46" s="550"/>
      <c r="F46" s="68"/>
    </row>
    <row r="47" spans="1:6" x14ac:dyDescent="0.25">
      <c r="A47" s="200">
        <v>38</v>
      </c>
      <c r="B47" s="199"/>
      <c r="C47" s="202" t="s">
        <v>135</v>
      </c>
      <c r="D47" s="528">
        <f>('011130'!F28+'066020'!F31+'074031'!F25+'082044'!F25+'082092'!F27+'107051'!F25)/1000</f>
        <v>145.97444400000001</v>
      </c>
      <c r="E47" s="550"/>
      <c r="F47" s="69"/>
    </row>
    <row r="48" spans="1:6" x14ac:dyDescent="0.25">
      <c r="A48" s="200">
        <v>39</v>
      </c>
      <c r="B48" s="211" t="s">
        <v>136</v>
      </c>
      <c r="C48" s="212"/>
      <c r="D48" s="213">
        <f>SUM(D33:D47)</f>
        <v>48154.028943999991</v>
      </c>
      <c r="E48" s="549"/>
      <c r="F48" s="69"/>
    </row>
    <row r="49" spans="1:6" x14ac:dyDescent="0.25">
      <c r="A49" s="200">
        <v>40</v>
      </c>
      <c r="B49" s="199" t="s">
        <v>137</v>
      </c>
      <c r="C49" s="199"/>
      <c r="D49" s="201"/>
      <c r="E49" s="550"/>
      <c r="F49" s="69"/>
    </row>
    <row r="50" spans="1:6" x14ac:dyDescent="0.25">
      <c r="A50" s="200">
        <v>41</v>
      </c>
      <c r="B50" s="214" t="s">
        <v>138</v>
      </c>
      <c r="C50" s="214"/>
      <c r="D50" s="201"/>
      <c r="E50" s="550"/>
      <c r="F50" s="69"/>
    </row>
    <row r="51" spans="1:6" x14ac:dyDescent="0.25">
      <c r="A51" s="200">
        <v>42</v>
      </c>
      <c r="B51" s="214"/>
      <c r="C51" s="214" t="s">
        <v>541</v>
      </c>
      <c r="D51" s="207">
        <f>'7.számú melléklet'!C10</f>
        <v>65882</v>
      </c>
      <c r="E51" s="550"/>
      <c r="F51" s="69"/>
    </row>
    <row r="52" spans="1:6" x14ac:dyDescent="0.25">
      <c r="A52" s="200">
        <v>43</v>
      </c>
      <c r="B52" s="214"/>
      <c r="C52" s="214" t="s">
        <v>106</v>
      </c>
      <c r="D52" s="201">
        <f>'7.számú melléklet'!C11</f>
        <v>50316</v>
      </c>
      <c r="E52" s="550"/>
      <c r="F52" s="69"/>
    </row>
    <row r="53" spans="1:6" x14ac:dyDescent="0.25">
      <c r="A53" s="200">
        <v>44</v>
      </c>
      <c r="B53" s="214"/>
      <c r="C53" s="199" t="s">
        <v>139</v>
      </c>
      <c r="D53" s="201">
        <f>'7.számú melléklet'!C8</f>
        <v>2938</v>
      </c>
      <c r="E53" s="550"/>
      <c r="F53" s="69"/>
    </row>
    <row r="54" spans="1:6" x14ac:dyDescent="0.25">
      <c r="A54" s="200">
        <v>45</v>
      </c>
      <c r="B54" s="199"/>
      <c r="C54" s="215" t="s">
        <v>140</v>
      </c>
      <c r="D54" s="201">
        <f>'7.számú melléklet'!C9</f>
        <v>960</v>
      </c>
      <c r="E54" s="550"/>
      <c r="F54" s="69"/>
    </row>
    <row r="55" spans="1:6" s="298" customFormat="1" x14ac:dyDescent="0.25">
      <c r="A55" s="200">
        <v>46</v>
      </c>
      <c r="B55" s="199"/>
      <c r="C55" s="215" t="s">
        <v>304</v>
      </c>
      <c r="D55" s="201">
        <v>0</v>
      </c>
      <c r="E55" s="550"/>
      <c r="F55" s="69"/>
    </row>
    <row r="56" spans="1:6" x14ac:dyDescent="0.25">
      <c r="A56" s="200">
        <v>47</v>
      </c>
      <c r="B56" s="214" t="s">
        <v>141</v>
      </c>
      <c r="C56" s="199"/>
      <c r="D56" s="201"/>
      <c r="E56" s="550"/>
      <c r="F56" s="69"/>
    </row>
    <row r="57" spans="1:6" s="298" customFormat="1" x14ac:dyDescent="0.25">
      <c r="A57" s="200"/>
      <c r="B57" s="214"/>
      <c r="C57" s="199" t="s">
        <v>460</v>
      </c>
      <c r="D57" s="201">
        <f>'7.számú melléklet'!C13</f>
        <v>400</v>
      </c>
      <c r="E57" s="550"/>
      <c r="F57" s="69"/>
    </row>
    <row r="58" spans="1:6" s="298" customFormat="1" x14ac:dyDescent="0.25">
      <c r="A58" s="200"/>
      <c r="B58" s="214"/>
      <c r="C58" s="199" t="s">
        <v>537</v>
      </c>
      <c r="D58" s="201">
        <f>SUM('7.számú melléklet'!C29:C30)</f>
        <v>325</v>
      </c>
      <c r="E58" s="550"/>
      <c r="F58" s="69"/>
    </row>
    <row r="59" spans="1:6" x14ac:dyDescent="0.25">
      <c r="A59" s="200">
        <v>48</v>
      </c>
      <c r="B59" s="199"/>
      <c r="C59" s="199" t="s">
        <v>107</v>
      </c>
      <c r="D59" s="517">
        <f>SUM('7.számú melléklet'!C14:C26)</f>
        <v>3500</v>
      </c>
      <c r="E59" s="550"/>
      <c r="F59" s="69"/>
    </row>
    <row r="60" spans="1:6" s="298" customFormat="1" x14ac:dyDescent="0.25">
      <c r="A60" s="200"/>
      <c r="B60" s="199"/>
      <c r="C60" s="199" t="s">
        <v>534</v>
      </c>
      <c r="D60" s="517">
        <f>SUM('7.számú melléklet'!C31,'7.számú melléklet'!C12,'7.számú melléklet'!C32,'7.számú melléklet'!C33,'7.számú melléklet'!C34,'7.számú melléklet'!C35)</f>
        <v>621</v>
      </c>
      <c r="E60" s="550"/>
      <c r="F60" s="69"/>
    </row>
    <row r="61" spans="1:6" x14ac:dyDescent="0.25">
      <c r="A61" s="200">
        <v>49</v>
      </c>
      <c r="B61" s="199"/>
      <c r="C61" s="199" t="s">
        <v>272</v>
      </c>
      <c r="D61" s="201">
        <f>SUM('7.számú melléklet'!C27:C28)</f>
        <v>500</v>
      </c>
      <c r="E61" s="550"/>
      <c r="F61" s="69"/>
    </row>
    <row r="62" spans="1:6" ht="15.75" thickBot="1" x14ac:dyDescent="0.3">
      <c r="A62" s="200">
        <v>50</v>
      </c>
      <c r="B62" s="216" t="s">
        <v>142</v>
      </c>
      <c r="C62" s="216"/>
      <c r="D62" s="217">
        <f>SUM(D51:D61)</f>
        <v>125442</v>
      </c>
      <c r="E62" s="552"/>
      <c r="F62" s="69"/>
    </row>
    <row r="63" spans="1:6" x14ac:dyDescent="0.25">
      <c r="A63" s="200">
        <v>51</v>
      </c>
      <c r="B63" s="199" t="s">
        <v>143</v>
      </c>
      <c r="C63" s="199"/>
      <c r="D63" s="201"/>
      <c r="E63" s="550"/>
      <c r="F63" s="69"/>
    </row>
    <row r="64" spans="1:6" x14ac:dyDescent="0.25">
      <c r="A64" s="200">
        <v>52</v>
      </c>
      <c r="B64" s="199"/>
      <c r="C64" s="199" t="s">
        <v>109</v>
      </c>
      <c r="D64" s="201">
        <f>'7.számú melléklet'!C37</f>
        <v>3000</v>
      </c>
      <c r="E64" s="550"/>
      <c r="F64" s="69"/>
    </row>
    <row r="65" spans="1:7" x14ac:dyDescent="0.25">
      <c r="A65" s="200">
        <v>53</v>
      </c>
      <c r="B65" s="199"/>
      <c r="C65" s="199" t="s">
        <v>533</v>
      </c>
      <c r="D65" s="201">
        <f>'7.számú melléklet'!C38</f>
        <v>600</v>
      </c>
      <c r="E65" s="550"/>
      <c r="F65" s="69"/>
    </row>
    <row r="66" spans="1:7" x14ac:dyDescent="0.25">
      <c r="A66" s="200">
        <v>54</v>
      </c>
      <c r="B66" s="199"/>
      <c r="C66" s="218" t="s">
        <v>110</v>
      </c>
      <c r="D66" s="201">
        <f>'7.számú melléklet'!C39</f>
        <v>750</v>
      </c>
      <c r="E66" s="550"/>
      <c r="F66" s="69"/>
    </row>
    <row r="67" spans="1:7" x14ac:dyDescent="0.25">
      <c r="A67" s="200">
        <v>55</v>
      </c>
      <c r="B67" s="199"/>
      <c r="C67" s="218" t="s">
        <v>302</v>
      </c>
      <c r="D67" s="201">
        <f>'7.számú melléklet'!C40+'7.számú melléklet'!C41+'7.számú melléklet'!C44+'7.számú melléklet'!C42</f>
        <v>2240</v>
      </c>
      <c r="E67" s="550"/>
      <c r="F67" s="69"/>
    </row>
    <row r="68" spans="1:7" x14ac:dyDescent="0.25">
      <c r="A68" s="200">
        <v>56</v>
      </c>
      <c r="B68" s="199"/>
      <c r="C68" s="219" t="s">
        <v>303</v>
      </c>
      <c r="D68" s="201">
        <f>'7.számú melléklet'!C43</f>
        <v>400</v>
      </c>
      <c r="E68" s="550"/>
      <c r="F68" s="69"/>
    </row>
    <row r="69" spans="1:7" x14ac:dyDescent="0.25">
      <c r="A69" s="200">
        <v>57</v>
      </c>
      <c r="B69" s="204" t="s">
        <v>144</v>
      </c>
      <c r="C69" s="204"/>
      <c r="D69" s="205">
        <f>SUM(D64:D68)</f>
        <v>6990</v>
      </c>
      <c r="E69" s="551"/>
      <c r="F69" s="69"/>
    </row>
    <row r="70" spans="1:7" x14ac:dyDescent="0.25">
      <c r="A70" s="200">
        <v>58</v>
      </c>
      <c r="B70" s="220"/>
      <c r="C70" s="204"/>
      <c r="D70" s="205"/>
      <c r="E70" s="551"/>
      <c r="F70" s="69"/>
    </row>
    <row r="71" spans="1:7" x14ac:dyDescent="0.25">
      <c r="A71" s="200">
        <v>59</v>
      </c>
      <c r="B71" s="204" t="s">
        <v>145</v>
      </c>
      <c r="C71" s="204"/>
      <c r="D71" s="205">
        <v>221579</v>
      </c>
      <c r="E71" s="551"/>
      <c r="F71" s="69"/>
    </row>
    <row r="72" spans="1:7" x14ac:dyDescent="0.25">
      <c r="A72" s="200">
        <v>60</v>
      </c>
      <c r="B72" s="199" t="s">
        <v>146</v>
      </c>
      <c r="C72" s="199"/>
      <c r="D72" s="201"/>
      <c r="E72" s="550"/>
      <c r="F72" s="69"/>
    </row>
    <row r="73" spans="1:7" x14ac:dyDescent="0.25">
      <c r="A73" s="200">
        <v>61</v>
      </c>
      <c r="B73" s="199"/>
      <c r="C73" s="199" t="s">
        <v>147</v>
      </c>
      <c r="D73" s="201">
        <f>('066020'!D95/1000)</f>
        <v>700</v>
      </c>
      <c r="E73" s="550"/>
      <c r="F73" s="69"/>
    </row>
    <row r="74" spans="1:7" x14ac:dyDescent="0.25">
      <c r="A74" s="200">
        <v>62</v>
      </c>
      <c r="B74" s="199"/>
      <c r="C74" s="199" t="s">
        <v>148</v>
      </c>
      <c r="D74" s="201">
        <f>(('066020'!D90+'074031'!D63)/1000)</f>
        <v>678</v>
      </c>
      <c r="E74" s="550"/>
      <c r="F74" s="69"/>
    </row>
    <row r="75" spans="1:7" x14ac:dyDescent="0.25">
      <c r="A75" s="200">
        <v>63</v>
      </c>
      <c r="B75" s="199"/>
      <c r="C75" s="199" t="s">
        <v>277</v>
      </c>
      <c r="D75" s="201">
        <f>(D73+D74)*0.27</f>
        <v>372.06</v>
      </c>
      <c r="E75" s="550"/>
      <c r="F75" s="69"/>
    </row>
    <row r="76" spans="1:7" ht="15.75" thickBot="1" x14ac:dyDescent="0.3">
      <c r="A76" s="200">
        <v>64</v>
      </c>
      <c r="B76" s="216" t="s">
        <v>149</v>
      </c>
      <c r="C76" s="216"/>
      <c r="D76" s="217">
        <f>SUM(D73:D75)</f>
        <v>1750.06</v>
      </c>
      <c r="E76" s="552"/>
      <c r="F76" s="69"/>
    </row>
    <row r="77" spans="1:7" ht="15.75" thickBot="1" x14ac:dyDescent="0.3">
      <c r="A77" s="200">
        <v>65</v>
      </c>
      <c r="B77" s="221"/>
      <c r="C77" s="221" t="s">
        <v>150</v>
      </c>
      <c r="D77" s="222">
        <f>D20+D31+D48+D62+D69+D70+D71+D76</f>
        <v>500921.46190559998</v>
      </c>
      <c r="E77" s="553"/>
      <c r="F77" s="298"/>
      <c r="G77" s="87"/>
    </row>
    <row r="78" spans="1:7" x14ac:dyDescent="0.25">
      <c r="A78" s="223"/>
      <c r="B78" s="224"/>
      <c r="C78" s="96"/>
      <c r="D78" s="96"/>
      <c r="E78" s="554"/>
      <c r="F78" s="96"/>
    </row>
    <row r="79" spans="1:7" x14ac:dyDescent="0.25">
      <c r="A79" s="225"/>
      <c r="B79" s="94" t="s">
        <v>151</v>
      </c>
      <c r="C79" s="195"/>
      <c r="D79" s="195"/>
      <c r="E79" s="554"/>
      <c r="F79" s="96"/>
    </row>
    <row r="80" spans="1:7" x14ac:dyDescent="0.25">
      <c r="A80" s="223"/>
      <c r="B80" s="99"/>
      <c r="C80" s="96"/>
      <c r="D80" s="96"/>
      <c r="E80" s="554"/>
      <c r="F80" s="96"/>
    </row>
    <row r="81" spans="1:7" ht="15.75" thickBot="1" x14ac:dyDescent="0.3">
      <c r="A81" s="223"/>
      <c r="B81" s="99"/>
      <c r="C81" s="96"/>
      <c r="D81" s="96"/>
      <c r="E81" s="554"/>
      <c r="F81" s="96"/>
    </row>
    <row r="82" spans="1:7" ht="15" customHeight="1" x14ac:dyDescent="0.25">
      <c r="A82" s="775"/>
      <c r="B82" s="770" t="s">
        <v>0</v>
      </c>
      <c r="C82" s="771"/>
      <c r="D82" s="757" t="s">
        <v>290</v>
      </c>
      <c r="E82" s="773" t="s">
        <v>284</v>
      </c>
    </row>
    <row r="83" spans="1:7" x14ac:dyDescent="0.25">
      <c r="A83" s="776"/>
      <c r="B83" s="772"/>
      <c r="C83" s="772"/>
      <c r="D83" s="758"/>
      <c r="E83" s="774"/>
      <c r="G83" s="87"/>
    </row>
    <row r="84" spans="1:7" x14ac:dyDescent="0.25">
      <c r="A84" s="231">
        <v>66</v>
      </c>
      <c r="B84" s="753" t="s">
        <v>114</v>
      </c>
      <c r="C84" s="754"/>
      <c r="D84" s="230"/>
      <c r="E84" s="547"/>
    </row>
    <row r="85" spans="1:7" x14ac:dyDescent="0.25">
      <c r="A85" s="231">
        <v>67</v>
      </c>
      <c r="B85" s="197"/>
      <c r="C85" s="197" t="s">
        <v>152</v>
      </c>
      <c r="D85" s="198">
        <v>0</v>
      </c>
      <c r="E85" s="547"/>
      <c r="G85" s="87"/>
    </row>
    <row r="86" spans="1:7" x14ac:dyDescent="0.25">
      <c r="A86" s="231">
        <v>68</v>
      </c>
      <c r="B86" s="210" t="s">
        <v>124</v>
      </c>
      <c r="C86" s="210"/>
      <c r="D86" s="226">
        <v>0</v>
      </c>
      <c r="E86" s="547">
        <f>SUM(E76:E84)</f>
        <v>0</v>
      </c>
    </row>
    <row r="87" spans="1:7" x14ac:dyDescent="0.25">
      <c r="A87" s="232">
        <v>69</v>
      </c>
      <c r="B87" s="197"/>
      <c r="C87" s="233" t="s">
        <v>152</v>
      </c>
      <c r="D87" s="271">
        <v>0</v>
      </c>
      <c r="E87" s="228"/>
    </row>
    <row r="88" spans="1:7" x14ac:dyDescent="0.25">
      <c r="A88" s="232">
        <v>70</v>
      </c>
      <c r="B88" s="210" t="s">
        <v>153</v>
      </c>
      <c r="C88" s="210"/>
      <c r="D88" s="226">
        <f>SUM(D86:D87)</f>
        <v>0</v>
      </c>
      <c r="E88" s="547">
        <f>SUM(E72:E87)</f>
        <v>0</v>
      </c>
    </row>
    <row r="89" spans="1:7" ht="15.75" thickBot="1" x14ac:dyDescent="0.3">
      <c r="A89" s="234">
        <v>71</v>
      </c>
      <c r="B89" s="235"/>
      <c r="C89" s="235" t="s">
        <v>154</v>
      </c>
      <c r="D89" s="272">
        <f>SUM(D88,D86)</f>
        <v>0</v>
      </c>
      <c r="E89" s="552"/>
    </row>
    <row r="90" spans="1:7" x14ac:dyDescent="0.25">
      <c r="A90" s="223"/>
      <c r="B90" s="99"/>
      <c r="C90" s="96"/>
      <c r="D90" s="96"/>
      <c r="E90" s="554"/>
      <c r="F90" s="96"/>
    </row>
    <row r="91" spans="1:7" x14ac:dyDescent="0.25">
      <c r="A91" s="223"/>
      <c r="B91" s="99"/>
      <c r="C91" s="96"/>
      <c r="D91" s="96"/>
      <c r="E91" s="554"/>
      <c r="F91" s="96"/>
    </row>
    <row r="92" spans="1:7" x14ac:dyDescent="0.25">
      <c r="A92" s="223"/>
      <c r="B92" s="94" t="s">
        <v>155</v>
      </c>
      <c r="C92" s="195"/>
      <c r="D92" s="195"/>
      <c r="E92" s="554"/>
      <c r="F92" s="96"/>
    </row>
    <row r="93" spans="1:7" ht="15.75" thickBot="1" x14ac:dyDescent="0.3">
      <c r="A93" s="223"/>
      <c r="B93" s="99"/>
      <c r="C93" s="96"/>
      <c r="D93" s="96"/>
      <c r="E93" s="554"/>
      <c r="F93" s="96"/>
    </row>
    <row r="94" spans="1:7" ht="12.75" customHeight="1" x14ac:dyDescent="0.25">
      <c r="A94" s="777"/>
      <c r="B94" s="779" t="s">
        <v>0</v>
      </c>
      <c r="C94" s="780"/>
      <c r="D94" s="757" t="s">
        <v>290</v>
      </c>
      <c r="E94" s="783" t="s">
        <v>284</v>
      </c>
    </row>
    <row r="95" spans="1:7" x14ac:dyDescent="0.25">
      <c r="A95" s="778"/>
      <c r="B95" s="781"/>
      <c r="C95" s="782"/>
      <c r="D95" s="758"/>
      <c r="E95" s="784"/>
    </row>
    <row r="96" spans="1:7" x14ac:dyDescent="0.25">
      <c r="A96" s="231">
        <v>72</v>
      </c>
      <c r="B96" s="753" t="s">
        <v>114</v>
      </c>
      <c r="C96" s="754"/>
      <c r="D96" s="230"/>
      <c r="E96" s="547"/>
      <c r="F96" s="68"/>
      <c r="G96" s="67"/>
    </row>
    <row r="97" spans="1:7" x14ac:dyDescent="0.25">
      <c r="A97" s="231">
        <v>73</v>
      </c>
      <c r="B97" s="197"/>
      <c r="C97" s="233" t="s">
        <v>126</v>
      </c>
      <c r="D97" s="228">
        <v>0</v>
      </c>
      <c r="E97" s="547">
        <v>0</v>
      </c>
      <c r="F97" s="68"/>
      <c r="G97" s="67"/>
    </row>
    <row r="98" spans="1:7" x14ac:dyDescent="0.25">
      <c r="A98" s="231">
        <v>74</v>
      </c>
      <c r="B98" s="210" t="s">
        <v>124</v>
      </c>
      <c r="C98" s="210"/>
      <c r="D98" s="206">
        <f>SUM(D97)</f>
        <v>0</v>
      </c>
      <c r="E98" s="547">
        <f>SUM(E87:E96)</f>
        <v>0</v>
      </c>
      <c r="G98" s="87"/>
    </row>
    <row r="99" spans="1:7" x14ac:dyDescent="0.25">
      <c r="A99" s="231">
        <v>75</v>
      </c>
      <c r="B99" s="753" t="s">
        <v>285</v>
      </c>
      <c r="C99" s="754"/>
      <c r="D99" s="270"/>
      <c r="E99" s="551"/>
    </row>
    <row r="100" spans="1:7" x14ac:dyDescent="0.25">
      <c r="A100" s="231">
        <v>76</v>
      </c>
      <c r="B100" s="197"/>
      <c r="C100" s="233" t="s">
        <v>126</v>
      </c>
      <c r="D100" s="228">
        <v>0</v>
      </c>
      <c r="E100" s="228"/>
      <c r="G100" s="87"/>
    </row>
    <row r="101" spans="1:7" x14ac:dyDescent="0.25">
      <c r="A101" s="231">
        <v>77</v>
      </c>
      <c r="B101" s="210" t="s">
        <v>153</v>
      </c>
      <c r="C101" s="210"/>
      <c r="D101" s="206">
        <f>SUM(D100)</f>
        <v>0</v>
      </c>
      <c r="E101" s="547">
        <f>SUM(E81:E100)</f>
        <v>0</v>
      </c>
      <c r="G101" s="87"/>
    </row>
    <row r="102" spans="1:7" ht="15.75" thickBot="1" x14ac:dyDescent="0.3">
      <c r="A102" s="234">
        <v>78</v>
      </c>
      <c r="B102" s="235"/>
      <c r="C102" s="235" t="s">
        <v>156</v>
      </c>
      <c r="D102" s="272">
        <f>SUM(D98,D101)</f>
        <v>0</v>
      </c>
      <c r="E102" s="552"/>
      <c r="G102" s="87"/>
    </row>
    <row r="103" spans="1:7" x14ac:dyDescent="0.25">
      <c r="A103" s="203"/>
      <c r="B103" s="96"/>
      <c r="C103" s="96"/>
      <c r="D103" s="96"/>
      <c r="E103" s="554"/>
      <c r="F103" s="96"/>
    </row>
    <row r="104" spans="1:7" ht="15.75" thickBot="1" x14ac:dyDescent="0.3">
      <c r="A104" s="227"/>
      <c r="B104" s="96"/>
      <c r="C104" s="96"/>
      <c r="D104" s="96"/>
      <c r="E104" s="554"/>
      <c r="F104" s="96"/>
    </row>
    <row r="105" spans="1:7" ht="15.75" thickBot="1" x14ac:dyDescent="0.3">
      <c r="A105" s="228">
        <v>79</v>
      </c>
      <c r="B105" s="221"/>
      <c r="C105" s="221" t="s">
        <v>157</v>
      </c>
      <c r="D105" s="229">
        <f>D77+D89+D102</f>
        <v>500921.46190559998</v>
      </c>
      <c r="E105" s="555">
        <f>E18+E19</f>
        <v>40</v>
      </c>
      <c r="F105" s="87"/>
    </row>
    <row r="106" spans="1:7" x14ac:dyDescent="0.25">
      <c r="A106" s="70"/>
    </row>
  </sheetData>
  <mergeCells count="19">
    <mergeCell ref="B99:C99"/>
    <mergeCell ref="A94:A95"/>
    <mergeCell ref="B94:C95"/>
    <mergeCell ref="E94:E95"/>
    <mergeCell ref="B96:C96"/>
    <mergeCell ref="B84:C84"/>
    <mergeCell ref="D8:D9"/>
    <mergeCell ref="D82:D83"/>
    <mergeCell ref="D94:D95"/>
    <mergeCell ref="A2:E2"/>
    <mergeCell ref="A3:E3"/>
    <mergeCell ref="A4:E4"/>
    <mergeCell ref="A8:A9"/>
    <mergeCell ref="B7:C7"/>
    <mergeCell ref="B8:C9"/>
    <mergeCell ref="E8:E9"/>
    <mergeCell ref="B82:C83"/>
    <mergeCell ref="E82:E83"/>
    <mergeCell ref="A82:A8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56"/>
  <sheetViews>
    <sheetView workbookViewId="0">
      <selection sqref="A1:C1"/>
    </sheetView>
  </sheetViews>
  <sheetFormatPr defaultRowHeight="15" x14ac:dyDescent="0.25"/>
  <cols>
    <col min="1" max="1" width="8" customWidth="1"/>
    <col min="2" max="2" width="56.5703125" customWidth="1"/>
    <col min="3" max="4" width="18.7109375" style="44" customWidth="1"/>
    <col min="5" max="5" width="18.7109375" customWidth="1"/>
    <col min="6" max="6" width="25.7109375" customWidth="1"/>
    <col min="7" max="7" width="13.42578125" style="44" customWidth="1"/>
    <col min="8" max="8" width="12.42578125" customWidth="1"/>
  </cols>
  <sheetData>
    <row r="1" spans="1:8" ht="15.75" x14ac:dyDescent="0.25">
      <c r="A1" s="786" t="s">
        <v>605</v>
      </c>
      <c r="B1" s="673"/>
      <c r="C1" s="673"/>
      <c r="D1" s="471"/>
      <c r="E1" s="297"/>
    </row>
    <row r="2" spans="1:8" ht="15.75" x14ac:dyDescent="0.25">
      <c r="A2" s="63"/>
      <c r="B2" s="63"/>
      <c r="C2" s="63"/>
      <c r="D2" s="191"/>
      <c r="E2" s="32"/>
    </row>
    <row r="3" spans="1:8" s="45" customFormat="1" ht="15.75" x14ac:dyDescent="0.25">
      <c r="A3" s="786" t="s">
        <v>102</v>
      </c>
      <c r="B3" s="673"/>
      <c r="C3" s="673"/>
      <c r="D3" s="471"/>
      <c r="E3" s="296"/>
      <c r="G3" s="46"/>
    </row>
    <row r="4" spans="1:8" ht="14.25" customHeight="1" x14ac:dyDescent="0.25">
      <c r="B4" s="785"/>
      <c r="C4" s="785"/>
      <c r="D4" s="192"/>
      <c r="F4" s="687"/>
      <c r="G4" s="687"/>
      <c r="H4" s="687"/>
    </row>
    <row r="5" spans="1:8" ht="14.25" customHeight="1" thickBot="1" x14ac:dyDescent="0.3">
      <c r="B5" s="47"/>
      <c r="C5" s="48"/>
      <c r="D5" s="48"/>
      <c r="F5" s="7"/>
      <c r="G5" s="7"/>
      <c r="H5" s="38"/>
    </row>
    <row r="6" spans="1:8" ht="14.25" customHeight="1" x14ac:dyDescent="0.25">
      <c r="A6" s="54"/>
      <c r="B6" s="58" t="s">
        <v>89</v>
      </c>
      <c r="C6" s="184" t="s">
        <v>90</v>
      </c>
      <c r="D6" s="330"/>
      <c r="E6" s="7"/>
      <c r="F6" s="38"/>
      <c r="G6"/>
    </row>
    <row r="7" spans="1:8" ht="31.5" customHeight="1" x14ac:dyDescent="0.25">
      <c r="A7" s="269" t="s">
        <v>112</v>
      </c>
      <c r="B7" s="59" t="s">
        <v>0</v>
      </c>
      <c r="C7" s="257" t="s">
        <v>289</v>
      </c>
      <c r="D7" s="330"/>
      <c r="E7" s="7"/>
      <c r="F7" s="38"/>
      <c r="G7"/>
    </row>
    <row r="8" spans="1:8" ht="18" customHeight="1" x14ac:dyDescent="0.25">
      <c r="A8" s="55">
        <v>1</v>
      </c>
      <c r="B8" s="56" t="s">
        <v>103</v>
      </c>
      <c r="C8" s="185">
        <v>2938</v>
      </c>
      <c r="D8" s="330"/>
      <c r="E8" s="7"/>
      <c r="F8" s="38"/>
      <c r="G8"/>
    </row>
    <row r="9" spans="1:8" ht="18" customHeight="1" x14ac:dyDescent="0.25">
      <c r="A9" s="55">
        <v>2</v>
      </c>
      <c r="B9" s="56" t="s">
        <v>104</v>
      </c>
      <c r="C9" s="185">
        <v>960</v>
      </c>
      <c r="D9" s="330"/>
      <c r="E9" s="7"/>
      <c r="F9" s="38"/>
      <c r="G9"/>
    </row>
    <row r="10" spans="1:8" ht="17.25" customHeight="1" x14ac:dyDescent="0.25">
      <c r="A10" s="55">
        <v>3</v>
      </c>
      <c r="B10" s="56" t="s">
        <v>598</v>
      </c>
      <c r="C10" s="499">
        <f>Ovi!C58</f>
        <v>65882</v>
      </c>
      <c r="D10" s="331"/>
      <c r="E10" s="44"/>
      <c r="G10"/>
    </row>
    <row r="11" spans="1:8" ht="18" customHeight="1" x14ac:dyDescent="0.25">
      <c r="A11" s="55">
        <v>4</v>
      </c>
      <c r="B11" s="56" t="s">
        <v>106</v>
      </c>
      <c r="C11" s="499">
        <f>Közös!C57</f>
        <v>50316</v>
      </c>
      <c r="D11" s="322"/>
      <c r="E11" s="44"/>
      <c r="G11"/>
    </row>
    <row r="12" spans="1:8" ht="18" customHeight="1" x14ac:dyDescent="0.25">
      <c r="A12" s="55">
        <v>5</v>
      </c>
      <c r="B12" s="489" t="s">
        <v>461</v>
      </c>
      <c r="C12" s="185">
        <v>30</v>
      </c>
      <c r="D12" s="322"/>
      <c r="E12" s="44"/>
      <c r="G12"/>
    </row>
    <row r="13" spans="1:8" s="298" customFormat="1" ht="18" customHeight="1" x14ac:dyDescent="0.25">
      <c r="A13" s="55">
        <v>6</v>
      </c>
      <c r="B13" s="489" t="s">
        <v>460</v>
      </c>
      <c r="C13" s="185">
        <v>400</v>
      </c>
      <c r="D13" s="369"/>
      <c r="E13" s="44"/>
    </row>
    <row r="14" spans="1:8" ht="18" customHeight="1" x14ac:dyDescent="0.25">
      <c r="A14" s="55">
        <v>7</v>
      </c>
      <c r="B14" s="489" t="s">
        <v>447</v>
      </c>
      <c r="C14" s="185">
        <v>700</v>
      </c>
      <c r="D14" s="331"/>
      <c r="E14" s="46"/>
      <c r="G14"/>
    </row>
    <row r="15" spans="1:8" s="298" customFormat="1" ht="18" customHeight="1" x14ac:dyDescent="0.25">
      <c r="A15" s="55">
        <v>8</v>
      </c>
      <c r="B15" s="489" t="s">
        <v>448</v>
      </c>
      <c r="C15" s="185">
        <v>300</v>
      </c>
      <c r="D15" s="498"/>
      <c r="E15" s="46"/>
    </row>
    <row r="16" spans="1:8" s="298" customFormat="1" ht="18" customHeight="1" x14ac:dyDescent="0.25">
      <c r="A16" s="55">
        <v>9</v>
      </c>
      <c r="B16" s="489" t="s">
        <v>449</v>
      </c>
      <c r="C16" s="185">
        <v>100</v>
      </c>
      <c r="D16" s="498"/>
      <c r="E16" s="46"/>
    </row>
    <row r="17" spans="1:7" s="298" customFormat="1" ht="18" customHeight="1" x14ac:dyDescent="0.25">
      <c r="A17" s="55">
        <v>10</v>
      </c>
      <c r="B17" s="489" t="s">
        <v>450</v>
      </c>
      <c r="C17" s="185">
        <v>500</v>
      </c>
      <c r="D17" s="498"/>
      <c r="E17" s="46"/>
    </row>
    <row r="18" spans="1:7" s="298" customFormat="1" ht="18" customHeight="1" x14ac:dyDescent="0.25">
      <c r="A18" s="55">
        <v>11</v>
      </c>
      <c r="B18" s="489" t="s">
        <v>451</v>
      </c>
      <c r="C18" s="185">
        <v>500</v>
      </c>
      <c r="D18" s="498"/>
      <c r="E18" s="46"/>
    </row>
    <row r="19" spans="1:7" s="298" customFormat="1" ht="18" customHeight="1" x14ac:dyDescent="0.25">
      <c r="A19" s="55">
        <v>12</v>
      </c>
      <c r="B19" s="489" t="s">
        <v>452</v>
      </c>
      <c r="C19" s="185">
        <v>300</v>
      </c>
      <c r="D19" s="498"/>
      <c r="E19" s="46"/>
    </row>
    <row r="20" spans="1:7" s="298" customFormat="1" ht="18" customHeight="1" x14ac:dyDescent="0.25">
      <c r="A20" s="55">
        <v>13</v>
      </c>
      <c r="B20" s="489" t="s">
        <v>453</v>
      </c>
      <c r="C20" s="185">
        <v>100</v>
      </c>
      <c r="D20" s="498"/>
      <c r="E20" s="46"/>
    </row>
    <row r="21" spans="1:7" s="298" customFormat="1" ht="18" customHeight="1" x14ac:dyDescent="0.25">
      <c r="A21" s="55">
        <v>14</v>
      </c>
      <c r="B21" s="489" t="s">
        <v>454</v>
      </c>
      <c r="C21" s="185">
        <v>100</v>
      </c>
      <c r="D21" s="498"/>
      <c r="E21" s="46"/>
    </row>
    <row r="22" spans="1:7" s="298" customFormat="1" ht="18" customHeight="1" x14ac:dyDescent="0.25">
      <c r="A22" s="55">
        <v>15</v>
      </c>
      <c r="B22" s="489" t="s">
        <v>455</v>
      </c>
      <c r="C22" s="185">
        <v>100</v>
      </c>
      <c r="D22" s="498"/>
      <c r="E22" s="46"/>
    </row>
    <row r="23" spans="1:7" s="298" customFormat="1" ht="18" customHeight="1" x14ac:dyDescent="0.25">
      <c r="A23" s="55">
        <v>16</v>
      </c>
      <c r="B23" s="489" t="s">
        <v>456</v>
      </c>
      <c r="C23" s="185">
        <v>200</v>
      </c>
      <c r="D23" s="498"/>
      <c r="E23" s="46"/>
    </row>
    <row r="24" spans="1:7" s="298" customFormat="1" ht="18" customHeight="1" x14ac:dyDescent="0.25">
      <c r="A24" s="55">
        <v>17</v>
      </c>
      <c r="B24" s="489" t="s">
        <v>457</v>
      </c>
      <c r="C24" s="185">
        <v>200</v>
      </c>
      <c r="D24" s="498"/>
      <c r="E24" s="46"/>
    </row>
    <row r="25" spans="1:7" s="298" customFormat="1" ht="18" customHeight="1" x14ac:dyDescent="0.25">
      <c r="A25" s="55">
        <v>18</v>
      </c>
      <c r="B25" s="489" t="s">
        <v>458</v>
      </c>
      <c r="C25" s="185">
        <v>200</v>
      </c>
      <c r="D25" s="498"/>
      <c r="E25" s="46"/>
    </row>
    <row r="26" spans="1:7" ht="18" customHeight="1" x14ac:dyDescent="0.25">
      <c r="A26" s="55">
        <v>19</v>
      </c>
      <c r="B26" s="57" t="s">
        <v>459</v>
      </c>
      <c r="C26" s="185">
        <v>200</v>
      </c>
      <c r="D26" s="331"/>
      <c r="E26" s="46"/>
      <c r="G26"/>
    </row>
    <row r="27" spans="1:7" s="298" customFormat="1" ht="18" customHeight="1" x14ac:dyDescent="0.25">
      <c r="A27" s="55">
        <v>20</v>
      </c>
      <c r="B27" s="57" t="s">
        <v>535</v>
      </c>
      <c r="C27" s="499">
        <v>250</v>
      </c>
      <c r="D27" s="518"/>
      <c r="E27" s="46"/>
    </row>
    <row r="28" spans="1:7" s="298" customFormat="1" ht="18" customHeight="1" x14ac:dyDescent="0.25">
      <c r="A28" s="55">
        <v>21</v>
      </c>
      <c r="B28" s="57" t="s">
        <v>536</v>
      </c>
      <c r="C28" s="499">
        <v>250</v>
      </c>
      <c r="D28" s="518"/>
      <c r="E28" s="46"/>
    </row>
    <row r="29" spans="1:7" s="298" customFormat="1" ht="18" customHeight="1" x14ac:dyDescent="0.25">
      <c r="A29" s="55">
        <v>22</v>
      </c>
      <c r="B29" s="57" t="s">
        <v>462</v>
      </c>
      <c r="C29" s="499">
        <v>300</v>
      </c>
      <c r="D29" s="498"/>
      <c r="E29" s="46"/>
    </row>
    <row r="30" spans="1:7" ht="18" customHeight="1" x14ac:dyDescent="0.25">
      <c r="A30" s="55">
        <v>23</v>
      </c>
      <c r="B30" s="490" t="s">
        <v>463</v>
      </c>
      <c r="C30" s="499">
        <v>25</v>
      </c>
      <c r="D30" s="331"/>
      <c r="E30" s="46"/>
      <c r="G30"/>
    </row>
    <row r="31" spans="1:7" ht="18" customHeight="1" x14ac:dyDescent="0.25">
      <c r="A31" s="55">
        <v>24</v>
      </c>
      <c r="B31" s="57" t="s">
        <v>464</v>
      </c>
      <c r="C31" s="499">
        <v>240</v>
      </c>
      <c r="D31" s="331"/>
      <c r="E31" s="46"/>
      <c r="G31"/>
    </row>
    <row r="32" spans="1:7" s="298" customFormat="1" ht="18" customHeight="1" x14ac:dyDescent="0.25">
      <c r="A32" s="55">
        <v>25</v>
      </c>
      <c r="B32" s="57" t="s">
        <v>465</v>
      </c>
      <c r="C32" s="499">
        <v>43</v>
      </c>
      <c r="D32" s="498"/>
      <c r="E32" s="46"/>
    </row>
    <row r="33" spans="1:7" s="298" customFormat="1" ht="18" customHeight="1" x14ac:dyDescent="0.25">
      <c r="A33" s="55">
        <v>26</v>
      </c>
      <c r="B33" s="57" t="s">
        <v>466</v>
      </c>
      <c r="C33" s="499">
        <v>161</v>
      </c>
      <c r="D33" s="498"/>
      <c r="E33" s="46"/>
    </row>
    <row r="34" spans="1:7" s="298" customFormat="1" ht="18" customHeight="1" x14ac:dyDescent="0.25">
      <c r="A34" s="55">
        <v>27</v>
      </c>
      <c r="B34" s="57" t="s">
        <v>467</v>
      </c>
      <c r="C34" s="499">
        <v>95</v>
      </c>
      <c r="D34" s="498"/>
      <c r="E34" s="46"/>
    </row>
    <row r="35" spans="1:7" s="298" customFormat="1" ht="18" customHeight="1" x14ac:dyDescent="0.25">
      <c r="A35" s="55">
        <v>28</v>
      </c>
      <c r="B35" s="57" t="s">
        <v>468</v>
      </c>
      <c r="C35" s="499">
        <v>52</v>
      </c>
      <c r="D35" s="498"/>
      <c r="E35" s="46"/>
    </row>
    <row r="36" spans="1:7" x14ac:dyDescent="0.25">
      <c r="A36" s="508">
        <v>29</v>
      </c>
      <c r="B36" s="500" t="s">
        <v>108</v>
      </c>
      <c r="C36" s="501">
        <f>SUM(C8:C35)</f>
        <v>125442</v>
      </c>
      <c r="D36" s="502"/>
      <c r="E36" s="44"/>
      <c r="G36"/>
    </row>
    <row r="37" spans="1:7" x14ac:dyDescent="0.25">
      <c r="A37" s="55">
        <v>30</v>
      </c>
      <c r="B37" s="110" t="s">
        <v>469</v>
      </c>
      <c r="C37" s="503">
        <v>3000</v>
      </c>
      <c r="D37" s="322"/>
      <c r="E37" s="44"/>
      <c r="G37"/>
    </row>
    <row r="38" spans="1:7" x14ac:dyDescent="0.25">
      <c r="A38" s="55">
        <v>31</v>
      </c>
      <c r="B38" s="110" t="s">
        <v>470</v>
      </c>
      <c r="C38" s="503">
        <v>600</v>
      </c>
      <c r="D38" s="322"/>
      <c r="E38" s="44"/>
      <c r="G38"/>
    </row>
    <row r="39" spans="1:7" x14ac:dyDescent="0.25">
      <c r="A39" s="55">
        <v>32</v>
      </c>
      <c r="B39" s="110" t="s">
        <v>471</v>
      </c>
      <c r="C39" s="503">
        <v>750</v>
      </c>
      <c r="D39" s="331"/>
      <c r="E39" s="46"/>
      <c r="G39"/>
    </row>
    <row r="40" spans="1:7" x14ac:dyDescent="0.25">
      <c r="A40" s="55">
        <v>33</v>
      </c>
      <c r="B40" s="110" t="s">
        <v>472</v>
      </c>
      <c r="C40" s="503">
        <v>440</v>
      </c>
      <c r="D40" s="322"/>
      <c r="E40" s="44"/>
      <c r="G40"/>
    </row>
    <row r="41" spans="1:7" x14ac:dyDescent="0.25">
      <c r="A41" s="55">
        <v>34</v>
      </c>
      <c r="B41" s="110" t="s">
        <v>473</v>
      </c>
      <c r="C41" s="503">
        <v>600</v>
      </c>
      <c r="D41" s="322"/>
      <c r="E41" s="44"/>
      <c r="G41"/>
    </row>
    <row r="42" spans="1:7" s="298" customFormat="1" x14ac:dyDescent="0.25">
      <c r="A42" s="55">
        <v>35</v>
      </c>
      <c r="B42" s="504" t="s">
        <v>474</v>
      </c>
      <c r="C42" s="505">
        <v>200</v>
      </c>
      <c r="D42" s="369"/>
      <c r="E42" s="44"/>
    </row>
    <row r="43" spans="1:7" s="298" customFormat="1" x14ac:dyDescent="0.25">
      <c r="A43" s="55">
        <v>36</v>
      </c>
      <c r="B43" s="504" t="s">
        <v>475</v>
      </c>
      <c r="C43" s="505">
        <v>400</v>
      </c>
      <c r="D43" s="369"/>
      <c r="E43" s="44"/>
    </row>
    <row r="44" spans="1:7" s="298" customFormat="1" x14ac:dyDescent="0.25">
      <c r="A44" s="55">
        <v>37</v>
      </c>
      <c r="B44" s="504" t="s">
        <v>476</v>
      </c>
      <c r="C44" s="505">
        <v>1000</v>
      </c>
      <c r="D44" s="369"/>
      <c r="E44" s="44"/>
    </row>
    <row r="45" spans="1:7" ht="15.75" thickBot="1" x14ac:dyDescent="0.3">
      <c r="A45" s="508">
        <v>38</v>
      </c>
      <c r="B45" s="506" t="s">
        <v>111</v>
      </c>
      <c r="C45" s="507">
        <f>SUM(C37:C44)</f>
        <v>6990</v>
      </c>
      <c r="D45" s="322"/>
      <c r="E45" s="44"/>
      <c r="G45"/>
    </row>
    <row r="46" spans="1:7" x14ac:dyDescent="0.25">
      <c r="A46" s="49"/>
      <c r="B46" s="50"/>
      <c r="C46" s="51"/>
      <c r="D46" s="51"/>
      <c r="E46" s="51"/>
    </row>
    <row r="47" spans="1:7" x14ac:dyDescent="0.25">
      <c r="A47" s="52"/>
      <c r="B47" s="52"/>
      <c r="C47" s="53"/>
      <c r="D47" s="53"/>
    </row>
    <row r="48" spans="1:7" x14ac:dyDescent="0.25">
      <c r="A48" s="52"/>
      <c r="B48" s="52"/>
      <c r="C48" s="53"/>
      <c r="D48" s="53"/>
    </row>
    <row r="53" spans="2:2" x14ac:dyDescent="0.25">
      <c r="B53" s="52"/>
    </row>
    <row r="54" spans="2:2" x14ac:dyDescent="0.25">
      <c r="B54" s="52"/>
    </row>
    <row r="55" spans="2:2" x14ac:dyDescent="0.25">
      <c r="B55" s="52"/>
    </row>
    <row r="56" spans="2:2" x14ac:dyDescent="0.25">
      <c r="B56" s="52"/>
    </row>
  </sheetData>
  <mergeCells count="4">
    <mergeCell ref="B4:C4"/>
    <mergeCell ref="F4:H4"/>
    <mergeCell ref="A1:C1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12"/>
  <sheetViews>
    <sheetView workbookViewId="0">
      <selection sqref="A1:D1"/>
    </sheetView>
  </sheetViews>
  <sheetFormatPr defaultRowHeight="15" x14ac:dyDescent="0.25"/>
  <cols>
    <col min="1" max="1" width="7.7109375" customWidth="1"/>
    <col min="2" max="2" width="58.85546875" customWidth="1"/>
    <col min="3" max="3" width="18" style="298" customWidth="1"/>
    <col min="4" max="6" width="17.42578125" customWidth="1"/>
  </cols>
  <sheetData>
    <row r="1" spans="1:6" ht="15.75" x14ac:dyDescent="0.25">
      <c r="A1" s="787" t="s">
        <v>606</v>
      </c>
      <c r="B1" s="673"/>
      <c r="C1" s="673"/>
      <c r="D1" s="673"/>
      <c r="E1" s="471"/>
      <c r="F1" s="297"/>
    </row>
    <row r="2" spans="1:6" ht="15.75" x14ac:dyDescent="0.25">
      <c r="A2" s="33"/>
      <c r="B2" s="32"/>
      <c r="C2" s="32"/>
      <c r="D2" s="32"/>
      <c r="E2" s="32"/>
    </row>
    <row r="3" spans="1:6" ht="15.75" x14ac:dyDescent="0.25">
      <c r="A3" s="787" t="s">
        <v>443</v>
      </c>
      <c r="B3" s="673"/>
      <c r="C3" s="673"/>
      <c r="D3" s="673"/>
      <c r="E3" s="471"/>
      <c r="F3" s="299"/>
    </row>
    <row r="4" spans="1:6" ht="15.75" x14ac:dyDescent="0.25">
      <c r="A4" s="31"/>
      <c r="B4" s="41"/>
      <c r="C4" s="193"/>
      <c r="D4" s="41"/>
      <c r="E4" s="193"/>
    </row>
    <row r="5" spans="1:6" ht="15.75" x14ac:dyDescent="0.25">
      <c r="A5" s="31"/>
      <c r="B5" s="41"/>
      <c r="C5" s="193"/>
      <c r="D5" s="41"/>
      <c r="E5" s="193"/>
    </row>
    <row r="6" spans="1:6" ht="16.5" thickBot="1" x14ac:dyDescent="0.3">
      <c r="A6" s="34" t="s">
        <v>88</v>
      </c>
      <c r="B6" s="32"/>
      <c r="C6" s="32"/>
      <c r="D6" s="40"/>
      <c r="E6" s="40" t="s">
        <v>101</v>
      </c>
      <c r="F6" s="40"/>
    </row>
    <row r="7" spans="1:6" ht="15.75" x14ac:dyDescent="0.25">
      <c r="A7" s="540"/>
      <c r="B7" s="525" t="s">
        <v>89</v>
      </c>
      <c r="C7" s="525" t="s">
        <v>90</v>
      </c>
      <c r="D7" s="525" t="s">
        <v>91</v>
      </c>
      <c r="E7" s="539" t="s">
        <v>575</v>
      </c>
    </row>
    <row r="8" spans="1:6" ht="31.5" x14ac:dyDescent="0.25">
      <c r="A8" s="64" t="s">
        <v>96</v>
      </c>
      <c r="B8" s="42" t="s">
        <v>99</v>
      </c>
      <c r="C8" s="42" t="s">
        <v>555</v>
      </c>
      <c r="D8" s="42" t="s">
        <v>288</v>
      </c>
      <c r="E8" s="541" t="s">
        <v>574</v>
      </c>
    </row>
    <row r="9" spans="1:6" ht="31.5" customHeight="1" x14ac:dyDescent="0.25">
      <c r="A9" s="182">
        <v>1</v>
      </c>
      <c r="B9" s="329" t="s">
        <v>444</v>
      </c>
      <c r="C9" s="267">
        <v>8264</v>
      </c>
      <c r="D9" s="267">
        <v>11805</v>
      </c>
      <c r="E9" s="542">
        <f>D9-C9</f>
        <v>3541</v>
      </c>
    </row>
    <row r="10" spans="1:6" s="298" customFormat="1" ht="31.5" customHeight="1" x14ac:dyDescent="0.25">
      <c r="A10" s="182">
        <v>2</v>
      </c>
      <c r="B10" s="329" t="s">
        <v>445</v>
      </c>
      <c r="C10" s="267">
        <v>10000</v>
      </c>
      <c r="D10" s="267">
        <v>10000</v>
      </c>
      <c r="E10" s="542">
        <f t="shared" ref="E10:E12" si="0">D10-C10</f>
        <v>0</v>
      </c>
    </row>
    <row r="11" spans="1:6" s="298" customFormat="1" ht="31.5" customHeight="1" x14ac:dyDescent="0.25">
      <c r="A11" s="182">
        <v>3</v>
      </c>
      <c r="B11" s="329" t="s">
        <v>446</v>
      </c>
      <c r="C11" s="267">
        <v>14899</v>
      </c>
      <c r="D11" s="267">
        <v>22922</v>
      </c>
      <c r="E11" s="542">
        <f t="shared" si="0"/>
        <v>8023</v>
      </c>
    </row>
    <row r="12" spans="1:6" ht="16.5" thickBot="1" x14ac:dyDescent="0.3">
      <c r="A12" s="35">
        <v>3</v>
      </c>
      <c r="B12" s="36" t="s">
        <v>100</v>
      </c>
      <c r="C12" s="526">
        <f>SUM(C9:C11)</f>
        <v>33163</v>
      </c>
      <c r="D12" s="183">
        <f>SUM(D9:D11)</f>
        <v>44727</v>
      </c>
      <c r="E12" s="543">
        <f t="shared" si="0"/>
        <v>11564</v>
      </c>
    </row>
  </sheetData>
  <mergeCells count="2">
    <mergeCell ref="A1:D1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E13"/>
  <sheetViews>
    <sheetView workbookViewId="0">
      <selection sqref="A1:C1"/>
    </sheetView>
  </sheetViews>
  <sheetFormatPr defaultRowHeight="15" x14ac:dyDescent="0.25"/>
  <cols>
    <col min="1" max="1" width="4.7109375" customWidth="1"/>
    <col min="2" max="2" width="45" customWidth="1"/>
    <col min="3" max="5" width="17.42578125" customWidth="1"/>
  </cols>
  <sheetData>
    <row r="1" spans="1:5" x14ac:dyDescent="0.25">
      <c r="A1" s="788" t="s">
        <v>607</v>
      </c>
      <c r="B1" s="673"/>
      <c r="C1" s="673"/>
      <c r="D1" s="471"/>
      <c r="E1" s="301"/>
    </row>
    <row r="2" spans="1:5" x14ac:dyDescent="0.25">
      <c r="A2" s="166"/>
      <c r="B2" s="167"/>
      <c r="C2" s="167"/>
      <c r="D2" s="167"/>
      <c r="E2" s="167"/>
    </row>
    <row r="3" spans="1:5" x14ac:dyDescent="0.25">
      <c r="A3" s="788" t="s">
        <v>442</v>
      </c>
      <c r="B3" s="673"/>
      <c r="C3" s="673"/>
      <c r="D3" s="471"/>
      <c r="E3" s="300"/>
    </row>
    <row r="4" spans="1:5" x14ac:dyDescent="0.25">
      <c r="A4" s="194"/>
      <c r="B4" s="259"/>
      <c r="C4" s="259"/>
      <c r="D4" s="259"/>
      <c r="E4" s="259"/>
    </row>
    <row r="5" spans="1:5" x14ac:dyDescent="0.25">
      <c r="A5" s="194"/>
      <c r="B5" s="259"/>
      <c r="C5" s="259"/>
      <c r="D5" s="259"/>
      <c r="E5" s="259"/>
    </row>
    <row r="6" spans="1:5" x14ac:dyDescent="0.25">
      <c r="A6" s="194"/>
      <c r="B6" s="259"/>
      <c r="C6" s="259"/>
      <c r="D6" s="259"/>
      <c r="E6" s="259"/>
    </row>
    <row r="7" spans="1:5" ht="15.75" thickBot="1" x14ac:dyDescent="0.3">
      <c r="A7" s="96"/>
      <c r="B7" s="96"/>
      <c r="C7" s="260" t="s">
        <v>95</v>
      </c>
      <c r="D7" s="260"/>
      <c r="E7" s="260"/>
    </row>
    <row r="8" spans="1:5" x14ac:dyDescent="0.25">
      <c r="A8" s="255"/>
      <c r="B8" s="184" t="s">
        <v>89</v>
      </c>
      <c r="C8" s="184" t="s">
        <v>90</v>
      </c>
      <c r="D8" s="322"/>
    </row>
    <row r="9" spans="1:5" ht="42.75" x14ac:dyDescent="0.25">
      <c r="A9" s="261" t="s">
        <v>96</v>
      </c>
      <c r="B9" s="256" t="s">
        <v>97</v>
      </c>
      <c r="C9" s="257" t="s">
        <v>288</v>
      </c>
      <c r="D9" s="322"/>
    </row>
    <row r="10" spans="1:5" x14ac:dyDescent="0.25">
      <c r="A10" s="262">
        <v>1</v>
      </c>
      <c r="B10" s="56"/>
      <c r="C10" s="263">
        <v>0</v>
      </c>
      <c r="D10" s="322"/>
    </row>
    <row r="11" spans="1:5" s="298" customFormat="1" x14ac:dyDescent="0.25">
      <c r="A11" s="478">
        <v>2</v>
      </c>
      <c r="B11" s="479"/>
      <c r="C11" s="480">
        <v>0</v>
      </c>
      <c r="D11" s="369"/>
    </row>
    <row r="12" spans="1:5" s="298" customFormat="1" x14ac:dyDescent="0.25">
      <c r="A12" s="478">
        <v>3</v>
      </c>
      <c r="B12" s="479"/>
      <c r="C12" s="480">
        <v>0</v>
      </c>
      <c r="D12" s="369"/>
    </row>
    <row r="13" spans="1:5" s="39" customFormat="1" ht="15.75" thickBot="1" x14ac:dyDescent="0.3">
      <c r="A13" s="264">
        <v>4</v>
      </c>
      <c r="B13" s="265" t="s">
        <v>98</v>
      </c>
      <c r="C13" s="266">
        <f>SUM(C10:C12)</f>
        <v>0</v>
      </c>
      <c r="D13" s="328"/>
    </row>
  </sheetData>
  <mergeCells count="2">
    <mergeCell ref="A1:C1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28</vt:i4>
      </vt:variant>
    </vt:vector>
  </HeadingPairs>
  <TitlesOfParts>
    <vt:vector size="28" baseType="lpstr">
      <vt:lpstr>1.számú melléklet</vt:lpstr>
      <vt:lpstr>2.számú melléklet</vt:lpstr>
      <vt:lpstr>3.számú melléklet</vt:lpstr>
      <vt:lpstr>4.számú melléklet</vt:lpstr>
      <vt:lpstr>5.számú melléklet</vt:lpstr>
      <vt:lpstr>6.számú melléklet</vt:lpstr>
      <vt:lpstr>7.számú melléklet</vt:lpstr>
      <vt:lpstr>8.számú melléklet</vt:lpstr>
      <vt:lpstr>9.számú melléklet </vt:lpstr>
      <vt:lpstr>10.számú melléklet</vt:lpstr>
      <vt:lpstr>Közös</vt:lpstr>
      <vt:lpstr>011130</vt:lpstr>
      <vt:lpstr>013320</vt:lpstr>
      <vt:lpstr>041233</vt:lpstr>
      <vt:lpstr>041237</vt:lpstr>
      <vt:lpstr>045160</vt:lpstr>
      <vt:lpstr>064010</vt:lpstr>
      <vt:lpstr>066010</vt:lpstr>
      <vt:lpstr>066020</vt:lpstr>
      <vt:lpstr>074031</vt:lpstr>
      <vt:lpstr>081030</vt:lpstr>
      <vt:lpstr>082044</vt:lpstr>
      <vt:lpstr>082092</vt:lpstr>
      <vt:lpstr>096015</vt:lpstr>
      <vt:lpstr>107051</vt:lpstr>
      <vt:lpstr>Társulás </vt:lpstr>
      <vt:lpstr>Ovi összegző</vt:lpstr>
      <vt:lpstr>Ovi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 001</dc:creator>
  <cp:lastModifiedBy>Windows-felhasználó</cp:lastModifiedBy>
  <cp:lastPrinted>2018-03-01T09:22:26Z</cp:lastPrinted>
  <dcterms:created xsi:type="dcterms:W3CDTF">2015-05-05T11:38:42Z</dcterms:created>
  <dcterms:modified xsi:type="dcterms:W3CDTF">2018-03-08T08:17:54Z</dcterms:modified>
</cp:coreProperties>
</file>