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60" windowWidth="9435" windowHeight="7695" tabRatio="863" firstSheet="9" activeTab="15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49" r:id="rId7"/>
    <sheet name="7.sz.m.fejlesztés (2)" sheetId="50" r:id="rId8"/>
    <sheet name="8.sz.m.Dologi kiadás (2)" sheetId="52" r:id="rId9"/>
    <sheet name="9.sz.m.szociális kiadások" sheetId="53" r:id="rId10"/>
    <sheet name="10.sz.m.átadott pe (2)" sheetId="54" r:id="rId11"/>
    <sheet name="11. saját bevételek" sheetId="56" r:id="rId12"/>
    <sheet name="12. sz.m. előir felh terv" sheetId="59" r:id="rId13"/>
    <sheet name="13. sz.m. állami" sheetId="63" r:id="rId14"/>
    <sheet name="14. sz.m. közvetett tám." sheetId="58" r:id="rId15"/>
    <sheet name="15.sz.m.többéves kihatás" sheetId="64" r:id="rId16"/>
    <sheet name="16.sz.m. tartozás" sheetId="57" r:id="rId17"/>
    <sheet name="üres lap" sheetId="40" r:id="rId18"/>
    <sheet name="üres lap2" sheetId="37" r:id="rId19"/>
  </sheets>
  <externalReferences>
    <externalReference r:id="rId20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0">'10.sz.m.átadott pe (2)'!$A$1:$U$55</definedName>
    <definedName name="_xlnm.Print_Area" localSheetId="12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7">'7.sz.m.fejlesztés (2)'!$A$1:$M$31</definedName>
    <definedName name="_xlnm.Print_Area" localSheetId="8">'8.sz.m.Dologi kiadás (2)'!$A$1:$U$21</definedName>
    <definedName name="_xlnm.Print_Area" localSheetId="9">'9.sz.m.szociális kiadások'!$A$1:$Q$17</definedName>
    <definedName name="_xlnm.Print_Area" localSheetId="17">'üres lap'!$A$1:$R$44</definedName>
    <definedName name="_xlnm.Print_Area" localSheetId="18">'üres lap2'!$A$1:$U$48</definedName>
  </definedNames>
  <calcPr calcId="124519"/>
  <fileRecoveryPr autoRecover="0"/>
</workbook>
</file>

<file path=xl/calcChain.xml><?xml version="1.0" encoding="utf-8"?>
<calcChain xmlns="http://schemas.openxmlformats.org/spreadsheetml/2006/main">
  <c r="E16" i="64"/>
  <c r="I19" l="1"/>
  <c r="H17"/>
  <c r="G17"/>
  <c r="F17"/>
  <c r="E17"/>
  <c r="I17" s="1"/>
  <c r="D17"/>
  <c r="I16"/>
  <c r="H15"/>
  <c r="G15"/>
  <c r="F15"/>
  <c r="E15"/>
  <c r="D15"/>
  <c r="I15" s="1"/>
  <c r="I14"/>
  <c r="I13"/>
  <c r="H12"/>
  <c r="G12"/>
  <c r="F12"/>
  <c r="E12"/>
  <c r="D12"/>
  <c r="I11"/>
  <c r="I10"/>
  <c r="H9"/>
  <c r="G9"/>
  <c r="F9"/>
  <c r="E9"/>
  <c r="D9"/>
  <c r="I9" s="1"/>
  <c r="I8"/>
  <c r="I7"/>
  <c r="H6"/>
  <c r="H20" s="1"/>
  <c r="G6"/>
  <c r="G20" s="1"/>
  <c r="F6"/>
  <c r="F20" s="1"/>
  <c r="E6"/>
  <c r="E20" s="1"/>
  <c r="D6"/>
  <c r="D20" s="1"/>
  <c r="I2"/>
  <c r="M16" i="59"/>
  <c r="I16"/>
  <c r="C18"/>
  <c r="N17"/>
  <c r="C12"/>
  <c r="K21" i="62"/>
  <c r="K56"/>
  <c r="K61" s="1"/>
  <c r="Q60"/>
  <c r="K51"/>
  <c r="K52"/>
  <c r="K60"/>
  <c r="K33"/>
  <c r="K43"/>
  <c r="K9"/>
  <c r="K23"/>
  <c r="K30" i="8"/>
  <c r="K31"/>
  <c r="K33"/>
  <c r="K35" s="1"/>
  <c r="K5"/>
  <c r="K7"/>
  <c r="K8"/>
  <c r="K6"/>
  <c r="G28" i="54"/>
  <c r="I12" i="64" l="1"/>
  <c r="I6"/>
  <c r="K18" i="2"/>
  <c r="B36" i="63"/>
  <c r="B15"/>
  <c r="C10" i="56"/>
  <c r="C9"/>
  <c r="C8"/>
  <c r="C6"/>
  <c r="C13" s="1"/>
  <c r="B29" i="54"/>
  <c r="K10" i="2"/>
  <c r="J21" i="52"/>
  <c r="L26" i="50"/>
  <c r="L25"/>
  <c r="L24"/>
  <c r="L23"/>
  <c r="L7"/>
  <c r="L6"/>
  <c r="D26"/>
  <c r="D25"/>
  <c r="D24"/>
  <c r="D23"/>
  <c r="H7"/>
  <c r="D7"/>
  <c r="H6"/>
  <c r="D6"/>
  <c r="O7"/>
  <c r="O16"/>
  <c r="L44" i="8"/>
  <c r="M44"/>
  <c r="K45"/>
  <c r="L45"/>
  <c r="M45"/>
  <c r="L46"/>
  <c r="M46"/>
  <c r="F44"/>
  <c r="G44"/>
  <c r="E45"/>
  <c r="F45"/>
  <c r="F46" s="1"/>
  <c r="G45"/>
  <c r="G46"/>
  <c r="E60" i="62"/>
  <c r="E59"/>
  <c r="E57"/>
  <c r="E53"/>
  <c r="E52"/>
  <c r="E51"/>
  <c r="E50" s="1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 s="1"/>
  <c r="E24"/>
  <c r="E23"/>
  <c r="E22"/>
  <c r="E21" s="1"/>
  <c r="E20"/>
  <c r="E19"/>
  <c r="E18"/>
  <c r="E17"/>
  <c r="E16"/>
  <c r="E15"/>
  <c r="E14"/>
  <c r="E13"/>
  <c r="E11"/>
  <c r="E10"/>
  <c r="E9"/>
  <c r="E8"/>
  <c r="E7" s="1"/>
  <c r="E56" s="1"/>
  <c r="E61" s="1"/>
  <c r="E31" i="8"/>
  <c r="E30" s="1"/>
  <c r="E61" s="1"/>
  <c r="E29"/>
  <c r="E10"/>
  <c r="I23" i="19"/>
  <c r="I28"/>
  <c r="I22"/>
  <c r="I21"/>
  <c r="I20"/>
  <c r="I25" s="1"/>
  <c r="I16"/>
  <c r="I17" s="1"/>
  <c r="I10"/>
  <c r="I9"/>
  <c r="I8"/>
  <c r="I7"/>
  <c r="I6"/>
  <c r="I14" s="1"/>
  <c r="B27"/>
  <c r="B28" s="1"/>
  <c r="B22"/>
  <c r="B21"/>
  <c r="B20"/>
  <c r="B25" s="1"/>
  <c r="B16"/>
  <c r="B15"/>
  <c r="B17" s="1"/>
  <c r="B9"/>
  <c r="B8"/>
  <c r="B7"/>
  <c r="B6"/>
  <c r="B14" s="1"/>
  <c r="B18" s="1"/>
  <c r="J39" i="39"/>
  <c r="J33"/>
  <c r="J46" s="1"/>
  <c r="J24"/>
  <c r="J19"/>
  <c r="J14"/>
  <c r="J9"/>
  <c r="J23" s="1"/>
  <c r="J29" s="1"/>
  <c r="D9"/>
  <c r="E21" i="9"/>
  <c r="E34"/>
  <c r="K59"/>
  <c r="K58"/>
  <c r="K56"/>
  <c r="K54"/>
  <c r="K52" s="1"/>
  <c r="K51"/>
  <c r="K49" s="1"/>
  <c r="K42"/>
  <c r="K41" s="1"/>
  <c r="K40"/>
  <c r="K37" s="1"/>
  <c r="K35"/>
  <c r="K34"/>
  <c r="K32"/>
  <c r="K31"/>
  <c r="K30"/>
  <c r="K25"/>
  <c r="K24" s="1"/>
  <c r="K22"/>
  <c r="K20"/>
  <c r="K19"/>
  <c r="K17"/>
  <c r="K16"/>
  <c r="K15"/>
  <c r="K14"/>
  <c r="K13"/>
  <c r="K11"/>
  <c r="K10"/>
  <c r="K9"/>
  <c r="K8" s="1"/>
  <c r="Q56"/>
  <c r="Q52"/>
  <c r="Q49"/>
  <c r="Q33"/>
  <c r="Q24"/>
  <c r="Q21" s="1"/>
  <c r="Q17"/>
  <c r="Q13"/>
  <c r="Q8"/>
  <c r="E11" i="2"/>
  <c r="Q32"/>
  <c r="Q25"/>
  <c r="Q20"/>
  <c r="Q17"/>
  <c r="K7"/>
  <c r="K35"/>
  <c r="K33"/>
  <c r="K32"/>
  <c r="K26"/>
  <c r="K25" s="1"/>
  <c r="K20"/>
  <c r="K19"/>
  <c r="K16"/>
  <c r="K15"/>
  <c r="K9"/>
  <c r="K8"/>
  <c r="E20"/>
  <c r="E17" s="1"/>
  <c r="F20"/>
  <c r="G20"/>
  <c r="G17" s="1"/>
  <c r="H20"/>
  <c r="N33"/>
  <c r="N35"/>
  <c r="N45" i="8"/>
  <c r="H45"/>
  <c r="N51" i="9"/>
  <c r="N19"/>
  <c r="N32"/>
  <c r="N22"/>
  <c r="N35"/>
  <c r="N37"/>
  <c r="N40"/>
  <c r="N42"/>
  <c r="N58"/>
  <c r="N54"/>
  <c r="N52" s="1"/>
  <c r="N31"/>
  <c r="N30"/>
  <c r="N25"/>
  <c r="N24" s="1"/>
  <c r="N21" s="1"/>
  <c r="N15"/>
  <c r="N14"/>
  <c r="N9"/>
  <c r="N10"/>
  <c r="N11"/>
  <c r="N16"/>
  <c r="N20"/>
  <c r="I21" i="62"/>
  <c r="J21"/>
  <c r="O21"/>
  <c r="P21"/>
  <c r="R21"/>
  <c r="S21"/>
  <c r="U21"/>
  <c r="V21"/>
  <c r="T52"/>
  <c r="T50" s="1"/>
  <c r="T9"/>
  <c r="T10"/>
  <c r="T11"/>
  <c r="T12"/>
  <c r="T14"/>
  <c r="T15"/>
  <c r="T16"/>
  <c r="T18"/>
  <c r="T19"/>
  <c r="T20"/>
  <c r="T24"/>
  <c r="T26"/>
  <c r="T34"/>
  <c r="T53"/>
  <c r="T57"/>
  <c r="T58" i="8" s="1"/>
  <c r="T57" s="1"/>
  <c r="N12" i="62"/>
  <c r="N15"/>
  <c r="N18"/>
  <c r="N22"/>
  <c r="N35"/>
  <c r="N44"/>
  <c r="N53"/>
  <c r="N31" i="8"/>
  <c r="N30" s="1"/>
  <c r="N61" s="1"/>
  <c r="T17"/>
  <c r="T8"/>
  <c r="J29" i="54"/>
  <c r="T17" i="9"/>
  <c r="T17" i="62" s="1"/>
  <c r="T13" i="9"/>
  <c r="T13" i="62" s="1"/>
  <c r="T8" i="9"/>
  <c r="U8"/>
  <c r="V8"/>
  <c r="U13"/>
  <c r="V13"/>
  <c r="U17"/>
  <c r="V17"/>
  <c r="U21"/>
  <c r="T24"/>
  <c r="T21" s="1"/>
  <c r="U24"/>
  <c r="V24"/>
  <c r="V21" s="1"/>
  <c r="T33"/>
  <c r="U33"/>
  <c r="V33"/>
  <c r="T49"/>
  <c r="U49"/>
  <c r="V49"/>
  <c r="T52"/>
  <c r="U52"/>
  <c r="V52"/>
  <c r="T56"/>
  <c r="U56"/>
  <c r="V56"/>
  <c r="N8"/>
  <c r="N17"/>
  <c r="N34"/>
  <c r="N41"/>
  <c r="N49"/>
  <c r="N59"/>
  <c r="N56" s="1"/>
  <c r="R32" i="2"/>
  <c r="S32"/>
  <c r="T32"/>
  <c r="N16"/>
  <c r="N15"/>
  <c r="N9"/>
  <c r="N8"/>
  <c r="N7"/>
  <c r="N26"/>
  <c r="T19"/>
  <c r="N19" s="1"/>
  <c r="N18"/>
  <c r="R55" i="54"/>
  <c r="J28"/>
  <c r="T13" i="2" s="1"/>
  <c r="M21" i="52"/>
  <c r="G21"/>
  <c r="O31" i="50"/>
  <c r="O30"/>
  <c r="O29"/>
  <c r="O28"/>
  <c r="K31"/>
  <c r="K30"/>
  <c r="K29"/>
  <c r="K28"/>
  <c r="G31"/>
  <c r="K16"/>
  <c r="O15"/>
  <c r="O14"/>
  <c r="O13"/>
  <c r="O12"/>
  <c r="O11"/>
  <c r="G17"/>
  <c r="G16"/>
  <c r="H23" i="62"/>
  <c r="N23" s="1"/>
  <c r="H22"/>
  <c r="H32"/>
  <c r="N32" s="1"/>
  <c r="H31"/>
  <c r="N31" s="1"/>
  <c r="H31" i="8"/>
  <c r="H33" i="62"/>
  <c r="N33" s="1"/>
  <c r="H52"/>
  <c r="N52" s="1"/>
  <c r="H51"/>
  <c r="N51" s="1"/>
  <c r="H43"/>
  <c r="H42" s="1"/>
  <c r="H59"/>
  <c r="E16" i="19"/>
  <c r="H60" i="62"/>
  <c r="H37"/>
  <c r="H39"/>
  <c r="H40"/>
  <c r="H41"/>
  <c r="N41" s="1"/>
  <c r="H36"/>
  <c r="N36" s="1"/>
  <c r="H9"/>
  <c r="N9" s="1"/>
  <c r="H10"/>
  <c r="N10" s="1"/>
  <c r="H11"/>
  <c r="H14"/>
  <c r="N14" s="1"/>
  <c r="H15"/>
  <c r="H16"/>
  <c r="N16" s="1"/>
  <c r="H18"/>
  <c r="H19"/>
  <c r="H17" s="1"/>
  <c r="H20"/>
  <c r="F9" i="56" s="1"/>
  <c r="H24" i="62"/>
  <c r="H26"/>
  <c r="N26" s="1"/>
  <c r="H27"/>
  <c r="H28"/>
  <c r="H29"/>
  <c r="H30"/>
  <c r="H35"/>
  <c r="H44"/>
  <c r="H53"/>
  <c r="E20" i="19"/>
  <c r="L17"/>
  <c r="L16"/>
  <c r="L6"/>
  <c r="L21"/>
  <c r="L20"/>
  <c r="L9"/>
  <c r="L8"/>
  <c r="L7"/>
  <c r="E15"/>
  <c r="N44" i="8" s="1"/>
  <c r="N46" s="1"/>
  <c r="L22" i="19"/>
  <c r="L28"/>
  <c r="E21"/>
  <c r="E22"/>
  <c r="E27"/>
  <c r="E28"/>
  <c r="E9"/>
  <c r="E17"/>
  <c r="H24" i="9"/>
  <c r="H21" s="1"/>
  <c r="H37"/>
  <c r="H33" s="1"/>
  <c r="E8" i="19" s="1"/>
  <c r="M39" i="39"/>
  <c r="M33"/>
  <c r="M24"/>
  <c r="M19"/>
  <c r="M14"/>
  <c r="M9"/>
  <c r="M23" s="1"/>
  <c r="G9"/>
  <c r="D10" i="63"/>
  <c r="D27"/>
  <c r="D30"/>
  <c r="E13" i="56"/>
  <c r="I28" i="54"/>
  <c r="L21" i="52"/>
  <c r="N21"/>
  <c r="O21"/>
  <c r="N31" i="50"/>
  <c r="N16"/>
  <c r="S60" i="62"/>
  <c r="M60" s="1"/>
  <c r="S50"/>
  <c r="S35"/>
  <c r="S34" s="1"/>
  <c r="S24"/>
  <c r="S25"/>
  <c r="S26"/>
  <c r="S8"/>
  <c r="S9"/>
  <c r="S10"/>
  <c r="S11"/>
  <c r="S12"/>
  <c r="M12" s="1"/>
  <c r="S13"/>
  <c r="S14"/>
  <c r="S15"/>
  <c r="S16"/>
  <c r="S18"/>
  <c r="S19"/>
  <c r="S20"/>
  <c r="G50"/>
  <c r="G35"/>
  <c r="G34" s="1"/>
  <c r="G22"/>
  <c r="M22" s="1"/>
  <c r="G24"/>
  <c r="G26"/>
  <c r="M26" s="1"/>
  <c r="G27"/>
  <c r="G28"/>
  <c r="G29"/>
  <c r="G30"/>
  <c r="G31"/>
  <c r="M31" s="1"/>
  <c r="G32"/>
  <c r="M32" s="1"/>
  <c r="G9"/>
  <c r="I9"/>
  <c r="J9"/>
  <c r="G10"/>
  <c r="I10"/>
  <c r="J10"/>
  <c r="G11"/>
  <c r="I11"/>
  <c r="J11"/>
  <c r="G14"/>
  <c r="I14"/>
  <c r="J14"/>
  <c r="G15"/>
  <c r="I15"/>
  <c r="J15"/>
  <c r="G16"/>
  <c r="I16"/>
  <c r="J16"/>
  <c r="G18"/>
  <c r="I18"/>
  <c r="J18"/>
  <c r="G19"/>
  <c r="I19"/>
  <c r="J19"/>
  <c r="G20"/>
  <c r="M20" s="1"/>
  <c r="I20"/>
  <c r="J20"/>
  <c r="M60" i="8"/>
  <c r="G25"/>
  <c r="S17"/>
  <c r="S18"/>
  <c r="S6"/>
  <c r="S7"/>
  <c r="S8"/>
  <c r="K8" i="19"/>
  <c r="K6"/>
  <c r="K20"/>
  <c r="D17"/>
  <c r="D8"/>
  <c r="D20"/>
  <c r="D21"/>
  <c r="D22"/>
  <c r="D27"/>
  <c r="D28" s="1"/>
  <c r="D9"/>
  <c r="S56" i="9"/>
  <c r="M59"/>
  <c r="R33"/>
  <c r="S33"/>
  <c r="M34"/>
  <c r="M21"/>
  <c r="S21"/>
  <c r="M25"/>
  <c r="M24" s="1"/>
  <c r="S24"/>
  <c r="S7"/>
  <c r="S55" s="1"/>
  <c r="S60" s="1"/>
  <c r="S8"/>
  <c r="S13"/>
  <c r="S17"/>
  <c r="S17" i="62" s="1"/>
  <c r="M8" i="9"/>
  <c r="M13"/>
  <c r="M17"/>
  <c r="G33"/>
  <c r="G24"/>
  <c r="G21" s="1"/>
  <c r="G17"/>
  <c r="G11" i="2"/>
  <c r="M11" s="1"/>
  <c r="M6" s="1"/>
  <c r="L24" i="39"/>
  <c r="C27" i="63"/>
  <c r="C30"/>
  <c r="C34"/>
  <c r="C36" s="1"/>
  <c r="C43" s="1"/>
  <c r="C10"/>
  <c r="D13" i="56"/>
  <c r="H28" i="54"/>
  <c r="E31" i="50"/>
  <c r="M31"/>
  <c r="M16"/>
  <c r="E16"/>
  <c r="R60" i="62"/>
  <c r="L60" s="1"/>
  <c r="L57" s="1"/>
  <c r="R50"/>
  <c r="R35"/>
  <c r="R34" s="1"/>
  <c r="R24"/>
  <c r="R25"/>
  <c r="R26"/>
  <c r="R8"/>
  <c r="R9"/>
  <c r="R10"/>
  <c r="R11"/>
  <c r="R12"/>
  <c r="L12" s="1"/>
  <c r="R13"/>
  <c r="R14"/>
  <c r="R15"/>
  <c r="R16"/>
  <c r="R18"/>
  <c r="R19"/>
  <c r="R20"/>
  <c r="F58"/>
  <c r="F59"/>
  <c r="F35"/>
  <c r="F36"/>
  <c r="F37"/>
  <c r="F39"/>
  <c r="F40"/>
  <c r="F43"/>
  <c r="F45"/>
  <c r="F46"/>
  <c r="F47"/>
  <c r="F50"/>
  <c r="F54"/>
  <c r="F53" s="1"/>
  <c r="F22"/>
  <c r="L22" s="1"/>
  <c r="F24"/>
  <c r="F26"/>
  <c r="L26" s="1"/>
  <c r="F27"/>
  <c r="F28"/>
  <c r="F29"/>
  <c r="F30"/>
  <c r="F31"/>
  <c r="L31" s="1"/>
  <c r="F32"/>
  <c r="L32" s="1"/>
  <c r="F9"/>
  <c r="L9" s="1"/>
  <c r="F10"/>
  <c r="L10" s="1"/>
  <c r="F11"/>
  <c r="L11" s="1"/>
  <c r="F14"/>
  <c r="F15"/>
  <c r="L15" s="1"/>
  <c r="F16"/>
  <c r="L16" s="1"/>
  <c r="F18"/>
  <c r="F19"/>
  <c r="L19" s="1"/>
  <c r="F20"/>
  <c r="F60" i="8"/>
  <c r="F61"/>
  <c r="F57" s="1"/>
  <c r="R17"/>
  <c r="R18"/>
  <c r="R6"/>
  <c r="R7"/>
  <c r="R8"/>
  <c r="C8" i="19"/>
  <c r="C9"/>
  <c r="C17"/>
  <c r="C20"/>
  <c r="C21"/>
  <c r="C22"/>
  <c r="C27"/>
  <c r="C28" s="1"/>
  <c r="J20"/>
  <c r="L59" i="9"/>
  <c r="R49"/>
  <c r="R52"/>
  <c r="R56"/>
  <c r="R24"/>
  <c r="R8"/>
  <c r="R13"/>
  <c r="R17"/>
  <c r="R17" i="62" s="1"/>
  <c r="R21" i="9"/>
  <c r="L34"/>
  <c r="L33"/>
  <c r="L56"/>
  <c r="L25"/>
  <c r="L24"/>
  <c r="L21"/>
  <c r="L8"/>
  <c r="L13"/>
  <c r="L17"/>
  <c r="F49"/>
  <c r="F52"/>
  <c r="F56"/>
  <c r="F33"/>
  <c r="F21"/>
  <c r="C7" i="19" s="1"/>
  <c r="F24" i="9"/>
  <c r="F8"/>
  <c r="F13"/>
  <c r="F17"/>
  <c r="F11" i="2"/>
  <c r="K33" i="39"/>
  <c r="K39"/>
  <c r="E19"/>
  <c r="F25" i="8"/>
  <c r="H25"/>
  <c r="I25"/>
  <c r="J25"/>
  <c r="K25"/>
  <c r="H17" i="9"/>
  <c r="I17"/>
  <c r="J17"/>
  <c r="O17"/>
  <c r="P17"/>
  <c r="W58" i="8"/>
  <c r="H59"/>
  <c r="I59"/>
  <c r="J59"/>
  <c r="O59"/>
  <c r="P59"/>
  <c r="T59"/>
  <c r="U59"/>
  <c r="V59"/>
  <c r="W59"/>
  <c r="G60"/>
  <c r="H60"/>
  <c r="I60"/>
  <c r="J60"/>
  <c r="K60"/>
  <c r="L60"/>
  <c r="N60"/>
  <c r="O60"/>
  <c r="P60"/>
  <c r="Q60"/>
  <c r="R60"/>
  <c r="W60"/>
  <c r="G61"/>
  <c r="H61"/>
  <c r="I61"/>
  <c r="J61"/>
  <c r="K61"/>
  <c r="R61"/>
  <c r="S61"/>
  <c r="T61"/>
  <c r="U61"/>
  <c r="V61"/>
  <c r="W61"/>
  <c r="I44"/>
  <c r="I46" s="1"/>
  <c r="J44"/>
  <c r="T44"/>
  <c r="U44"/>
  <c r="U46" s="1"/>
  <c r="V44"/>
  <c r="W44"/>
  <c r="W46" s="1"/>
  <c r="X44"/>
  <c r="Y44"/>
  <c r="Y46" s="1"/>
  <c r="Z44"/>
  <c r="AA44"/>
  <c r="AA46" s="1"/>
  <c r="AB44"/>
  <c r="AC44"/>
  <c r="AC46" s="1"/>
  <c r="J46"/>
  <c r="T46"/>
  <c r="V46"/>
  <c r="X46"/>
  <c r="Z46"/>
  <c r="AB46"/>
  <c r="Q59"/>
  <c r="O34" i="62"/>
  <c r="P34"/>
  <c r="Q35"/>
  <c r="Q34" s="1"/>
  <c r="Q32"/>
  <c r="Q31"/>
  <c r="K31" s="1"/>
  <c r="Q30"/>
  <c r="Q29"/>
  <c r="Q28"/>
  <c r="Q27"/>
  <c r="Q26"/>
  <c r="Q25"/>
  <c r="Q24"/>
  <c r="Q9"/>
  <c r="Q10"/>
  <c r="Q11"/>
  <c r="Q12"/>
  <c r="Q14"/>
  <c r="Q15"/>
  <c r="Q16"/>
  <c r="Q17"/>
  <c r="Q18"/>
  <c r="K18" s="1"/>
  <c r="Q19"/>
  <c r="Q20"/>
  <c r="O21" i="9"/>
  <c r="P21"/>
  <c r="M56"/>
  <c r="O56"/>
  <c r="P56"/>
  <c r="O24"/>
  <c r="P24"/>
  <c r="O13"/>
  <c r="P13"/>
  <c r="Q13" i="62"/>
  <c r="O8" i="9"/>
  <c r="P8"/>
  <c r="Q8" i="62"/>
  <c r="L7" i="9"/>
  <c r="M7"/>
  <c r="O7"/>
  <c r="O55" s="1"/>
  <c r="O60" s="1"/>
  <c r="P7"/>
  <c r="P55"/>
  <c r="P60" s="1"/>
  <c r="M33"/>
  <c r="O33"/>
  <c r="P33"/>
  <c r="G8"/>
  <c r="H8"/>
  <c r="I8"/>
  <c r="J8"/>
  <c r="G13"/>
  <c r="H13"/>
  <c r="H7" s="1"/>
  <c r="E6" i="19" s="1"/>
  <c r="I13" i="9"/>
  <c r="J13"/>
  <c r="E33" i="39"/>
  <c r="F33"/>
  <c r="G33"/>
  <c r="H33"/>
  <c r="I33"/>
  <c r="E39"/>
  <c r="F39"/>
  <c r="G39"/>
  <c r="H39"/>
  <c r="I39"/>
  <c r="E46"/>
  <c r="F46"/>
  <c r="G46"/>
  <c r="H46"/>
  <c r="I46"/>
  <c r="E14"/>
  <c r="F14"/>
  <c r="G14"/>
  <c r="H14"/>
  <c r="I14"/>
  <c r="F19"/>
  <c r="G19"/>
  <c r="H19"/>
  <c r="H23" s="1"/>
  <c r="H29" s="1"/>
  <c r="I19"/>
  <c r="E23"/>
  <c r="F23"/>
  <c r="F29" s="1"/>
  <c r="I23"/>
  <c r="I29" s="1"/>
  <c r="E24"/>
  <c r="F24"/>
  <c r="G24"/>
  <c r="H24"/>
  <c r="I24"/>
  <c r="E29"/>
  <c r="O15" i="59"/>
  <c r="O16"/>
  <c r="O11"/>
  <c r="O6"/>
  <c r="O7"/>
  <c r="O8"/>
  <c r="B30" i="63"/>
  <c r="Q13" i="2"/>
  <c r="D8" i="58"/>
  <c r="G8"/>
  <c r="D9"/>
  <c r="G9"/>
  <c r="D10"/>
  <c r="G10"/>
  <c r="I22" i="62"/>
  <c r="J22"/>
  <c r="O22"/>
  <c r="P22"/>
  <c r="K42"/>
  <c r="K53"/>
  <c r="K50"/>
  <c r="Q42"/>
  <c r="Q18" i="8"/>
  <c r="Q17"/>
  <c r="Q20"/>
  <c r="Q21"/>
  <c r="Q22"/>
  <c r="Q23"/>
  <c r="K18"/>
  <c r="K20"/>
  <c r="K21"/>
  <c r="K22"/>
  <c r="K23"/>
  <c r="K17"/>
  <c r="K11"/>
  <c r="Q11"/>
  <c r="Q9"/>
  <c r="E18"/>
  <c r="B27" i="63"/>
  <c r="B34" s="1"/>
  <c r="B43" s="1"/>
  <c r="B10"/>
  <c r="B20"/>
  <c r="E52" i="9"/>
  <c r="E24"/>
  <c r="K22" i="62"/>
  <c r="E17" i="9"/>
  <c r="K10" i="62"/>
  <c r="K14"/>
  <c r="L51" i="8"/>
  <c r="L52" s="1"/>
  <c r="M51"/>
  <c r="M52" s="1"/>
  <c r="N51"/>
  <c r="O51"/>
  <c r="O52" s="1"/>
  <c r="P51"/>
  <c r="P52" s="1"/>
  <c r="Q51"/>
  <c r="Q52" s="1"/>
  <c r="W51"/>
  <c r="W52" s="1"/>
  <c r="N52"/>
  <c r="J30" i="37"/>
  <c r="J36"/>
  <c r="J43"/>
  <c r="J21"/>
  <c r="Q19" i="8"/>
  <c r="E6" i="2"/>
  <c r="E25"/>
  <c r="E32"/>
  <c r="L41" i="9"/>
  <c r="M41"/>
  <c r="O41"/>
  <c r="P41"/>
  <c r="K32" i="62"/>
  <c r="U7"/>
  <c r="V7"/>
  <c r="K16"/>
  <c r="K19"/>
  <c r="K20"/>
  <c r="K12"/>
  <c r="I34"/>
  <c r="J34"/>
  <c r="K39"/>
  <c r="K40"/>
  <c r="K35"/>
  <c r="K41"/>
  <c r="G44"/>
  <c r="G42" s="1"/>
  <c r="I44"/>
  <c r="I42" s="1"/>
  <c r="J44"/>
  <c r="J42" s="1"/>
  <c r="L44"/>
  <c r="L42"/>
  <c r="M44"/>
  <c r="M42" s="1"/>
  <c r="O44"/>
  <c r="O42" s="1"/>
  <c r="P44"/>
  <c r="P42" s="1"/>
  <c r="E17" i="8"/>
  <c r="L55" i="54"/>
  <c r="M55"/>
  <c r="N55"/>
  <c r="O55"/>
  <c r="P55"/>
  <c r="Q55"/>
  <c r="B55"/>
  <c r="K14" i="2" s="1"/>
  <c r="K13" i="8" s="1"/>
  <c r="C55" i="54"/>
  <c r="D55"/>
  <c r="E55"/>
  <c r="N14" i="2" s="1"/>
  <c r="F55" i="54"/>
  <c r="G55"/>
  <c r="Q14" i="2" s="1"/>
  <c r="Q13" i="8" s="1"/>
  <c r="Q28" i="54"/>
  <c r="L28"/>
  <c r="M28"/>
  <c r="N28"/>
  <c r="O28"/>
  <c r="P28"/>
  <c r="B28"/>
  <c r="C28"/>
  <c r="D28"/>
  <c r="E28"/>
  <c r="F28"/>
  <c r="H55"/>
  <c r="I55"/>
  <c r="J55"/>
  <c r="T14" i="2" s="1"/>
  <c r="T13" i="8" s="1"/>
  <c r="N13" s="1"/>
  <c r="K55" i="54"/>
  <c r="C16" i="53"/>
  <c r="I31" i="50"/>
  <c r="J31"/>
  <c r="L31"/>
  <c r="I16"/>
  <c r="J16"/>
  <c r="L16"/>
  <c r="D16"/>
  <c r="E60" i="8"/>
  <c r="K59"/>
  <c r="F51"/>
  <c r="G51"/>
  <c r="H51"/>
  <c r="H52" s="1"/>
  <c r="I51"/>
  <c r="J51"/>
  <c r="J52" s="1"/>
  <c r="K51"/>
  <c r="F12"/>
  <c r="F13"/>
  <c r="F6"/>
  <c r="F7"/>
  <c r="F8"/>
  <c r="F9"/>
  <c r="F19"/>
  <c r="F17"/>
  <c r="F18"/>
  <c r="F24"/>
  <c r="G11"/>
  <c r="G12"/>
  <c r="G13"/>
  <c r="G6"/>
  <c r="G7"/>
  <c r="G8"/>
  <c r="G9"/>
  <c r="G19"/>
  <c r="G17"/>
  <c r="G18"/>
  <c r="G24"/>
  <c r="H11"/>
  <c r="H12"/>
  <c r="H13"/>
  <c r="H6"/>
  <c r="H7"/>
  <c r="H8"/>
  <c r="H9"/>
  <c r="H19"/>
  <c r="H17"/>
  <c r="H18"/>
  <c r="H24"/>
  <c r="I11"/>
  <c r="I12"/>
  <c r="I13"/>
  <c r="I6"/>
  <c r="I7"/>
  <c r="I8"/>
  <c r="I9"/>
  <c r="I20" i="2"/>
  <c r="I19" i="8"/>
  <c r="I17"/>
  <c r="I18"/>
  <c r="I24"/>
  <c r="J11"/>
  <c r="J12"/>
  <c r="J13"/>
  <c r="J6"/>
  <c r="J7"/>
  <c r="J8"/>
  <c r="J9"/>
  <c r="J20" i="2"/>
  <c r="J19" i="8"/>
  <c r="J17"/>
  <c r="J18"/>
  <c r="J24"/>
  <c r="E8"/>
  <c r="E6"/>
  <c r="E7"/>
  <c r="E9"/>
  <c r="E11"/>
  <c r="E12"/>
  <c r="E13"/>
  <c r="K24"/>
  <c r="L20" i="2"/>
  <c r="L19" i="8" s="1"/>
  <c r="L18"/>
  <c r="M20" i="2"/>
  <c r="M19" i="8"/>
  <c r="M17"/>
  <c r="M18"/>
  <c r="N20" i="2"/>
  <c r="N19" i="8"/>
  <c r="N17"/>
  <c r="O17"/>
  <c r="O18"/>
  <c r="P17"/>
  <c r="P18"/>
  <c r="W5"/>
  <c r="E58"/>
  <c r="K37" i="62"/>
  <c r="K36"/>
  <c r="K30"/>
  <c r="K28"/>
  <c r="K27"/>
  <c r="E19" i="8"/>
  <c r="E16" s="1"/>
  <c r="E25"/>
  <c r="E24" s="1"/>
  <c r="E8" i="9"/>
  <c r="E13"/>
  <c r="E37"/>
  <c r="E33" s="1"/>
  <c r="D14" i="39"/>
  <c r="E43" i="9"/>
  <c r="E9" i="49"/>
  <c r="E10"/>
  <c r="E41" i="9"/>
  <c r="O8" i="62"/>
  <c r="O7" s="1"/>
  <c r="P8"/>
  <c r="P7" s="1"/>
  <c r="I50"/>
  <c r="J50"/>
  <c r="L50"/>
  <c r="M50"/>
  <c r="O50"/>
  <c r="P50"/>
  <c r="Q50"/>
  <c r="U51"/>
  <c r="U50"/>
  <c r="V51"/>
  <c r="U52"/>
  <c r="V52"/>
  <c r="V50"/>
  <c r="G53"/>
  <c r="I53"/>
  <c r="J53"/>
  <c r="L53"/>
  <c r="M53"/>
  <c r="O53"/>
  <c r="P53"/>
  <c r="Q53"/>
  <c r="R53"/>
  <c r="S53"/>
  <c r="U53"/>
  <c r="U56" s="1"/>
  <c r="V53"/>
  <c r="G57"/>
  <c r="I57"/>
  <c r="I58" i="8" s="1"/>
  <c r="I57" s="1"/>
  <c r="J57" i="62"/>
  <c r="J58" i="8" s="1"/>
  <c r="J57" s="1"/>
  <c r="O57" i="62"/>
  <c r="O58" i="8" s="1"/>
  <c r="P57" i="62"/>
  <c r="P58" i="8" s="1"/>
  <c r="S60"/>
  <c r="T60"/>
  <c r="U58" i="62"/>
  <c r="U60" i="8" s="1"/>
  <c r="V58" i="62"/>
  <c r="V60" i="8" s="1"/>
  <c r="E49" i="9"/>
  <c r="E56"/>
  <c r="G56"/>
  <c r="H56"/>
  <c r="I56"/>
  <c r="J56"/>
  <c r="F41"/>
  <c r="G41"/>
  <c r="G49"/>
  <c r="G52"/>
  <c r="H41"/>
  <c r="H49"/>
  <c r="H52"/>
  <c r="I7"/>
  <c r="I55" s="1"/>
  <c r="I60" s="1"/>
  <c r="I21"/>
  <c r="I41"/>
  <c r="I49"/>
  <c r="I52"/>
  <c r="J21"/>
  <c r="J41"/>
  <c r="J49"/>
  <c r="J52"/>
  <c r="L49"/>
  <c r="L52"/>
  <c r="M49"/>
  <c r="M52"/>
  <c r="O49"/>
  <c r="O52"/>
  <c r="P49"/>
  <c r="P52"/>
  <c r="F32" i="2"/>
  <c r="G32"/>
  <c r="H32"/>
  <c r="I32"/>
  <c r="J32"/>
  <c r="L32"/>
  <c r="M32"/>
  <c r="N32"/>
  <c r="O32"/>
  <c r="P32"/>
  <c r="O9" i="59"/>
  <c r="D13"/>
  <c r="E13"/>
  <c r="F13"/>
  <c r="G13"/>
  <c r="H13"/>
  <c r="I13"/>
  <c r="J13"/>
  <c r="K13"/>
  <c r="L13"/>
  <c r="M13"/>
  <c r="Q13"/>
  <c r="O17"/>
  <c r="D19"/>
  <c r="E19"/>
  <c r="F19"/>
  <c r="G19"/>
  <c r="H19"/>
  <c r="I19"/>
  <c r="J19"/>
  <c r="K19"/>
  <c r="L19"/>
  <c r="M19"/>
  <c r="N19"/>
  <c r="Q19"/>
  <c r="B13" i="58"/>
  <c r="C13"/>
  <c r="D13"/>
  <c r="E13"/>
  <c r="F13"/>
  <c r="G13"/>
  <c r="C21"/>
  <c r="K28" i="54"/>
  <c r="R28"/>
  <c r="S28"/>
  <c r="T28"/>
  <c r="U28"/>
  <c r="D16" i="53"/>
  <c r="E16"/>
  <c r="F16"/>
  <c r="G16"/>
  <c r="K9" i="8" s="1"/>
  <c r="H16" i="53"/>
  <c r="I16"/>
  <c r="J16"/>
  <c r="N10" i="2" s="1"/>
  <c r="M16" i="53"/>
  <c r="N16"/>
  <c r="O16"/>
  <c r="D21" i="52"/>
  <c r="E21"/>
  <c r="F21"/>
  <c r="K21"/>
  <c r="P21"/>
  <c r="Q21"/>
  <c r="R21"/>
  <c r="S21"/>
  <c r="K11" i="50"/>
  <c r="K12"/>
  <c r="K13"/>
  <c r="K14"/>
  <c r="K15"/>
  <c r="F16"/>
  <c r="H16"/>
  <c r="G28"/>
  <c r="G29"/>
  <c r="G30"/>
  <c r="D31"/>
  <c r="F31"/>
  <c r="H31"/>
  <c r="K9" i="49"/>
  <c r="K10"/>
  <c r="B11"/>
  <c r="C11"/>
  <c r="D11"/>
  <c r="E11"/>
  <c r="F11"/>
  <c r="G11"/>
  <c r="H11"/>
  <c r="I11"/>
  <c r="J11"/>
  <c r="K11"/>
  <c r="K13"/>
  <c r="Y58" i="8"/>
  <c r="Y61"/>
  <c r="Y57"/>
  <c r="Z61"/>
  <c r="AA58"/>
  <c r="AA61"/>
  <c r="AA57"/>
  <c r="AB58"/>
  <c r="AB61"/>
  <c r="AB57" s="1"/>
  <c r="AC58"/>
  <c r="AC61"/>
  <c r="AC57"/>
  <c r="Y59"/>
  <c r="AA59"/>
  <c r="AB59"/>
  <c r="AC59"/>
  <c r="Y60"/>
  <c r="AA60"/>
  <c r="AB60"/>
  <c r="AC60"/>
  <c r="Y51"/>
  <c r="AA51"/>
  <c r="AA52" s="1"/>
  <c r="AB51"/>
  <c r="AB52" s="1"/>
  <c r="AC51"/>
  <c r="Y52"/>
  <c r="AC52"/>
  <c r="L6"/>
  <c r="L7"/>
  <c r="L8"/>
  <c r="R9"/>
  <c r="L9" s="1"/>
  <c r="R10"/>
  <c r="L25"/>
  <c r="L24" s="1"/>
  <c r="M6"/>
  <c r="M7"/>
  <c r="M8"/>
  <c r="S9"/>
  <c r="M9" s="1"/>
  <c r="S10"/>
  <c r="M25"/>
  <c r="M24" s="1"/>
  <c r="T6"/>
  <c r="N6" s="1"/>
  <c r="T7"/>
  <c r="N7" s="1"/>
  <c r="N8"/>
  <c r="T9"/>
  <c r="N9" s="1"/>
  <c r="N25"/>
  <c r="N24" s="1"/>
  <c r="U6"/>
  <c r="O6" s="1"/>
  <c r="U7"/>
  <c r="O7" s="1"/>
  <c r="U8"/>
  <c r="O8" s="1"/>
  <c r="U9"/>
  <c r="O9" s="1"/>
  <c r="U10"/>
  <c r="O19"/>
  <c r="O16" s="1"/>
  <c r="O25"/>
  <c r="O24" s="1"/>
  <c r="V6"/>
  <c r="P6" s="1"/>
  <c r="V7"/>
  <c r="P7" s="1"/>
  <c r="V8"/>
  <c r="P8" s="1"/>
  <c r="V9"/>
  <c r="P9" s="1"/>
  <c r="V10"/>
  <c r="P19"/>
  <c r="P16" s="1"/>
  <c r="P25"/>
  <c r="P24" s="1"/>
  <c r="Q24"/>
  <c r="R20" i="2"/>
  <c r="R19" i="8"/>
  <c r="R16" s="1"/>
  <c r="R24"/>
  <c r="S20" i="2"/>
  <c r="S19" i="8" s="1"/>
  <c r="S16" s="1"/>
  <c r="S24"/>
  <c r="T20" i="2"/>
  <c r="T19" i="8"/>
  <c r="T16" s="1"/>
  <c r="T24"/>
  <c r="U5"/>
  <c r="U19"/>
  <c r="U16" s="1"/>
  <c r="U24"/>
  <c r="V19"/>
  <c r="V16" s="1"/>
  <c r="V24"/>
  <c r="W16"/>
  <c r="W29"/>
  <c r="W40"/>
  <c r="W24"/>
  <c r="X6"/>
  <c r="X7"/>
  <c r="X8"/>
  <c r="X16"/>
  <c r="X24"/>
  <c r="Y6"/>
  <c r="Y7"/>
  <c r="Y8"/>
  <c r="Y16"/>
  <c r="Y24"/>
  <c r="Z6"/>
  <c r="Z7"/>
  <c r="Z8"/>
  <c r="Z16"/>
  <c r="Z24"/>
  <c r="AA6"/>
  <c r="AA7"/>
  <c r="AA8"/>
  <c r="AA16"/>
  <c r="AA24"/>
  <c r="AB6"/>
  <c r="AB7"/>
  <c r="AB8"/>
  <c r="AB16"/>
  <c r="AB24"/>
  <c r="AC6"/>
  <c r="AC7"/>
  <c r="AC8"/>
  <c r="AC16"/>
  <c r="AC24"/>
  <c r="X51"/>
  <c r="X52"/>
  <c r="I52"/>
  <c r="K52"/>
  <c r="L30"/>
  <c r="L61" s="1"/>
  <c r="L57" s="1"/>
  <c r="M30"/>
  <c r="O30"/>
  <c r="O61" s="1"/>
  <c r="P30"/>
  <c r="P61" s="1"/>
  <c r="X58"/>
  <c r="X61"/>
  <c r="X57" s="1"/>
  <c r="X59"/>
  <c r="X60"/>
  <c r="V11"/>
  <c r="V12"/>
  <c r="V13"/>
  <c r="V14"/>
  <c r="V15"/>
  <c r="V20"/>
  <c r="P11"/>
  <c r="P12"/>
  <c r="P13"/>
  <c r="P20"/>
  <c r="P21"/>
  <c r="P22"/>
  <c r="P23"/>
  <c r="J20"/>
  <c r="J21"/>
  <c r="J22"/>
  <c r="J23"/>
  <c r="N20" i="19"/>
  <c r="N21"/>
  <c r="N22"/>
  <c r="N28"/>
  <c r="N17"/>
  <c r="N6"/>
  <c r="N7"/>
  <c r="N8"/>
  <c r="N9"/>
  <c r="J11" i="2"/>
  <c r="N10" i="19"/>
  <c r="J25" i="2"/>
  <c r="N11" i="19" s="1"/>
  <c r="G25"/>
  <c r="G28"/>
  <c r="G29"/>
  <c r="I11" i="37"/>
  <c r="G14" i="19"/>
  <c r="G15"/>
  <c r="G17" s="1"/>
  <c r="G18" s="1"/>
  <c r="G31" s="1"/>
  <c r="V6" i="2"/>
  <c r="V31" s="1"/>
  <c r="V36" s="1"/>
  <c r="V17"/>
  <c r="V25"/>
  <c r="P6"/>
  <c r="P17"/>
  <c r="P31" s="1"/>
  <c r="P36" s="1"/>
  <c r="P25"/>
  <c r="J17"/>
  <c r="V30" i="37"/>
  <c r="V36"/>
  <c r="V43"/>
  <c r="O30"/>
  <c r="O36"/>
  <c r="O43"/>
  <c r="I30"/>
  <c r="I36"/>
  <c r="I43"/>
  <c r="O11"/>
  <c r="O20"/>
  <c r="O26"/>
  <c r="O21"/>
  <c r="I20"/>
  <c r="I21"/>
  <c r="I26"/>
  <c r="O33" i="39"/>
  <c r="O39"/>
  <c r="O46"/>
  <c r="O14"/>
  <c r="O19"/>
  <c r="O23"/>
  <c r="O29"/>
  <c r="O25"/>
  <c r="O24"/>
  <c r="N30" i="37"/>
  <c r="N36"/>
  <c r="N43"/>
  <c r="N11"/>
  <c r="N16"/>
  <c r="N20"/>
  <c r="N21"/>
  <c r="N26"/>
  <c r="H11" i="2"/>
  <c r="I11"/>
  <c r="I6"/>
  <c r="I17"/>
  <c r="I25"/>
  <c r="N33" i="39"/>
  <c r="N39"/>
  <c r="N46"/>
  <c r="N14"/>
  <c r="N19"/>
  <c r="N23"/>
  <c r="N25"/>
  <c r="N24"/>
  <c r="T30" i="37"/>
  <c r="T36"/>
  <c r="T43"/>
  <c r="H30"/>
  <c r="H36"/>
  <c r="H43"/>
  <c r="U11" i="8"/>
  <c r="O11" s="1"/>
  <c r="U12"/>
  <c r="O12" s="1"/>
  <c r="U13"/>
  <c r="O13" s="1"/>
  <c r="U20"/>
  <c r="T20"/>
  <c r="O20"/>
  <c r="N20"/>
  <c r="T11"/>
  <c r="N11" s="1"/>
  <c r="I20"/>
  <c r="H20"/>
  <c r="U14"/>
  <c r="U15"/>
  <c r="G52"/>
  <c r="T17" i="2"/>
  <c r="U6"/>
  <c r="U17"/>
  <c r="U31" s="1"/>
  <c r="U36" s="1"/>
  <c r="U38" s="1"/>
  <c r="O6"/>
  <c r="O17"/>
  <c r="O25"/>
  <c r="N25"/>
  <c r="L11"/>
  <c r="L6"/>
  <c r="L31" s="1"/>
  <c r="L36" s="1"/>
  <c r="L38" s="1"/>
  <c r="L17"/>
  <c r="L25"/>
  <c r="M17"/>
  <c r="M25"/>
  <c r="R6"/>
  <c r="R17"/>
  <c r="R25"/>
  <c r="S6"/>
  <c r="S17"/>
  <c r="S25"/>
  <c r="T25"/>
  <c r="U25"/>
  <c r="F6"/>
  <c r="F17"/>
  <c r="F25"/>
  <c r="G25"/>
  <c r="H17"/>
  <c r="H25"/>
  <c r="S30" i="37"/>
  <c r="M7" i="19"/>
  <c r="M8"/>
  <c r="M9"/>
  <c r="M10"/>
  <c r="M11"/>
  <c r="M6"/>
  <c r="M20"/>
  <c r="M21"/>
  <c r="M22"/>
  <c r="M25"/>
  <c r="H11" i="37"/>
  <c r="H20"/>
  <c r="H26"/>
  <c r="H8" i="40"/>
  <c r="F14" i="19"/>
  <c r="F15"/>
  <c r="F17" s="1"/>
  <c r="F18" s="1"/>
  <c r="F31" s="1"/>
  <c r="F25"/>
  <c r="F28"/>
  <c r="F29"/>
  <c r="G8" i="40"/>
  <c r="G17"/>
  <c r="G22"/>
  <c r="G11" i="37"/>
  <c r="G20"/>
  <c r="G26"/>
  <c r="M17" i="19"/>
  <c r="M28"/>
  <c r="M29"/>
  <c r="O21" i="8"/>
  <c r="O22"/>
  <c r="O23"/>
  <c r="I21"/>
  <c r="I22"/>
  <c r="I23"/>
  <c r="M30" i="37"/>
  <c r="M36"/>
  <c r="M43"/>
  <c r="M11"/>
  <c r="M16"/>
  <c r="M20"/>
  <c r="M26"/>
  <c r="M21"/>
  <c r="G30"/>
  <c r="G36"/>
  <c r="G43"/>
  <c r="H21"/>
  <c r="G16"/>
  <c r="G21"/>
  <c r="F21"/>
  <c r="M26" i="40"/>
  <c r="M32"/>
  <c r="M39"/>
  <c r="M8"/>
  <c r="M13"/>
  <c r="M17"/>
  <c r="M18"/>
  <c r="M22"/>
  <c r="G26"/>
  <c r="G32"/>
  <c r="G39"/>
  <c r="G13"/>
  <c r="G18"/>
  <c r="S36" i="37"/>
  <c r="S43"/>
  <c r="U43"/>
  <c r="T14" i="8"/>
  <c r="T15"/>
  <c r="N21"/>
  <c r="N22"/>
  <c r="N23"/>
  <c r="H21"/>
  <c r="H22"/>
  <c r="H23"/>
  <c r="F52"/>
  <c r="L26" i="40"/>
  <c r="L32"/>
  <c r="L39"/>
  <c r="L8"/>
  <c r="L13"/>
  <c r="L17"/>
  <c r="L22"/>
  <c r="L18"/>
  <c r="L33" i="39"/>
  <c r="L39"/>
  <c r="L14"/>
  <c r="L19"/>
  <c r="L23" s="1"/>
  <c r="L29" s="1"/>
  <c r="L21" i="37"/>
  <c r="L11"/>
  <c r="L16"/>
  <c r="L20"/>
  <c r="L26"/>
  <c r="L30"/>
  <c r="L36"/>
  <c r="L43"/>
  <c r="F30"/>
  <c r="F36"/>
  <c r="F43"/>
  <c r="E30"/>
  <c r="E36"/>
  <c r="E43"/>
  <c r="F11"/>
  <c r="F16"/>
  <c r="F20"/>
  <c r="F26"/>
  <c r="E11"/>
  <c r="E16"/>
  <c r="E20"/>
  <c r="E21"/>
  <c r="E26"/>
  <c r="S11" i="8"/>
  <c r="S12"/>
  <c r="S13"/>
  <c r="S14"/>
  <c r="S15"/>
  <c r="S20"/>
  <c r="M11"/>
  <c r="M12"/>
  <c r="M13"/>
  <c r="M20"/>
  <c r="M21"/>
  <c r="M22"/>
  <c r="M23"/>
  <c r="G20"/>
  <c r="G21"/>
  <c r="G22"/>
  <c r="G23"/>
  <c r="F8" i="40"/>
  <c r="F17"/>
  <c r="F22"/>
  <c r="F13"/>
  <c r="K21" i="19"/>
  <c r="K22"/>
  <c r="K28"/>
  <c r="K7"/>
  <c r="K9"/>
  <c r="K10"/>
  <c r="F26" i="40"/>
  <c r="F32"/>
  <c r="F39"/>
  <c r="F18"/>
  <c r="R30" i="37"/>
  <c r="R36"/>
  <c r="R43"/>
  <c r="S49" i="9"/>
  <c r="S52"/>
  <c r="F20" i="8"/>
  <c r="R12"/>
  <c r="L12" s="1"/>
  <c r="R11"/>
  <c r="L11" s="1"/>
  <c r="R13"/>
  <c r="R14"/>
  <c r="R15"/>
  <c r="R20"/>
  <c r="L13"/>
  <c r="L20"/>
  <c r="L21"/>
  <c r="L22"/>
  <c r="L23"/>
  <c r="F21"/>
  <c r="F22"/>
  <c r="F23"/>
  <c r="K26" i="40"/>
  <c r="K39"/>
  <c r="K8"/>
  <c r="K13"/>
  <c r="K17"/>
  <c r="K22"/>
  <c r="K18"/>
  <c r="E26"/>
  <c r="E32"/>
  <c r="E39"/>
  <c r="E8"/>
  <c r="E13"/>
  <c r="E17"/>
  <c r="E22"/>
  <c r="E18"/>
  <c r="K46" i="39"/>
  <c r="K14"/>
  <c r="K19"/>
  <c r="K23"/>
  <c r="K29" s="1"/>
  <c r="K24"/>
  <c r="Q30" i="37"/>
  <c r="Q36"/>
  <c r="Q43"/>
  <c r="K30"/>
  <c r="K36"/>
  <c r="K43"/>
  <c r="K11"/>
  <c r="K16"/>
  <c r="K20"/>
  <c r="K26"/>
  <c r="K21"/>
  <c r="J6" i="19"/>
  <c r="J7"/>
  <c r="J8"/>
  <c r="J9"/>
  <c r="J10"/>
  <c r="J11"/>
  <c r="J21"/>
  <c r="J22"/>
  <c r="J28"/>
  <c r="P36" i="37"/>
  <c r="P30"/>
  <c r="P43"/>
  <c r="Q14" i="8"/>
  <c r="Q15"/>
  <c r="E20"/>
  <c r="E21"/>
  <c r="E22"/>
  <c r="E23"/>
  <c r="D16" i="37"/>
  <c r="D19" i="39"/>
  <c r="D23" s="1"/>
  <c r="D13" i="40"/>
  <c r="D11" i="37"/>
  <c r="D8" i="40"/>
  <c r="J8"/>
  <c r="J13"/>
  <c r="J17"/>
  <c r="J22"/>
  <c r="J11" i="37"/>
  <c r="J16"/>
  <c r="J20"/>
  <c r="J26"/>
  <c r="J26" i="40"/>
  <c r="J39"/>
  <c r="J18"/>
  <c r="D17"/>
  <c r="D18"/>
  <c r="D22"/>
  <c r="D26"/>
  <c r="D32"/>
  <c r="D39"/>
  <c r="D24" i="39"/>
  <c r="D33"/>
  <c r="D39"/>
  <c r="D20" i="37"/>
  <c r="D26"/>
  <c r="D30"/>
  <c r="D36"/>
  <c r="D43"/>
  <c r="D21"/>
  <c r="W33" i="8"/>
  <c r="W35" s="1"/>
  <c r="N29" i="39"/>
  <c r="O31" i="2"/>
  <c r="O36"/>
  <c r="O38" s="1"/>
  <c r="J6"/>
  <c r="J31" s="1"/>
  <c r="J36" s="1"/>
  <c r="V5" i="8"/>
  <c r="V57" i="62"/>
  <c r="V58" i="8" s="1"/>
  <c r="V57" s="1"/>
  <c r="V51"/>
  <c r="V52" s="1"/>
  <c r="T51"/>
  <c r="T52" s="1"/>
  <c r="R51"/>
  <c r="R52" s="1"/>
  <c r="K26" i="62"/>
  <c r="R5" i="8"/>
  <c r="E59"/>
  <c r="Q7" i="62"/>
  <c r="N25" i="19"/>
  <c r="N29" s="1"/>
  <c r="J25"/>
  <c r="J29" s="1"/>
  <c r="AC5" i="8"/>
  <c r="AC29" s="1"/>
  <c r="AB5"/>
  <c r="AB29" s="1"/>
  <c r="AA5"/>
  <c r="AA29" s="1"/>
  <c r="Z5"/>
  <c r="Z29" s="1"/>
  <c r="Y5"/>
  <c r="Y29" s="1"/>
  <c r="X5"/>
  <c r="X29" s="1"/>
  <c r="R7" i="9"/>
  <c r="R55" s="1"/>
  <c r="R60" s="1"/>
  <c r="R31" i="2"/>
  <c r="R36" s="1"/>
  <c r="R38" s="1"/>
  <c r="K14" i="19"/>
  <c r="K18" s="1"/>
  <c r="J16" i="8"/>
  <c r="K38" i="62"/>
  <c r="L55" i="9"/>
  <c r="L60" s="1"/>
  <c r="E44" i="8" l="1"/>
  <c r="E46" s="1"/>
  <c r="K44"/>
  <c r="K46"/>
  <c r="I20" i="64"/>
  <c r="Q16" i="8"/>
  <c r="Q21" i="62"/>
  <c r="Q56" s="1"/>
  <c r="Q7" i="9"/>
  <c r="Q55" s="1"/>
  <c r="Q60" s="1"/>
  <c r="K25" i="62"/>
  <c r="T11" i="2"/>
  <c r="N13"/>
  <c r="T12" i="8"/>
  <c r="N12" s="1"/>
  <c r="Q11" i="2"/>
  <c r="K13"/>
  <c r="K12" i="8" s="1"/>
  <c r="Q12"/>
  <c r="N11" i="2"/>
  <c r="N6"/>
  <c r="N31" s="1"/>
  <c r="N36" s="1"/>
  <c r="N18" i="8"/>
  <c r="N16" s="1"/>
  <c r="N17" i="2"/>
  <c r="I29" i="19"/>
  <c r="I31" s="1"/>
  <c r="I18"/>
  <c r="B29"/>
  <c r="D29" i="39"/>
  <c r="D46"/>
  <c r="N50" i="62"/>
  <c r="E7" i="19"/>
  <c r="P44" i="8"/>
  <c r="P46" s="1"/>
  <c r="M29" i="39"/>
  <c r="O44" i="8"/>
  <c r="O46" s="1"/>
  <c r="F16"/>
  <c r="M46" i="39"/>
  <c r="L46"/>
  <c r="E7" i="9"/>
  <c r="K7"/>
  <c r="K33"/>
  <c r="T25" i="62"/>
  <c r="T21" s="1"/>
  <c r="K21" i="9"/>
  <c r="V7"/>
  <c r="U7"/>
  <c r="U55" s="1"/>
  <c r="U60" s="1"/>
  <c r="N11" i="62"/>
  <c r="G7" i="9"/>
  <c r="D6" i="19" s="1"/>
  <c r="F7" i="9"/>
  <c r="F55" s="1"/>
  <c r="F60" s="1"/>
  <c r="C6" i="19"/>
  <c r="N17" i="62"/>
  <c r="N20"/>
  <c r="N19"/>
  <c r="E55" i="9"/>
  <c r="E60" s="1"/>
  <c r="E14" i="19"/>
  <c r="E18" s="1"/>
  <c r="N33" i="9"/>
  <c r="E25" i="19"/>
  <c r="E29" s="1"/>
  <c r="N43" i="62"/>
  <c r="N42" s="1"/>
  <c r="O12" i="59"/>
  <c r="C13"/>
  <c r="N59" i="62"/>
  <c r="N60"/>
  <c r="N59" i="8" s="1"/>
  <c r="H44"/>
  <c r="H46" s="1"/>
  <c r="K17" i="2"/>
  <c r="H6"/>
  <c r="L10" i="19"/>
  <c r="L14" s="1"/>
  <c r="L18" s="1"/>
  <c r="E31" i="2"/>
  <c r="E36" s="1"/>
  <c r="E38" s="1"/>
  <c r="L25" i="19"/>
  <c r="H31" i="2"/>
  <c r="F31"/>
  <c r="O18" i="59"/>
  <c r="O19" s="1"/>
  <c r="C19"/>
  <c r="N13" i="9"/>
  <c r="N7" s="1"/>
  <c r="N55" s="1"/>
  <c r="N60" s="1"/>
  <c r="T7"/>
  <c r="T55" s="1"/>
  <c r="T60" s="1"/>
  <c r="T8" i="62"/>
  <c r="V55" i="9"/>
  <c r="V60" s="1"/>
  <c r="E43" i="63"/>
  <c r="K57" i="62"/>
  <c r="K58" i="8" s="1"/>
  <c r="K57" s="1"/>
  <c r="Q46"/>
  <c r="Q57" i="62"/>
  <c r="Q58" i="8" s="1"/>
  <c r="Q57" s="1"/>
  <c r="K13" i="62"/>
  <c r="K29"/>
  <c r="K11"/>
  <c r="M16"/>
  <c r="M10"/>
  <c r="H13"/>
  <c r="F10" i="56" s="1"/>
  <c r="H38" i="62"/>
  <c r="H50"/>
  <c r="O10" i="59" s="1"/>
  <c r="O13" s="1"/>
  <c r="W57" i="8"/>
  <c r="E57"/>
  <c r="H25" i="62"/>
  <c r="H8"/>
  <c r="H57"/>
  <c r="H58" i="8" s="1"/>
  <c r="H57" s="1"/>
  <c r="V56" i="62"/>
  <c r="V61" s="1"/>
  <c r="L29" i="19"/>
  <c r="K8" i="62"/>
  <c r="K15"/>
  <c r="L20"/>
  <c r="L35"/>
  <c r="L34" s="1"/>
  <c r="M19"/>
  <c r="M15"/>
  <c r="M11"/>
  <c r="M9"/>
  <c r="L16" i="8"/>
  <c r="J7" i="9"/>
  <c r="J55" s="1"/>
  <c r="J60" s="1"/>
  <c r="H55"/>
  <c r="H60" s="1"/>
  <c r="J14" i="19"/>
  <c r="J18" s="1"/>
  <c r="F36" i="2"/>
  <c r="F38" s="1"/>
  <c r="N14" i="19"/>
  <c r="N18" s="1"/>
  <c r="H10" i="8"/>
  <c r="G6" i="2"/>
  <c r="G31" s="1"/>
  <c r="G36" s="1"/>
  <c r="G38" s="1"/>
  <c r="M14" i="19"/>
  <c r="M18" s="1"/>
  <c r="I31" i="2"/>
  <c r="I36" s="1"/>
  <c r="I38" s="1"/>
  <c r="H36"/>
  <c r="H38" s="1"/>
  <c r="G23" i="39"/>
  <c r="G29" s="1"/>
  <c r="H5" i="8"/>
  <c r="D34" i="63"/>
  <c r="D36" s="1"/>
  <c r="D43" s="1"/>
  <c r="E51" i="8"/>
  <c r="E52" s="1"/>
  <c r="H16"/>
  <c r="G16"/>
  <c r="M16"/>
  <c r="F10"/>
  <c r="F17" i="62"/>
  <c r="L17" s="1"/>
  <c r="F38"/>
  <c r="F34" s="1"/>
  <c r="D14" i="19"/>
  <c r="D18" s="1"/>
  <c r="K25"/>
  <c r="K29" s="1"/>
  <c r="J17" i="62"/>
  <c r="J13"/>
  <c r="J8"/>
  <c r="S7"/>
  <c r="S56" s="1"/>
  <c r="M35"/>
  <c r="M34" s="1"/>
  <c r="D25" i="19"/>
  <c r="I17" i="62"/>
  <c r="G17"/>
  <c r="M17" s="1"/>
  <c r="I13"/>
  <c r="G13"/>
  <c r="M13" s="1"/>
  <c r="I8"/>
  <c r="G8"/>
  <c r="M8" s="1"/>
  <c r="M7" s="1"/>
  <c r="G25"/>
  <c r="M25" s="1"/>
  <c r="M21" s="1"/>
  <c r="M18"/>
  <c r="M14"/>
  <c r="S57"/>
  <c r="M57"/>
  <c r="I7"/>
  <c r="I56" s="1"/>
  <c r="G7"/>
  <c r="G56" s="1"/>
  <c r="G61" s="1"/>
  <c r="P56"/>
  <c r="P61" s="1"/>
  <c r="U51" i="8"/>
  <c r="U52" s="1"/>
  <c r="O57"/>
  <c r="S51"/>
  <c r="S52" s="1"/>
  <c r="U57" i="62"/>
  <c r="P57" i="8"/>
  <c r="S61" i="62"/>
  <c r="O56"/>
  <c r="O61" s="1"/>
  <c r="K31" i="19"/>
  <c r="J31"/>
  <c r="I16" i="8"/>
  <c r="F25" i="62"/>
  <c r="F57"/>
  <c r="D29" i="19"/>
  <c r="M61" i="8"/>
  <c r="M57" s="1"/>
  <c r="G57"/>
  <c r="M31" i="19"/>
  <c r="U29" i="8"/>
  <c r="E5"/>
  <c r="E33" s="1"/>
  <c r="E35" s="1"/>
  <c r="C25" i="19"/>
  <c r="C29" s="1"/>
  <c r="C14"/>
  <c r="C18" s="1"/>
  <c r="R29" i="8"/>
  <c r="R33" s="1"/>
  <c r="R35" s="1"/>
  <c r="I10"/>
  <c r="O10" s="1"/>
  <c r="O5" s="1"/>
  <c r="O29" s="1"/>
  <c r="O40" s="1"/>
  <c r="M55" i="9"/>
  <c r="M60" s="1"/>
  <c r="M31" i="2"/>
  <c r="M36" s="1"/>
  <c r="M38" s="1"/>
  <c r="S31"/>
  <c r="S36" s="1"/>
  <c r="S38" s="1"/>
  <c r="S5" i="8"/>
  <c r="S29" s="1"/>
  <c r="I5"/>
  <c r="I29" s="1"/>
  <c r="U40"/>
  <c r="U33"/>
  <c r="U35" s="1"/>
  <c r="N31" i="19"/>
  <c r="V29" i="8"/>
  <c r="J10"/>
  <c r="F44" i="62"/>
  <c r="F42" s="1"/>
  <c r="R57"/>
  <c r="G10" i="8"/>
  <c r="G5" s="1"/>
  <c r="F13" i="62"/>
  <c r="L13" s="1"/>
  <c r="R7"/>
  <c r="R56" s="1"/>
  <c r="Y33" i="8"/>
  <c r="Y35" s="1"/>
  <c r="Y40"/>
  <c r="AA33"/>
  <c r="AA35" s="1"/>
  <c r="AA40"/>
  <c r="AC33"/>
  <c r="AC35" s="1"/>
  <c r="AC40"/>
  <c r="K34" i="62"/>
  <c r="X33" i="8"/>
  <c r="X35" s="1"/>
  <c r="X40"/>
  <c r="Z33"/>
  <c r="Z35" s="1"/>
  <c r="AB33"/>
  <c r="AB35" s="1"/>
  <c r="AB40"/>
  <c r="I33"/>
  <c r="I35" s="1"/>
  <c r="V33"/>
  <c r="V35" s="1"/>
  <c r="K17" i="62"/>
  <c r="P10" i="8"/>
  <c r="J5"/>
  <c r="J29" s="1"/>
  <c r="L10"/>
  <c r="L5" s="1"/>
  <c r="F5"/>
  <c r="F29" s="1"/>
  <c r="L25" i="62"/>
  <c r="L21" s="1"/>
  <c r="F21"/>
  <c r="P5" i="8"/>
  <c r="P29" s="1"/>
  <c r="P40" s="1"/>
  <c r="K7" i="62"/>
  <c r="L18"/>
  <c r="L14"/>
  <c r="F8"/>
  <c r="B31" i="19" l="1"/>
  <c r="O20" i="59"/>
  <c r="Q61" i="62"/>
  <c r="T10" i="8"/>
  <c r="T5" s="1"/>
  <c r="T29" s="1"/>
  <c r="T6" i="2"/>
  <c r="T31" s="1"/>
  <c r="T36" s="1"/>
  <c r="T38" s="1"/>
  <c r="N10" i="8"/>
  <c r="N5" s="1"/>
  <c r="N29" s="1"/>
  <c r="K11" i="2"/>
  <c r="Q10" i="8"/>
  <c r="Q5" s="1"/>
  <c r="Q29" s="1"/>
  <c r="Q40" s="1"/>
  <c r="Q6" i="2"/>
  <c r="Q31" s="1"/>
  <c r="Q36" s="1"/>
  <c r="Q38" s="1"/>
  <c r="E31" i="19"/>
  <c r="E33"/>
  <c r="N57" i="62"/>
  <c r="N58" i="8" s="1"/>
  <c r="N57" s="1"/>
  <c r="K55" i="9"/>
  <c r="K60" s="1"/>
  <c r="G55"/>
  <c r="G60" s="1"/>
  <c r="H7" i="62"/>
  <c r="F6" i="56"/>
  <c r="N13" i="62"/>
  <c r="N25"/>
  <c r="N21" s="1"/>
  <c r="F8" i="56"/>
  <c r="H21" i="62"/>
  <c r="H34"/>
  <c r="N38"/>
  <c r="N34" s="1"/>
  <c r="N13" i="59"/>
  <c r="N20" s="1"/>
  <c r="E34" i="19"/>
  <c r="K20" i="59"/>
  <c r="H29" i="8"/>
  <c r="H33" s="1"/>
  <c r="H35" s="1"/>
  <c r="L29"/>
  <c r="L33" s="1"/>
  <c r="L35" s="1"/>
  <c r="F33"/>
  <c r="F35" s="1"/>
  <c r="K19"/>
  <c r="K16" s="1"/>
  <c r="N33"/>
  <c r="N35" s="1"/>
  <c r="L20" i="59"/>
  <c r="C20"/>
  <c r="I20"/>
  <c r="H20"/>
  <c r="E20"/>
  <c r="F20"/>
  <c r="D20"/>
  <c r="M20"/>
  <c r="G20"/>
  <c r="J20"/>
  <c r="T7" i="62"/>
  <c r="T56" s="1"/>
  <c r="T61" s="1"/>
  <c r="N8"/>
  <c r="N7" s="1"/>
  <c r="N56" s="1"/>
  <c r="V40" i="8"/>
  <c r="N38" i="2"/>
  <c r="T33" i="8"/>
  <c r="T35" s="1"/>
  <c r="L31" i="19"/>
  <c r="L33" s="1"/>
  <c r="J7" i="62"/>
  <c r="J56" s="1"/>
  <c r="J61" s="1"/>
  <c r="I61"/>
  <c r="I40" i="8"/>
  <c r="D31" i="19"/>
  <c r="M56" i="62"/>
  <c r="M61" s="1"/>
  <c r="R61"/>
  <c r="M10" i="8"/>
  <c r="M5" s="1"/>
  <c r="O33"/>
  <c r="O35" s="1"/>
  <c r="U58"/>
  <c r="U57" s="1"/>
  <c r="U61" i="62"/>
  <c r="S33" i="8"/>
  <c r="S35" s="1"/>
  <c r="G33"/>
  <c r="G35" s="1"/>
  <c r="C31" i="19"/>
  <c r="P33" i="8"/>
  <c r="P35" s="1"/>
  <c r="E40"/>
  <c r="F7" i="62"/>
  <c r="F56" s="1"/>
  <c r="F61" s="1"/>
  <c r="L8"/>
  <c r="L7" s="1"/>
  <c r="L56" s="1"/>
  <c r="L61" s="1"/>
  <c r="J33" i="8"/>
  <c r="J35" s="1"/>
  <c r="J40"/>
  <c r="Q33" l="1"/>
  <c r="Q35" s="1"/>
  <c r="K10"/>
  <c r="K29" s="1"/>
  <c r="K6" i="2"/>
  <c r="K31" s="1"/>
  <c r="K36" s="1"/>
  <c r="F13" i="56"/>
  <c r="H56" i="62"/>
  <c r="H61" s="1"/>
  <c r="M29" i="8"/>
  <c r="M33" s="1"/>
  <c r="M35" s="1"/>
  <c r="T40"/>
  <c r="N61" i="62"/>
  <c r="N40" i="8"/>
  <c r="K40" l="1"/>
  <c r="K38" i="2"/>
  <c r="M40" i="8"/>
  <c r="H40"/>
</calcChain>
</file>

<file path=xl/sharedStrings.xml><?xml version="1.0" encoding="utf-8"?>
<sst xmlns="http://schemas.openxmlformats.org/spreadsheetml/2006/main" count="1313" uniqueCount="598">
  <si>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</si>
  <si>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</si>
  <si>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</si>
  <si>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</si>
  <si>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</si>
  <si>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</si>
  <si>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</si>
  <si>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</si>
  <si>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</si>
  <si>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</si>
  <si>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</si>
  <si>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</si>
  <si>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</si>
  <si>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</si>
  <si>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</si>
  <si>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</si>
  <si>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</si>
  <si>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</si>
  <si>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</si>
  <si>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</si>
  <si>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</si>
  <si>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</si>
  <si>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</si>
  <si>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</si>
  <si>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</si>
  <si>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</si>
  <si>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</si>
  <si>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</si>
  <si>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</si>
  <si>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</si>
  <si>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</si>
  <si>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</si>
  <si>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</si>
  <si>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</si>
  <si>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</si>
  <si>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</si>
  <si>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</si>
  <si>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</si>
  <si>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</si>
  <si>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</si>
  <si>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</si>
  <si>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</si>
  <si>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</si>
  <si>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</si>
  <si>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</si>
  <si>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</si>
  <si>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</si>
  <si>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</si>
  <si>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</si>
  <si>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</si>
  <si>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</si>
  <si>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</si>
  <si>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</si>
  <si>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</si>
  <si>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</si>
  <si>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</si>
  <si>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</si>
  <si>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</si>
  <si>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</si>
  <si>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</si>
  <si>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</si>
  <si>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</si>
  <si>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</si>
  <si>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</si>
  <si>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</si>
  <si>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</si>
  <si>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</si>
  <si>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</si>
  <si>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</si>
  <si>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</si>
  <si>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</si>
  <si>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</si>
  <si>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</si>
  <si>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</si>
  <si>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</si>
  <si>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</si>
  <si>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</si>
  <si>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</si>
  <si>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</si>
  <si>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</si>
  <si>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</si>
  <si>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</si>
  <si>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</si>
  <si>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</si>
  <si>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</si>
  <si>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</si>
  <si>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</si>
  <si>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</si>
  <si>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</si>
  <si>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</si>
  <si>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</si>
  <si>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</si>
  <si>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</si>
  <si>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</si>
  <si>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</si>
  <si>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</si>
  <si>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</si>
  <si>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</si>
  <si>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</si>
  <si>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</si>
  <si>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</si>
  <si>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</si>
  <si>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</si>
  <si>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</si>
  <si>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</si>
  <si>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</si>
  <si>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</si>
  <si>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</si>
  <si>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</si>
  <si>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</si>
  <si>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</si>
  <si>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</si>
  <si>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</si>
  <si>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</si>
  <si>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</si>
  <si>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</si>
  <si>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</si>
  <si>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</si>
  <si>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</si>
  <si>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</si>
  <si>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</si>
  <si>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</si>
  <si>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</si>
  <si>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</si>
  <si>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</si>
  <si>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</si>
  <si>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</si>
  <si>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</si>
  <si>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</si>
  <si>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</si>
  <si>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</si>
  <si>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</si>
  <si>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</si>
  <si>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</si>
  <si>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</si>
  <si>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</si>
  <si>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</si>
  <si>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</si>
  <si>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</si>
  <si>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</si>
  <si>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</si>
  <si>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</si>
  <si>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</si>
  <si>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</si>
  <si>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</si>
  <si>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</si>
  <si>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</si>
  <si>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</si>
  <si>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</si>
  <si>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</si>
  <si>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</si>
  <si>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</si>
  <si>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</si>
  <si>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</si>
  <si>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</si>
  <si>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</si>
  <si>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</si>
  <si>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</si>
  <si>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</si>
  <si>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</si>
  <si>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</si>
  <si>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</si>
  <si>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</si>
  <si>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</si>
  <si>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</si>
  <si>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</si>
  <si>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</si>
  <si>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</si>
  <si>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</si>
  <si>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</si>
  <si>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</si>
  <si>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</si>
  <si>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</si>
  <si>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</si>
  <si>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</si>
  <si>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</si>
  <si>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</si>
  <si>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</si>
  <si>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</si>
  <si>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</si>
  <si>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</si>
  <si>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</si>
  <si>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</si>
  <si>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</si>
  <si>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</si>
  <si>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</si>
  <si>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</si>
  <si>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</si>
  <si>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</si>
  <si>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</si>
  <si>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</si>
  <si>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</si>
  <si>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</si>
  <si>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</si>
  <si>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</si>
  <si>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</si>
  <si>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</si>
  <si>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</si>
  <si>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</si>
  <si>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</si>
  <si>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</si>
  <si>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</si>
  <si>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</si>
  <si>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</si>
  <si>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</si>
  <si>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</si>
  <si>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</si>
  <si>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</si>
  <si>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</si>
  <si>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</si>
  <si>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</si>
  <si>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</si>
  <si>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</si>
  <si>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</si>
  <si>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</si>
  <si>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</si>
  <si>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</si>
  <si>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</si>
  <si>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</si>
  <si>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</si>
  <si>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</si>
  <si>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</si>
  <si>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</si>
  <si>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</si>
  <si>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</si>
  <si>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</si>
  <si>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</si>
  <si>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</si>
  <si>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</si>
  <si>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</si>
  <si>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</si>
  <si>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</si>
  <si>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</si>
  <si>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</si>
  <si>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</si>
  <si>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</si>
  <si>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</si>
  <si>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</si>
  <si>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</si>
  <si>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</si>
  <si>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</si>
  <si>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</si>
  <si>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</si>
  <si>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</si>
  <si>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</si>
  <si>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</si>
  <si>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</si>
  <si>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</si>
  <si>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</si>
  <si>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</si>
  <si>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</si>
  <si>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</si>
  <si>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</si>
  <si>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</si>
  <si>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</si>
  <si>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</si>
  <si>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II: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</si>
  <si>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</si>
  <si>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</si>
  <si>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</si>
  <si>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</si>
  <si>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</si>
  <si>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</si>
  <si>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</si>
  <si>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</si>
  <si>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</si>
  <si>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</si>
  <si>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</si>
  <si>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</si>
  <si>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</si>
  <si>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</si>
  <si>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</si>
  <si>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</si>
  <si>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</si>
  <si>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</si>
  <si>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</si>
  <si>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</si>
  <si>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</si>
  <si>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</si>
  <si>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</si>
  <si>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</si>
  <si>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</si>
  <si>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</si>
  <si>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2013. július 1.</t>
  </si>
  <si>
    <t>mód. II, III.,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</si>
  <si>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</si>
  <si>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</si>
  <si>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</si>
  <si>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</si>
  <si>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</si>
  <si>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</si>
  <si>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</si>
  <si>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</si>
  <si>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</si>
  <si>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</si>
  <si>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</si>
  <si>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</si>
  <si>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</si>
  <si>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</si>
  <si>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</si>
  <si>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</si>
  <si>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</si>
  <si>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</si>
  <si>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</si>
  <si>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</si>
  <si>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</si>
  <si>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</si>
  <si>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</si>
  <si>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</si>
  <si>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</si>
  <si>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</si>
  <si>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</si>
  <si>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</si>
  <si>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</si>
  <si>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</si>
  <si>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</si>
  <si>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</si>
  <si>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</si>
  <si>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</si>
  <si>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</si>
  <si>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</si>
  <si>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</si>
  <si>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</si>
  <si>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</si>
  <si>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</si>
  <si>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</si>
  <si>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</si>
  <si>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</si>
  <si>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</si>
  <si>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</si>
  <si>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</si>
  <si>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</si>
  <si>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</si>
  <si>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</si>
  <si>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</si>
  <si>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</si>
  <si>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</si>
  <si>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</si>
  <si>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</si>
  <si>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</si>
  <si>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</si>
  <si>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</si>
  <si>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</si>
  <si>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</si>
  <si>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</si>
  <si>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</si>
  <si>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</si>
  <si>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</si>
  <si>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</si>
  <si>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</si>
  <si>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</si>
  <si>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</si>
  <si>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</si>
  <si>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</si>
  <si>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</si>
  <si>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</si>
  <si>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</si>
  <si>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</si>
  <si>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</si>
  <si>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</si>
  <si>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</si>
  <si>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</si>
  <si>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</si>
  <si>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</si>
  <si>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</si>
  <si>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</si>
  <si>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</si>
  <si>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</si>
  <si>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</si>
  <si>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</si>
  <si>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</si>
  <si>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</si>
  <si>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</si>
  <si>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</si>
  <si>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</si>
  <si>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</si>
  <si>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</si>
  <si>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</si>
  <si>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</si>
  <si>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</si>
  <si>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</si>
  <si>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</si>
  <si>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</si>
  <si>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</si>
  <si>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</si>
  <si>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</si>
  <si>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</si>
  <si>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</si>
  <si>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</si>
  <si>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</si>
  <si>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</si>
  <si>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</si>
  <si>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</si>
  <si>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</si>
  <si>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</si>
  <si>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</si>
  <si>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</si>
  <si>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</si>
  <si>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</si>
  <si>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</si>
  <si>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</si>
  <si>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</si>
  <si>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</si>
  <si>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</si>
  <si>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</si>
  <si>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</si>
  <si>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</si>
  <si>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</si>
  <si>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</si>
  <si>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</si>
  <si>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</si>
  <si>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</si>
  <si>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</si>
  <si>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</si>
  <si>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</si>
  <si>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</si>
  <si>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</si>
  <si>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</si>
  <si>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</si>
  <si>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</si>
  <si>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</si>
  <si>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</si>
  <si>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</si>
  <si>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</si>
  <si>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</si>
  <si>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</si>
  <si>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</si>
  <si>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</si>
  <si>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</si>
  <si>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</si>
  <si>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</si>
  <si>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</si>
  <si>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</si>
  <si>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</si>
  <si>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</si>
  <si>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</si>
  <si>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</si>
  <si>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</si>
  <si>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</si>
  <si>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</si>
  <si>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</si>
  <si>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</si>
  <si>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</si>
  <si>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</si>
  <si>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</si>
  <si>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</si>
  <si>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</si>
  <si>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</si>
  <si>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13. számú melléklet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</si>
  <si>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</si>
  <si>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</si>
  <si>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</si>
  <si>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</si>
  <si>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</si>
  <si>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</si>
  <si>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</si>
  <si>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</si>
  <si>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</si>
  <si>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</si>
  <si>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</si>
  <si>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</si>
  <si>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</si>
  <si>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</si>
  <si>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</si>
  <si>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</si>
  <si>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</si>
  <si>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</si>
  <si>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</si>
  <si>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</si>
  <si>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</si>
  <si>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</si>
  <si>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</si>
  <si>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</si>
  <si>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</si>
  <si>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</si>
  <si>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</si>
  <si>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</si>
  <si>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</si>
  <si>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</si>
  <si>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</si>
  <si>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</si>
  <si>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</si>
  <si>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</si>
  <si>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</si>
  <si>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</si>
  <si>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</si>
  <si>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</si>
  <si>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</si>
  <si>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</si>
  <si>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</si>
  <si>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Éves eredeti kiadási előirányzat: ……………  Ft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</si>
  <si>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</si>
  <si>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</si>
  <si>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</si>
  <si>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</si>
  <si>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</si>
  <si>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Mód 1.</t>
  </si>
  <si>
    <t>Mód.1.</t>
  </si>
  <si>
    <t>Mód. 1.</t>
  </si>
  <si>
    <t>Mód. I. - II.</t>
  </si>
  <si>
    <t>Mód. I.-II.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</si>
  <si>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</si>
  <si>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</si>
  <si>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</si>
  <si>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</si>
  <si>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</si>
  <si>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</si>
  <si>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</si>
  <si>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</si>
  <si>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</si>
  <si>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</si>
  <si>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</si>
  <si>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</si>
  <si>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</si>
  <si>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</si>
  <si>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</si>
  <si>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</si>
  <si>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</si>
  <si>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</si>
  <si>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</si>
  <si>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</si>
  <si>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</si>
  <si>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Sopron Térsége Hulladékgazdálkodási Társulás</t>
  </si>
  <si>
    <t>Beledi Szociális és Gyermekjóléti Társulás 2016. évi elszámolás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</si>
  <si>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</si>
  <si>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</si>
  <si>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</si>
  <si>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</si>
  <si>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</si>
  <si>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</si>
  <si>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</si>
  <si>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. 5. 2016. évről áthúzódó bérko,penzáció</t>
  </si>
  <si>
    <t>Vakok és Gyengénlátók Fejér Megyei Szövetsége</t>
  </si>
  <si>
    <t>Átvett pénzeszközök államháztartáson kívülről</t>
  </si>
  <si>
    <t>Szakmai tevékenységet ellátók</t>
  </si>
  <si>
    <t>Üzemeltetési tevékenységet ellátók</t>
  </si>
  <si>
    <t>Önkormányzat 2018 . évi bevételi előirányzatai</t>
  </si>
  <si>
    <t>Önkormányzat 2018. évi kiadási előirányzatai</t>
  </si>
  <si>
    <t>Önkormányzat költségvetési szerveinek 2018. évi létszámkerete</t>
  </si>
  <si>
    <t>2018. január 1.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</si>
  <si>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</si>
  <si>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</si>
  <si>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</si>
  <si>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</si>
  <si>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</si>
  <si>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</si>
  <si>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Előirányzat-felhasználási terv
2018. évre</t>
  </si>
  <si>
    <t>A 2018. évi általános működés és ágazati feladatok támogatásának alakulása jogcímenként</t>
  </si>
  <si>
    <t>2018.</t>
  </si>
  <si>
    <t>......................, 2018. .......................... hó ..... nap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</si>
  <si>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</si>
  <si>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</si>
  <si>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</si>
  <si>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</si>
  <si>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</si>
  <si>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</si>
  <si>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</si>
  <si>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</si>
  <si>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</si>
  <si>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</si>
  <si>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</si>
  <si>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</si>
  <si>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</si>
  <si>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</si>
  <si>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</si>
  <si>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</si>
  <si>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</si>
  <si>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</si>
  <si>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</si>
  <si>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</si>
  <si>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</si>
  <si>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</si>
  <si>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</si>
  <si>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</si>
  <si>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</si>
  <si>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</si>
  <si>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</si>
  <si>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</si>
  <si>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</si>
  <si>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</si>
  <si>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</si>
  <si>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</si>
  <si>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</si>
  <si>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</si>
  <si>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2017</t>
  </si>
  <si>
    <t>2018. előtti kifizetés</t>
  </si>
  <si>
    <t>2019.</t>
  </si>
  <si>
    <t>2020.</t>
  </si>
  <si>
    <t>2020. után</t>
  </si>
  <si>
    <t>Kistelepülések alacsony összegű támogatása - hamvbemosó kialakítása (támogatás összege 1.000.000 Ft)</t>
  </si>
  <si>
    <t>Összesen (1+4+7+10+12)</t>
  </si>
  <si>
    <t>2017. évi belső forrásból fedezhető működési hiány</t>
  </si>
  <si>
    <t>2017. évi belső forrásból fedezhető összes hiány (1.+2.)</t>
  </si>
  <si>
    <t xml:space="preserve">2017. évi külső forrásból fedezhető működési hiány </t>
  </si>
  <si>
    <t xml:space="preserve">2017 évi külső forrásból fedezhető felhalmozási hiány </t>
  </si>
  <si>
    <t>2017. évi külső forrásból fedezhető összes hiány (1.+2.)</t>
  </si>
  <si>
    <t xml:space="preserve">2017. évi belső  forrásból fedezhető felhalmozási hiány </t>
  </si>
  <si>
    <t>16. számú melléklet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</si>
</sst>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28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7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lightHorizontal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  <xf numFmtId="0" fontId="118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6" borderId="0" applyNumberFormat="0" applyBorder="0" applyAlignment="0" applyProtection="0"/>
    <xf numFmtId="0" fontId="1" fillId="24" borderId="0" applyNumberFormat="0" applyBorder="0" applyAlignment="0" applyProtection="0"/>
    <xf numFmtId="0" fontId="107" fillId="26" borderId="0" applyNumberFormat="0" applyBorder="0" applyAlignment="0" applyProtection="0"/>
    <xf numFmtId="0" fontId="107" fillId="29" borderId="0" applyNumberFormat="0" applyBorder="0" applyAlignment="0" applyProtection="0"/>
    <xf numFmtId="0" fontId="107" fillId="30" borderId="0" applyNumberFormat="0" applyBorder="0" applyAlignment="0" applyProtection="0"/>
    <xf numFmtId="0" fontId="107" fillId="28" borderId="0" applyNumberFormat="0" applyBorder="0" applyAlignment="0" applyProtection="0"/>
    <xf numFmtId="0" fontId="107" fillId="26" borderId="0" applyNumberFormat="0" applyBorder="0" applyAlignment="0" applyProtection="0"/>
    <xf numFmtId="0" fontId="107" fillId="23" borderId="0" applyNumberFormat="0" applyBorder="0" applyAlignment="0" applyProtection="0"/>
    <xf numFmtId="0" fontId="107" fillId="31" borderId="0" applyNumberFormat="0" applyBorder="0" applyAlignment="0" applyProtection="0"/>
    <xf numFmtId="0" fontId="107" fillId="29" borderId="0" applyNumberFormat="0" applyBorder="0" applyAlignment="0" applyProtection="0"/>
    <xf numFmtId="0" fontId="107" fillId="30" borderId="0" applyNumberFormat="0" applyBorder="0" applyAlignment="0" applyProtection="0"/>
    <xf numFmtId="0" fontId="107" fillId="32" borderId="0" applyNumberFormat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98" fillId="35" borderId="0" applyNumberFormat="0" applyBorder="0" applyAlignment="0" applyProtection="0"/>
    <xf numFmtId="0" fontId="102" fillId="36" borderId="1" applyNumberFormat="0" applyAlignment="0" applyProtection="0"/>
    <xf numFmtId="0" fontId="104" fillId="37" borderId="2" applyNumberFormat="0" applyAlignment="0" applyProtection="0"/>
    <xf numFmtId="0" fontId="10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7" fillId="26" borderId="0" applyNumberFormat="0" applyBorder="0" applyAlignment="0" applyProtection="0"/>
    <xf numFmtId="0" fontId="94" fillId="0" borderId="101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00" fillId="27" borderId="1" applyNumberFormat="0" applyAlignment="0" applyProtection="0"/>
    <xf numFmtId="0" fontId="103" fillId="0" borderId="6" applyNumberFormat="0" applyFill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99" fillId="27" borderId="0" applyNumberFormat="0" applyBorder="0" applyAlignment="0" applyProtection="0"/>
    <xf numFmtId="0" fontId="2" fillId="0" borderId="0"/>
    <xf numFmtId="0" fontId="118" fillId="0" borderId="0"/>
    <xf numFmtId="0" fontId="24" fillId="0" borderId="0"/>
    <xf numFmtId="0" fontId="2" fillId="0" borderId="0"/>
    <xf numFmtId="0" fontId="2" fillId="24" borderId="7" applyNumberFormat="0" applyAlignment="0" applyProtection="0"/>
    <xf numFmtId="0" fontId="101" fillId="36" borderId="8" applyNumberFormat="0" applyAlignment="0" applyProtection="0"/>
    <xf numFmtId="0" fontId="93" fillId="0" borderId="0" applyNumberFormat="0" applyFill="0" applyBorder="0" applyAlignment="0" applyProtection="0"/>
    <xf numFmtId="0" fontId="106" fillId="0" borderId="102" applyNumberFormat="0" applyFill="0" applyAlignment="0" applyProtection="0"/>
    <xf numFmtId="0" fontId="103" fillId="0" borderId="0" applyNumberFormat="0" applyFill="0" applyBorder="0" applyAlignment="0" applyProtection="0"/>
  </cellStyleXfs>
  <cellXfs count="12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13" fillId="0" borderId="0" xfId="42" applyFont="1" applyFill="1"/>
    <xf numFmtId="0" fontId="2" fillId="0" borderId="0" xfId="0" applyFont="1" applyAlignment="1">
      <alignment wrapText="1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6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8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6" xfId="42" applyNumberFormat="1" applyFont="1" applyFill="1" applyBorder="1" applyAlignment="1">
      <alignment horizontal="right"/>
    </xf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53" fillId="19" borderId="31" xfId="42" applyNumberFormat="1" applyFont="1" applyFill="1" applyBorder="1" applyAlignment="1">
      <alignment horizontal="right" vertical="center" wrapText="1"/>
    </xf>
    <xf numFmtId="3" fontId="58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4" xfId="42" applyFont="1" applyFill="1" applyBorder="1" applyAlignment="1">
      <alignment vertical="center"/>
    </xf>
    <xf numFmtId="0" fontId="46" fillId="0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1" xfId="43" applyFont="1" applyBorder="1" applyAlignment="1">
      <alignment horizontal="left" vertical="center" wrapText="1"/>
    </xf>
    <xf numFmtId="0" fontId="39" fillId="0" borderId="42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8" xfId="0" applyFont="1" applyFill="1" applyBorder="1" applyAlignment="1" applyProtection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4" xfId="0" applyFont="1" applyFill="1" applyBorder="1" applyAlignment="1" applyProtection="1">
      <alignment horizontal="center" vertical="center" wrapText="1"/>
    </xf>
    <xf numFmtId="49" fontId="75" fillId="0" borderId="34" xfId="0" applyNumberFormat="1" applyFont="1" applyFill="1" applyBorder="1" applyAlignment="1" applyProtection="1">
      <alignment horizontal="center" vertical="center" wrapText="1"/>
    </xf>
    <xf numFmtId="0" fontId="75" fillId="0" borderId="34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1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5" xfId="45" applyFont="1" applyFill="1" applyBorder="1" applyAlignment="1" applyProtection="1">
      <alignment horizontal="left" vertical="center" wrapText="1" indent="1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7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3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7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8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0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8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0" xfId="0" applyNumberFormat="1" applyFont="1" applyFill="1" applyBorder="1" applyAlignment="1" applyProtection="1">
      <alignment horizontal="right" vertical="center" wrapText="1" indent="1"/>
    </xf>
    <xf numFmtId="165" fontId="72" fillId="0" borderId="32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3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0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17" fillId="0" borderId="33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7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5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7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5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3" xfId="0" applyNumberFormat="1" applyFont="1" applyFill="1" applyBorder="1" applyAlignment="1" applyProtection="1">
      <alignment horizontal="center" vertical="center" wrapText="1"/>
    </xf>
    <xf numFmtId="165" fontId="72" fillId="0" borderId="52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165" fontId="6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65" fontId="72" fillId="0" borderId="54" xfId="0" applyNumberFormat="1" applyFont="1" applyFill="1" applyBorder="1" applyAlignment="1" applyProtection="1">
      <alignment horizontal="center" vertical="center" wrapText="1"/>
    </xf>
    <xf numFmtId="165" fontId="7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6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6" xfId="43" applyNumberFormat="1" applyFont="1" applyBorder="1" applyAlignment="1">
      <alignment horizontal="center" vertical="center"/>
    </xf>
    <xf numFmtId="0" fontId="64" fillId="0" borderId="0" xfId="45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56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4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5" xfId="42" applyFont="1" applyBorder="1" applyAlignment="1">
      <alignment vertical="center" wrapText="1"/>
    </xf>
    <xf numFmtId="0" fontId="13" fillId="0" borderId="38" xfId="42" applyFont="1" applyBorder="1" applyAlignment="1">
      <alignment vertical="center" wrapText="1"/>
    </xf>
    <xf numFmtId="0" fontId="13" fillId="0" borderId="42" xfId="42" applyFont="1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8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8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0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6" xfId="43" applyNumberFormat="1" applyFont="1" applyBorder="1" applyAlignment="1">
      <alignment horizontal="center" vertical="center"/>
    </xf>
    <xf numFmtId="0" fontId="48" fillId="0" borderId="27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3" xfId="43" applyFont="1" applyBorder="1" applyAlignment="1">
      <alignment horizontal="center" vertical="center"/>
    </xf>
    <xf numFmtId="10" fontId="48" fillId="0" borderId="54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8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59" xfId="42" applyNumberFormat="1" applyFont="1" applyFill="1" applyBorder="1" applyAlignment="1">
      <alignment horizontal="right"/>
    </xf>
    <xf numFmtId="3" fontId="58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8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Font="1" applyBorder="1" applyAlignment="1">
      <alignment vertical="center" wrapText="1"/>
    </xf>
    <xf numFmtId="0" fontId="13" fillId="0" borderId="36" xfId="42" applyFont="1" applyBorder="1" applyAlignment="1">
      <alignment vertical="center" wrapText="1"/>
    </xf>
    <xf numFmtId="0" fontId="13" fillId="0" borderId="36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64" xfId="42" applyFont="1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Font="1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7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27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8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53" fillId="0" borderId="41" xfId="42" applyNumberFormat="1" applyFont="1" applyBorder="1" applyAlignment="1">
      <alignment vertical="center"/>
    </xf>
    <xf numFmtId="3" fontId="53" fillId="0" borderId="45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4" applyNumberFormat="1" applyFont="1" applyBorder="1" applyAlignment="1">
      <alignment horizontal="center" vertical="center" wrapText="1"/>
    </xf>
    <xf numFmtId="3" fontId="26" fillId="0" borderId="43" xfId="44" applyNumberFormat="1" applyFont="1" applyBorder="1" applyAlignment="1">
      <alignment horizontal="center" vertical="center" wrapText="1"/>
    </xf>
    <xf numFmtId="3" fontId="26" fillId="0" borderId="52" xfId="44" applyNumberFormat="1" applyFont="1" applyBorder="1" applyAlignment="1">
      <alignment horizontal="center" vertical="center" wrapText="1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29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26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34" fillId="0" borderId="26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10" fontId="34" fillId="0" borderId="26" xfId="44" applyNumberFormat="1" applyFont="1" applyFill="1" applyBorder="1" applyAlignment="1">
      <alignment vertical="top"/>
    </xf>
    <xf numFmtId="10" fontId="29" fillId="0" borderId="21" xfId="44" applyNumberFormat="1" applyFont="1" applyBorder="1" applyAlignment="1">
      <alignment vertical="center"/>
    </xf>
    <xf numFmtId="0" fontId="13" fillId="0" borderId="27" xfId="42" applyFont="1" applyBorder="1" applyAlignment="1">
      <alignment horizontal="center" vertical="center"/>
    </xf>
    <xf numFmtId="3" fontId="34" fillId="0" borderId="27" xfId="44" applyNumberFormat="1" applyFont="1" applyFill="1" applyBorder="1"/>
    <xf numFmtId="3" fontId="34" fillId="0" borderId="16" xfId="44" applyNumberFormat="1" applyFont="1" applyFill="1" applyBorder="1"/>
    <xf numFmtId="10" fontId="34" fillId="0" borderId="17" xfId="44" applyNumberFormat="1" applyFont="1" applyFill="1" applyBorder="1"/>
    <xf numFmtId="3" fontId="34" fillId="0" borderId="17" xfId="44" applyNumberFormat="1" applyFont="1" applyFill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72" fillId="0" borderId="53" xfId="0" applyFont="1" applyFill="1" applyBorder="1" applyAlignment="1" applyProtection="1">
      <alignment horizontal="center" vertical="center" wrapText="1"/>
    </xf>
    <xf numFmtId="0" fontId="72" fillId="0" borderId="52" xfId="0" applyFont="1" applyFill="1" applyBorder="1" applyAlignment="1" applyProtection="1">
      <alignment horizontal="center" vertical="center" wrapText="1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5" fillId="0" borderId="65" xfId="0" applyNumberFormat="1" applyFont="1" applyFill="1" applyBorder="1" applyAlignment="1" applyProtection="1">
      <alignment horizontal="right" vertical="center" wrapText="1" indent="1"/>
    </xf>
    <xf numFmtId="165" fontId="7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7" xfId="0" applyFont="1" applyFill="1" applyBorder="1" applyAlignment="1" applyProtection="1">
      <alignment horizontal="center" vertical="center" wrapText="1"/>
    </xf>
    <xf numFmtId="10" fontId="75" fillId="0" borderId="40" xfId="0" applyNumberFormat="1" applyFont="1" applyFill="1" applyBorder="1" applyAlignment="1" applyProtection="1">
      <alignment horizontal="right" vertical="center" wrapText="1" indent="1"/>
    </xf>
    <xf numFmtId="10" fontId="77" fillId="0" borderId="50" xfId="0" applyNumberFormat="1" applyFont="1" applyFill="1" applyBorder="1" applyAlignment="1" applyProtection="1">
      <alignment horizontal="right" vertical="center" wrapText="1" indent="1"/>
    </xf>
    <xf numFmtId="165" fontId="75" fillId="0" borderId="40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7" xfId="0" applyNumberFormat="1" applyFont="1" applyFill="1" applyBorder="1" applyAlignment="1" applyProtection="1">
      <alignment horizontal="righ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9" xfId="45" applyFont="1" applyFill="1" applyBorder="1" applyAlignment="1" applyProtection="1">
      <alignment horizontal="left" vertical="center" wrapText="1" indent="1"/>
    </xf>
    <xf numFmtId="0" fontId="63" fillId="0" borderId="58" xfId="45" applyFont="1" applyFill="1" applyBorder="1" applyAlignment="1" applyProtection="1">
      <alignment horizontal="left" vertical="center" wrapText="1" indent="1"/>
    </xf>
    <xf numFmtId="0" fontId="63" fillId="0" borderId="59" xfId="45" applyFont="1" applyFill="1" applyBorder="1" applyAlignment="1" applyProtection="1">
      <alignment horizontal="left" vertical="center" wrapText="1" indent="1"/>
    </xf>
    <xf numFmtId="0" fontId="74" fillId="0" borderId="49" xfId="45" applyFont="1" applyFill="1" applyBorder="1" applyAlignment="1" applyProtection="1">
      <alignment horizontal="left" vertical="center" wrapText="1" indent="1"/>
    </xf>
    <xf numFmtId="0" fontId="75" fillId="0" borderId="40" xfId="45" applyFont="1" applyFill="1" applyBorder="1" applyAlignment="1" applyProtection="1">
      <alignment horizontal="left" vertical="center" wrapText="1" indent="1"/>
    </xf>
    <xf numFmtId="0" fontId="72" fillId="0" borderId="49" xfId="0" applyFont="1" applyFill="1" applyBorder="1" applyAlignment="1" applyProtection="1">
      <alignment horizontal="left" vertical="center" wrapText="1" indent="1"/>
    </xf>
    <xf numFmtId="0" fontId="41" fillId="0" borderId="40" xfId="0" applyFont="1" applyFill="1" applyBorder="1" applyAlignment="1" applyProtection="1">
      <alignment vertical="center" wrapTex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29" xfId="0" applyNumberFormat="1" applyFont="1" applyFill="1" applyBorder="1" applyAlignment="1" applyProtection="1">
      <alignment horizontal="right" vertical="center" wrapText="1" indent="1"/>
    </xf>
    <xf numFmtId="0" fontId="72" fillId="0" borderId="47" xfId="0" applyFont="1" applyFill="1" applyBorder="1" applyAlignment="1" applyProtection="1">
      <alignment horizontal="center" vertical="center" wrapText="1"/>
    </xf>
    <xf numFmtId="10" fontId="75" fillId="0" borderId="48" xfId="0" applyNumberFormat="1" applyFont="1" applyFill="1" applyBorder="1" applyAlignment="1" applyProtection="1">
      <alignment horizontal="right" vertical="center" wrapText="1" indent="1"/>
    </xf>
    <xf numFmtId="10" fontId="6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8" xfId="0" applyNumberFormat="1" applyFont="1" applyFill="1" applyBorder="1" applyAlignment="1" applyProtection="1">
      <alignment horizontal="right" vertical="center" wrapText="1" indent="1"/>
    </xf>
    <xf numFmtId="0" fontId="0" fillId="0" borderId="4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7" xfId="0" applyFont="1" applyFill="1" applyBorder="1" applyAlignment="1" applyProtection="1">
      <alignment horizontal="center" vertical="center" wrapText="1"/>
    </xf>
    <xf numFmtId="0" fontId="75" fillId="0" borderId="49" xfId="0" applyFont="1" applyFill="1" applyBorder="1" applyAlignment="1" applyProtection="1">
      <alignment horizontal="left" vertical="center" wrapText="1" indent="1"/>
    </xf>
    <xf numFmtId="0" fontId="77" fillId="0" borderId="68" xfId="45" applyFont="1" applyFill="1" applyBorder="1" applyAlignment="1" applyProtection="1">
      <alignment horizontal="left" vertical="center" wrapText="1" indent="1"/>
    </xf>
    <xf numFmtId="0" fontId="77" fillId="0" borderId="69" xfId="45" applyFont="1" applyFill="1" applyBorder="1" applyAlignment="1" applyProtection="1">
      <alignment horizontal="left" vertical="center" wrapText="1" indent="1"/>
    </xf>
    <xf numFmtId="0" fontId="75" fillId="0" borderId="67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69" fillId="0" borderId="40" xfId="0" applyFont="1" applyBorder="1" applyAlignment="1" applyProtection="1">
      <alignment horizontal="left" wrapText="1" indent="1"/>
    </xf>
    <xf numFmtId="0" fontId="74" fillId="0" borderId="48" xfId="0" applyFont="1" applyFill="1" applyBorder="1" applyAlignment="1" applyProtection="1">
      <alignment horizontal="center" vertical="center" wrapText="1"/>
    </xf>
    <xf numFmtId="165" fontId="72" fillId="0" borderId="65" xfId="0" applyNumberFormat="1" applyFont="1" applyFill="1" applyBorder="1" applyAlignment="1" applyProtection="1">
      <alignment horizontal="center" vertical="center" wrapText="1"/>
    </xf>
    <xf numFmtId="165" fontId="77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6" xfId="0" applyNumberFormat="1" applyFont="1" applyFill="1" applyBorder="1" applyAlignment="1" applyProtection="1">
      <alignment horizontal="right" vertical="center" wrapText="1" indent="1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0" fontId="77" fillId="0" borderId="26" xfId="0" applyNumberFormat="1" applyFont="1" applyFill="1" applyBorder="1" applyAlignment="1" applyProtection="1">
      <alignment horizontal="right" vertical="center" wrapText="1" indent="1"/>
    </xf>
    <xf numFmtId="165" fontId="72" fillId="0" borderId="47" xfId="0" applyNumberFormat="1" applyFont="1" applyFill="1" applyBorder="1" applyAlignment="1" applyProtection="1">
      <alignment horizontal="center" vertical="center" wrapText="1"/>
    </xf>
    <xf numFmtId="0" fontId="92" fillId="0" borderId="44" xfId="0" applyFont="1" applyFill="1" applyBorder="1" applyAlignment="1" applyProtection="1">
      <alignment horizontal="right" vertical="center" wrapText="1" indent="1"/>
    </xf>
    <xf numFmtId="0" fontId="92" fillId="0" borderId="34" xfId="0" applyFont="1" applyFill="1" applyBorder="1" applyAlignment="1" applyProtection="1">
      <alignment horizontal="right" vertical="center" wrapText="1" indent="1"/>
    </xf>
    <xf numFmtId="0" fontId="92" fillId="0" borderId="55" xfId="0" applyFont="1" applyFill="1" applyBorder="1" applyAlignment="1" applyProtection="1">
      <alignment horizontal="right" vertical="center" wrapText="1" indent="1"/>
    </xf>
    <xf numFmtId="0" fontId="41" fillId="0" borderId="48" xfId="0" applyFont="1" applyFill="1" applyBorder="1" applyAlignment="1">
      <alignment vertical="center"/>
    </xf>
    <xf numFmtId="10" fontId="75" fillId="0" borderId="46" xfId="0" applyNumberFormat="1" applyFont="1" applyFill="1" applyBorder="1" applyAlignment="1" applyProtection="1">
      <alignment horizontal="right" vertical="center" wrapText="1" indent="1"/>
    </xf>
    <xf numFmtId="165" fontId="75" fillId="0" borderId="75" xfId="0" applyNumberFormat="1" applyFont="1" applyFill="1" applyBorder="1" applyAlignment="1" applyProtection="1">
      <alignment horizontal="right" vertical="center" wrapText="1" indent="1"/>
    </xf>
    <xf numFmtId="165" fontId="63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5" xfId="0" applyNumberFormat="1" applyFont="1" applyFill="1" applyBorder="1" applyAlignment="1" applyProtection="1">
      <alignment horizontal="right" vertical="center" wrapText="1" indent="1"/>
    </xf>
    <xf numFmtId="0" fontId="92" fillId="0" borderId="77" xfId="0" applyFont="1" applyFill="1" applyBorder="1" applyAlignment="1" applyProtection="1">
      <alignment horizontal="right" vertical="center" wrapText="1" indent="1"/>
    </xf>
    <xf numFmtId="3" fontId="41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3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5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7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7" xfId="43" applyNumberFormat="1" applyFont="1" applyFill="1" applyBorder="1" applyAlignment="1">
      <alignment horizontal="center" vertical="center" wrapText="1"/>
    </xf>
    <xf numFmtId="2" fontId="50" fillId="0" borderId="41" xfId="43" applyNumberFormat="1" applyFont="1" applyBorder="1" applyAlignment="1">
      <alignment horizontal="center" vertical="center"/>
    </xf>
    <xf numFmtId="0" fontId="18" fillId="18" borderId="78" xfId="42" applyFont="1" applyFill="1" applyBorder="1" applyAlignment="1">
      <alignment horizontal="center" vertical="center"/>
    </xf>
    <xf numFmtId="0" fontId="46" fillId="0" borderId="59" xfId="0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10" fontId="19" fillId="0" borderId="59" xfId="42" applyNumberFormat="1" applyFont="1" applyFill="1" applyBorder="1" applyAlignment="1">
      <alignment vertical="center"/>
    </xf>
    <xf numFmtId="0" fontId="18" fillId="18" borderId="57" xfId="42" applyFont="1" applyFill="1" applyBorder="1" applyAlignment="1">
      <alignment horizontal="center" vertical="center"/>
    </xf>
    <xf numFmtId="0" fontId="46" fillId="0" borderId="56" xfId="0" applyFont="1" applyFill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7" fillId="0" borderId="24" xfId="42" applyNumberFormat="1" applyFont="1" applyBorder="1" applyAlignment="1">
      <alignment horizontal="right" vertical="center" wrapText="1"/>
    </xf>
    <xf numFmtId="10" fontId="47" fillId="0" borderId="26" xfId="42" applyNumberFormat="1" applyFont="1" applyBorder="1" applyAlignment="1">
      <alignment horizontal="right" vertical="center" wrapText="1"/>
    </xf>
    <xf numFmtId="10" fontId="53" fillId="19" borderId="82" xfId="42" applyNumberFormat="1" applyFont="1" applyFill="1" applyBorder="1" applyAlignment="1">
      <alignment horizontal="right" vertical="center" wrapText="1"/>
    </xf>
    <xf numFmtId="0" fontId="57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Font="1" applyBorder="1"/>
    <xf numFmtId="0" fontId="13" fillId="0" borderId="51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45" fillId="0" borderId="0" xfId="41" applyNumberFormat="1" applyFont="1" applyFill="1" applyAlignment="1">
      <alignment horizontal="right"/>
    </xf>
    <xf numFmtId="3" fontId="68" fillId="0" borderId="47" xfId="46" applyNumberFormat="1" applyFont="1" applyFill="1" applyBorder="1" applyAlignment="1" applyProtection="1">
      <alignment horizontal="center" vertical="center" wrapText="1"/>
    </xf>
    <xf numFmtId="3" fontId="68" fillId="0" borderId="43" xfId="46" applyNumberFormat="1" applyFont="1" applyFill="1" applyBorder="1" applyAlignment="1" applyProtection="1">
      <alignment horizontal="center" vertical="center" wrapText="1"/>
    </xf>
    <xf numFmtId="3" fontId="68" fillId="0" borderId="43" xfId="46" applyNumberFormat="1" applyFont="1" applyFill="1" applyBorder="1" applyAlignment="1" applyProtection="1">
      <alignment horizontal="center" vertical="center"/>
    </xf>
    <xf numFmtId="3" fontId="68" fillId="0" borderId="52" xfId="46" applyNumberFormat="1" applyFont="1" applyFill="1" applyBorder="1" applyAlignment="1" applyProtection="1">
      <alignment horizontal="center" vertical="center"/>
    </xf>
    <xf numFmtId="3" fontId="63" fillId="0" borderId="13" xfId="46" applyNumberFormat="1" applyFont="1" applyFill="1" applyBorder="1" applyAlignment="1" applyProtection="1">
      <alignment horizontal="left" vertical="center" indent="1"/>
    </xf>
    <xf numFmtId="3" fontId="61" fillId="0" borderId="0" xfId="46" applyNumberFormat="1" applyFill="1" applyAlignment="1" applyProtection="1">
      <alignment vertical="center"/>
    </xf>
    <xf numFmtId="3" fontId="63" fillId="0" borderId="44" xfId="46" applyNumberFormat="1" applyFont="1" applyFill="1" applyBorder="1" applyAlignment="1" applyProtection="1">
      <alignment horizontal="left" vertical="center" indent="1"/>
    </xf>
    <xf numFmtId="3" fontId="63" fillId="0" borderId="34" xfId="46" applyNumberFormat="1" applyFont="1" applyFill="1" applyBorder="1" applyAlignment="1" applyProtection="1">
      <alignment horizontal="left" vertical="center" wrapText="1"/>
    </xf>
    <xf numFmtId="3" fontId="63" fillId="0" borderId="34" xfId="46" applyNumberFormat="1" applyFont="1" applyFill="1" applyBorder="1" applyAlignment="1" applyProtection="1">
      <alignment vertical="center"/>
      <protection locked="0"/>
    </xf>
    <xf numFmtId="3" fontId="63" fillId="0" borderId="12" xfId="46" applyNumberFormat="1" applyFont="1" applyFill="1" applyBorder="1" applyAlignment="1" applyProtection="1">
      <alignment horizontal="left" vertical="center" indent="1"/>
    </xf>
    <xf numFmtId="3" fontId="63" fillId="0" borderId="15" xfId="46" applyNumberFormat="1" applyFont="1" applyFill="1" applyBorder="1" applyAlignment="1" applyProtection="1">
      <alignment horizontal="left" vertical="center" wrapText="1"/>
    </xf>
    <xf numFmtId="3" fontId="63" fillId="0" borderId="15" xfId="46" applyNumberFormat="1" applyFont="1" applyFill="1" applyBorder="1" applyAlignment="1" applyProtection="1">
      <alignment vertical="center"/>
      <protection locked="0"/>
    </xf>
    <xf numFmtId="3" fontId="63" fillId="0" borderId="26" xfId="46" applyNumberFormat="1" applyFont="1" applyFill="1" applyBorder="1" applyAlignment="1" applyProtection="1">
      <alignment vertical="center"/>
    </xf>
    <xf numFmtId="3" fontId="61" fillId="0" borderId="0" xfId="46" applyNumberFormat="1" applyFill="1" applyAlignment="1" applyProtection="1">
      <alignment vertical="center"/>
      <protection locked="0"/>
    </xf>
    <xf numFmtId="3" fontId="63" fillId="0" borderId="23" xfId="46" applyNumberFormat="1" applyFont="1" applyFill="1" applyBorder="1" applyAlignment="1" applyProtection="1">
      <alignment horizontal="left" vertical="center" wrapText="1"/>
    </xf>
    <xf numFmtId="3" fontId="63" fillId="0" borderId="23" xfId="46" applyNumberFormat="1" applyFont="1" applyFill="1" applyBorder="1" applyAlignment="1" applyProtection="1">
      <alignment vertical="center"/>
      <protection locked="0"/>
    </xf>
    <xf numFmtId="3" fontId="72" fillId="0" borderId="14" xfId="46" applyNumberFormat="1" applyFont="1" applyFill="1" applyBorder="1" applyAlignment="1" applyProtection="1">
      <alignment horizontal="left" vertical="center" wrapText="1"/>
    </xf>
    <xf numFmtId="3" fontId="74" fillId="0" borderId="14" xfId="46" applyNumberFormat="1" applyFont="1" applyFill="1" applyBorder="1" applyAlignment="1" applyProtection="1">
      <alignment vertical="center"/>
    </xf>
    <xf numFmtId="3" fontId="74" fillId="0" borderId="21" xfId="46" applyNumberFormat="1" applyFont="1" applyFill="1" applyBorder="1" applyAlignment="1" applyProtection="1">
      <alignment vertical="center"/>
    </xf>
    <xf numFmtId="3" fontId="72" fillId="0" borderId="14" xfId="46" applyNumberFormat="1" applyFont="1" applyFill="1" applyBorder="1" applyAlignment="1" applyProtection="1">
      <alignment horizontal="left" wrapText="1"/>
    </xf>
    <xf numFmtId="3" fontId="74" fillId="0" borderId="14" xfId="46" applyNumberFormat="1" applyFont="1" applyFill="1" applyBorder="1" applyProtection="1"/>
    <xf numFmtId="3" fontId="74" fillId="0" borderId="21" xfId="46" applyNumberFormat="1" applyFont="1" applyFill="1" applyBorder="1" applyProtection="1"/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92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4" applyNumberFormat="1" applyFont="1" applyBorder="1" applyAlignment="1">
      <alignment horizontal="center" vertical="center" wrapText="1"/>
    </xf>
    <xf numFmtId="3" fontId="34" fillId="0" borderId="83" xfId="44" applyNumberFormat="1" applyFont="1" applyFill="1" applyBorder="1" applyAlignment="1">
      <alignment vertical="top"/>
    </xf>
    <xf numFmtId="3" fontId="34" fillId="0" borderId="80" xfId="44" applyNumberFormat="1" applyFont="1" applyFill="1" applyBorder="1" applyAlignment="1">
      <alignment vertical="top"/>
    </xf>
    <xf numFmtId="3" fontId="34" fillId="0" borderId="80" xfId="44" applyNumberFormat="1" applyFont="1" applyFill="1" applyBorder="1"/>
    <xf numFmtId="3" fontId="34" fillId="0" borderId="84" xfId="44" applyNumberFormat="1" applyFont="1" applyFill="1" applyBorder="1"/>
    <xf numFmtId="3" fontId="29" fillId="0" borderId="20" xfId="44" applyNumberFormat="1" applyFont="1" applyBorder="1" applyAlignment="1">
      <alignment vertical="center"/>
    </xf>
    <xf numFmtId="3" fontId="29" fillId="0" borderId="21" xfId="44" applyNumberFormat="1" applyFont="1" applyBorder="1" applyAlignment="1">
      <alignment vertical="center"/>
    </xf>
    <xf numFmtId="0" fontId="111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12" fillId="0" borderId="0" xfId="41" applyFont="1" applyFill="1" applyAlignment="1">
      <alignment vertical="center"/>
    </xf>
    <xf numFmtId="3" fontId="113" fillId="0" borderId="15" xfId="0" applyNumberFormat="1" applyFont="1" applyFill="1" applyBorder="1" applyAlignment="1">
      <alignment vertical="center"/>
    </xf>
    <xf numFmtId="165" fontId="75" fillId="0" borderId="52" xfId="0" applyNumberFormat="1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 applyProtection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40" fillId="0" borderId="0" xfId="45" applyNumberFormat="1" applyFont="1" applyFill="1" applyBorder="1" applyAlignment="1" applyProtection="1">
      <alignment horizontal="centerContinuous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62" fillId="0" borderId="0" xfId="0" applyFont="1" applyFill="1" applyBorder="1" applyAlignment="1" applyProtection="1">
      <alignment horizontal="right" vertical="center"/>
    </xf>
    <xf numFmtId="0" fontId="114" fillId="0" borderId="0" xfId="0" applyFont="1" applyFill="1" applyBorder="1" applyAlignment="1" applyProtection="1">
      <alignment vertical="center"/>
    </xf>
    <xf numFmtId="0" fontId="64" fillId="0" borderId="18" xfId="45" applyFont="1" applyFill="1" applyBorder="1" applyAlignment="1" applyProtection="1">
      <alignment horizontal="center" vertical="center" wrapText="1"/>
    </xf>
    <xf numFmtId="0" fontId="64" fillId="0" borderId="19" xfId="45" applyFont="1" applyFill="1" applyBorder="1" applyAlignment="1" applyProtection="1">
      <alignment horizontal="center" vertical="center" wrapText="1"/>
    </xf>
    <xf numFmtId="0" fontId="64" fillId="0" borderId="29" xfId="45" applyFont="1" applyFill="1" applyBorder="1" applyAlignment="1" applyProtection="1">
      <alignment horizontal="center" vertical="center" wrapText="1"/>
    </xf>
    <xf numFmtId="0" fontId="61" fillId="0" borderId="13" xfId="45" applyFont="1" applyFill="1" applyBorder="1" applyAlignment="1" applyProtection="1">
      <alignment horizontal="center" vertical="center"/>
    </xf>
    <xf numFmtId="0" fontId="61" fillId="0" borderId="14" xfId="45" applyFont="1" applyFill="1" applyBorder="1" applyAlignment="1" applyProtection="1">
      <alignment horizontal="center" vertical="center"/>
    </xf>
    <xf numFmtId="0" fontId="61" fillId="0" borderId="21" xfId="45" applyFont="1" applyFill="1" applyBorder="1" applyAlignment="1" applyProtection="1">
      <alignment horizontal="center" vertical="center"/>
    </xf>
    <xf numFmtId="0" fontId="61" fillId="0" borderId="18" xfId="45" applyFont="1" applyFill="1" applyBorder="1" applyAlignment="1" applyProtection="1">
      <alignment horizontal="center" vertical="center"/>
    </xf>
    <xf numFmtId="0" fontId="61" fillId="0" borderId="23" xfId="45" applyFont="1" applyFill="1" applyBorder="1" applyAlignment="1" applyProtection="1">
      <alignment vertical="center"/>
    </xf>
    <xf numFmtId="166" fontId="61" fillId="0" borderId="29" xfId="26" applyNumberFormat="1" applyFont="1" applyFill="1" applyBorder="1" applyAlignment="1" applyProtection="1">
      <alignment vertical="center"/>
      <protection locked="0"/>
    </xf>
    <xf numFmtId="0" fontId="61" fillId="0" borderId="28" xfId="45" applyFont="1" applyFill="1" applyBorder="1" applyAlignment="1" applyProtection="1">
      <alignment horizontal="center" vertical="center"/>
    </xf>
    <xf numFmtId="166" fontId="61" fillId="0" borderId="24" xfId="26" applyNumberFormat="1" applyFont="1" applyFill="1" applyBorder="1" applyAlignment="1" applyProtection="1">
      <alignment vertical="center"/>
      <protection locked="0"/>
    </xf>
    <xf numFmtId="0" fontId="61" fillId="0" borderId="12" xfId="45" applyFont="1" applyFill="1" applyBorder="1" applyAlignment="1" applyProtection="1">
      <alignment horizontal="center" vertical="center"/>
    </xf>
    <xf numFmtId="166" fontId="61" fillId="0" borderId="26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61" fillId="0" borderId="54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64" fillId="0" borderId="21" xfId="26" applyNumberFormat="1" applyFont="1" applyFill="1" applyBorder="1" applyAlignment="1" applyProtection="1">
      <alignment vertical="center"/>
    </xf>
    <xf numFmtId="0" fontId="43" fillId="0" borderId="0" xfId="0" applyFont="1" applyAlignment="1">
      <alignment horizontal="center"/>
    </xf>
    <xf numFmtId="0" fontId="117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4" xfId="0" applyNumberFormat="1" applyBorder="1"/>
    <xf numFmtId="0" fontId="11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6" xfId="0" applyNumberFormat="1" applyBorder="1"/>
    <xf numFmtId="0" fontId="11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Protection="1">
      <protection locked="0"/>
    </xf>
    <xf numFmtId="165" fontId="0" fillId="0" borderId="54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6" xfId="0" applyBorder="1"/>
    <xf numFmtId="0" fontId="45" fillId="0" borderId="86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9" fillId="0" borderId="16" xfId="41" applyNumberFormat="1" applyFont="1" applyFill="1" applyBorder="1" applyAlignment="1">
      <alignment horizontal="center" vertical="center"/>
    </xf>
    <xf numFmtId="3" fontId="119" fillId="0" borderId="84" xfId="41" applyNumberFormat="1" applyFont="1" applyFill="1" applyBorder="1" applyAlignment="1">
      <alignment horizontal="center" vertical="center"/>
    </xf>
    <xf numFmtId="3" fontId="119" fillId="0" borderId="17" xfId="41" applyNumberFormat="1" applyFont="1" applyFill="1" applyBorder="1" applyAlignment="1">
      <alignment horizontal="center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4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6" xfId="41" applyNumberFormat="1" applyFont="1" applyBorder="1" applyAlignment="1">
      <alignment horizontal="right" vertical="center"/>
    </xf>
    <xf numFmtId="3" fontId="39" fillId="0" borderId="33" xfId="41" applyNumberFormat="1" applyFont="1" applyBorder="1" applyAlignment="1">
      <alignment vertical="center" wrapText="1"/>
    </xf>
    <xf numFmtId="3" fontId="39" fillId="0" borderId="32" xfId="41" applyNumberFormat="1" applyFont="1" applyBorder="1" applyAlignment="1">
      <alignment vertical="center"/>
    </xf>
    <xf numFmtId="3" fontId="39" fillId="0" borderId="32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1" xfId="41" applyNumberFormat="1" applyFont="1" applyBorder="1" applyAlignment="1">
      <alignment vertical="center" wrapText="1"/>
    </xf>
    <xf numFmtId="3" fontId="35" fillId="0" borderId="45" xfId="41" applyNumberFormat="1" applyFont="1" applyBorder="1" applyAlignment="1">
      <alignment vertical="center"/>
    </xf>
    <xf numFmtId="3" fontId="35" fillId="0" borderId="46" xfId="41" applyNumberFormat="1" applyFont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9" fillId="0" borderId="27" xfId="41" applyFont="1" applyFill="1" applyBorder="1" applyAlignment="1">
      <alignment vertical="center"/>
    </xf>
    <xf numFmtId="0" fontId="35" fillId="0" borderId="41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4" xfId="0" applyFont="1" applyFill="1" applyBorder="1" applyAlignment="1" applyProtection="1">
      <alignment horizontal="center" vertical="center" wrapText="1"/>
    </xf>
    <xf numFmtId="49" fontId="63" fillId="0" borderId="34" xfId="45" applyNumberFormat="1" applyFont="1" applyFill="1" applyBorder="1" applyAlignment="1" applyProtection="1">
      <alignment horizontal="left" vertical="center" wrapText="1" indent="1"/>
    </xf>
    <xf numFmtId="165" fontId="7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49" fontId="2" fillId="0" borderId="88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4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9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7" fillId="0" borderId="36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6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3" fontId="46" fillId="18" borderId="39" xfId="42" applyNumberFormat="1" applyFont="1" applyFill="1" applyBorder="1" applyAlignment="1">
      <alignment horizontal="center" vertical="center" wrapText="1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9" fillId="0" borderId="49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6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8" fillId="18" borderId="78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21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7" fillId="0" borderId="49" xfId="0" applyFont="1" applyFill="1" applyBorder="1" applyAlignment="1" applyProtection="1">
      <alignment horizontal="left" vertical="center" wrapText="1" indent="1"/>
    </xf>
    <xf numFmtId="165" fontId="77" fillId="0" borderId="13" xfId="0" applyNumberFormat="1" applyFont="1" applyFill="1" applyBorder="1" applyAlignment="1" applyProtection="1">
      <alignment horizontal="right" vertical="center" wrapText="1" indent="1"/>
    </xf>
    <xf numFmtId="49" fontId="2" fillId="20" borderId="25" xfId="0" applyNumberFormat="1" applyFont="1" applyFill="1" applyBorder="1" applyAlignment="1">
      <alignment horizontal="left"/>
    </xf>
    <xf numFmtId="49" fontId="8" fillId="20" borderId="36" xfId="0" applyNumberFormat="1" applyFont="1" applyFill="1" applyBorder="1" applyAlignment="1">
      <alignment horizontal="left" vertical="center" wrapText="1"/>
    </xf>
    <xf numFmtId="0" fontId="8" fillId="20" borderId="36" xfId="0" applyFont="1" applyFill="1" applyBorder="1" applyAlignment="1">
      <alignment horizontal="left" wrapText="1"/>
    </xf>
    <xf numFmtId="3" fontId="8" fillId="20" borderId="12" xfId="0" applyNumberFormat="1" applyFont="1" applyFill="1" applyBorder="1" applyAlignment="1">
      <alignment horizontal="right" vertical="center" wrapText="1"/>
    </xf>
    <xf numFmtId="3" fontId="8" fillId="20" borderId="15" xfId="0" applyNumberFormat="1" applyFont="1" applyFill="1" applyBorder="1" applyAlignment="1">
      <alignment horizontal="right" vertical="center" wrapText="1"/>
    </xf>
    <xf numFmtId="0" fontId="92" fillId="20" borderId="0" xfId="0" applyFont="1" applyFill="1"/>
    <xf numFmtId="3" fontId="13" fillId="20" borderId="28" xfId="42" applyNumberFormat="1" applyFont="1" applyFill="1" applyBorder="1" applyAlignment="1">
      <alignment vertical="center"/>
    </xf>
    <xf numFmtId="3" fontId="92" fillId="0" borderId="57" xfId="0" applyNumberFormat="1" applyFont="1" applyBorder="1"/>
    <xf numFmtId="3" fontId="18" fillId="18" borderId="97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7" fillId="0" borderId="32" xfId="42" applyNumberFormat="1" applyFont="1" applyFill="1" applyBorder="1" applyAlignment="1">
      <alignment horizontal="right" vertical="center"/>
    </xf>
    <xf numFmtId="3" fontId="18" fillId="18" borderId="32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3" fontId="46" fillId="18" borderId="14" xfId="42" applyNumberFormat="1" applyFont="1" applyFill="1" applyBorder="1" applyAlignment="1">
      <alignment horizontal="center" vertical="center"/>
    </xf>
    <xf numFmtId="0" fontId="13" fillId="20" borderId="0" xfId="42" applyFont="1" applyFill="1"/>
    <xf numFmtId="3" fontId="58" fillId="0" borderId="33" xfId="42" applyNumberFormat="1" applyFont="1" applyFill="1" applyBorder="1" applyAlignment="1">
      <alignment horizontal="right"/>
    </xf>
    <xf numFmtId="3" fontId="58" fillId="0" borderId="32" xfId="42" applyNumberFormat="1" applyFont="1" applyFill="1" applyBorder="1" applyAlignment="1">
      <alignment horizontal="right"/>
    </xf>
    <xf numFmtId="3" fontId="8" fillId="20" borderId="15" xfId="0" applyNumberFormat="1" applyFont="1" applyFill="1" applyBorder="1" applyAlignment="1">
      <alignment vertical="center"/>
    </xf>
    <xf numFmtId="3" fontId="4" fillId="20" borderId="18" xfId="0" applyNumberFormat="1" applyFont="1" applyFill="1" applyBorder="1" applyAlignment="1">
      <alignment horizontal="right" vertical="center"/>
    </xf>
    <xf numFmtId="3" fontId="58" fillId="0" borderId="56" xfId="42" applyNumberFormat="1" applyFont="1" applyFill="1" applyBorder="1" applyAlignment="1">
      <alignment horizontal="right"/>
    </xf>
    <xf numFmtId="0" fontId="122" fillId="0" borderId="0" xfId="41" applyFont="1" applyFill="1"/>
    <xf numFmtId="0" fontId="122" fillId="0" borderId="0" xfId="41" applyFont="1" applyFill="1" applyAlignment="1">
      <alignment wrapText="1"/>
    </xf>
    <xf numFmtId="0" fontId="123" fillId="0" borderId="59" xfId="41" applyFont="1" applyFill="1" applyBorder="1" applyAlignment="1">
      <alignment horizontal="center" vertical="center"/>
    </xf>
    <xf numFmtId="0" fontId="123" fillId="0" borderId="15" xfId="41" applyFont="1" applyFill="1" applyBorder="1" applyAlignment="1">
      <alignment horizontal="center" vertical="center"/>
    </xf>
    <xf numFmtId="0" fontId="122" fillId="0" borderId="0" xfId="41" applyFont="1" applyFill="1" applyAlignment="1"/>
    <xf numFmtId="0" fontId="123" fillId="0" borderId="12" xfId="41" applyFont="1" applyBorder="1"/>
    <xf numFmtId="3" fontId="123" fillId="0" borderId="58" xfId="41" applyNumberFormat="1" applyFont="1" applyBorder="1" applyAlignment="1">
      <alignment horizontal="right"/>
    </xf>
    <xf numFmtId="3" fontId="123" fillId="0" borderId="23" xfId="41" applyNumberFormat="1" applyFont="1" applyBorder="1" applyAlignment="1">
      <alignment horizontal="right"/>
    </xf>
    <xf numFmtId="0" fontId="122" fillId="0" borderId="12" xfId="41" applyFont="1" applyBorder="1"/>
    <xf numFmtId="3" fontId="122" fillId="0" borderId="59" xfId="41" applyNumberFormat="1" applyFont="1" applyBorder="1" applyAlignment="1">
      <alignment horizontal="right"/>
    </xf>
    <xf numFmtId="3" fontId="122" fillId="0" borderId="15" xfId="41" applyNumberFormat="1" applyFont="1" applyBorder="1" applyAlignment="1">
      <alignment horizontal="right"/>
    </xf>
    <xf numFmtId="3" fontId="123" fillId="0" borderId="59" xfId="41" applyNumberFormat="1" applyFont="1" applyBorder="1" applyAlignment="1">
      <alignment horizontal="right"/>
    </xf>
    <xf numFmtId="3" fontId="123" fillId="0" borderId="15" xfId="41" applyNumberFormat="1" applyFont="1" applyBorder="1" applyAlignment="1">
      <alignment horizontal="right"/>
    </xf>
    <xf numFmtId="0" fontId="123" fillId="0" borderId="38" xfId="41" applyFont="1" applyBorder="1"/>
    <xf numFmtId="0" fontId="123" fillId="0" borderId="11" xfId="41" applyFont="1" applyBorder="1" applyAlignment="1">
      <alignment vertical="center"/>
    </xf>
    <xf numFmtId="3" fontId="123" fillId="0" borderId="49" xfId="41" applyNumberFormat="1" applyFont="1" applyBorder="1" applyAlignment="1">
      <alignment horizontal="right" vertical="center"/>
    </xf>
    <xf numFmtId="3" fontId="123" fillId="0" borderId="14" xfId="41" applyNumberFormat="1" applyFont="1" applyBorder="1" applyAlignment="1">
      <alignment horizontal="right" vertical="center"/>
    </xf>
    <xf numFmtId="0" fontId="122" fillId="0" borderId="0" xfId="41" applyFont="1" applyFill="1" applyAlignment="1">
      <alignment vertical="center"/>
    </xf>
    <xf numFmtId="0" fontId="123" fillId="0" borderId="22" xfId="41" applyFont="1" applyBorder="1"/>
    <xf numFmtId="0" fontId="122" fillId="0" borderId="59" xfId="41" applyFont="1" applyFill="1" applyBorder="1"/>
    <xf numFmtId="0" fontId="122" fillId="0" borderId="15" xfId="41" applyFont="1" applyFill="1" applyBorder="1"/>
    <xf numFmtId="0" fontId="123" fillId="0" borderId="25" xfId="41" applyFont="1" applyBorder="1"/>
    <xf numFmtId="3" fontId="123" fillId="0" borderId="56" xfId="41" applyNumberFormat="1" applyFont="1" applyBorder="1" applyAlignment="1">
      <alignment horizontal="right"/>
    </xf>
    <xf numFmtId="0" fontId="123" fillId="0" borderId="11" xfId="41" applyFont="1" applyFill="1" applyBorder="1" applyAlignment="1">
      <alignment vertical="center"/>
    </xf>
    <xf numFmtId="3" fontId="123" fillId="0" borderId="49" xfId="41" applyNumberFormat="1" applyFont="1" applyFill="1" applyBorder="1" applyAlignment="1">
      <alignment vertical="center"/>
    </xf>
    <xf numFmtId="0" fontId="122" fillId="0" borderId="59" xfId="41" applyFont="1" applyFill="1" applyBorder="1" applyAlignment="1">
      <alignment vertical="center"/>
    </xf>
    <xf numFmtId="0" fontId="122" fillId="0" borderId="15" xfId="41" applyFont="1" applyFill="1" applyBorder="1" applyAlignment="1">
      <alignment vertical="center"/>
    </xf>
    <xf numFmtId="0" fontId="123" fillId="0" borderId="51" xfId="41" applyFont="1" applyFill="1" applyBorder="1"/>
    <xf numFmtId="3" fontId="123" fillId="0" borderId="58" xfId="41" applyNumberFormat="1" applyFont="1" applyFill="1" applyBorder="1"/>
    <xf numFmtId="3" fontId="123" fillId="0" borderId="15" xfId="41" applyNumberFormat="1" applyFont="1" applyFill="1" applyBorder="1"/>
    <xf numFmtId="3" fontId="123" fillId="0" borderId="59" xfId="41" applyNumberFormat="1" applyFont="1" applyFill="1" applyBorder="1"/>
    <xf numFmtId="3" fontId="122" fillId="0" borderId="59" xfId="41" applyNumberFormat="1" applyFont="1" applyFill="1" applyBorder="1"/>
    <xf numFmtId="3" fontId="122" fillId="0" borderId="15" xfId="41" applyNumberFormat="1" applyFont="1" applyFill="1" applyBorder="1"/>
    <xf numFmtId="0" fontId="123" fillId="0" borderId="12" xfId="41" applyFont="1" applyFill="1" applyBorder="1"/>
    <xf numFmtId="0" fontId="123" fillId="0" borderId="0" xfId="41" applyFont="1" applyFill="1"/>
    <xf numFmtId="0" fontId="123" fillId="0" borderId="25" xfId="41" applyFont="1" applyFill="1" applyBorder="1"/>
    <xf numFmtId="0" fontId="123" fillId="0" borderId="38" xfId="41" applyFont="1" applyFill="1" applyBorder="1"/>
    <xf numFmtId="3" fontId="123" fillId="0" borderId="56" xfId="41" applyNumberFormat="1" applyFont="1" applyFill="1" applyBorder="1"/>
    <xf numFmtId="3" fontId="123" fillId="0" borderId="32" xfId="41" applyNumberFormat="1" applyFont="1" applyFill="1" applyBorder="1"/>
    <xf numFmtId="0" fontId="123" fillId="0" borderId="38" xfId="41" applyFont="1" applyFill="1" applyBorder="1" applyAlignment="1">
      <alignment wrapText="1"/>
    </xf>
    <xf numFmtId="3" fontId="123" fillId="0" borderId="78" xfId="41" applyNumberFormat="1" applyFont="1" applyFill="1" applyBorder="1"/>
    <xf numFmtId="3" fontId="123" fillId="0" borderId="34" xfId="41" applyNumberFormat="1" applyFont="1" applyFill="1" applyBorder="1"/>
    <xf numFmtId="3" fontId="123" fillId="0" borderId="14" xfId="41" applyNumberFormat="1" applyFont="1" applyFill="1" applyBorder="1" applyAlignment="1">
      <alignment vertical="center"/>
    </xf>
    <xf numFmtId="0" fontId="123" fillId="0" borderId="0" xfId="41" applyFont="1" applyFill="1" applyAlignment="1">
      <alignment vertical="center"/>
    </xf>
    <xf numFmtId="0" fontId="123" fillId="0" borderId="11" xfId="41" applyFont="1" applyFill="1" applyBorder="1"/>
    <xf numFmtId="3" fontId="123" fillId="0" borderId="49" xfId="41" applyNumberFormat="1" applyFont="1" applyFill="1" applyBorder="1"/>
    <xf numFmtId="3" fontId="123" fillId="0" borderId="14" xfId="41" applyNumberFormat="1" applyFont="1" applyFill="1" applyBorder="1"/>
    <xf numFmtId="0" fontId="124" fillId="0" borderId="11" xfId="41" applyFont="1" applyFill="1" applyBorder="1" applyAlignment="1">
      <alignment vertical="center"/>
    </xf>
    <xf numFmtId="3" fontId="124" fillId="0" borderId="49" xfId="41" applyNumberFormat="1" applyFont="1" applyFill="1" applyBorder="1" applyAlignment="1">
      <alignment vertical="center"/>
    </xf>
    <xf numFmtId="3" fontId="124" fillId="0" borderId="14" xfId="41" applyNumberFormat="1" applyFont="1" applyFill="1" applyBorder="1" applyAlignment="1">
      <alignment vertical="center"/>
    </xf>
    <xf numFmtId="3" fontId="123" fillId="0" borderId="59" xfId="41" applyNumberFormat="1" applyFont="1" applyBorder="1"/>
    <xf numFmtId="3" fontId="123" fillId="0" borderId="15" xfId="41" applyNumberFormat="1" applyFont="1" applyBorder="1"/>
    <xf numFmtId="3" fontId="123" fillId="0" borderId="56" xfId="41" applyNumberFormat="1" applyFont="1" applyBorder="1"/>
    <xf numFmtId="3" fontId="123" fillId="0" borderId="32" xfId="41" applyNumberFormat="1" applyFont="1" applyBorder="1"/>
    <xf numFmtId="0" fontId="124" fillId="0" borderId="42" xfId="41" applyFont="1" applyBorder="1" applyAlignment="1">
      <alignment vertical="center"/>
    </xf>
    <xf numFmtId="3" fontId="124" fillId="0" borderId="70" xfId="41" applyNumberFormat="1" applyFont="1" applyBorder="1" applyAlignment="1">
      <alignment vertical="center"/>
    </xf>
    <xf numFmtId="3" fontId="124" fillId="0" borderId="16" xfId="41" applyNumberFormat="1" applyFont="1" applyBorder="1" applyAlignment="1">
      <alignment vertical="center"/>
    </xf>
    <xf numFmtId="0" fontId="122" fillId="0" borderId="0" xfId="41" applyFont="1" applyFill="1" applyAlignment="1" applyProtection="1">
      <alignment vertical="center"/>
    </xf>
    <xf numFmtId="3" fontId="122" fillId="0" borderId="0" xfId="41" applyNumberFormat="1" applyFont="1" applyFill="1"/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90" fillId="0" borderId="59" xfId="45" applyFont="1" applyFill="1" applyBorder="1" applyAlignment="1" applyProtection="1">
      <alignment horizontal="left" vertical="center" wrapText="1"/>
    </xf>
    <xf numFmtId="0" fontId="90" fillId="0" borderId="36" xfId="45" applyFont="1" applyFill="1" applyBorder="1" applyAlignment="1" applyProtection="1">
      <alignment horizontal="left" vertical="center" wrapText="1"/>
    </xf>
    <xf numFmtId="0" fontId="90" fillId="0" borderId="80" xfId="45" applyFont="1" applyFill="1" applyBorder="1" applyAlignment="1" applyProtection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64" fillId="0" borderId="0" xfId="45" applyFont="1" applyFill="1" applyBorder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40" fillId="0" borderId="49" xfId="45" applyFont="1" applyFill="1" applyBorder="1" applyAlignment="1" applyProtection="1">
      <alignment horizontal="left" vertical="center" wrapText="1"/>
    </xf>
    <xf numFmtId="0" fontId="40" fillId="0" borderId="40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0" fontId="4" fillId="0" borderId="48" xfId="0" applyFont="1" applyFill="1" applyBorder="1" applyAlignment="1">
      <alignment horizontal="center" vertical="center" wrapText="1"/>
    </xf>
    <xf numFmtId="0" fontId="90" fillId="0" borderId="69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0" xfId="45" applyFont="1" applyFill="1" applyBorder="1" applyAlignment="1" applyProtection="1">
      <alignment horizontal="left" vertical="center" wrapText="1"/>
    </xf>
    <xf numFmtId="0" fontId="90" fillId="0" borderId="68" xfId="45" applyFont="1" applyFill="1" applyBorder="1" applyAlignment="1" applyProtection="1">
      <alignment horizontal="left" vertical="center" wrapText="1"/>
    </xf>
    <xf numFmtId="0" fontId="90" fillId="0" borderId="50" xfId="45" applyFont="1" applyFill="1" applyBorder="1" applyAlignment="1" applyProtection="1">
      <alignment horizontal="left" vertical="center" wrapText="1"/>
    </xf>
    <xf numFmtId="0" fontId="90" fillId="0" borderId="83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64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88" fillId="0" borderId="0" xfId="43" applyFont="1" applyAlignment="1">
      <alignment horizontal="right" vertical="center"/>
    </xf>
    <xf numFmtId="0" fontId="35" fillId="0" borderId="68" xfId="43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35" fillId="0" borderId="47" xfId="43" applyFont="1" applyBorder="1" applyAlignment="1">
      <alignment horizontal="center" vertical="center" wrapText="1"/>
    </xf>
    <xf numFmtId="0" fontId="35" fillId="0" borderId="41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29" xfId="43" applyFont="1" applyBorder="1" applyAlignment="1">
      <alignment horizontal="center" vertical="center" wrapText="1"/>
    </xf>
    <xf numFmtId="0" fontId="35" fillId="0" borderId="88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0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6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29" fillId="0" borderId="40" xfId="44" applyFont="1" applyBorder="1" applyAlignment="1">
      <alignment horizontal="center" vertical="center" wrapText="1"/>
    </xf>
    <xf numFmtId="0" fontId="27" fillId="0" borderId="15" xfId="44" applyFont="1" applyFill="1" applyBorder="1" applyAlignment="1">
      <alignment horizontal="left"/>
    </xf>
    <xf numFmtId="0" fontId="27" fillId="0" borderId="36" xfId="44" applyFont="1" applyFill="1" applyBorder="1" applyAlignment="1">
      <alignment horizontal="left"/>
    </xf>
    <xf numFmtId="164" fontId="27" fillId="0" borderId="36" xfId="44" applyNumberFormat="1" applyFont="1" applyBorder="1" applyAlignment="1">
      <alignment horizontal="left" wrapText="1"/>
    </xf>
    <xf numFmtId="164" fontId="27" fillId="0" borderId="59" xfId="44" applyNumberFormat="1" applyFont="1" applyBorder="1" applyAlignment="1">
      <alignment horizontal="left" wrapText="1"/>
    </xf>
    <xf numFmtId="164" fontId="26" fillId="0" borderId="40" xfId="44" applyNumberFormat="1" applyFont="1" applyBorder="1" applyAlignment="1">
      <alignment horizontal="center" vertical="center" wrapText="1"/>
    </xf>
    <xf numFmtId="0" fontId="27" fillId="0" borderId="59" xfId="44" applyFont="1" applyFill="1" applyBorder="1" applyAlignment="1">
      <alignment horizontal="left" vertical="center" wrapText="1"/>
    </xf>
    <xf numFmtId="0" fontId="27" fillId="0" borderId="36" xfId="44" applyFont="1" applyFill="1" applyBorder="1" applyAlignment="1">
      <alignment horizontal="left" vertical="center" wrapText="1"/>
    </xf>
    <xf numFmtId="164" fontId="27" fillId="0" borderId="70" xfId="44" applyNumberFormat="1" applyFont="1" applyBorder="1" applyAlignment="1">
      <alignment horizontal="left" wrapText="1"/>
    </xf>
    <xf numFmtId="164" fontId="27" fillId="0" borderId="64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6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8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1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7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5" fontId="115" fillId="0" borderId="0" xfId="45" applyNumberFormat="1" applyFont="1" applyFill="1" applyBorder="1" applyAlignment="1" applyProtection="1">
      <alignment horizontal="center" vertical="center" wrapText="1"/>
    </xf>
    <xf numFmtId="0" fontId="64" fillId="0" borderId="13" xfId="45" applyFont="1" applyFill="1" applyBorder="1" applyAlignment="1" applyProtection="1">
      <alignment horizontal="left" vertical="center"/>
    </xf>
    <xf numFmtId="0" fontId="64" fillId="0" borderId="14" xfId="45" applyFont="1" applyFill="1" applyBorder="1" applyAlignment="1" applyProtection="1">
      <alignment horizontal="left" vertical="center"/>
    </xf>
    <xf numFmtId="0" fontId="63" fillId="0" borderId="57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64" fillId="0" borderId="0" xfId="46" applyNumberFormat="1" applyFont="1" applyFill="1" applyAlignment="1" applyProtection="1">
      <alignment horizontal="center" wrapText="1"/>
    </xf>
    <xf numFmtId="3" fontId="64" fillId="0" borderId="0" xfId="46" applyNumberFormat="1" applyFont="1" applyFill="1" applyAlignment="1" applyProtection="1">
      <alignment horizontal="center"/>
    </xf>
    <xf numFmtId="3" fontId="110" fillId="0" borderId="49" xfId="46" applyNumberFormat="1" applyFont="1" applyFill="1" applyBorder="1" applyAlignment="1" applyProtection="1">
      <alignment horizontal="left" vertical="center" indent="1"/>
    </xf>
    <xf numFmtId="3" fontId="110" fillId="0" borderId="40" xfId="46" applyNumberFormat="1" applyFont="1" applyFill="1" applyBorder="1" applyAlignment="1" applyProtection="1">
      <alignment horizontal="left" vertical="center" indent="1"/>
    </xf>
    <xf numFmtId="3" fontId="110" fillId="0" borderId="48" xfId="46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22" fillId="0" borderId="0" xfId="41" applyFont="1" applyFill="1" applyAlignment="1">
      <alignment horizontal="right"/>
    </xf>
    <xf numFmtId="3" fontId="119" fillId="0" borderId="47" xfId="41" applyNumberFormat="1" applyFont="1" applyFill="1" applyBorder="1" applyAlignment="1">
      <alignment horizontal="center" vertical="center" wrapText="1"/>
    </xf>
    <xf numFmtId="3" fontId="119" fillId="0" borderId="41" xfId="41" applyNumberFormat="1" applyFont="1" applyFill="1" applyBorder="1" applyAlignment="1">
      <alignment horizontal="center" vertical="center" wrapText="1"/>
    </xf>
    <xf numFmtId="3" fontId="119" fillId="0" borderId="19" xfId="41" applyNumberFormat="1" applyFont="1" applyFill="1" applyBorder="1" applyAlignment="1">
      <alignment horizontal="center" vertical="center"/>
    </xf>
    <xf numFmtId="3" fontId="119" fillId="0" borderId="83" xfId="41" applyNumberFormat="1" applyFont="1" applyFill="1" applyBorder="1" applyAlignment="1">
      <alignment horizontal="center" vertical="center"/>
    </xf>
    <xf numFmtId="3" fontId="119" fillId="0" borderId="29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6" fillId="0" borderId="0" xfId="41" applyNumberFormat="1" applyFont="1" applyAlignment="1">
      <alignment horizontal="center" vertical="center"/>
    </xf>
    <xf numFmtId="3" fontId="116" fillId="0" borderId="0" xfId="41" applyNumberFormat="1" applyFont="1" applyAlignment="1">
      <alignment horizontal="center" vertical="center"/>
    </xf>
    <xf numFmtId="3" fontId="39" fillId="0" borderId="70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35" fillId="0" borderId="69" xfId="41" applyNumberFormat="1" applyFont="1" applyFill="1" applyBorder="1" applyAlignment="1">
      <alignment horizontal="right" vertical="center"/>
    </xf>
    <xf numFmtId="3" fontId="35" fillId="0" borderId="72" xfId="41" applyNumberFormat="1" applyFont="1" applyFill="1" applyBorder="1" applyAlignment="1">
      <alignment horizontal="right" vertical="center"/>
    </xf>
    <xf numFmtId="3" fontId="116" fillId="0" borderId="0" xfId="41" applyNumberFormat="1" applyFont="1" applyFill="1" applyBorder="1" applyAlignment="1">
      <alignment horizontal="center" vertical="center"/>
    </xf>
    <xf numFmtId="0" fontId="120" fillId="0" borderId="18" xfId="41" applyFont="1" applyFill="1" applyBorder="1" applyAlignment="1">
      <alignment horizontal="center" vertical="center" wrapText="1"/>
    </xf>
    <xf numFmtId="0" fontId="120" fillId="0" borderId="27" xfId="41" applyFont="1" applyFill="1" applyBorder="1" applyAlignment="1">
      <alignment horizontal="center" vertical="center" wrapText="1"/>
    </xf>
    <xf numFmtId="0" fontId="120" fillId="0" borderId="67" xfId="41" applyFont="1" applyFill="1" applyBorder="1" applyAlignment="1">
      <alignment horizontal="center" vertical="center" wrapText="1"/>
    </xf>
    <xf numFmtId="0" fontId="120" fillId="0" borderId="65" xfId="41" applyFont="1" applyFill="1" applyBorder="1" applyAlignment="1">
      <alignment horizontal="center" vertical="center" wrapText="1"/>
    </xf>
    <xf numFmtId="0" fontId="120" fillId="0" borderId="69" xfId="41" applyFont="1" applyFill="1" applyBorder="1" applyAlignment="1">
      <alignment horizontal="center" vertical="center" wrapText="1"/>
    </xf>
    <xf numFmtId="0" fontId="120" fillId="0" borderId="72" xfId="41" applyFont="1" applyFill="1" applyBorder="1" applyAlignment="1">
      <alignment horizontal="center" vertical="center" wrapText="1"/>
    </xf>
    <xf numFmtId="3" fontId="39" fillId="0" borderId="58" xfId="41" applyNumberFormat="1" applyFont="1" applyFill="1" applyBorder="1" applyAlignment="1">
      <alignment horizontal="right" vertical="center"/>
    </xf>
    <xf numFmtId="3" fontId="39" fillId="0" borderId="73" xfId="4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1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4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  <xf numFmtId="3" fontId="8" fillId="0" borderId="18" xfId="0" applyNumberFormat="1" applyFont="1" applyFill="1" applyBorder="1" applyAlignment="1">
      <alignment horizontal="right" vertical="center"/>
    </xf>
    <xf numFmtId="167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8" fontId="52" fillId="0" borderId="26" xfId="43" applyNumberFormat="1" applyFont="1" applyFill="1" applyBorder="1" applyAlignment="1">
      <alignment horizontal="center" vertical="center" wrapText="1"/>
    </xf>
    <xf numFmtId="168" fontId="50" fillId="0" borderId="46" xfId="43" applyNumberFormat="1" applyFont="1" applyBorder="1" applyAlignment="1">
      <alignment horizontal="center" vertical="center"/>
    </xf>
    <xf numFmtId="168" fontId="48" fillId="0" borderId="0" xfId="43" applyNumberFormat="1" applyFont="1" applyAlignment="1">
      <alignment horizontal="center" vertical="center"/>
    </xf>
    <xf numFmtId="168" fontId="50" fillId="0" borderId="21" xfId="43" applyNumberFormat="1" applyFont="1" applyBorder="1" applyAlignment="1">
      <alignment horizontal="center" vertical="center" wrapText="1"/>
    </xf>
    <xf numFmtId="0" fontId="46" fillId="18" borderId="39" xfId="42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165" fontId="64" fillId="0" borderId="0" xfId="51" applyNumberFormat="1" applyFont="1" applyFill="1" applyAlignment="1" applyProtection="1">
      <alignment horizontal="center" vertical="center" wrapText="1"/>
    </xf>
    <xf numFmtId="165" fontId="118" fillId="0" borderId="0" xfId="51" applyNumberFormat="1" applyFill="1" applyAlignment="1" applyProtection="1">
      <alignment vertical="center" wrapText="1"/>
    </xf>
    <xf numFmtId="165" fontId="118" fillId="0" borderId="0" xfId="51" applyNumberFormat="1" applyFill="1" applyAlignment="1" applyProtection="1">
      <alignment horizontal="center" vertical="center" wrapText="1"/>
    </xf>
    <xf numFmtId="165" fontId="45" fillId="0" borderId="0" xfId="51" applyNumberFormat="1" applyFont="1" applyFill="1" applyAlignment="1" applyProtection="1">
      <alignment horizontal="right"/>
    </xf>
    <xf numFmtId="165" fontId="72" fillId="0" borderId="97" xfId="51" applyNumberFormat="1" applyFont="1" applyFill="1" applyBorder="1" applyAlignment="1" applyProtection="1">
      <alignment horizontal="center" vertical="center" wrapText="1"/>
    </xf>
    <xf numFmtId="165" fontId="72" fillId="0" borderId="97" xfId="51" applyNumberFormat="1" applyFont="1" applyFill="1" applyBorder="1" applyAlignment="1" applyProtection="1">
      <alignment horizontal="center" vertical="center"/>
    </xf>
    <xf numFmtId="49" fontId="72" fillId="0" borderId="97" xfId="51" applyNumberFormat="1" applyFont="1" applyFill="1" applyBorder="1" applyAlignment="1" applyProtection="1">
      <alignment horizontal="center" vertical="center" wrapText="1"/>
    </xf>
    <xf numFmtId="165" fontId="72" fillId="0" borderId="88" xfId="51" applyNumberFormat="1" applyFont="1" applyFill="1" applyBorder="1" applyAlignment="1" applyProtection="1">
      <alignment horizontal="center" vertical="center"/>
    </xf>
    <xf numFmtId="165" fontId="72" fillId="0" borderId="50" xfId="51" applyNumberFormat="1" applyFont="1" applyFill="1" applyBorder="1" applyAlignment="1" applyProtection="1">
      <alignment horizontal="center" vertical="center"/>
    </xf>
    <xf numFmtId="165" fontId="72" fillId="0" borderId="71" xfId="51" applyNumberFormat="1" applyFont="1" applyFill="1" applyBorder="1" applyAlignment="1" applyProtection="1">
      <alignment horizontal="center" vertical="center"/>
    </xf>
    <xf numFmtId="165" fontId="40" fillId="0" borderId="0" xfId="51" applyNumberFormat="1" applyFont="1" applyFill="1" applyAlignment="1" applyProtection="1">
      <alignment vertical="center"/>
    </xf>
    <xf numFmtId="165" fontId="72" fillId="0" borderId="98" xfId="51" applyNumberFormat="1" applyFont="1" applyFill="1" applyBorder="1" applyAlignment="1" applyProtection="1">
      <alignment horizontal="center" vertical="center" wrapText="1"/>
    </xf>
    <xf numFmtId="165" fontId="72" fillId="0" borderId="98" xfId="51" applyNumberFormat="1" applyFont="1" applyFill="1" applyBorder="1" applyAlignment="1" applyProtection="1">
      <alignment horizontal="center" vertical="center"/>
    </xf>
    <xf numFmtId="49" fontId="72" fillId="0" borderId="98" xfId="51" applyNumberFormat="1" applyFont="1" applyFill="1" applyBorder="1" applyAlignment="1" applyProtection="1">
      <alignment horizontal="center" vertical="center" wrapText="1"/>
    </xf>
    <xf numFmtId="165" fontId="72" fillId="0" borderId="70" xfId="51" applyNumberFormat="1" applyFont="1" applyFill="1" applyBorder="1" applyAlignment="1" applyProtection="1">
      <alignment horizontal="center" vertical="center"/>
    </xf>
    <xf numFmtId="165" fontId="72" fillId="0" borderId="17" xfId="51" applyNumberFormat="1" applyFont="1" applyFill="1" applyBorder="1" applyAlignment="1" applyProtection="1">
      <alignment horizontal="center" vertical="center" wrapText="1"/>
    </xf>
    <xf numFmtId="165" fontId="40" fillId="0" borderId="0" xfId="51" applyNumberFormat="1" applyFont="1" applyFill="1" applyAlignment="1" applyProtection="1">
      <alignment horizontal="center" vertical="center"/>
    </xf>
    <xf numFmtId="165" fontId="74" fillId="0" borderId="11" xfId="51" applyNumberFormat="1" applyFont="1" applyFill="1" applyBorder="1" applyAlignment="1" applyProtection="1">
      <alignment horizontal="center" vertical="center" wrapText="1"/>
    </xf>
    <xf numFmtId="165" fontId="74" fillId="0" borderId="75" xfId="51" applyNumberFormat="1" applyFont="1" applyFill="1" applyBorder="1" applyAlignment="1" applyProtection="1">
      <alignment horizontal="center" vertical="center" wrapText="1"/>
    </xf>
    <xf numFmtId="165" fontId="74" fillId="0" borderId="49" xfId="51" applyNumberFormat="1" applyFont="1" applyFill="1" applyBorder="1" applyAlignment="1" applyProtection="1">
      <alignment horizontal="center" vertical="center" wrapText="1"/>
    </xf>
    <xf numFmtId="165" fontId="74" fillId="0" borderId="21" xfId="51" applyNumberFormat="1" applyFont="1" applyFill="1" applyBorder="1" applyAlignment="1" applyProtection="1">
      <alignment horizontal="center" vertical="center" wrapText="1"/>
    </xf>
    <xf numFmtId="165" fontId="74" fillId="0" borderId="77" xfId="51" applyNumberFormat="1" applyFont="1" applyFill="1" applyBorder="1" applyAlignment="1" applyProtection="1">
      <alignment horizontal="center" vertical="center" wrapText="1"/>
    </xf>
    <xf numFmtId="165" fontId="40" fillId="0" borderId="0" xfId="51" applyNumberFormat="1" applyFont="1" applyFill="1" applyAlignment="1" applyProtection="1">
      <alignment horizontal="center" vertical="center" wrapText="1"/>
    </xf>
    <xf numFmtId="165" fontId="74" fillId="0" borderId="75" xfId="51" applyNumberFormat="1" applyFont="1" applyFill="1" applyBorder="1" applyAlignment="1" applyProtection="1">
      <alignment horizontal="left" vertical="center" wrapText="1" indent="1"/>
    </xf>
    <xf numFmtId="49" fontId="125" fillId="0" borderId="14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5" xfId="51" applyNumberFormat="1" applyFont="1" applyFill="1" applyBorder="1" applyAlignment="1" applyProtection="1">
      <alignment vertical="center" wrapText="1"/>
    </xf>
    <xf numFmtId="165" fontId="125" fillId="0" borderId="13" xfId="51" applyNumberFormat="1" applyFont="1" applyFill="1" applyBorder="1" applyAlignment="1" applyProtection="1">
      <alignment vertical="center" wrapText="1"/>
    </xf>
    <xf numFmtId="165" fontId="125" fillId="0" borderId="14" xfId="51" applyNumberFormat="1" applyFont="1" applyFill="1" applyBorder="1" applyAlignment="1" applyProtection="1">
      <alignment vertical="center" wrapText="1"/>
    </xf>
    <xf numFmtId="165" fontId="125" fillId="0" borderId="21" xfId="51" applyNumberFormat="1" applyFont="1" applyFill="1" applyBorder="1" applyAlignment="1" applyProtection="1">
      <alignment vertical="center" wrapText="1"/>
    </xf>
    <xf numFmtId="165" fontId="63" fillId="0" borderId="75" xfId="51" applyNumberFormat="1" applyFont="1" applyFill="1" applyBorder="1" applyAlignment="1" applyProtection="1">
      <alignment vertical="center" wrapText="1"/>
    </xf>
    <xf numFmtId="165" fontId="63" fillId="0" borderId="76" xfId="51" applyNumberFormat="1" applyFont="1" applyFill="1" applyBorder="1" applyAlignment="1" applyProtection="1">
      <alignment horizontal="left" vertical="center" wrapText="1" indent="1"/>
      <protection locked="0"/>
    </xf>
    <xf numFmtId="49" fontId="125" fillId="0" borderId="15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6" xfId="51" applyNumberFormat="1" applyFont="1" applyFill="1" applyBorder="1" applyAlignment="1" applyProtection="1">
      <alignment vertical="center" wrapText="1"/>
      <protection locked="0"/>
    </xf>
    <xf numFmtId="165" fontId="125" fillId="0" borderId="12" xfId="51" applyNumberFormat="1" applyFont="1" applyFill="1" applyBorder="1" applyAlignment="1" applyProtection="1">
      <alignment vertical="center" wrapText="1"/>
      <protection locked="0"/>
    </xf>
    <xf numFmtId="165" fontId="125" fillId="0" borderId="15" xfId="51" applyNumberFormat="1" applyFont="1" applyFill="1" applyBorder="1" applyAlignment="1" applyProtection="1">
      <alignment vertical="center" wrapText="1"/>
      <protection locked="0"/>
    </xf>
    <xf numFmtId="165" fontId="125" fillId="0" borderId="26" xfId="51" applyNumberFormat="1" applyFont="1" applyFill="1" applyBorder="1" applyAlignment="1" applyProtection="1">
      <alignment vertical="center" wrapText="1"/>
      <protection locked="0"/>
    </xf>
    <xf numFmtId="165" fontId="63" fillId="0" borderId="76" xfId="51" applyNumberFormat="1" applyFont="1" applyFill="1" applyBorder="1" applyAlignment="1" applyProtection="1">
      <alignment vertical="center" wrapText="1"/>
    </xf>
    <xf numFmtId="165" fontId="112" fillId="0" borderId="51" xfId="51" applyNumberFormat="1" applyFont="1" applyFill="1" applyBorder="1" applyAlignment="1" applyProtection="1">
      <alignment horizontal="center" textRotation="180" wrapText="1"/>
    </xf>
    <xf numFmtId="165" fontId="74" fillId="0" borderId="77" xfId="51" applyNumberFormat="1" applyFont="1" applyFill="1" applyBorder="1" applyAlignment="1" applyProtection="1">
      <alignment horizontal="left" vertical="center" wrapText="1" indent="1"/>
    </xf>
    <xf numFmtId="165" fontId="77" fillId="0" borderId="77" xfId="51" applyNumberFormat="1" applyFont="1" applyFill="1" applyBorder="1" applyAlignment="1" applyProtection="1">
      <alignment horizontal="left" vertical="center" wrapText="1" indent="1"/>
    </xf>
    <xf numFmtId="49" fontId="125" fillId="0" borderId="34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7" xfId="51" applyNumberFormat="1" applyFont="1" applyFill="1" applyBorder="1" applyAlignment="1" applyProtection="1">
      <alignment vertical="center" wrapText="1"/>
    </xf>
    <xf numFmtId="165" fontId="125" fillId="0" borderId="44" xfId="51" applyNumberFormat="1" applyFont="1" applyFill="1" applyBorder="1" applyAlignment="1" applyProtection="1">
      <alignment vertical="center" wrapText="1"/>
    </xf>
    <xf numFmtId="165" fontId="125" fillId="0" borderId="34" xfId="51" applyNumberFormat="1" applyFont="1" applyFill="1" applyBorder="1" applyAlignment="1" applyProtection="1">
      <alignment vertical="center" wrapText="1"/>
    </xf>
    <xf numFmtId="165" fontId="125" fillId="0" borderId="55" xfId="51" applyNumberFormat="1" applyFont="1" applyFill="1" applyBorder="1" applyAlignment="1" applyProtection="1">
      <alignment vertical="center" wrapText="1"/>
    </xf>
    <xf numFmtId="165" fontId="63" fillId="0" borderId="77" xfId="51" applyNumberFormat="1" applyFont="1" applyFill="1" applyBorder="1" applyAlignment="1" applyProtection="1">
      <alignment vertical="center" wrapText="1"/>
    </xf>
    <xf numFmtId="165" fontId="63" fillId="0" borderId="99" xfId="51" applyNumberFormat="1" applyFont="1" applyFill="1" applyBorder="1" applyAlignment="1" applyProtection="1">
      <alignment horizontal="left" vertical="center" wrapText="1" indent="1"/>
      <protection locked="0"/>
    </xf>
    <xf numFmtId="165" fontId="75" fillId="0" borderId="75" xfId="51" applyNumberFormat="1" applyFont="1" applyFill="1" applyBorder="1" applyAlignment="1" applyProtection="1">
      <alignment horizontal="left" vertical="center" wrapText="1" indent="1"/>
    </xf>
    <xf numFmtId="165" fontId="63" fillId="0" borderId="85" xfId="51" applyNumberFormat="1" applyFont="1" applyFill="1" applyBorder="1" applyAlignment="1" applyProtection="1">
      <alignment horizontal="left" vertical="center" wrapText="1" indent="1"/>
      <protection locked="0"/>
    </xf>
    <xf numFmtId="49" fontId="125" fillId="0" borderId="18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100" xfId="51" applyNumberFormat="1" applyFont="1" applyFill="1" applyBorder="1" applyAlignment="1" applyProtection="1">
      <alignment vertical="center" wrapText="1"/>
    </xf>
    <xf numFmtId="165" fontId="125" fillId="0" borderId="18" xfId="51" applyNumberFormat="1" applyFont="1" applyFill="1" applyBorder="1" applyAlignment="1" applyProtection="1">
      <alignment vertical="center" wrapText="1"/>
    </xf>
    <xf numFmtId="165" fontId="125" fillId="0" borderId="19" xfId="51" applyNumberFormat="1" applyFont="1" applyFill="1" applyBorder="1" applyAlignment="1" applyProtection="1">
      <alignment vertical="center" wrapText="1"/>
    </xf>
    <xf numFmtId="165" fontId="125" fillId="0" borderId="29" xfId="51" applyNumberFormat="1" applyFont="1" applyFill="1" applyBorder="1" applyAlignment="1" applyProtection="1">
      <alignment vertical="center" wrapText="1"/>
    </xf>
    <xf numFmtId="165" fontId="63" fillId="0" borderId="100" xfId="51" applyNumberFormat="1" applyFont="1" applyFill="1" applyBorder="1" applyAlignment="1" applyProtection="1">
      <alignment vertical="center" wrapText="1"/>
    </xf>
    <xf numFmtId="49" fontId="125" fillId="0" borderId="42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89" xfId="51" applyNumberFormat="1" applyFont="1" applyFill="1" applyBorder="1" applyAlignment="1" applyProtection="1">
      <alignment vertical="center" wrapText="1"/>
      <protection locked="0"/>
    </xf>
    <xf numFmtId="165" fontId="125" fillId="0" borderId="27" xfId="51" applyNumberFormat="1" applyFont="1" applyFill="1" applyBorder="1" applyAlignment="1" applyProtection="1">
      <alignment vertical="center" wrapText="1"/>
      <protection locked="0"/>
    </xf>
    <xf numFmtId="165" fontId="125" fillId="0" borderId="16" xfId="51" applyNumberFormat="1" applyFont="1" applyFill="1" applyBorder="1" applyAlignment="1" applyProtection="1">
      <alignment vertical="center" wrapText="1"/>
      <protection locked="0"/>
    </xf>
    <xf numFmtId="165" fontId="125" fillId="0" borderId="17" xfId="51" applyNumberFormat="1" applyFont="1" applyFill="1" applyBorder="1" applyAlignment="1" applyProtection="1">
      <alignment vertical="center" wrapText="1"/>
      <protection locked="0"/>
    </xf>
    <xf numFmtId="165" fontId="63" fillId="0" borderId="89" xfId="51" applyNumberFormat="1" applyFont="1" applyFill="1" applyBorder="1" applyAlignment="1" applyProtection="1">
      <alignment vertical="center" wrapText="1"/>
    </xf>
    <xf numFmtId="165" fontId="72" fillId="0" borderId="11" xfId="51" applyNumberFormat="1" applyFont="1" applyFill="1" applyBorder="1" applyAlignment="1" applyProtection="1">
      <alignment horizontal="left" vertical="center" wrapText="1" indent="2"/>
    </xf>
    <xf numFmtId="165" fontId="72" fillId="0" borderId="48" xfId="51" applyNumberFormat="1" applyFont="1" applyFill="1" applyBorder="1" applyAlignment="1" applyProtection="1">
      <alignment horizontal="left" vertical="center" wrapText="1" indent="2"/>
    </xf>
    <xf numFmtId="165" fontId="125" fillId="21" borderId="49" xfId="51" applyNumberFormat="1" applyFont="1" applyFill="1" applyBorder="1" applyAlignment="1" applyProtection="1">
      <alignment horizontal="left" vertical="center" wrapText="1" indent="2"/>
    </xf>
    <xf numFmtId="3" fontId="13" fillId="0" borderId="28" xfId="42" applyNumberFormat="1" applyFont="1" applyFill="1" applyBorder="1" applyAlignment="1">
      <alignment vertical="center"/>
    </xf>
  </cellXfs>
  <cellStyles count="10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52"/>
    <cellStyle name="20% - Accent2" xfId="53"/>
    <cellStyle name="20% - Accent3" xfId="54"/>
    <cellStyle name="20% - Accent4" xfId="55"/>
    <cellStyle name="20% - Accent5" xfId="56"/>
    <cellStyle name="20% - Accent6" xfId="57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40% - Accent1" xfId="58"/>
    <cellStyle name="40% - Accent2" xfId="59"/>
    <cellStyle name="40% - Accent3" xfId="60"/>
    <cellStyle name="40% - Accent4" xfId="61"/>
    <cellStyle name="40% - Accent5" xfId="62"/>
    <cellStyle name="40% - Accent6" xfId="63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Accent1" xfId="70"/>
    <cellStyle name="Accent2" xfId="71"/>
    <cellStyle name="Accent3" xfId="72"/>
    <cellStyle name="Accent4" xfId="73"/>
    <cellStyle name="Accent5" xfId="74"/>
    <cellStyle name="Accent6" xfId="75"/>
    <cellStyle name="Bad" xfId="76"/>
    <cellStyle name="Bevitel" xfId="19"/>
    <cellStyle name="Calculation" xfId="77"/>
    <cellStyle name="Check Cell" xfId="78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planatory Text" xfId="79"/>
    <cellStyle name="Ezres" xfId="26" builtinId="3"/>
    <cellStyle name="Ezres 2" xfId="80"/>
    <cellStyle name="Figyelmeztetés" xfId="27"/>
    <cellStyle name="Good" xfId="81"/>
    <cellStyle name="Heading 1" xfId="82"/>
    <cellStyle name="Heading 2" xfId="83"/>
    <cellStyle name="Heading 3" xfId="84"/>
    <cellStyle name="Heading 4" xfId="85"/>
    <cellStyle name="Hiperhivatkozás" xfId="86"/>
    <cellStyle name="Hivatkozás" xfId="28" builtinId="8"/>
    <cellStyle name="Hivatkozott cella" xfId="29"/>
    <cellStyle name="Input" xfId="87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Linked Cell" xfId="88"/>
    <cellStyle name="Magyarázó szöveg" xfId="39"/>
    <cellStyle name="Már látott hiperhivatkozás" xfId="89"/>
    <cellStyle name="Neutral" xfId="90"/>
    <cellStyle name="Normál" xfId="0" builtinId="0"/>
    <cellStyle name="Normál 2" xfId="40"/>
    <cellStyle name="Normál 3" xfId="91"/>
    <cellStyle name="Normál 4" xfId="51"/>
    <cellStyle name="Normál 4 2" xfId="92"/>
    <cellStyle name="Normál 5" xfId="93"/>
    <cellStyle name="Normál 6" xfId="94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Note" xfId="95"/>
    <cellStyle name="Output" xfId="96"/>
    <cellStyle name="Összesen" xfId="47"/>
    <cellStyle name="Rossz" xfId="48"/>
    <cellStyle name="Semleges" xfId="49"/>
    <cellStyle name="Számítás" xfId="50"/>
    <cellStyle name="Title" xfId="97"/>
    <cellStyle name="Total" xfId="98"/>
    <cellStyle name="Warning Text" xfId="9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Reni\2017\M&#225;solat%20eredetije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2"/>
  <sheetViews>
    <sheetView topLeftCell="A37" zoomScale="75" zoomScaleNormal="75" workbookViewId="0">
      <selection activeCell="D4" sqref="D4"/>
    </sheetView>
  </sheetViews>
  <sheetFormatPr defaultRowHeight="12.75"/>
  <cols>
    <col min="1" max="2" width="5.7109375" style="90" customWidth="1"/>
    <col min="3" max="3" width="8.85546875" style="90" customWidth="1"/>
    <col min="4" max="4" width="56" style="17" bestFit="1" customWidth="1"/>
    <col min="5" max="5" width="22.5703125" style="345" customWidth="1"/>
    <col min="6" max="6" width="21" style="345" hidden="1" customWidth="1"/>
    <col min="7" max="10" width="19.85546875" style="345" hidden="1" customWidth="1"/>
    <col min="11" max="11" width="19.85546875" style="346" customWidth="1"/>
    <col min="12" max="12" width="17.7109375" style="346" hidden="1" customWidth="1"/>
    <col min="13" max="16" width="16.42578125" style="346" hidden="1" customWidth="1"/>
    <col min="17" max="17" width="16.42578125" style="347" customWidth="1"/>
    <col min="18" max="20" width="16.42578125" style="346" hidden="1" customWidth="1"/>
    <col min="21" max="22" width="16.42578125" style="347" hidden="1" customWidth="1"/>
    <col min="23" max="23" width="16.42578125" style="347" customWidth="1"/>
    <col min="24" max="16384" width="9.140625" style="347"/>
  </cols>
  <sheetData>
    <row r="1" spans="1:32">
      <c r="A1" s="87"/>
      <c r="B1" s="87"/>
      <c r="C1" s="87"/>
      <c r="D1" s="88"/>
      <c r="Q1" s="44"/>
    </row>
    <row r="2" spans="1:32" s="349" customFormat="1" ht="45.75" customHeight="1">
      <c r="A2" s="974"/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4"/>
      <c r="Q2" s="974"/>
      <c r="R2" s="248"/>
      <c r="S2" s="348"/>
      <c r="T2" s="348"/>
    </row>
    <row r="3" spans="1:32" ht="13.5" thickBot="1">
      <c r="A3" s="89"/>
      <c r="B3" s="89"/>
      <c r="C3" s="89"/>
      <c r="D3" s="85"/>
      <c r="K3" s="65"/>
      <c r="L3" s="65"/>
      <c r="M3" s="65"/>
      <c r="N3" s="65"/>
      <c r="O3" s="65"/>
      <c r="P3" s="65"/>
      <c r="Q3" s="32" t="s">
        <v>486</v>
      </c>
    </row>
    <row r="4" spans="1:32" ht="45.75" customHeight="1" thickBot="1">
      <c r="A4" s="975" t="s">
        <v>5</v>
      </c>
      <c r="B4" s="976"/>
      <c r="C4" s="976"/>
      <c r="D4" s="351" t="s">
        <v>8</v>
      </c>
      <c r="E4" s="956" t="s">
        <v>4</v>
      </c>
      <c r="F4" s="957"/>
      <c r="G4" s="957"/>
      <c r="H4" s="957"/>
      <c r="I4" s="957"/>
      <c r="J4" s="958"/>
      <c r="K4" s="956" t="s">
        <v>72</v>
      </c>
      <c r="L4" s="957"/>
      <c r="M4" s="957"/>
      <c r="N4" s="957"/>
      <c r="O4" s="957"/>
      <c r="P4" s="958"/>
      <c r="Q4" s="956" t="s">
        <v>73</v>
      </c>
      <c r="R4" s="957"/>
      <c r="S4" s="957"/>
      <c r="T4" s="957"/>
      <c r="U4" s="957"/>
      <c r="V4" s="958"/>
    </row>
    <row r="5" spans="1:32" ht="45.75" hidden="1" customHeight="1" thickBot="1">
      <c r="A5" s="317"/>
      <c r="B5" s="318"/>
      <c r="C5" s="318"/>
      <c r="D5" s="351"/>
      <c r="E5" s="386" t="s">
        <v>78</v>
      </c>
      <c r="F5" s="387" t="s">
        <v>249</v>
      </c>
      <c r="G5" s="387" t="s">
        <v>255</v>
      </c>
      <c r="H5" s="387" t="s">
        <v>259</v>
      </c>
      <c r="I5" s="387" t="s">
        <v>281</v>
      </c>
      <c r="J5" s="388" t="s">
        <v>312</v>
      </c>
      <c r="K5" s="386" t="s">
        <v>78</v>
      </c>
      <c r="L5" s="387" t="s">
        <v>249</v>
      </c>
      <c r="M5" s="387" t="s">
        <v>255</v>
      </c>
      <c r="N5" s="387" t="s">
        <v>259</v>
      </c>
      <c r="O5" s="387" t="s">
        <v>281</v>
      </c>
      <c r="P5" s="388" t="s">
        <v>312</v>
      </c>
      <c r="Q5" s="386" t="s">
        <v>78</v>
      </c>
      <c r="R5" s="387" t="s">
        <v>249</v>
      </c>
      <c r="S5" s="387" t="s">
        <v>255</v>
      </c>
      <c r="T5" s="387" t="s">
        <v>259</v>
      </c>
      <c r="U5" s="387" t="s">
        <v>281</v>
      </c>
      <c r="V5" s="388" t="s">
        <v>312</v>
      </c>
    </row>
    <row r="6" spans="1:32" s="7" customFormat="1" ht="21.75" customHeight="1" thickBot="1">
      <c r="A6" s="100"/>
      <c r="B6" s="960"/>
      <c r="C6" s="960"/>
      <c r="D6" s="960"/>
      <c r="E6" s="292"/>
      <c r="F6" s="292"/>
      <c r="G6" s="292"/>
      <c r="H6" s="292"/>
      <c r="I6" s="292"/>
      <c r="J6" s="292"/>
      <c r="K6" s="389"/>
      <c r="L6" s="292"/>
      <c r="M6" s="292"/>
      <c r="N6" s="292"/>
      <c r="O6" s="292"/>
      <c r="P6" s="292"/>
      <c r="Q6" s="389"/>
      <c r="R6" s="292"/>
      <c r="S6" s="292"/>
      <c r="T6" s="292"/>
      <c r="U6" s="292"/>
      <c r="V6" s="292"/>
    </row>
    <row r="7" spans="1:32" s="7" customFormat="1" ht="21.75" customHeight="1" thickBot="1">
      <c r="A7" s="100" t="s">
        <v>28</v>
      </c>
      <c r="B7" s="960" t="s">
        <v>378</v>
      </c>
      <c r="C7" s="960"/>
      <c r="D7" s="960"/>
      <c r="E7" s="389">
        <f>E8+E13+E16+E17+E20</f>
        <v>5341018</v>
      </c>
      <c r="F7" s="389">
        <f t="shared" ref="E7:L7" si="0">F8+F13+F16+F17+F20</f>
        <v>0</v>
      </c>
      <c r="G7" s="389">
        <f t="shared" ref="G7:J7" si="1">G8+G13+G16+G17+G20</f>
        <v>0</v>
      </c>
      <c r="H7" s="389">
        <f>H8+H13+H16+H17+H20</f>
        <v>0</v>
      </c>
      <c r="I7" s="389">
        <f t="shared" si="1"/>
        <v>0</v>
      </c>
      <c r="J7" s="389">
        <f t="shared" si="1"/>
        <v>0</v>
      </c>
      <c r="K7" s="389">
        <f t="shared" si="0"/>
        <v>3447618</v>
      </c>
      <c r="L7" s="389">
        <f t="shared" si="0"/>
        <v>-4781534</v>
      </c>
      <c r="M7" s="389">
        <f t="shared" ref="M7:N7" si="2">M8+M13+M16+M17+M20</f>
        <v>-4781536</v>
      </c>
      <c r="N7" s="389">
        <f t="shared" si="2"/>
        <v>0</v>
      </c>
      <c r="O7" s="389">
        <f t="shared" ref="O7:V7" si="3">O8+O13+O16+O17+O20</f>
        <v>0</v>
      </c>
      <c r="P7" s="389">
        <f t="shared" si="3"/>
        <v>0</v>
      </c>
      <c r="Q7" s="389">
        <f t="shared" si="3"/>
        <v>1893400</v>
      </c>
      <c r="R7" s="389">
        <f>R8+R13+R16+R17+R20</f>
        <v>4781534</v>
      </c>
      <c r="S7" s="389">
        <f>S8+S13+S16+S17+S20</f>
        <v>4781536</v>
      </c>
      <c r="T7" s="389">
        <f>T8+T13+T16+T17+T20</f>
        <v>0</v>
      </c>
      <c r="U7" s="389">
        <f t="shared" si="3"/>
        <v>0</v>
      </c>
      <c r="V7" s="389">
        <f t="shared" si="3"/>
        <v>0</v>
      </c>
    </row>
    <row r="8" spans="1:32" ht="21.75" customHeight="1">
      <c r="A8" s="818"/>
      <c r="B8" s="250" t="s">
        <v>38</v>
      </c>
      <c r="C8" s="973" t="s">
        <v>379</v>
      </c>
      <c r="D8" s="973"/>
      <c r="E8" s="516">
        <f t="shared" ref="E8" si="4">SUM(E9:E12)</f>
        <v>3427968</v>
      </c>
      <c r="F8" s="516">
        <f>SUM(F9:F12)</f>
        <v>0</v>
      </c>
      <c r="G8" s="516">
        <f t="shared" ref="G8:J8" si="5">SUM(G9:G12)</f>
        <v>0</v>
      </c>
      <c r="H8" s="516">
        <f t="shared" ref="H8" si="6">SUM(H9:H12)</f>
        <v>0</v>
      </c>
      <c r="I8" s="516">
        <f t="shared" si="5"/>
        <v>0</v>
      </c>
      <c r="J8" s="516">
        <f t="shared" si="5"/>
        <v>0</v>
      </c>
      <c r="K8" s="390">
        <f t="shared" ref="K8:N20" si="7">E8-Q8</f>
        <v>1534568</v>
      </c>
      <c r="L8" s="390">
        <f t="shared" si="7"/>
        <v>-3279209</v>
      </c>
      <c r="M8" s="390">
        <f t="shared" si="7"/>
        <v>-3279209</v>
      </c>
      <c r="N8" s="390">
        <f t="shared" si="7"/>
        <v>0</v>
      </c>
      <c r="O8" s="517">
        <f t="shared" ref="E8:P8" si="8">SUM(O9:O12)</f>
        <v>0</v>
      </c>
      <c r="P8" s="517">
        <f t="shared" si="8"/>
        <v>0</v>
      </c>
      <c r="Q8" s="390">
        <f>'3.sz.m Önk  bev.'!Q8</f>
        <v>1893400</v>
      </c>
      <c r="R8" s="390">
        <f>'3.sz.m Önk  bev.'!R8</f>
        <v>3279209</v>
      </c>
      <c r="S8" s="390">
        <f>'3.sz.m Önk  bev.'!S8</f>
        <v>3279209</v>
      </c>
      <c r="T8" s="390">
        <f>'3.sz.m Önk  bev.'!T8</f>
        <v>0</v>
      </c>
      <c r="U8" s="293"/>
      <c r="V8" s="293"/>
    </row>
    <row r="9" spans="1:32" ht="21.75" customHeight="1">
      <c r="A9" s="97"/>
      <c r="B9" s="93"/>
      <c r="C9" s="93" t="s">
        <v>384</v>
      </c>
      <c r="D9" s="352" t="s">
        <v>380</v>
      </c>
      <c r="E9" s="391">
        <f>'3.sz.m Önk  bev.'!E9</f>
        <v>2690655</v>
      </c>
      <c r="F9" s="391">
        <f>'3.sz.m Önk  bev.'!F9</f>
        <v>0</v>
      </c>
      <c r="G9" s="391">
        <f>'3.sz.m Önk  bev.'!G9</f>
        <v>0</v>
      </c>
      <c r="H9" s="391">
        <f>'3.sz.m Önk  bev.'!H9</f>
        <v>0</v>
      </c>
      <c r="I9" s="391">
        <f>'3.sz.m Önk  bev.'!I9</f>
        <v>0</v>
      </c>
      <c r="J9" s="391">
        <f>'3.sz.m Önk  bev.'!J9</f>
        <v>0</v>
      </c>
      <c r="K9" s="390">
        <f t="shared" si="7"/>
        <v>797255</v>
      </c>
      <c r="L9" s="390">
        <f t="shared" si="7"/>
        <v>-2541896</v>
      </c>
      <c r="M9" s="390">
        <f t="shared" si="7"/>
        <v>-2541896</v>
      </c>
      <c r="N9" s="390">
        <f t="shared" si="7"/>
        <v>0</v>
      </c>
      <c r="O9" s="294"/>
      <c r="P9" s="294"/>
      <c r="Q9" s="390">
        <f>'3.sz.m Önk  bev.'!Q9</f>
        <v>1893400</v>
      </c>
      <c r="R9" s="390">
        <f>'3.sz.m Önk  bev.'!R9</f>
        <v>2541896</v>
      </c>
      <c r="S9" s="390">
        <f>'3.sz.m Önk  bev.'!S9</f>
        <v>2541896</v>
      </c>
      <c r="T9" s="390">
        <f>'3.sz.m Önk  bev.'!T9</f>
        <v>0</v>
      </c>
      <c r="U9" s="294"/>
      <c r="V9" s="294"/>
    </row>
    <row r="10" spans="1:32" ht="21.75" customHeight="1">
      <c r="A10" s="97"/>
      <c r="B10" s="93"/>
      <c r="C10" s="93" t="s">
        <v>385</v>
      </c>
      <c r="D10" s="352" t="s">
        <v>473</v>
      </c>
      <c r="E10" s="391">
        <f>'3.sz.m Önk  bev.'!E10</f>
        <v>0</v>
      </c>
      <c r="F10" s="391">
        <f>'3.sz.m Önk  bev.'!F10</f>
        <v>0</v>
      </c>
      <c r="G10" s="391">
        <f>'3.sz.m Önk  bev.'!G10</f>
        <v>0</v>
      </c>
      <c r="H10" s="391">
        <f>'3.sz.m Önk  bev.'!H10</f>
        <v>0</v>
      </c>
      <c r="I10" s="391">
        <f>'3.sz.m Önk  bev.'!I10</f>
        <v>0</v>
      </c>
      <c r="J10" s="391">
        <f>'3.sz.m Önk  bev.'!J10</f>
        <v>0</v>
      </c>
      <c r="K10" s="390">
        <f t="shared" si="7"/>
        <v>0</v>
      </c>
      <c r="L10" s="390">
        <f t="shared" si="7"/>
        <v>0</v>
      </c>
      <c r="M10" s="390">
        <f t="shared" si="7"/>
        <v>0</v>
      </c>
      <c r="N10" s="390">
        <f t="shared" si="7"/>
        <v>0</v>
      </c>
      <c r="O10" s="294"/>
      <c r="P10" s="294"/>
      <c r="Q10" s="390">
        <f>'3.sz.m Önk  bev.'!Q10</f>
        <v>0</v>
      </c>
      <c r="R10" s="390">
        <f>'3.sz.m Önk  bev.'!R10</f>
        <v>0</v>
      </c>
      <c r="S10" s="390">
        <f>'3.sz.m Önk  bev.'!S10</f>
        <v>0</v>
      </c>
      <c r="T10" s="390">
        <f>'3.sz.m Önk  bev.'!T10</f>
        <v>0</v>
      </c>
      <c r="U10" s="294"/>
      <c r="V10" s="294"/>
    </row>
    <row r="11" spans="1:32" ht="21.75" customHeight="1">
      <c r="A11" s="97"/>
      <c r="B11" s="93"/>
      <c r="C11" s="93" t="s">
        <v>386</v>
      </c>
      <c r="D11" s="352" t="s">
        <v>359</v>
      </c>
      <c r="E11" s="391">
        <f>'3.sz.m Önk  bev.'!E11</f>
        <v>737313</v>
      </c>
      <c r="F11" s="391">
        <f>'3.sz.m Önk  bev.'!F11</f>
        <v>0</v>
      </c>
      <c r="G11" s="391">
        <f>'3.sz.m Önk  bev.'!G11</f>
        <v>0</v>
      </c>
      <c r="H11" s="391">
        <f>'3.sz.m Önk  bev.'!H11</f>
        <v>0</v>
      </c>
      <c r="I11" s="391">
        <f>'3.sz.m Önk  bev.'!I11</f>
        <v>0</v>
      </c>
      <c r="J11" s="391">
        <f>'3.sz.m Önk  bev.'!J11</f>
        <v>0</v>
      </c>
      <c r="K11" s="390">
        <f t="shared" si="7"/>
        <v>737313</v>
      </c>
      <c r="L11" s="390">
        <f t="shared" si="7"/>
        <v>-737313</v>
      </c>
      <c r="M11" s="390">
        <f t="shared" si="7"/>
        <v>-737313</v>
      </c>
      <c r="N11" s="390">
        <f t="shared" si="7"/>
        <v>0</v>
      </c>
      <c r="O11" s="294"/>
      <c r="P11" s="294"/>
      <c r="Q11" s="390">
        <f>'3.sz.m Önk  bev.'!Q11</f>
        <v>0</v>
      </c>
      <c r="R11" s="390">
        <f>'3.sz.m Önk  bev.'!R11</f>
        <v>737313</v>
      </c>
      <c r="S11" s="390">
        <f>'3.sz.m Önk  bev.'!S11</f>
        <v>737313</v>
      </c>
      <c r="T11" s="390">
        <f>'3.sz.m Önk  bev.'!T11</f>
        <v>0</v>
      </c>
      <c r="U11" s="294"/>
      <c r="V11" s="294"/>
    </row>
    <row r="12" spans="1:32" ht="21.75" hidden="1" customHeight="1">
      <c r="A12" s="97"/>
      <c r="B12" s="93"/>
      <c r="C12" s="93"/>
      <c r="D12" s="352"/>
      <c r="E12" s="391"/>
      <c r="F12" s="391"/>
      <c r="G12" s="391"/>
      <c r="H12" s="391"/>
      <c r="I12" s="391"/>
      <c r="J12" s="391"/>
      <c r="K12" s="390">
        <f t="shared" si="7"/>
        <v>0</v>
      </c>
      <c r="L12" s="390">
        <f t="shared" si="7"/>
        <v>0</v>
      </c>
      <c r="M12" s="390">
        <f t="shared" si="7"/>
        <v>0</v>
      </c>
      <c r="N12" s="390">
        <f t="shared" si="7"/>
        <v>0</v>
      </c>
      <c r="O12" s="294"/>
      <c r="P12" s="294"/>
      <c r="Q12" s="390">
        <f>'3.sz.m Önk  bev.'!Q12</f>
        <v>0</v>
      </c>
      <c r="R12" s="390">
        <f>'3.sz.m Önk  bev.'!R12</f>
        <v>0</v>
      </c>
      <c r="S12" s="390">
        <f>'3.sz.m Önk  bev.'!S12</f>
        <v>0</v>
      </c>
      <c r="T12" s="390">
        <f>'3.sz.m Önk  bev.'!T12</f>
        <v>0</v>
      </c>
      <c r="U12" s="294"/>
      <c r="V12" s="294"/>
      <c r="AF12" s="347" t="s">
        <v>275</v>
      </c>
    </row>
    <row r="13" spans="1:32" ht="21.75" customHeight="1">
      <c r="A13" s="97"/>
      <c r="B13" s="93" t="s">
        <v>39</v>
      </c>
      <c r="C13" s="968" t="s">
        <v>381</v>
      </c>
      <c r="D13" s="968"/>
      <c r="E13" s="391">
        <f t="shared" ref="E13" si="9">SUM(E14:E15)</f>
        <v>953050</v>
      </c>
      <c r="F13" s="391">
        <f>SUM(F14:F15)</f>
        <v>0</v>
      </c>
      <c r="G13" s="391">
        <f t="shared" ref="G13:J13" si="10">SUM(G14:G15)</f>
        <v>0</v>
      </c>
      <c r="H13" s="391">
        <f t="shared" ref="H13" si="11">SUM(H14:H15)</f>
        <v>0</v>
      </c>
      <c r="I13" s="391">
        <f t="shared" si="10"/>
        <v>0</v>
      </c>
      <c r="J13" s="391">
        <f t="shared" si="10"/>
        <v>0</v>
      </c>
      <c r="K13" s="390">
        <f t="shared" si="7"/>
        <v>953050</v>
      </c>
      <c r="L13" s="390">
        <f t="shared" si="7"/>
        <v>-953050</v>
      </c>
      <c r="M13" s="390">
        <f t="shared" si="7"/>
        <v>-953051</v>
      </c>
      <c r="N13" s="390">
        <f t="shared" si="7"/>
        <v>0</v>
      </c>
      <c r="O13" s="294"/>
      <c r="P13" s="294"/>
      <c r="Q13" s="390">
        <f>'3.sz.m Önk  bev.'!Q13</f>
        <v>0</v>
      </c>
      <c r="R13" s="390">
        <f>'3.sz.m Önk  bev.'!R13</f>
        <v>953050</v>
      </c>
      <c r="S13" s="390">
        <f>'3.sz.m Önk  bev.'!S13</f>
        <v>953051</v>
      </c>
      <c r="T13" s="390">
        <f>'3.sz.m Önk  bev.'!T13</f>
        <v>0</v>
      </c>
      <c r="U13" s="294"/>
      <c r="V13" s="294"/>
    </row>
    <row r="14" spans="1:32" ht="21.75" customHeight="1">
      <c r="A14" s="97"/>
      <c r="B14" s="93"/>
      <c r="C14" s="93" t="s">
        <v>382</v>
      </c>
      <c r="D14" s="849" t="s">
        <v>471</v>
      </c>
      <c r="E14" s="391">
        <f>'3.sz.m Önk  bev.'!E14</f>
        <v>0</v>
      </c>
      <c r="F14" s="391">
        <f>'3.sz.m Önk  bev.'!F14</f>
        <v>0</v>
      </c>
      <c r="G14" s="391">
        <f>'3.sz.m Önk  bev.'!G14</f>
        <v>0</v>
      </c>
      <c r="H14" s="391">
        <f>'3.sz.m Önk  bev.'!H14</f>
        <v>0</v>
      </c>
      <c r="I14" s="391">
        <f>'3.sz.m Önk  bev.'!I14</f>
        <v>0</v>
      </c>
      <c r="J14" s="391">
        <f>'3.sz.m Önk  bev.'!J14</f>
        <v>0</v>
      </c>
      <c r="K14" s="390">
        <f t="shared" si="7"/>
        <v>0</v>
      </c>
      <c r="L14" s="390">
        <f t="shared" si="7"/>
        <v>-953050</v>
      </c>
      <c r="M14" s="390">
        <f t="shared" si="7"/>
        <v>-953051</v>
      </c>
      <c r="N14" s="390">
        <f t="shared" si="7"/>
        <v>0</v>
      </c>
      <c r="O14" s="294"/>
      <c r="P14" s="294"/>
      <c r="Q14" s="390">
        <f>'3.sz.m Önk  bev.'!Q14</f>
        <v>0</v>
      </c>
      <c r="R14" s="390">
        <f>'3.sz.m Önk  bev.'!R14</f>
        <v>953050</v>
      </c>
      <c r="S14" s="390">
        <f>'3.sz.m Önk  bev.'!S14</f>
        <v>953051</v>
      </c>
      <c r="T14" s="390">
        <f>'3.sz.m Önk  bev.'!T14</f>
        <v>0</v>
      </c>
      <c r="U14" s="392"/>
      <c r="V14" s="392"/>
    </row>
    <row r="15" spans="1:32" ht="21.75" customHeight="1">
      <c r="A15" s="97"/>
      <c r="B15" s="93"/>
      <c r="C15" s="93" t="s">
        <v>383</v>
      </c>
      <c r="D15" s="697" t="s">
        <v>387</v>
      </c>
      <c r="E15" s="391">
        <f>'3.sz.m Önk  bev.'!E15</f>
        <v>953050</v>
      </c>
      <c r="F15" s="391">
        <f>'3.sz.m Önk  bev.'!F15</f>
        <v>0</v>
      </c>
      <c r="G15" s="391">
        <f>'3.sz.m Önk  bev.'!G15</f>
        <v>0</v>
      </c>
      <c r="H15" s="391">
        <f>'3.sz.m Önk  bev.'!H15</f>
        <v>0</v>
      </c>
      <c r="I15" s="391">
        <f>'3.sz.m Önk  bev.'!I15</f>
        <v>0</v>
      </c>
      <c r="J15" s="391">
        <f>'3.sz.m Önk  bev.'!J15</f>
        <v>0</v>
      </c>
      <c r="K15" s="390">
        <f t="shared" si="7"/>
        <v>953050</v>
      </c>
      <c r="L15" s="390">
        <f t="shared" si="7"/>
        <v>0</v>
      </c>
      <c r="M15" s="390">
        <f t="shared" si="7"/>
        <v>0</v>
      </c>
      <c r="N15" s="390">
        <f t="shared" si="7"/>
        <v>0</v>
      </c>
      <c r="O15" s="294"/>
      <c r="P15" s="294"/>
      <c r="Q15" s="390">
        <f>'3.sz.m Önk  bev.'!Q15</f>
        <v>0</v>
      </c>
      <c r="R15" s="390">
        <f>'3.sz.m Önk  bev.'!R15</f>
        <v>0</v>
      </c>
      <c r="S15" s="390">
        <f>'3.sz.m Önk  bev.'!S15</f>
        <v>0</v>
      </c>
      <c r="T15" s="390">
        <f>'3.sz.m Önk  bev.'!T15</f>
        <v>0</v>
      </c>
      <c r="U15" s="392"/>
      <c r="V15" s="392"/>
    </row>
    <row r="16" spans="1:32" ht="21.75" customHeight="1">
      <c r="A16" s="97"/>
      <c r="B16" s="93" t="s">
        <v>126</v>
      </c>
      <c r="C16" s="968" t="s">
        <v>388</v>
      </c>
      <c r="D16" s="968"/>
      <c r="E16" s="391">
        <f>'3.sz.m Önk  bev.'!E16</f>
        <v>930000</v>
      </c>
      <c r="F16" s="391">
        <f>'3.sz.m Önk  bev.'!F16</f>
        <v>0</v>
      </c>
      <c r="G16" s="391">
        <f>'3.sz.m Önk  bev.'!G16</f>
        <v>0</v>
      </c>
      <c r="H16" s="391">
        <f>'3.sz.m Önk  bev.'!H16</f>
        <v>0</v>
      </c>
      <c r="I16" s="391">
        <f>'3.sz.m Önk  bev.'!I16</f>
        <v>0</v>
      </c>
      <c r="J16" s="391">
        <f>'3.sz.m Önk  bev.'!J16</f>
        <v>0</v>
      </c>
      <c r="K16" s="390">
        <f t="shared" si="7"/>
        <v>930000</v>
      </c>
      <c r="L16" s="390">
        <f t="shared" si="7"/>
        <v>0</v>
      </c>
      <c r="M16" s="390">
        <f t="shared" si="7"/>
        <v>0</v>
      </c>
      <c r="N16" s="390">
        <f t="shared" si="7"/>
        <v>0</v>
      </c>
      <c r="O16" s="819"/>
      <c r="P16" s="819"/>
      <c r="Q16" s="390">
        <f>'3.sz.m Önk  bev.'!Q16</f>
        <v>0</v>
      </c>
      <c r="R16" s="390">
        <f>'3.sz.m Önk  bev.'!R16</f>
        <v>0</v>
      </c>
      <c r="S16" s="390">
        <f>'3.sz.m Önk  bev.'!S16</f>
        <v>0</v>
      </c>
      <c r="T16" s="390">
        <f>'3.sz.m Önk  bev.'!T16</f>
        <v>0</v>
      </c>
      <c r="U16" s="453"/>
      <c r="V16" s="453"/>
    </row>
    <row r="17" spans="1:22" ht="21.75" customHeight="1">
      <c r="A17" s="97"/>
      <c r="B17" s="93" t="s">
        <v>52</v>
      </c>
      <c r="C17" s="969" t="s">
        <v>389</v>
      </c>
      <c r="D17" s="970"/>
      <c r="E17" s="391">
        <f t="shared" ref="E17" si="12">SUM(E18:E19)</f>
        <v>0</v>
      </c>
      <c r="F17" s="391">
        <f>SUM(F18:F19)</f>
        <v>0</v>
      </c>
      <c r="G17" s="391">
        <f t="shared" ref="G17:J17" si="13">SUM(G18:G19)</f>
        <v>0</v>
      </c>
      <c r="H17" s="391">
        <f t="shared" ref="H17" si="14">SUM(H18:H19)</f>
        <v>0</v>
      </c>
      <c r="I17" s="391">
        <f t="shared" si="13"/>
        <v>0</v>
      </c>
      <c r="J17" s="391">
        <f t="shared" si="13"/>
        <v>0</v>
      </c>
      <c r="K17" s="390">
        <f t="shared" si="7"/>
        <v>0</v>
      </c>
      <c r="L17" s="390">
        <f t="shared" si="7"/>
        <v>-549275</v>
      </c>
      <c r="M17" s="390">
        <f t="shared" si="7"/>
        <v>-549276</v>
      </c>
      <c r="N17" s="390">
        <f t="shared" si="7"/>
        <v>0</v>
      </c>
      <c r="O17" s="819"/>
      <c r="P17" s="819"/>
      <c r="Q17" s="390">
        <f>'3.sz.m Önk  bev.'!Q17</f>
        <v>0</v>
      </c>
      <c r="R17" s="390">
        <f>'3.sz.m Önk  bev.'!R17</f>
        <v>549275</v>
      </c>
      <c r="S17" s="390">
        <f>'3.sz.m Önk  bev.'!S17</f>
        <v>549276</v>
      </c>
      <c r="T17" s="390">
        <f>'3.sz.m Önk  bev.'!T17</f>
        <v>0</v>
      </c>
      <c r="U17" s="817"/>
      <c r="V17" s="817"/>
    </row>
    <row r="18" spans="1:22" ht="21.75" customHeight="1">
      <c r="A18" s="97"/>
      <c r="B18" s="93"/>
      <c r="C18" s="93" t="s">
        <v>390</v>
      </c>
      <c r="D18" s="697" t="s">
        <v>392</v>
      </c>
      <c r="E18" s="391">
        <f>'3.sz.m Önk  bev.'!E18</f>
        <v>0</v>
      </c>
      <c r="F18" s="391">
        <f>'3.sz.m Önk  bev.'!F18</f>
        <v>0</v>
      </c>
      <c r="G18" s="391">
        <f>'3.sz.m Önk  bev.'!G18</f>
        <v>0</v>
      </c>
      <c r="H18" s="391">
        <f>'3.sz.m Önk  bev.'!H18</f>
        <v>0</v>
      </c>
      <c r="I18" s="391">
        <f>'3.sz.m Önk  bev.'!I18</f>
        <v>0</v>
      </c>
      <c r="J18" s="391">
        <f>'3.sz.m Önk  bev.'!J18</f>
        <v>0</v>
      </c>
      <c r="K18" s="390">
        <f t="shared" si="7"/>
        <v>0</v>
      </c>
      <c r="L18" s="390">
        <f t="shared" si="7"/>
        <v>0</v>
      </c>
      <c r="M18" s="390">
        <f t="shared" si="7"/>
        <v>0</v>
      </c>
      <c r="N18" s="390">
        <f t="shared" si="7"/>
        <v>0</v>
      </c>
      <c r="O18" s="819"/>
      <c r="P18" s="819"/>
      <c r="Q18" s="390">
        <f>'3.sz.m Önk  bev.'!Q18</f>
        <v>0</v>
      </c>
      <c r="R18" s="390">
        <f>'3.sz.m Önk  bev.'!R18</f>
        <v>0</v>
      </c>
      <c r="S18" s="390">
        <f>'3.sz.m Önk  bev.'!S18</f>
        <v>0</v>
      </c>
      <c r="T18" s="390">
        <f>'3.sz.m Önk  bev.'!T18</f>
        <v>0</v>
      </c>
      <c r="U18" s="817"/>
      <c r="V18" s="817"/>
    </row>
    <row r="19" spans="1:22" ht="21.75" customHeight="1">
      <c r="A19" s="97"/>
      <c r="B19" s="93"/>
      <c r="C19" s="93" t="s">
        <v>391</v>
      </c>
      <c r="D19" s="697" t="s">
        <v>362</v>
      </c>
      <c r="E19" s="391">
        <f>'3.sz.m Önk  bev.'!E19</f>
        <v>0</v>
      </c>
      <c r="F19" s="391">
        <f>'3.sz.m Önk  bev.'!F19</f>
        <v>0</v>
      </c>
      <c r="G19" s="391">
        <f>'3.sz.m Önk  bev.'!G19</f>
        <v>0</v>
      </c>
      <c r="H19" s="391">
        <f>'3.sz.m Önk  bev.'!H19</f>
        <v>0</v>
      </c>
      <c r="I19" s="391">
        <f>'3.sz.m Önk  bev.'!I19</f>
        <v>0</v>
      </c>
      <c r="J19" s="391">
        <f>'3.sz.m Önk  bev.'!J19</f>
        <v>0</v>
      </c>
      <c r="K19" s="390">
        <f t="shared" si="7"/>
        <v>0</v>
      </c>
      <c r="L19" s="390">
        <f t="shared" si="7"/>
        <v>-549275</v>
      </c>
      <c r="M19" s="390">
        <f t="shared" si="7"/>
        <v>-549276</v>
      </c>
      <c r="N19" s="390">
        <f t="shared" si="7"/>
        <v>0</v>
      </c>
      <c r="O19" s="819"/>
      <c r="P19" s="819"/>
      <c r="Q19" s="390">
        <f>'3.sz.m Önk  bev.'!Q19</f>
        <v>0</v>
      </c>
      <c r="R19" s="390">
        <f>'3.sz.m Önk  bev.'!R19</f>
        <v>549275</v>
      </c>
      <c r="S19" s="390">
        <f>'3.sz.m Önk  bev.'!S19</f>
        <v>549276</v>
      </c>
      <c r="T19" s="390">
        <f>'3.sz.m Önk  bev.'!T19</f>
        <v>0</v>
      </c>
      <c r="U19" s="817"/>
      <c r="V19" s="817"/>
    </row>
    <row r="20" spans="1:22" ht="21.75" customHeight="1" thickBot="1">
      <c r="A20" s="519"/>
      <c r="B20" s="820" t="s">
        <v>53</v>
      </c>
      <c r="C20" s="971" t="s">
        <v>393</v>
      </c>
      <c r="D20" s="972"/>
      <c r="E20" s="391">
        <f>'3.sz.m Önk  bev.'!E20</f>
        <v>30000</v>
      </c>
      <c r="F20" s="391">
        <f>'3.sz.m Önk  bev.'!F20</f>
        <v>0</v>
      </c>
      <c r="G20" s="391">
        <f>'3.sz.m Önk  bev.'!G20</f>
        <v>0</v>
      </c>
      <c r="H20" s="391">
        <f>'3.sz.m Önk  bev.'!H20</f>
        <v>0</v>
      </c>
      <c r="I20" s="391">
        <f>'3.sz.m Önk  bev.'!I20</f>
        <v>0</v>
      </c>
      <c r="J20" s="391">
        <f>'3.sz.m Önk  bev.'!J20</f>
        <v>0</v>
      </c>
      <c r="K20" s="390">
        <f t="shared" si="7"/>
        <v>30000</v>
      </c>
      <c r="L20" s="390">
        <f t="shared" si="7"/>
        <v>0</v>
      </c>
      <c r="M20" s="390">
        <f t="shared" si="7"/>
        <v>0</v>
      </c>
      <c r="N20" s="390">
        <f t="shared" si="7"/>
        <v>0</v>
      </c>
      <c r="O20" s="821"/>
      <c r="P20" s="821"/>
      <c r="Q20" s="390">
        <f>'3.sz.m Önk  bev.'!Q20</f>
        <v>0</v>
      </c>
      <c r="R20" s="390">
        <f>'3.sz.m Önk  bev.'!R20</f>
        <v>0</v>
      </c>
      <c r="S20" s="390">
        <f>'3.sz.m Önk  bev.'!S20</f>
        <v>0</v>
      </c>
      <c r="T20" s="390">
        <f>'3.sz.m Önk  bev.'!T20</f>
        <v>0</v>
      </c>
      <c r="U20" s="817"/>
      <c r="V20" s="817"/>
    </row>
    <row r="21" spans="1:22" ht="21.75" customHeight="1" thickBot="1">
      <c r="A21" s="100" t="s">
        <v>394</v>
      </c>
      <c r="B21" s="960" t="s">
        <v>395</v>
      </c>
      <c r="C21" s="960"/>
      <c r="D21" s="960"/>
      <c r="E21" s="389">
        <f>+E22+E24+E25+E29+E30+E31+E32+E33+E23</f>
        <v>26761358</v>
      </c>
      <c r="F21" s="389">
        <f>F22+F24+F25+F29+F30+F31+F32</f>
        <v>15539880</v>
      </c>
      <c r="G21" s="848">
        <v>24976097</v>
      </c>
      <c r="H21" s="389">
        <f>+H22+H24+H25+H29+H30+H31+H32+H33+H23</f>
        <v>0</v>
      </c>
      <c r="I21" s="389">
        <f t="shared" ref="I21:R21" si="15">I22+I24+I25+I29+I30+I31+I32</f>
        <v>0</v>
      </c>
      <c r="J21" s="389">
        <f t="shared" si="15"/>
        <v>0</v>
      </c>
      <c r="K21" s="389">
        <f>+K22+K24+K25+K29+K30+K31+K32+K33+K23</f>
        <v>26761358</v>
      </c>
      <c r="L21" s="389">
        <f t="shared" si="15"/>
        <v>34880</v>
      </c>
      <c r="M21" s="389">
        <f t="shared" si="15"/>
        <v>34874</v>
      </c>
      <c r="N21" s="848">
        <f>+N22+N24+N25+N29+N30+N31+N32+N33+N23</f>
        <v>0</v>
      </c>
      <c r="O21" s="389">
        <f t="shared" si="15"/>
        <v>0</v>
      </c>
      <c r="P21" s="389">
        <f t="shared" si="15"/>
        <v>0</v>
      </c>
      <c r="Q21" s="389">
        <f t="shared" si="15"/>
        <v>0</v>
      </c>
      <c r="R21" s="389">
        <f t="shared" si="15"/>
        <v>15505000</v>
      </c>
      <c r="S21" s="292">
        <f>SUM(S22:S32)</f>
        <v>16332001</v>
      </c>
      <c r="T21" s="389">
        <f>+T22+T24+T25+T29+T30+T31+T32+T33+T23</f>
        <v>0</v>
      </c>
      <c r="U21" s="454">
        <f>SUM(U22:U32)</f>
        <v>0</v>
      </c>
      <c r="V21" s="454">
        <f>SUM(V22:V32)</f>
        <v>0</v>
      </c>
    </row>
    <row r="22" spans="1:22" ht="21.75" customHeight="1">
      <c r="A22" s="98"/>
      <c r="B22" s="99" t="s">
        <v>41</v>
      </c>
      <c r="C22" s="959" t="s">
        <v>396</v>
      </c>
      <c r="D22" s="959"/>
      <c r="E22" s="390">
        <f>'3.sz.m Önk  bev.'!E22</f>
        <v>6514421</v>
      </c>
      <c r="F22" s="390">
        <f>'3.sz.m Önk  bev.'!F22+'5 sz. m Idősek otthona'!E9</f>
        <v>15539880</v>
      </c>
      <c r="G22" s="390">
        <f>'3.sz.m Önk  bev.'!G22+'5 sz. m Idősek otthona'!F9</f>
        <v>15539875</v>
      </c>
      <c r="H22" s="390">
        <f>'3.sz.m Önk  bev.'!H22</f>
        <v>0</v>
      </c>
      <c r="I22" s="390">
        <f>'3.sz.m Önk  bev.'!I22+'5 sz. m Idősek otthona'!H9</f>
        <v>0</v>
      </c>
      <c r="J22" s="390">
        <f>'3.sz.m Önk  bev.'!J22+'5 sz. m Idősek otthona'!I9</f>
        <v>0</v>
      </c>
      <c r="K22" s="390">
        <f t="shared" ref="K22:N33" si="16">E22-Q22</f>
        <v>6514421</v>
      </c>
      <c r="L22" s="390">
        <f t="shared" si="16"/>
        <v>861880</v>
      </c>
      <c r="M22" s="390">
        <f t="shared" si="16"/>
        <v>861874</v>
      </c>
      <c r="N22" s="390">
        <f t="shared" si="16"/>
        <v>0</v>
      </c>
      <c r="O22" s="390">
        <f>'3.sz.m Önk  bev.'!O22+'5 sz. m Idősek otthona'!N9</f>
        <v>0</v>
      </c>
      <c r="P22" s="390">
        <f>'3.sz.m Önk  bev.'!P22+'5 sz. m Idősek otthona'!O9</f>
        <v>0</v>
      </c>
      <c r="Q22" s="390"/>
      <c r="R22" s="390">
        <v>14678000</v>
      </c>
      <c r="S22" s="390">
        <v>14678001</v>
      </c>
      <c r="T22" s="390"/>
      <c r="U22" s="455"/>
      <c r="V22" s="455"/>
    </row>
    <row r="23" spans="1:22" ht="21.75" customHeight="1">
      <c r="A23" s="97"/>
      <c r="B23" s="93" t="s">
        <v>42</v>
      </c>
      <c r="C23" s="951" t="s">
        <v>502</v>
      </c>
      <c r="D23" s="951"/>
      <c r="E23" s="396">
        <f>+'5 sz. m Idősek otthona'!D10</f>
        <v>15600000</v>
      </c>
      <c r="F23" s="396"/>
      <c r="G23" s="396"/>
      <c r="H23" s="396">
        <f>+'5 sz. m Idősek otthona'!G10</f>
        <v>0</v>
      </c>
      <c r="I23" s="296"/>
      <c r="J23" s="296"/>
      <c r="K23" s="390">
        <f t="shared" si="16"/>
        <v>15600000</v>
      </c>
      <c r="L23" s="396"/>
      <c r="M23" s="396"/>
      <c r="N23" s="390">
        <f t="shared" si="16"/>
        <v>0</v>
      </c>
      <c r="O23" s="296"/>
      <c r="P23" s="296"/>
      <c r="Q23" s="390"/>
      <c r="R23" s="390"/>
      <c r="S23" s="390"/>
      <c r="T23" s="390"/>
      <c r="U23" s="296"/>
      <c r="V23" s="296"/>
    </row>
    <row r="24" spans="1:22" ht="21.75" customHeight="1">
      <c r="A24" s="97"/>
      <c r="B24" s="93" t="s">
        <v>43</v>
      </c>
      <c r="C24" s="951" t="s">
        <v>397</v>
      </c>
      <c r="D24" s="951"/>
      <c r="E24" s="396">
        <f>'3.sz.m Önk  bev.'!E23</f>
        <v>0</v>
      </c>
      <c r="F24" s="396">
        <f>'3.sz.m Önk  bev.'!F23</f>
        <v>0</v>
      </c>
      <c r="G24" s="396">
        <f>'3.sz.m Önk  bev.'!G23</f>
        <v>0</v>
      </c>
      <c r="H24" s="396">
        <f>'3.sz.m Önk  bev.'!H23</f>
        <v>0</v>
      </c>
      <c r="I24" s="296"/>
      <c r="J24" s="296"/>
      <c r="K24" s="396">
        <v>0</v>
      </c>
      <c r="L24" s="396">
        <v>0</v>
      </c>
      <c r="M24" s="396">
        <v>0</v>
      </c>
      <c r="N24" s="396"/>
      <c r="O24" s="296"/>
      <c r="P24" s="296"/>
      <c r="Q24" s="390">
        <f>'3.sz.m Önk  bev.'!Q23</f>
        <v>0</v>
      </c>
      <c r="R24" s="390">
        <f>'3.sz.m Önk  bev.'!R23</f>
        <v>0</v>
      </c>
      <c r="S24" s="390">
        <f>'3.sz.m Önk  bev.'!S23</f>
        <v>0</v>
      </c>
      <c r="T24" s="390">
        <f>'3.sz.m Önk  bev.'!T23</f>
        <v>0</v>
      </c>
      <c r="U24" s="296"/>
      <c r="V24" s="296"/>
    </row>
    <row r="25" spans="1:22" ht="21.75" customHeight="1">
      <c r="A25" s="97"/>
      <c r="B25" s="93" t="s">
        <v>367</v>
      </c>
      <c r="C25" s="951" t="s">
        <v>398</v>
      </c>
      <c r="D25" s="951"/>
      <c r="E25" s="396">
        <f>SUM(E26:E28)</f>
        <v>30000</v>
      </c>
      <c r="F25" s="396">
        <f>SUM(F26:F28)</f>
        <v>0</v>
      </c>
      <c r="G25" s="396">
        <f>SUM(G26:G28)</f>
        <v>0</v>
      </c>
      <c r="H25" s="396">
        <f>SUM(H26:H28)</f>
        <v>0</v>
      </c>
      <c r="I25" s="296"/>
      <c r="J25" s="296"/>
      <c r="K25" s="390">
        <f t="shared" si="16"/>
        <v>30000</v>
      </c>
      <c r="L25" s="390">
        <f t="shared" si="16"/>
        <v>-827000</v>
      </c>
      <c r="M25" s="390">
        <f t="shared" si="16"/>
        <v>-827000</v>
      </c>
      <c r="N25" s="390">
        <f t="shared" si="16"/>
        <v>0</v>
      </c>
      <c r="O25" s="296"/>
      <c r="P25" s="296"/>
      <c r="Q25" s="390">
        <f>'3.sz.m Önk  bev.'!Q24</f>
        <v>0</v>
      </c>
      <c r="R25" s="390">
        <f>'3.sz.m Önk  bev.'!R24</f>
        <v>827000</v>
      </c>
      <c r="S25" s="390">
        <f>'3.sz.m Önk  bev.'!S24</f>
        <v>827000</v>
      </c>
      <c r="T25" s="390">
        <f>'3.sz.m Önk  bev.'!T24</f>
        <v>0</v>
      </c>
      <c r="U25" s="296"/>
      <c r="V25" s="296"/>
    </row>
    <row r="26" spans="1:22" ht="21.75" customHeight="1">
      <c r="A26" s="97"/>
      <c r="B26" s="93"/>
      <c r="C26" s="93" t="s">
        <v>513</v>
      </c>
      <c r="D26" s="352" t="s">
        <v>399</v>
      </c>
      <c r="E26" s="396">
        <f>'3.sz.m Önk  bev.'!E25</f>
        <v>30000</v>
      </c>
      <c r="F26" s="396">
        <f>'3.sz.m Önk  bev.'!F25</f>
        <v>0</v>
      </c>
      <c r="G26" s="396">
        <f>'3.sz.m Önk  bev.'!G25</f>
        <v>0</v>
      </c>
      <c r="H26" s="396">
        <f>'3.sz.m Önk  bev.'!H25</f>
        <v>0</v>
      </c>
      <c r="I26" s="296"/>
      <c r="J26" s="296"/>
      <c r="K26" s="390">
        <f t="shared" si="16"/>
        <v>30000</v>
      </c>
      <c r="L26" s="390">
        <f t="shared" si="16"/>
        <v>-827000</v>
      </c>
      <c r="M26" s="390">
        <f t="shared" si="16"/>
        <v>-827000</v>
      </c>
      <c r="N26" s="390">
        <f t="shared" si="16"/>
        <v>0</v>
      </c>
      <c r="O26" s="296"/>
      <c r="P26" s="296"/>
      <c r="Q26" s="390">
        <f>'3.sz.m Önk  bev.'!Q25</f>
        <v>0</v>
      </c>
      <c r="R26" s="390">
        <f>'3.sz.m Önk  bev.'!R25</f>
        <v>827000</v>
      </c>
      <c r="S26" s="390">
        <f>'3.sz.m Önk  bev.'!S25</f>
        <v>827000</v>
      </c>
      <c r="T26" s="390">
        <f>'3.sz.m Önk  bev.'!T25</f>
        <v>0</v>
      </c>
      <c r="U26" s="296"/>
      <c r="V26" s="296"/>
    </row>
    <row r="27" spans="1:22" ht="41.25" customHeight="1">
      <c r="A27" s="97"/>
      <c r="B27" s="93"/>
      <c r="C27" s="93" t="s">
        <v>514</v>
      </c>
      <c r="D27" s="352" t="s">
        <v>400</v>
      </c>
      <c r="E27" s="396">
        <f>'3.sz.m Önk  bev.'!E26</f>
        <v>0</v>
      </c>
      <c r="F27" s="396">
        <f>'3.sz.m Önk  bev.'!F26</f>
        <v>0</v>
      </c>
      <c r="G27" s="396">
        <f>'3.sz.m Önk  bev.'!G26</f>
        <v>0</v>
      </c>
      <c r="H27" s="396">
        <f>'3.sz.m Önk  bev.'!H26</f>
        <v>0</v>
      </c>
      <c r="I27" s="296"/>
      <c r="J27" s="296"/>
      <c r="K27" s="390">
        <f t="shared" si="16"/>
        <v>0</v>
      </c>
      <c r="L27" s="296"/>
      <c r="M27" s="296"/>
      <c r="N27" s="296"/>
      <c r="O27" s="296"/>
      <c r="P27" s="296"/>
      <c r="Q27" s="390">
        <f>'3.sz.m Önk  bev.'!Q26</f>
        <v>0</v>
      </c>
      <c r="R27" s="296"/>
      <c r="S27" s="296"/>
      <c r="T27" s="296"/>
      <c r="U27" s="296"/>
      <c r="V27" s="296"/>
    </row>
    <row r="28" spans="1:22" ht="21.75" customHeight="1">
      <c r="A28" s="97"/>
      <c r="B28" s="93"/>
      <c r="C28" s="93" t="s">
        <v>515</v>
      </c>
      <c r="D28" s="352" t="s">
        <v>401</v>
      </c>
      <c r="E28" s="396">
        <f>'3.sz.m Önk  bev.'!E27</f>
        <v>0</v>
      </c>
      <c r="F28" s="396">
        <f>'3.sz.m Önk  bev.'!F27</f>
        <v>0</v>
      </c>
      <c r="G28" s="396">
        <f>'3.sz.m Önk  bev.'!G27</f>
        <v>0</v>
      </c>
      <c r="H28" s="396">
        <f>'3.sz.m Önk  bev.'!H27</f>
        <v>0</v>
      </c>
      <c r="I28" s="296"/>
      <c r="J28" s="296"/>
      <c r="K28" s="390">
        <f t="shared" si="16"/>
        <v>0</v>
      </c>
      <c r="L28" s="296"/>
      <c r="M28" s="296"/>
      <c r="N28" s="296"/>
      <c r="O28" s="296"/>
      <c r="P28" s="296"/>
      <c r="Q28" s="390">
        <f>'3.sz.m Önk  bev.'!Q27</f>
        <v>0</v>
      </c>
      <c r="R28" s="296"/>
      <c r="S28" s="296"/>
      <c r="T28" s="296"/>
      <c r="U28" s="296"/>
      <c r="V28" s="296"/>
    </row>
    <row r="29" spans="1:22" ht="21.75" customHeight="1">
      <c r="A29" s="97"/>
      <c r="B29" s="93" t="s">
        <v>403</v>
      </c>
      <c r="C29" s="951" t="s">
        <v>402</v>
      </c>
      <c r="D29" s="951"/>
      <c r="E29" s="396">
        <f>'3.sz.m Önk  bev.'!E28</f>
        <v>0</v>
      </c>
      <c r="F29" s="396">
        <f>'3.sz.m Önk  bev.'!F28</f>
        <v>0</v>
      </c>
      <c r="G29" s="396">
        <f>'3.sz.m Önk  bev.'!G28</f>
        <v>0</v>
      </c>
      <c r="H29" s="396">
        <f>'3.sz.m Önk  bev.'!H28</f>
        <v>0</v>
      </c>
      <c r="I29" s="296"/>
      <c r="J29" s="296"/>
      <c r="K29" s="390">
        <f t="shared" si="16"/>
        <v>0</v>
      </c>
      <c r="L29" s="296"/>
      <c r="M29" s="296"/>
      <c r="N29" s="296"/>
      <c r="O29" s="296"/>
      <c r="P29" s="296"/>
      <c r="Q29" s="390">
        <f>'3.sz.m Önk  bev.'!Q28</f>
        <v>0</v>
      </c>
      <c r="R29" s="296"/>
      <c r="S29" s="296"/>
      <c r="T29" s="296"/>
      <c r="U29" s="296"/>
      <c r="V29" s="296"/>
    </row>
    <row r="30" spans="1:22" ht="21.75" customHeight="1">
      <c r="A30" s="101"/>
      <c r="B30" s="102" t="s">
        <v>405</v>
      </c>
      <c r="C30" s="951" t="s">
        <v>404</v>
      </c>
      <c r="D30" s="965"/>
      <c r="E30" s="396">
        <f>'3.sz.m Önk  bev.'!E29</f>
        <v>0</v>
      </c>
      <c r="F30" s="396">
        <f>'3.sz.m Önk  bev.'!F29</f>
        <v>0</v>
      </c>
      <c r="G30" s="396">
        <f>'3.sz.m Önk  bev.'!G29</f>
        <v>0</v>
      </c>
      <c r="H30" s="396">
        <f>'3.sz.m Önk  bev.'!H29</f>
        <v>0</v>
      </c>
      <c r="I30" s="296"/>
      <c r="J30" s="296"/>
      <c r="K30" s="390">
        <f t="shared" si="16"/>
        <v>0</v>
      </c>
      <c r="L30" s="296"/>
      <c r="M30" s="296"/>
      <c r="N30" s="296"/>
      <c r="O30" s="296"/>
      <c r="P30" s="296"/>
      <c r="Q30" s="390">
        <f>'3.sz.m Önk  bev.'!Q29</f>
        <v>0</v>
      </c>
      <c r="R30" s="296"/>
      <c r="S30" s="296"/>
      <c r="T30" s="296"/>
      <c r="U30" s="296"/>
      <c r="V30" s="296"/>
    </row>
    <row r="31" spans="1:22" ht="21.75" customHeight="1">
      <c r="A31" s="101"/>
      <c r="B31" s="102" t="s">
        <v>505</v>
      </c>
      <c r="C31" s="951" t="s">
        <v>406</v>
      </c>
      <c r="D31" s="965"/>
      <c r="E31" s="396">
        <f>'3.sz.m Önk  bev.'!E30+'5 sz. m Idősek otthona'!D11</f>
        <v>160000</v>
      </c>
      <c r="F31" s="396">
        <f>'3.sz.m Önk  bev.'!F30</f>
        <v>0</v>
      </c>
      <c r="G31" s="396">
        <f>'3.sz.m Önk  bev.'!G30</f>
        <v>0</v>
      </c>
      <c r="H31" s="396">
        <f>'3.sz.m Önk  bev.'!H30+'5 sz. m Idősek otthona'!G11</f>
        <v>0</v>
      </c>
      <c r="I31" s="296"/>
      <c r="J31" s="296"/>
      <c r="K31" s="390">
        <f t="shared" si="16"/>
        <v>160000</v>
      </c>
      <c r="L31" s="390">
        <f t="shared" si="16"/>
        <v>0</v>
      </c>
      <c r="M31" s="390">
        <f t="shared" si="16"/>
        <v>0</v>
      </c>
      <c r="N31" s="390">
        <f t="shared" si="16"/>
        <v>0</v>
      </c>
      <c r="O31" s="296"/>
      <c r="P31" s="296"/>
      <c r="Q31" s="390">
        <f>'3.sz.m Önk  bev.'!Q30</f>
        <v>0</v>
      </c>
      <c r="R31" s="296"/>
      <c r="S31" s="296"/>
      <c r="T31" s="296"/>
      <c r="U31" s="296"/>
      <c r="V31" s="296"/>
    </row>
    <row r="32" spans="1:22" ht="21.75" customHeight="1">
      <c r="A32" s="101"/>
      <c r="B32" s="102" t="s">
        <v>506</v>
      </c>
      <c r="C32" s="950" t="s">
        <v>83</v>
      </c>
      <c r="D32" s="950"/>
      <c r="E32" s="396">
        <f>'3.sz.m Önk  bev.'!E31+'5 sz. m Idősek otthona'!D12</f>
        <v>3056937</v>
      </c>
      <c r="F32" s="396">
        <f>'3.sz.m Önk  bev.'!F31</f>
        <v>0</v>
      </c>
      <c r="G32" s="396">
        <f>'3.sz.m Önk  bev.'!G31</f>
        <v>0</v>
      </c>
      <c r="H32" s="396">
        <f>'3.sz.m Önk  bev.'!H31+'5 sz. m Idősek otthona'!G12</f>
        <v>0</v>
      </c>
      <c r="I32" s="296"/>
      <c r="J32" s="296"/>
      <c r="K32" s="390">
        <f t="shared" si="16"/>
        <v>3056937</v>
      </c>
      <c r="L32" s="390">
        <f t="shared" si="16"/>
        <v>0</v>
      </c>
      <c r="M32" s="390">
        <f t="shared" si="16"/>
        <v>0</v>
      </c>
      <c r="N32" s="390">
        <f t="shared" si="16"/>
        <v>0</v>
      </c>
      <c r="O32" s="296"/>
      <c r="P32" s="296"/>
      <c r="Q32" s="390">
        <f>'3.sz.m Önk  bev.'!Q31</f>
        <v>0</v>
      </c>
      <c r="R32" s="296"/>
      <c r="S32" s="296"/>
      <c r="T32" s="296"/>
      <c r="U32" s="296"/>
      <c r="V32" s="296"/>
    </row>
    <row r="33" spans="1:22" ht="21.75" customHeight="1" thickBot="1">
      <c r="A33" s="101"/>
      <c r="B33" s="102" t="s">
        <v>512</v>
      </c>
      <c r="C33" s="950" t="s">
        <v>507</v>
      </c>
      <c r="D33" s="950"/>
      <c r="E33" s="396">
        <f>'3.sz.m Önk  bev.'!E32</f>
        <v>1400000</v>
      </c>
      <c r="F33" s="396"/>
      <c r="G33" s="396"/>
      <c r="H33" s="396">
        <f>'3.sz.m Önk  bev.'!H32</f>
        <v>0</v>
      </c>
      <c r="I33" s="296"/>
      <c r="J33" s="296"/>
      <c r="K33" s="390">
        <f t="shared" si="16"/>
        <v>1400000</v>
      </c>
      <c r="L33" s="390"/>
      <c r="M33" s="390"/>
      <c r="N33" s="390">
        <f>H33-T33</f>
        <v>0</v>
      </c>
      <c r="O33" s="296"/>
      <c r="P33" s="296"/>
      <c r="Q33" s="390"/>
      <c r="R33" s="296"/>
      <c r="S33" s="296"/>
      <c r="T33" s="296"/>
      <c r="U33" s="296"/>
      <c r="V33" s="296"/>
    </row>
    <row r="34" spans="1:22" ht="21.75" customHeight="1" thickBot="1">
      <c r="A34" s="104" t="s">
        <v>9</v>
      </c>
      <c r="B34" s="960" t="s">
        <v>407</v>
      </c>
      <c r="C34" s="960"/>
      <c r="D34" s="960"/>
      <c r="E34" s="384">
        <f t="shared" ref="E34" si="17">SUM(E35:E38)</f>
        <v>35134581</v>
      </c>
      <c r="F34" s="384">
        <f t="shared" ref="F34:R34" si="18">SUM(F35:F38)</f>
        <v>0</v>
      </c>
      <c r="G34" s="384">
        <f t="shared" ref="G34:H34" si="19">SUM(G35:G38)</f>
        <v>0</v>
      </c>
      <c r="H34" s="384">
        <f t="shared" si="19"/>
        <v>0</v>
      </c>
      <c r="I34" s="384">
        <f t="shared" si="18"/>
        <v>0</v>
      </c>
      <c r="J34" s="384">
        <f t="shared" si="18"/>
        <v>0</v>
      </c>
      <c r="K34" s="384">
        <f t="shared" si="18"/>
        <v>35134581</v>
      </c>
      <c r="L34" s="384">
        <f t="shared" si="18"/>
        <v>-11076000</v>
      </c>
      <c r="M34" s="384">
        <f t="shared" ref="M34:N34" si="20">SUM(M35:M38)</f>
        <v>-11076000</v>
      </c>
      <c r="N34" s="384">
        <f t="shared" si="20"/>
        <v>0</v>
      </c>
      <c r="O34" s="384">
        <f t="shared" si="18"/>
        <v>0</v>
      </c>
      <c r="P34" s="384">
        <f t="shared" si="18"/>
        <v>0</v>
      </c>
      <c r="Q34" s="384">
        <f t="shared" si="18"/>
        <v>0</v>
      </c>
      <c r="R34" s="384">
        <f t="shared" si="18"/>
        <v>11076000</v>
      </c>
      <c r="S34" s="384">
        <f t="shared" ref="S34:T34" si="21">SUM(S35:S38)</f>
        <v>11076000</v>
      </c>
      <c r="T34" s="384">
        <f t="shared" si="21"/>
        <v>0</v>
      </c>
      <c r="U34" s="107"/>
      <c r="V34" s="107"/>
    </row>
    <row r="35" spans="1:22" ht="21.75" customHeight="1" thickBot="1">
      <c r="A35" s="98"/>
      <c r="B35" s="102" t="s">
        <v>44</v>
      </c>
      <c r="C35" s="966" t="s">
        <v>408</v>
      </c>
      <c r="D35" s="967"/>
      <c r="E35" s="396">
        <f>'3.sz.m Önk  bev.'!E34</f>
        <v>32987081</v>
      </c>
      <c r="F35" s="396">
        <f>'3.sz.m Önk  bev.'!F34</f>
        <v>0</v>
      </c>
      <c r="G35" s="396">
        <f>'3.sz.m Önk  bev.'!G34</f>
        <v>0</v>
      </c>
      <c r="H35" s="396">
        <f>'3.sz.m Önk  bev.'!H34</f>
        <v>0</v>
      </c>
      <c r="I35" s="824"/>
      <c r="J35" s="824"/>
      <c r="K35" s="390">
        <f t="shared" ref="K35:N41" si="22">E35-Q35</f>
        <v>32987081</v>
      </c>
      <c r="L35" s="390">
        <f t="shared" si="22"/>
        <v>-11076000</v>
      </c>
      <c r="M35" s="390">
        <f t="shared" si="22"/>
        <v>-11076000</v>
      </c>
      <c r="N35" s="390">
        <f t="shared" si="22"/>
        <v>0</v>
      </c>
      <c r="O35" s="824"/>
      <c r="P35" s="824"/>
      <c r="Q35" s="390">
        <f>'3.sz.m Önk  bev.'!Q34</f>
        <v>0</v>
      </c>
      <c r="R35" s="390">
        <f>'3.sz.m Önk  bev.'!R34</f>
        <v>11076000</v>
      </c>
      <c r="S35" s="390">
        <f>'3.sz.m Önk  bev.'!S34</f>
        <v>11076000</v>
      </c>
      <c r="T35" s="390"/>
      <c r="U35" s="107"/>
      <c r="V35" s="107"/>
    </row>
    <row r="36" spans="1:22" ht="21.75" customHeight="1" thickBot="1">
      <c r="A36" s="97"/>
      <c r="B36" s="102" t="s">
        <v>45</v>
      </c>
      <c r="C36" s="951" t="s">
        <v>504</v>
      </c>
      <c r="D36" s="965"/>
      <c r="E36" s="396">
        <f>'3.sz.m Önk  bev.'!E35</f>
        <v>0</v>
      </c>
      <c r="F36" s="396">
        <f>'3.sz.m Önk  bev.'!F35</f>
        <v>0</v>
      </c>
      <c r="G36" s="826"/>
      <c r="H36" s="396">
        <f>'3.sz.m Önk  bev.'!H35</f>
        <v>0</v>
      </c>
      <c r="I36" s="826"/>
      <c r="J36" s="826"/>
      <c r="K36" s="390">
        <f t="shared" si="22"/>
        <v>0</v>
      </c>
      <c r="L36" s="826"/>
      <c r="M36" s="826"/>
      <c r="N36" s="390">
        <f t="shared" si="22"/>
        <v>0</v>
      </c>
      <c r="O36" s="826"/>
      <c r="P36" s="826"/>
      <c r="Q36" s="825"/>
      <c r="R36" s="107"/>
      <c r="S36" s="107"/>
      <c r="T36" s="107"/>
      <c r="U36" s="107"/>
      <c r="V36" s="107"/>
    </row>
    <row r="37" spans="1:22" ht="21.75" customHeight="1" thickBot="1">
      <c r="A37" s="97"/>
      <c r="B37" s="102" t="s">
        <v>81</v>
      </c>
      <c r="C37" s="951" t="s">
        <v>409</v>
      </c>
      <c r="D37" s="965"/>
      <c r="E37" s="396">
        <f>'3.sz.m Önk  bev.'!E36</f>
        <v>0</v>
      </c>
      <c r="F37" s="396">
        <f>'3.sz.m Önk  bev.'!F36</f>
        <v>0</v>
      </c>
      <c r="G37" s="826"/>
      <c r="H37" s="396">
        <f>'3.sz.m Önk  bev.'!H36</f>
        <v>0</v>
      </c>
      <c r="I37" s="826"/>
      <c r="J37" s="826"/>
      <c r="K37" s="390">
        <f t="shared" si="22"/>
        <v>0</v>
      </c>
      <c r="L37" s="826"/>
      <c r="M37" s="826"/>
      <c r="N37" s="826"/>
      <c r="O37" s="826"/>
      <c r="P37" s="826"/>
      <c r="Q37" s="825"/>
      <c r="R37" s="107"/>
      <c r="S37" s="107"/>
      <c r="T37" s="107"/>
      <c r="U37" s="107"/>
      <c r="V37" s="107"/>
    </row>
    <row r="38" spans="1:22" ht="21.75" customHeight="1" thickBot="1">
      <c r="A38" s="97"/>
      <c r="B38" s="102" t="s">
        <v>82</v>
      </c>
      <c r="C38" s="951" t="s">
        <v>410</v>
      </c>
      <c r="D38" s="965"/>
      <c r="E38" s="396">
        <f>SUM(E39:E41)</f>
        <v>2147500</v>
      </c>
      <c r="F38" s="396">
        <f>SUM(F39:F41)</f>
        <v>0</v>
      </c>
      <c r="G38" s="826"/>
      <c r="H38" s="396">
        <f>SUM(H39:H41)</f>
        <v>0</v>
      </c>
      <c r="I38" s="826"/>
      <c r="J38" s="826"/>
      <c r="K38" s="390">
        <f t="shared" si="22"/>
        <v>2147500</v>
      </c>
      <c r="L38" s="826"/>
      <c r="M38" s="826"/>
      <c r="N38" s="390">
        <f>H38-T38</f>
        <v>0</v>
      </c>
      <c r="O38" s="826"/>
      <c r="P38" s="826"/>
      <c r="Q38" s="825"/>
      <c r="R38" s="107"/>
      <c r="S38" s="107"/>
      <c r="T38" s="107"/>
      <c r="U38" s="107"/>
      <c r="V38" s="107"/>
    </row>
    <row r="39" spans="1:22" ht="21.75" customHeight="1" thickBot="1">
      <c r="A39" s="97"/>
      <c r="B39" s="102"/>
      <c r="C39" s="99" t="s">
        <v>411</v>
      </c>
      <c r="D39" s="822" t="s">
        <v>33</v>
      </c>
      <c r="E39" s="396">
        <f>'3.sz.m Önk  bev.'!E38</f>
        <v>0</v>
      </c>
      <c r="F39" s="396">
        <f>'3.sz.m Önk  bev.'!F38</f>
        <v>0</v>
      </c>
      <c r="G39" s="826"/>
      <c r="H39" s="396">
        <f>'3.sz.m Önk  bev.'!H38</f>
        <v>0</v>
      </c>
      <c r="I39" s="826"/>
      <c r="J39" s="826"/>
      <c r="K39" s="390">
        <f t="shared" si="22"/>
        <v>0</v>
      </c>
      <c r="L39" s="826"/>
      <c r="M39" s="826"/>
      <c r="N39" s="826"/>
      <c r="O39" s="826"/>
      <c r="P39" s="826"/>
      <c r="Q39" s="825"/>
      <c r="R39" s="107"/>
      <c r="S39" s="107"/>
      <c r="T39" s="107"/>
      <c r="U39" s="107"/>
      <c r="V39" s="107"/>
    </row>
    <row r="40" spans="1:22" ht="21.75" customHeight="1" thickBot="1">
      <c r="A40" s="97"/>
      <c r="B40" s="102"/>
      <c r="C40" s="93" t="s">
        <v>412</v>
      </c>
      <c r="D40" s="352" t="s">
        <v>32</v>
      </c>
      <c r="E40" s="396">
        <f>'3.sz.m Önk  bev.'!E39</f>
        <v>0</v>
      </c>
      <c r="F40" s="396">
        <f>'3.sz.m Önk  bev.'!F39+'5 sz. m Idősek otthona'!E16</f>
        <v>0</v>
      </c>
      <c r="G40" s="826"/>
      <c r="H40" s="396">
        <f>'3.sz.m Önk  bev.'!H39</f>
        <v>0</v>
      </c>
      <c r="I40" s="826"/>
      <c r="J40" s="826"/>
      <c r="K40" s="390">
        <f t="shared" si="22"/>
        <v>0</v>
      </c>
      <c r="L40" s="826"/>
      <c r="M40" s="826"/>
      <c r="N40" s="826"/>
      <c r="O40" s="826"/>
      <c r="P40" s="826"/>
      <c r="Q40" s="825"/>
      <c r="R40" s="107"/>
      <c r="S40" s="107"/>
      <c r="T40" s="107"/>
      <c r="U40" s="107"/>
      <c r="V40" s="107"/>
    </row>
    <row r="41" spans="1:22" ht="21.75" customHeight="1" thickBot="1">
      <c r="A41" s="97"/>
      <c r="B41" s="102"/>
      <c r="C41" s="93" t="s">
        <v>413</v>
      </c>
      <c r="D41" s="352" t="s">
        <v>34</v>
      </c>
      <c r="E41" s="396">
        <f>'3.sz.m Önk  bev.'!E40</f>
        <v>2147500</v>
      </c>
      <c r="F41" s="396"/>
      <c r="G41" s="828"/>
      <c r="H41" s="396">
        <f>'3.sz.m Önk  bev.'!H40</f>
        <v>0</v>
      </c>
      <c r="I41" s="828"/>
      <c r="J41" s="828"/>
      <c r="K41" s="390">
        <f t="shared" si="22"/>
        <v>2147500</v>
      </c>
      <c r="L41" s="828"/>
      <c r="M41" s="828"/>
      <c r="N41" s="390">
        <f>H41-T41</f>
        <v>0</v>
      </c>
      <c r="O41" s="828"/>
      <c r="P41" s="828"/>
      <c r="Q41" s="827"/>
      <c r="R41" s="107"/>
      <c r="S41" s="107"/>
      <c r="T41" s="107"/>
      <c r="U41" s="107"/>
      <c r="V41" s="107"/>
    </row>
    <row r="42" spans="1:22" ht="21.75" customHeight="1" thickBot="1">
      <c r="A42" s="104" t="s">
        <v>10</v>
      </c>
      <c r="B42" s="964" t="s">
        <v>414</v>
      </c>
      <c r="C42" s="964"/>
      <c r="D42" s="964"/>
      <c r="E42" s="384">
        <f t="shared" ref="E42" si="23">SUM(E43:E44)</f>
        <v>8400000</v>
      </c>
      <c r="F42" s="384">
        <f t="shared" ref="E42:K42" si="24">SUM(F43:F44)</f>
        <v>0</v>
      </c>
      <c r="G42" s="384">
        <f t="shared" si="24"/>
        <v>0</v>
      </c>
      <c r="H42" s="384">
        <f t="shared" ref="H42" si="25">SUM(H43:H44)</f>
        <v>0</v>
      </c>
      <c r="I42" s="384">
        <f t="shared" si="24"/>
        <v>0</v>
      </c>
      <c r="J42" s="384">
        <f t="shared" si="24"/>
        <v>0</v>
      </c>
      <c r="K42" s="384">
        <f t="shared" si="24"/>
        <v>8400000</v>
      </c>
      <c r="L42" s="384">
        <f t="shared" ref="L42:Q42" si="26">SUM(L43:L44)</f>
        <v>0</v>
      </c>
      <c r="M42" s="384">
        <f t="shared" si="26"/>
        <v>0</v>
      </c>
      <c r="N42" s="384">
        <f t="shared" ref="N42" si="27">SUM(N43:N44)</f>
        <v>0</v>
      </c>
      <c r="O42" s="384">
        <f t="shared" si="26"/>
        <v>0</v>
      </c>
      <c r="P42" s="384">
        <f t="shared" si="26"/>
        <v>0</v>
      </c>
      <c r="Q42" s="384">
        <f t="shared" si="26"/>
        <v>0</v>
      </c>
      <c r="R42" s="107"/>
      <c r="S42" s="107"/>
      <c r="T42" s="107"/>
      <c r="U42" s="107"/>
      <c r="V42" s="107"/>
    </row>
    <row r="43" spans="1:22" ht="21.75" customHeight="1">
      <c r="A43" s="98"/>
      <c r="B43" s="105" t="s">
        <v>415</v>
      </c>
      <c r="C43" s="959" t="s">
        <v>417</v>
      </c>
      <c r="D43" s="959"/>
      <c r="E43" s="394">
        <f>+'3.sz.m Önk  bev.'!E42</f>
        <v>8400000</v>
      </c>
      <c r="F43" s="396">
        <f>'3.sz.m Önk  bev.'!F42</f>
        <v>0</v>
      </c>
      <c r="G43" s="394"/>
      <c r="H43" s="394">
        <f>+'3.sz.m Önk  bev.'!H42</f>
        <v>0</v>
      </c>
      <c r="I43" s="394"/>
      <c r="J43" s="394"/>
      <c r="K43" s="390">
        <f t="shared" ref="K43" si="28">E43-Q43</f>
        <v>8400000</v>
      </c>
      <c r="L43" s="394"/>
      <c r="M43" s="394"/>
      <c r="N43" s="390">
        <f>H43-T43</f>
        <v>0</v>
      </c>
      <c r="O43" s="394"/>
      <c r="P43" s="394"/>
      <c r="Q43" s="393"/>
      <c r="R43" s="394"/>
      <c r="S43" s="394"/>
      <c r="T43" s="394"/>
      <c r="U43" s="394"/>
      <c r="V43" s="394"/>
    </row>
    <row r="44" spans="1:22" ht="21.75" customHeight="1">
      <c r="A44" s="97"/>
      <c r="B44" s="94" t="s">
        <v>416</v>
      </c>
      <c r="C44" s="951" t="s">
        <v>418</v>
      </c>
      <c r="D44" s="951"/>
      <c r="E44" s="396">
        <f t="shared" ref="E44" si="29">SUM(E45:E47)</f>
        <v>0</v>
      </c>
      <c r="F44" s="396">
        <f>SUM(F45:F47)</f>
        <v>0</v>
      </c>
      <c r="G44" s="396">
        <f t="shared" ref="G44:P44" si="30">SUM(G45:G47)</f>
        <v>0</v>
      </c>
      <c r="H44" s="396">
        <f t="shared" ref="H44" si="31">SUM(H45:H47)</f>
        <v>0</v>
      </c>
      <c r="I44" s="396">
        <f t="shared" si="30"/>
        <v>0</v>
      </c>
      <c r="J44" s="396">
        <f t="shared" si="30"/>
        <v>0</v>
      </c>
      <c r="K44" s="396"/>
      <c r="L44" s="396">
        <f t="shared" si="30"/>
        <v>0</v>
      </c>
      <c r="M44" s="396">
        <f t="shared" si="30"/>
        <v>0</v>
      </c>
      <c r="N44" s="396">
        <f t="shared" ref="N44" si="32">SUM(N45:N47)</f>
        <v>0</v>
      </c>
      <c r="O44" s="396">
        <f t="shared" si="30"/>
        <v>0</v>
      </c>
      <c r="P44" s="396">
        <f t="shared" si="30"/>
        <v>0</v>
      </c>
      <c r="Q44" s="396"/>
      <c r="R44" s="296"/>
      <c r="S44" s="296"/>
      <c r="T44" s="296"/>
      <c r="U44" s="296"/>
      <c r="V44" s="296"/>
    </row>
    <row r="45" spans="1:22" ht="21.75" customHeight="1">
      <c r="A45" s="97"/>
      <c r="B45" s="105"/>
      <c r="C45" s="99" t="s">
        <v>419</v>
      </c>
      <c r="D45" s="822" t="s">
        <v>33</v>
      </c>
      <c r="E45" s="296"/>
      <c r="F45" s="396">
        <f>'3.sz.m Önk  bev.'!F44</f>
        <v>0</v>
      </c>
      <c r="G45" s="296"/>
      <c r="H45" s="296"/>
      <c r="I45" s="296"/>
      <c r="J45" s="296"/>
      <c r="K45" s="396"/>
      <c r="L45" s="296"/>
      <c r="M45" s="296"/>
      <c r="N45" s="296"/>
      <c r="O45" s="296"/>
      <c r="P45" s="296"/>
      <c r="Q45" s="396"/>
      <c r="R45" s="296"/>
      <c r="S45" s="296"/>
      <c r="T45" s="296"/>
      <c r="U45" s="296"/>
      <c r="V45" s="296"/>
    </row>
    <row r="46" spans="1:22" ht="21.75" customHeight="1">
      <c r="A46" s="97"/>
      <c r="B46" s="94"/>
      <c r="C46" s="93" t="s">
        <v>420</v>
      </c>
      <c r="D46" s="822" t="s">
        <v>32</v>
      </c>
      <c r="E46" s="296"/>
      <c r="F46" s="396">
        <f>'3.sz.m Önk  bev.'!F45</f>
        <v>0</v>
      </c>
      <c r="G46" s="296"/>
      <c r="H46" s="296"/>
      <c r="I46" s="296"/>
      <c r="J46" s="698"/>
      <c r="K46" s="396"/>
      <c r="L46" s="296"/>
      <c r="M46" s="296"/>
      <c r="N46" s="296"/>
      <c r="O46" s="296"/>
      <c r="P46" s="698"/>
      <c r="Q46" s="396"/>
      <c r="R46" s="296"/>
      <c r="S46" s="296"/>
      <c r="T46" s="296"/>
      <c r="U46" s="296"/>
      <c r="V46" s="296"/>
    </row>
    <row r="47" spans="1:22" ht="21.75" customHeight="1" thickBot="1">
      <c r="A47" s="101"/>
      <c r="B47" s="105"/>
      <c r="C47" s="99" t="s">
        <v>421</v>
      </c>
      <c r="D47" s="822" t="s">
        <v>422</v>
      </c>
      <c r="E47" s="296"/>
      <c r="F47" s="396">
        <f>'3.sz.m Önk  bev.'!F46</f>
        <v>0</v>
      </c>
      <c r="G47" s="296"/>
      <c r="H47" s="296"/>
      <c r="I47" s="296"/>
      <c r="J47" s="698"/>
      <c r="K47" s="396"/>
      <c r="L47" s="296"/>
      <c r="M47" s="296"/>
      <c r="N47" s="296"/>
      <c r="O47" s="296"/>
      <c r="P47" s="698"/>
      <c r="Q47" s="451"/>
      <c r="R47" s="452"/>
      <c r="S47" s="452"/>
      <c r="T47" s="452"/>
      <c r="U47" s="452"/>
      <c r="V47" s="452"/>
    </row>
    <row r="48" spans="1:22" ht="21.75" hidden="1" customHeight="1">
      <c r="A48" s="403"/>
      <c r="B48" s="94"/>
      <c r="C48" s="951"/>
      <c r="D48" s="965"/>
      <c r="E48" s="296"/>
      <c r="F48" s="396"/>
      <c r="G48" s="296"/>
      <c r="H48" s="296"/>
      <c r="I48" s="296"/>
      <c r="J48" s="698"/>
      <c r="K48" s="396"/>
      <c r="L48" s="296"/>
      <c r="M48" s="296"/>
      <c r="N48" s="296"/>
      <c r="O48" s="296"/>
      <c r="P48" s="698"/>
      <c r="Q48" s="404"/>
      <c r="R48" s="405"/>
      <c r="S48" s="405"/>
      <c r="T48" s="405"/>
      <c r="U48" s="405"/>
      <c r="V48" s="405"/>
    </row>
    <row r="49" spans="1:22" ht="21.75" hidden="1" customHeight="1" thickBot="1">
      <c r="A49" s="403"/>
      <c r="B49" s="105"/>
      <c r="C49" s="961"/>
      <c r="D49" s="962"/>
      <c r="E49" s="700"/>
      <c r="F49" s="699"/>
      <c r="G49" s="700"/>
      <c r="H49" s="700"/>
      <c r="I49" s="700"/>
      <c r="J49" s="701"/>
      <c r="K49" s="699"/>
      <c r="L49" s="700"/>
      <c r="M49" s="700"/>
      <c r="N49" s="700"/>
      <c r="O49" s="700"/>
      <c r="P49" s="701"/>
      <c r="Q49" s="404"/>
      <c r="R49" s="405"/>
      <c r="S49" s="405"/>
      <c r="T49" s="405"/>
      <c r="U49" s="405"/>
      <c r="V49" s="405"/>
    </row>
    <row r="50" spans="1:22" ht="21.75" customHeight="1" thickBot="1">
      <c r="A50" s="104" t="s">
        <v>11</v>
      </c>
      <c r="B50" s="960" t="s">
        <v>87</v>
      </c>
      <c r="C50" s="960"/>
      <c r="D50" s="960"/>
      <c r="E50" s="384">
        <f>E51+E52</f>
        <v>382010</v>
      </c>
      <c r="F50" s="384">
        <f>F51+F52</f>
        <v>310000</v>
      </c>
      <c r="G50" s="384">
        <f>G51+G52</f>
        <v>310000</v>
      </c>
      <c r="H50" s="384">
        <f>H51+H52</f>
        <v>0</v>
      </c>
      <c r="I50" s="107">
        <f t="shared" ref="E50:V50" si="33">I51+I52</f>
        <v>0</v>
      </c>
      <c r="J50" s="107">
        <f t="shared" si="33"/>
        <v>0</v>
      </c>
      <c r="K50" s="384">
        <f t="shared" si="33"/>
        <v>382010</v>
      </c>
      <c r="L50" s="107">
        <f t="shared" si="33"/>
        <v>0</v>
      </c>
      <c r="M50" s="107">
        <f t="shared" si="33"/>
        <v>0</v>
      </c>
      <c r="N50" s="107">
        <f t="shared" ref="N50" si="34">N51+N52</f>
        <v>0</v>
      </c>
      <c r="O50" s="107">
        <f t="shared" si="33"/>
        <v>0</v>
      </c>
      <c r="P50" s="107">
        <f t="shared" si="33"/>
        <v>0</v>
      </c>
      <c r="Q50" s="384">
        <f t="shared" si="33"/>
        <v>0</v>
      </c>
      <c r="R50" s="384">
        <f>R51+R52</f>
        <v>310000</v>
      </c>
      <c r="S50" s="384">
        <f>S51+S52</f>
        <v>310000</v>
      </c>
      <c r="T50" s="384">
        <f>T51+T52</f>
        <v>0</v>
      </c>
      <c r="U50" s="107" t="e">
        <f t="shared" si="33"/>
        <v>#REF!</v>
      </c>
      <c r="V50" s="107" t="e">
        <f t="shared" si="33"/>
        <v>#REF!</v>
      </c>
    </row>
    <row r="51" spans="1:22" s="7" customFormat="1" ht="21.75" customHeight="1">
      <c r="A51" s="106"/>
      <c r="B51" s="105" t="s">
        <v>46</v>
      </c>
      <c r="C51" s="959" t="s">
        <v>468</v>
      </c>
      <c r="D51" s="959"/>
      <c r="E51" s="396">
        <f>+'5 sz. m Idősek otthona'!D20</f>
        <v>0</v>
      </c>
      <c r="F51" s="396">
        <v>10000</v>
      </c>
      <c r="G51" s="396">
        <v>10000</v>
      </c>
      <c r="H51" s="396">
        <f>+'5 sz. m Idősek otthona'!G20</f>
        <v>0</v>
      </c>
      <c r="I51" s="295"/>
      <c r="J51" s="295"/>
      <c r="K51" s="390">
        <f t="shared" ref="K51" si="35">E51-Q51</f>
        <v>0</v>
      </c>
      <c r="L51" s="295"/>
      <c r="M51" s="295"/>
      <c r="N51" s="390">
        <f t="shared" ref="N51:N52" si="36">H51-T51</f>
        <v>0</v>
      </c>
      <c r="O51" s="295"/>
      <c r="P51" s="295"/>
      <c r="Q51" s="395"/>
      <c r="R51" s="395">
        <v>10000</v>
      </c>
      <c r="S51" s="395">
        <v>10000</v>
      </c>
      <c r="T51" s="395"/>
      <c r="U51" s="295" t="e">
        <f>SUM(#REF!)</f>
        <v>#REF!</v>
      </c>
      <c r="V51" s="295" t="e">
        <f>SUM(#REF!)</f>
        <v>#REF!</v>
      </c>
    </row>
    <row r="52" spans="1:22" ht="21.75" customHeight="1" thickBot="1">
      <c r="A52" s="97"/>
      <c r="B52" s="93" t="s">
        <v>47</v>
      </c>
      <c r="C52" s="951" t="s">
        <v>469</v>
      </c>
      <c r="D52" s="951"/>
      <c r="E52" s="396">
        <f>+'3.sz.m Önk  bev.'!E51</f>
        <v>382010</v>
      </c>
      <c r="F52" s="396">
        <v>300000</v>
      </c>
      <c r="G52" s="396">
        <v>300000</v>
      </c>
      <c r="H52" s="396">
        <f>+'3.sz.m Önk  bev.'!H51</f>
        <v>0</v>
      </c>
      <c r="I52" s="297"/>
      <c r="J52" s="297"/>
      <c r="K52" s="390">
        <f t="shared" ref="K52" si="37">E52-Q52</f>
        <v>382010</v>
      </c>
      <c r="L52" s="297"/>
      <c r="M52" s="297"/>
      <c r="N52" s="390">
        <f t="shared" si="36"/>
        <v>0</v>
      </c>
      <c r="O52" s="297"/>
      <c r="P52" s="297"/>
      <c r="Q52" s="390"/>
      <c r="R52" s="390">
        <v>300000</v>
      </c>
      <c r="S52" s="390">
        <v>300000</v>
      </c>
      <c r="T52" s="390">
        <f>+'3.sz.m Önk  bev.'!T51</f>
        <v>0</v>
      </c>
      <c r="U52" s="297" t="e">
        <f>SUM(#REF!)</f>
        <v>#REF!</v>
      </c>
      <c r="V52" s="297" t="e">
        <f>SUM(#REF!)</f>
        <v>#REF!</v>
      </c>
    </row>
    <row r="53" spans="1:22" ht="21.75" customHeight="1" thickBot="1">
      <c r="A53" s="104" t="s">
        <v>12</v>
      </c>
      <c r="B53" s="960" t="s">
        <v>423</v>
      </c>
      <c r="C53" s="960"/>
      <c r="D53" s="960"/>
      <c r="E53" s="299">
        <f t="shared" ref="E53" si="38">SUM(E54:E55)</f>
        <v>0</v>
      </c>
      <c r="F53" s="379">
        <f>SUM(F54:F55)</f>
        <v>0</v>
      </c>
      <c r="G53" s="299">
        <f t="shared" ref="E53:V53" si="39">SUM(G54:G55)</f>
        <v>0</v>
      </c>
      <c r="H53" s="299">
        <f t="shared" ref="H53" si="40">SUM(H54:H55)</f>
        <v>0</v>
      </c>
      <c r="I53" s="299">
        <f t="shared" si="39"/>
        <v>0</v>
      </c>
      <c r="J53" s="299">
        <f t="shared" si="39"/>
        <v>0</v>
      </c>
      <c r="K53" s="379">
        <f t="shared" si="39"/>
        <v>0</v>
      </c>
      <c r="L53" s="299">
        <f t="shared" si="39"/>
        <v>0</v>
      </c>
      <c r="M53" s="299">
        <f t="shared" si="39"/>
        <v>0</v>
      </c>
      <c r="N53" s="299">
        <f t="shared" ref="N53" si="41">SUM(N54:N55)</f>
        <v>0</v>
      </c>
      <c r="O53" s="299">
        <f t="shared" si="39"/>
        <v>0</v>
      </c>
      <c r="P53" s="299">
        <f t="shared" si="39"/>
        <v>0</v>
      </c>
      <c r="Q53" s="379">
        <f t="shared" si="39"/>
        <v>0</v>
      </c>
      <c r="R53" s="299">
        <f t="shared" si="39"/>
        <v>0</v>
      </c>
      <c r="S53" s="299">
        <f t="shared" si="39"/>
        <v>0</v>
      </c>
      <c r="T53" s="299">
        <f t="shared" ref="T53" si="42">SUM(T54:T55)</f>
        <v>0</v>
      </c>
      <c r="U53" s="299">
        <f t="shared" si="39"/>
        <v>0</v>
      </c>
      <c r="V53" s="299">
        <f t="shared" si="39"/>
        <v>0</v>
      </c>
    </row>
    <row r="54" spans="1:22" s="7" customFormat="1" ht="21.75" customHeight="1">
      <c r="A54" s="106"/>
      <c r="B54" s="99" t="s">
        <v>48</v>
      </c>
      <c r="C54" s="959" t="s">
        <v>425</v>
      </c>
      <c r="D54" s="959"/>
      <c r="E54" s="301">
        <v>0</v>
      </c>
      <c r="F54" s="380">
        <f>'3.sz.m Önk  bev.'!F53</f>
        <v>0</v>
      </c>
      <c r="G54" s="301">
        <v>0</v>
      </c>
      <c r="H54" s="301">
        <v>0</v>
      </c>
      <c r="I54" s="301">
        <v>0</v>
      </c>
      <c r="J54" s="301">
        <v>0</v>
      </c>
      <c r="K54" s="380">
        <v>0</v>
      </c>
      <c r="L54" s="301">
        <v>0</v>
      </c>
      <c r="M54" s="301">
        <v>0</v>
      </c>
      <c r="N54" s="301">
        <v>0</v>
      </c>
      <c r="O54" s="301">
        <v>0</v>
      </c>
      <c r="P54" s="301">
        <v>0</v>
      </c>
      <c r="Q54" s="380"/>
      <c r="R54" s="300"/>
      <c r="S54" s="300"/>
      <c r="T54" s="300"/>
      <c r="U54" s="300"/>
      <c r="V54" s="300"/>
    </row>
    <row r="55" spans="1:22" ht="21.75" customHeight="1" thickBot="1">
      <c r="A55" s="101"/>
      <c r="B55" s="102" t="s">
        <v>424</v>
      </c>
      <c r="C55" s="950" t="s">
        <v>426</v>
      </c>
      <c r="D55" s="950"/>
      <c r="E55" s="398">
        <v>0</v>
      </c>
      <c r="F55" s="397">
        <v>0</v>
      </c>
      <c r="G55" s="398">
        <v>0</v>
      </c>
      <c r="H55" s="398">
        <v>0</v>
      </c>
      <c r="I55" s="398">
        <v>0</v>
      </c>
      <c r="J55" s="398">
        <v>0</v>
      </c>
      <c r="K55" s="397">
        <v>0</v>
      </c>
      <c r="L55" s="398">
        <v>0</v>
      </c>
      <c r="M55" s="398">
        <v>0</v>
      </c>
      <c r="N55" s="398">
        <v>0</v>
      </c>
      <c r="O55" s="398">
        <v>0</v>
      </c>
      <c r="P55" s="398">
        <v>0</v>
      </c>
      <c r="Q55" s="397"/>
      <c r="R55" s="398"/>
      <c r="S55" s="398"/>
      <c r="T55" s="398"/>
      <c r="U55" s="398"/>
      <c r="V55" s="398"/>
    </row>
    <row r="56" spans="1:22" ht="21.75" customHeight="1" thickBot="1">
      <c r="A56" s="104" t="s">
        <v>13</v>
      </c>
      <c r="B56" s="963" t="s">
        <v>89</v>
      </c>
      <c r="C56" s="963"/>
      <c r="D56" s="963"/>
      <c r="E56" s="379">
        <f t="shared" ref="E56" si="43">E7+E21+E42+E50+E53+E34</f>
        <v>76018967</v>
      </c>
      <c r="F56" s="379">
        <f>F7+F21+F42+F50+F53+F34</f>
        <v>15849880</v>
      </c>
      <c r="G56" s="379">
        <f>G7+G21+G42+G50+G53+G34</f>
        <v>25286097</v>
      </c>
      <c r="H56" s="379">
        <f t="shared" ref="H56" si="44">H7+H21+H42+H50+H53+H34</f>
        <v>0</v>
      </c>
      <c r="I56" s="379">
        <f t="shared" ref="I56:S56" si="45">I7+I21+I42+I50+I53+I34</f>
        <v>0</v>
      </c>
      <c r="J56" s="379">
        <f t="shared" si="45"/>
        <v>0</v>
      </c>
      <c r="K56" s="379">
        <f t="shared" si="45"/>
        <v>74125567</v>
      </c>
      <c r="L56" s="379">
        <f t="shared" si="45"/>
        <v>-15822654</v>
      </c>
      <c r="M56" s="379">
        <f t="shared" si="45"/>
        <v>-15822662</v>
      </c>
      <c r="N56" s="379">
        <f t="shared" ref="N56" si="46">N7+N21+N42+N50+N53+N34</f>
        <v>0</v>
      </c>
      <c r="O56" s="379">
        <f t="shared" si="45"/>
        <v>0</v>
      </c>
      <c r="P56" s="379">
        <f t="shared" si="45"/>
        <v>0</v>
      </c>
      <c r="Q56" s="379">
        <f t="shared" si="45"/>
        <v>1893400</v>
      </c>
      <c r="R56" s="379">
        <f t="shared" si="45"/>
        <v>31672534</v>
      </c>
      <c r="S56" s="379">
        <f t="shared" si="45"/>
        <v>32499537</v>
      </c>
      <c r="T56" s="379">
        <f t="shared" ref="T56" si="47">T7+T21+T42+T50+T53+T34</f>
        <v>0</v>
      </c>
      <c r="U56" s="299" t="e">
        <f>U7+U21+U42+U50+U53+#REF!+#REF!+U34</f>
        <v>#REF!</v>
      </c>
      <c r="V56" s="299" t="e">
        <f>V7+V21+V42+V50+V53+#REF!+#REF!+V34</f>
        <v>#REF!</v>
      </c>
    </row>
    <row r="57" spans="1:22" ht="24" customHeight="1" thickBot="1">
      <c r="A57" s="100" t="s">
        <v>64</v>
      </c>
      <c r="B57" s="960" t="s">
        <v>427</v>
      </c>
      <c r="C57" s="960"/>
      <c r="D57" s="960"/>
      <c r="E57" s="379">
        <f t="shared" ref="E57" si="48">SUM(E58:E60)</f>
        <v>29277944</v>
      </c>
      <c r="F57" s="379">
        <f>SUM(F58:F60)</f>
        <v>30629624</v>
      </c>
      <c r="G57" s="379">
        <f t="shared" ref="G57:Q57" si="49">SUM(G58:G60)</f>
        <v>30629624</v>
      </c>
      <c r="H57" s="379">
        <f t="shared" ref="H57" si="50">SUM(H58:H60)</f>
        <v>0</v>
      </c>
      <c r="I57" s="379">
        <f t="shared" si="49"/>
        <v>0</v>
      </c>
      <c r="J57" s="379">
        <f t="shared" si="49"/>
        <v>0</v>
      </c>
      <c r="K57" s="379">
        <f t="shared" si="49"/>
        <v>29277944</v>
      </c>
      <c r="L57" s="379">
        <f t="shared" si="49"/>
        <v>11925624</v>
      </c>
      <c r="M57" s="379">
        <f t="shared" si="49"/>
        <v>11925624</v>
      </c>
      <c r="N57" s="379">
        <f t="shared" ref="N57" si="51">SUM(N58:N60)</f>
        <v>0</v>
      </c>
      <c r="O57" s="379">
        <f t="shared" si="49"/>
        <v>0</v>
      </c>
      <c r="P57" s="379">
        <f t="shared" si="49"/>
        <v>0</v>
      </c>
      <c r="Q57" s="379">
        <f t="shared" si="49"/>
        <v>0</v>
      </c>
      <c r="R57" s="379">
        <f>SUM(R58:R60)</f>
        <v>18704000</v>
      </c>
      <c r="S57" s="379">
        <f>SUM(S58:S60)</f>
        <v>18704000</v>
      </c>
      <c r="T57" s="379">
        <f>SUM(T58:T60)</f>
        <v>0</v>
      </c>
      <c r="U57" s="299" t="e">
        <f>U58+#REF!</f>
        <v>#REF!</v>
      </c>
      <c r="V57" s="299" t="e">
        <f>V58+#REF!</f>
        <v>#REF!</v>
      </c>
    </row>
    <row r="58" spans="1:22" ht="21.75" customHeight="1">
      <c r="A58" s="98"/>
      <c r="B58" s="99" t="s">
        <v>50</v>
      </c>
      <c r="C58" s="959" t="s">
        <v>428</v>
      </c>
      <c r="D58" s="959"/>
      <c r="E58" s="300"/>
      <c r="F58" s="396">
        <f>'3.sz.m Önk  bev.'!F57</f>
        <v>0</v>
      </c>
      <c r="G58" s="300"/>
      <c r="H58" s="300"/>
      <c r="I58" s="300"/>
      <c r="J58" s="300"/>
      <c r="K58" s="380"/>
      <c r="L58" s="300"/>
      <c r="M58" s="300"/>
      <c r="N58" s="300"/>
      <c r="O58" s="300"/>
      <c r="P58" s="300"/>
      <c r="Q58" s="399"/>
      <c r="R58" s="399"/>
      <c r="S58" s="300"/>
      <c r="T58" s="300"/>
      <c r="U58" s="300">
        <f>SUM(U59:U60)</f>
        <v>0</v>
      </c>
      <c r="V58" s="300">
        <f>SUM(V59:V60)</f>
        <v>0</v>
      </c>
    </row>
    <row r="59" spans="1:22" ht="21.75" customHeight="1">
      <c r="A59" s="97"/>
      <c r="B59" s="94" t="s">
        <v>51</v>
      </c>
      <c r="C59" s="959" t="s">
        <v>508</v>
      </c>
      <c r="D59" s="959"/>
      <c r="E59" s="298">
        <f>+'3.sz.m Önk  bev.'!E58</f>
        <v>0</v>
      </c>
      <c r="F59" s="396">
        <f>'3.sz.m Önk  bev.'!F58</f>
        <v>0</v>
      </c>
      <c r="G59" s="298"/>
      <c r="H59" s="298">
        <f>+'3.sz.m Önk  bev.'!H58</f>
        <v>0</v>
      </c>
      <c r="I59" s="298"/>
      <c r="J59" s="298"/>
      <c r="K59" s="375"/>
      <c r="L59" s="298"/>
      <c r="M59" s="298"/>
      <c r="N59" s="390">
        <f>H59-T59</f>
        <v>0</v>
      </c>
      <c r="O59" s="298"/>
      <c r="P59" s="298"/>
      <c r="Q59" s="375"/>
      <c r="R59" s="375"/>
      <c r="S59" s="298"/>
      <c r="T59" s="298"/>
      <c r="U59" s="298"/>
      <c r="V59" s="298"/>
    </row>
    <row r="60" spans="1:22" ht="21.75" customHeight="1" thickBot="1">
      <c r="A60" s="97"/>
      <c r="B60" s="94" t="s">
        <v>88</v>
      </c>
      <c r="C60" s="959" t="s">
        <v>429</v>
      </c>
      <c r="D60" s="959"/>
      <c r="E60" s="396">
        <f>+'3.sz.m Önk  bev.'!E59+'5 sz. m Idősek otthona'!D25</f>
        <v>29277944</v>
      </c>
      <c r="F60" s="396">
        <v>30629624</v>
      </c>
      <c r="G60" s="396">
        <v>30629624</v>
      </c>
      <c r="H60" s="396">
        <f>+'3.sz.m Önk  bev.'!H59+'5 sz. m Idősek otthona'!G25</f>
        <v>0</v>
      </c>
      <c r="I60" s="298"/>
      <c r="J60" s="298"/>
      <c r="K60" s="390">
        <f t="shared" ref="K60" si="52">E60-Q60</f>
        <v>29277944</v>
      </c>
      <c r="L60" s="390">
        <f>F60-R60</f>
        <v>11925624</v>
      </c>
      <c r="M60" s="390">
        <f>G60-S60</f>
        <v>11925624</v>
      </c>
      <c r="N60" s="390">
        <f>H60-T60</f>
        <v>0</v>
      </c>
      <c r="O60" s="298"/>
      <c r="P60" s="298"/>
      <c r="Q60" s="390">
        <f>'3.sz.m Önk  bev.'!Q59</f>
        <v>0</v>
      </c>
      <c r="R60" s="390">
        <f>'3.sz.m Önk  bev.'!R59+2788000</f>
        <v>18704000</v>
      </c>
      <c r="S60" s="390">
        <f>'3.sz.m Önk  bev.'!S59+2788000</f>
        <v>18704000</v>
      </c>
      <c r="T60" s="390"/>
      <c r="U60" s="298"/>
      <c r="V60" s="298"/>
    </row>
    <row r="61" spans="1:22" ht="35.25" customHeight="1" thickBot="1">
      <c r="A61" s="104" t="s">
        <v>65</v>
      </c>
      <c r="B61" s="955" t="s">
        <v>90</v>
      </c>
      <c r="C61" s="955"/>
      <c r="D61" s="955"/>
      <c r="E61" s="62">
        <f t="shared" ref="E61" si="53">E56+E57</f>
        <v>105296911</v>
      </c>
      <c r="F61" s="62">
        <f t="shared" ref="F61:V61" si="54">F56+F57</f>
        <v>46479504</v>
      </c>
      <c r="G61" s="62">
        <f t="shared" si="54"/>
        <v>55915721</v>
      </c>
      <c r="H61" s="62">
        <f t="shared" ref="H61" si="55">H56+H57</f>
        <v>0</v>
      </c>
      <c r="I61" s="62">
        <f t="shared" si="54"/>
        <v>0</v>
      </c>
      <c r="J61" s="62">
        <f t="shared" si="54"/>
        <v>0</v>
      </c>
      <c r="K61" s="62">
        <f t="shared" si="54"/>
        <v>103403511</v>
      </c>
      <c r="L61" s="62">
        <f t="shared" si="54"/>
        <v>-3897030</v>
      </c>
      <c r="M61" s="62">
        <f t="shared" si="54"/>
        <v>-3897038</v>
      </c>
      <c r="N61" s="62">
        <f t="shared" ref="N61" si="56">N56+N57</f>
        <v>0</v>
      </c>
      <c r="O61" s="62">
        <f t="shared" si="54"/>
        <v>0</v>
      </c>
      <c r="P61" s="62">
        <f t="shared" si="54"/>
        <v>0</v>
      </c>
      <c r="Q61" s="381">
        <f t="shared" si="54"/>
        <v>1893400</v>
      </c>
      <c r="R61" s="381">
        <f>R56+R57</f>
        <v>50376534</v>
      </c>
      <c r="S61" s="62">
        <f t="shared" si="54"/>
        <v>51203537</v>
      </c>
      <c r="T61" s="62">
        <f t="shared" ref="T61" si="57">T56+T57</f>
        <v>0</v>
      </c>
      <c r="U61" s="62" t="e">
        <f t="shared" si="54"/>
        <v>#REF!</v>
      </c>
      <c r="V61" s="62" t="e">
        <f t="shared" si="54"/>
        <v>#REF!</v>
      </c>
    </row>
    <row r="62" spans="1:22" ht="21.75" hidden="1" customHeight="1" thickBot="1">
      <c r="A62" s="952" t="s">
        <v>276</v>
      </c>
      <c r="B62" s="953"/>
      <c r="C62" s="953"/>
      <c r="D62" s="953"/>
      <c r="E62" s="702"/>
      <c r="F62" s="703"/>
      <c r="G62" s="703"/>
      <c r="H62" s="703"/>
      <c r="I62" s="703"/>
      <c r="J62" s="704"/>
      <c r="K62" s="702"/>
      <c r="L62" s="703"/>
      <c r="M62" s="703"/>
      <c r="N62" s="703"/>
      <c r="O62" s="703"/>
      <c r="P62" s="704"/>
      <c r="Q62" s="702"/>
      <c r="R62" s="703"/>
      <c r="S62" s="703"/>
      <c r="T62" s="703"/>
      <c r="U62" s="703"/>
      <c r="V62" s="704"/>
    </row>
    <row r="63" spans="1:22" ht="21.75" hidden="1" customHeight="1" thickBot="1">
      <c r="A63" s="954" t="s">
        <v>6</v>
      </c>
      <c r="B63" s="955"/>
      <c r="C63" s="955"/>
      <c r="D63" s="955"/>
      <c r="E63" s="456"/>
      <c r="F63" s="457"/>
      <c r="G63" s="457"/>
      <c r="H63" s="457"/>
      <c r="I63" s="457"/>
      <c r="J63" s="458"/>
      <c r="K63" s="456"/>
      <c r="L63" s="457"/>
      <c r="M63" s="457"/>
      <c r="N63" s="457"/>
      <c r="O63" s="457"/>
      <c r="P63" s="458"/>
      <c r="Q63" s="456"/>
      <c r="R63" s="457"/>
      <c r="S63" s="457"/>
      <c r="T63" s="457"/>
      <c r="U63" s="457"/>
      <c r="V63" s="459"/>
    </row>
    <row r="64" spans="1:22" ht="21.75" customHeight="1">
      <c r="A64" s="705"/>
      <c r="B64" s="706"/>
      <c r="C64" s="706"/>
      <c r="D64" s="706"/>
      <c r="E64" s="707"/>
      <c r="F64" s="707"/>
      <c r="G64" s="707"/>
      <c r="H64" s="870"/>
      <c r="I64" s="707"/>
      <c r="J64" s="707"/>
      <c r="K64" s="707"/>
      <c r="L64" s="707"/>
      <c r="M64" s="707"/>
      <c r="N64" s="707"/>
      <c r="O64" s="707"/>
      <c r="P64" s="707"/>
      <c r="Q64" s="707"/>
      <c r="R64" s="707"/>
      <c r="S64" s="707"/>
      <c r="T64" s="707"/>
      <c r="U64" s="707"/>
      <c r="V64" s="707"/>
    </row>
    <row r="65" spans="1:20" ht="21.75" customHeight="1">
      <c r="A65" s="82"/>
      <c r="B65" s="130"/>
      <c r="C65" s="130"/>
      <c r="D65" s="130"/>
      <c r="E65" s="347"/>
      <c r="F65" s="347"/>
      <c r="G65" s="347"/>
      <c r="H65" s="347"/>
      <c r="I65" s="347"/>
      <c r="J65" s="347"/>
      <c r="K65" s="347"/>
      <c r="R65" s="347"/>
      <c r="S65" s="347"/>
      <c r="T65" s="347"/>
    </row>
    <row r="66" spans="1:20" ht="35.25" customHeight="1">
      <c r="A66" s="82"/>
      <c r="B66" s="130"/>
      <c r="C66" s="130"/>
      <c r="D66" s="130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R66" s="347"/>
      <c r="S66" s="347"/>
      <c r="T66" s="347"/>
    </row>
    <row r="67" spans="1:20" ht="35.25" customHeight="1">
      <c r="A67" s="82"/>
      <c r="B67" s="130"/>
      <c r="C67" s="130"/>
      <c r="D67" s="130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R67" s="347"/>
      <c r="S67" s="347"/>
      <c r="T67" s="347"/>
    </row>
    <row r="68" spans="1:20"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R68" s="347"/>
      <c r="S68" s="347"/>
      <c r="T68" s="347"/>
    </row>
    <row r="69" spans="1:20"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R69" s="347"/>
      <c r="S69" s="347"/>
      <c r="T69" s="347"/>
    </row>
    <row r="70" spans="1:20"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R70" s="347"/>
      <c r="S70" s="347"/>
      <c r="T70" s="347"/>
    </row>
    <row r="71" spans="1:20">
      <c r="D71" s="91"/>
      <c r="E71" s="347"/>
      <c r="F71" s="347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R71" s="347"/>
      <c r="S71" s="347"/>
      <c r="T71" s="347"/>
    </row>
    <row r="72" spans="1:20" ht="48.75" customHeight="1">
      <c r="D72" s="91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R72" s="347"/>
      <c r="S72" s="347"/>
      <c r="T72" s="347"/>
    </row>
    <row r="73" spans="1:20" ht="46.5" customHeight="1">
      <c r="D73" s="91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R73" s="347"/>
      <c r="S73" s="347"/>
      <c r="T73" s="347"/>
    </row>
    <row r="74" spans="1:20" ht="41.25" customHeight="1"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R74" s="347"/>
      <c r="S74" s="347"/>
      <c r="T74" s="347"/>
    </row>
    <row r="75" spans="1:20"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R75" s="347"/>
      <c r="S75" s="347"/>
      <c r="T75" s="347"/>
    </row>
    <row r="76" spans="1:20"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R76" s="347"/>
      <c r="S76" s="347"/>
      <c r="T76" s="347"/>
    </row>
    <row r="77" spans="1:20"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R77" s="347"/>
      <c r="S77" s="347"/>
      <c r="T77" s="347"/>
    </row>
    <row r="78" spans="1:20"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R78" s="347"/>
      <c r="S78" s="347"/>
      <c r="T78" s="347"/>
    </row>
    <row r="79" spans="1:20"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R79" s="347"/>
      <c r="S79" s="347"/>
      <c r="T79" s="347"/>
    </row>
    <row r="80" spans="1:20"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R80" s="347"/>
      <c r="S80" s="347"/>
      <c r="T80" s="347"/>
    </row>
    <row r="81" spans="5:20"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R81" s="347"/>
      <c r="S81" s="347"/>
      <c r="T81" s="347"/>
    </row>
    <row r="82" spans="5:20"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R82" s="347"/>
      <c r="S82" s="347"/>
      <c r="T82" s="347"/>
    </row>
    <row r="83" spans="5:20"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R83" s="347"/>
      <c r="S83" s="347"/>
      <c r="T83" s="347"/>
    </row>
    <row r="84" spans="5:20"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R84" s="347"/>
      <c r="S84" s="347"/>
      <c r="T84" s="347"/>
    </row>
    <row r="85" spans="5:20"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R85" s="347"/>
      <c r="S85" s="347"/>
      <c r="T85" s="347"/>
    </row>
    <row r="86" spans="5:20"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R86" s="347"/>
      <c r="S86" s="347"/>
      <c r="T86" s="347"/>
    </row>
    <row r="87" spans="5:20"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R87" s="347"/>
      <c r="S87" s="347"/>
      <c r="T87" s="347"/>
    </row>
    <row r="88" spans="5:20"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R88" s="347"/>
      <c r="S88" s="347"/>
      <c r="T88" s="347"/>
    </row>
    <row r="89" spans="5:20"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R89" s="347"/>
      <c r="S89" s="347"/>
      <c r="T89" s="347"/>
    </row>
    <row r="90" spans="5:20"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R90" s="347"/>
      <c r="S90" s="347"/>
      <c r="T90" s="347"/>
    </row>
    <row r="91" spans="5:20"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R91" s="347"/>
      <c r="S91" s="347"/>
      <c r="T91" s="347"/>
    </row>
    <row r="92" spans="5:20"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7"/>
      <c r="R92" s="347"/>
      <c r="S92" s="347"/>
      <c r="T92" s="347"/>
    </row>
    <row r="93" spans="5:20"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R93" s="347"/>
      <c r="S93" s="347"/>
      <c r="T93" s="347"/>
    </row>
    <row r="94" spans="5:20"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R94" s="347"/>
      <c r="S94" s="347"/>
      <c r="T94" s="347"/>
    </row>
    <row r="95" spans="5:20"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R95" s="347"/>
      <c r="S95" s="347"/>
      <c r="T95" s="347"/>
    </row>
    <row r="96" spans="5:20"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7"/>
      <c r="R96" s="347"/>
      <c r="S96" s="347"/>
      <c r="T96" s="347"/>
    </row>
    <row r="97" spans="5:20"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R97" s="347"/>
      <c r="S97" s="347"/>
      <c r="T97" s="347"/>
    </row>
    <row r="98" spans="5:20"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R98" s="347"/>
      <c r="S98" s="347"/>
      <c r="T98" s="347"/>
    </row>
    <row r="99" spans="5:20"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R99" s="347"/>
      <c r="S99" s="347"/>
      <c r="T99" s="347"/>
    </row>
    <row r="100" spans="5:20"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R100" s="347"/>
      <c r="S100" s="347"/>
      <c r="T100" s="347"/>
    </row>
    <row r="101" spans="5:20"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R101" s="347"/>
      <c r="S101" s="347"/>
      <c r="T101" s="347"/>
    </row>
    <row r="102" spans="5:20"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R102" s="347"/>
      <c r="S102" s="347"/>
      <c r="T102" s="347"/>
    </row>
    <row r="103" spans="5:20"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R103" s="347"/>
      <c r="S103" s="347"/>
      <c r="T103" s="347"/>
    </row>
    <row r="104" spans="5:20"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R104" s="347"/>
      <c r="S104" s="347"/>
      <c r="T104" s="347"/>
    </row>
    <row r="105" spans="5:20"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7"/>
      <c r="R105" s="347"/>
      <c r="S105" s="347"/>
      <c r="T105" s="347"/>
    </row>
    <row r="106" spans="5:20"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R106" s="347"/>
      <c r="S106" s="347"/>
      <c r="T106" s="347"/>
    </row>
    <row r="107" spans="5:20"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  <c r="P107" s="347"/>
      <c r="R107" s="347"/>
      <c r="S107" s="347"/>
      <c r="T107" s="347"/>
    </row>
    <row r="108" spans="5:20"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7"/>
      <c r="R108" s="347"/>
      <c r="S108" s="347"/>
      <c r="T108" s="347"/>
    </row>
    <row r="109" spans="5:20"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R109" s="347"/>
      <c r="S109" s="347"/>
      <c r="T109" s="347"/>
    </row>
    <row r="110" spans="5:20"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R110" s="347"/>
      <c r="S110" s="347"/>
      <c r="T110" s="347"/>
    </row>
    <row r="111" spans="5:20"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R111" s="347"/>
      <c r="S111" s="347"/>
      <c r="T111" s="347"/>
    </row>
    <row r="112" spans="5:20"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7"/>
      <c r="P112" s="347"/>
      <c r="R112" s="347"/>
      <c r="S112" s="347"/>
      <c r="T112" s="347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9" orientation="portrait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="75" zoomScaleNormal="75" workbookViewId="0">
      <selection activeCell="A9" sqref="A9:XFD9"/>
    </sheetView>
  </sheetViews>
  <sheetFormatPr defaultRowHeight="12.75"/>
  <cols>
    <col min="1" max="1" width="40" style="12" customWidth="1"/>
    <col min="2" max="2" width="13.28515625" style="12" customWidth="1"/>
    <col min="3" max="3" width="22.140625" style="26" customWidth="1"/>
    <col min="4" max="5" width="17" style="26" hidden="1" customWidth="1"/>
    <col min="6" max="6" width="12.7109375" style="26" hidden="1" customWidth="1"/>
    <col min="7" max="7" width="17" style="26" hidden="1" customWidth="1"/>
    <col min="8" max="8" width="25.42578125" style="26" customWidth="1"/>
    <col min="9" max="10" width="17" style="26" hidden="1" customWidth="1"/>
    <col min="11" max="11" width="12.7109375" style="26" hidden="1" customWidth="1"/>
    <col min="12" max="12" width="12.5703125" style="26" hidden="1" customWidth="1"/>
    <col min="13" max="13" width="24.28515625" style="26" customWidth="1"/>
    <col min="14" max="14" width="14.28515625" style="12" hidden="1" customWidth="1"/>
    <col min="15" max="15" width="16" style="12" hidden="1" customWidth="1"/>
    <col min="16" max="16" width="12.7109375" style="12" hidden="1" customWidth="1"/>
    <col min="17" max="17" width="13.28515625" style="12" hidden="1" customWidth="1"/>
    <col min="18" max="18" width="17.7109375" style="12" customWidth="1"/>
    <col min="19" max="19" width="9.140625" style="12"/>
    <col min="20" max="20" width="13.28515625" style="12" bestFit="1" customWidth="1"/>
    <col min="21" max="21" width="15.5703125" style="12" bestFit="1" customWidth="1"/>
    <col min="22" max="16384" width="9.140625" style="12"/>
  </cols>
  <sheetData>
    <row r="1" spans="1:18" ht="24.75" customHeight="1">
      <c r="H1" s="1076" t="s">
        <v>217</v>
      </c>
      <c r="I1" s="1076"/>
      <c r="J1" s="1076"/>
      <c r="K1" s="1076"/>
      <c r="L1" s="1076"/>
      <c r="M1" s="1076"/>
    </row>
    <row r="2" spans="1:18" ht="37.5" customHeight="1">
      <c r="A2" s="1080" t="s">
        <v>229</v>
      </c>
      <c r="B2" s="1080"/>
      <c r="C2" s="1081"/>
      <c r="D2" s="1081"/>
      <c r="E2" s="1081"/>
      <c r="F2" s="1081"/>
      <c r="G2" s="1081"/>
      <c r="H2" s="1081"/>
      <c r="I2" s="1081"/>
      <c r="J2" s="1081"/>
      <c r="K2" s="1081"/>
      <c r="L2" s="1081"/>
      <c r="M2" s="1081"/>
    </row>
    <row r="3" spans="1:18" ht="18.75" customHeight="1">
      <c r="A3" s="1082" t="s">
        <v>540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</row>
    <row r="4" spans="1:18" ht="15.75">
      <c r="A4" s="1083" t="s">
        <v>71</v>
      </c>
      <c r="B4" s="1083"/>
      <c r="C4" s="1083"/>
      <c r="D4" s="1083"/>
      <c r="E4" s="1083"/>
      <c r="F4" s="1083"/>
      <c r="G4" s="1083"/>
      <c r="H4" s="1083"/>
      <c r="I4" s="1083"/>
      <c r="J4" s="1083"/>
      <c r="K4" s="1083"/>
      <c r="L4" s="1083"/>
      <c r="M4" s="1083"/>
    </row>
    <row r="5" spans="1:18" ht="19.5" thickBot="1">
      <c r="A5" s="30"/>
      <c r="B5" s="30"/>
      <c r="M5" s="72" t="s">
        <v>486</v>
      </c>
    </row>
    <row r="6" spans="1:18" ht="19.5" customHeight="1">
      <c r="A6" s="1084" t="s">
        <v>26</v>
      </c>
      <c r="B6" s="1077" t="s">
        <v>227</v>
      </c>
      <c r="C6" s="1087" t="s">
        <v>4</v>
      </c>
      <c r="D6" s="1088"/>
      <c r="E6" s="1088"/>
      <c r="F6" s="1088"/>
      <c r="G6" s="1089"/>
      <c r="H6" s="1087" t="s">
        <v>265</v>
      </c>
      <c r="I6" s="1088"/>
      <c r="J6" s="1088"/>
      <c r="K6" s="1088"/>
      <c r="L6" s="1089"/>
      <c r="M6" s="1087" t="s">
        <v>27</v>
      </c>
      <c r="N6" s="1088"/>
      <c r="O6" s="1088"/>
      <c r="P6" s="1088"/>
      <c r="Q6" s="1096"/>
      <c r="R6" s="663"/>
    </row>
    <row r="7" spans="1:18" ht="12.75" customHeight="1">
      <c r="A7" s="1085"/>
      <c r="B7" s="1078"/>
      <c r="C7" s="1090"/>
      <c r="D7" s="1091"/>
      <c r="E7" s="1091"/>
      <c r="F7" s="1091"/>
      <c r="G7" s="1092"/>
      <c r="H7" s="1090"/>
      <c r="I7" s="1091"/>
      <c r="J7" s="1091"/>
      <c r="K7" s="1091"/>
      <c r="L7" s="1092"/>
      <c r="M7" s="1090"/>
      <c r="N7" s="1091"/>
      <c r="O7" s="1091"/>
      <c r="P7" s="1091"/>
      <c r="Q7" s="1097"/>
      <c r="R7" s="664"/>
    </row>
    <row r="8" spans="1:18" ht="20.25" customHeight="1" thickBot="1">
      <c r="A8" s="1086"/>
      <c r="B8" s="1079"/>
      <c r="C8" s="1093"/>
      <c r="D8" s="1094"/>
      <c r="E8" s="1094"/>
      <c r="F8" s="1094"/>
      <c r="G8" s="1095"/>
      <c r="H8" s="1093"/>
      <c r="I8" s="1094"/>
      <c r="J8" s="1094"/>
      <c r="K8" s="1094"/>
      <c r="L8" s="1095"/>
      <c r="M8" s="1093"/>
      <c r="N8" s="1094"/>
      <c r="O8" s="1094"/>
      <c r="P8" s="1094"/>
      <c r="Q8" s="1098"/>
      <c r="R8" s="664"/>
    </row>
    <row r="9" spans="1:18" ht="19.5" hidden="1" thickTop="1">
      <c r="A9" s="328"/>
      <c r="B9" s="329"/>
      <c r="C9" s="430" t="s">
        <v>78</v>
      </c>
      <c r="D9" s="430" t="s">
        <v>500</v>
      </c>
      <c r="E9" s="430" t="s">
        <v>258</v>
      </c>
      <c r="F9" s="400" t="s">
        <v>263</v>
      </c>
      <c r="G9" s="400" t="s">
        <v>264</v>
      </c>
      <c r="H9" s="430" t="s">
        <v>78</v>
      </c>
      <c r="I9" s="430" t="s">
        <v>250</v>
      </c>
      <c r="J9" s="430" t="s">
        <v>258</v>
      </c>
      <c r="K9" s="400" t="s">
        <v>263</v>
      </c>
      <c r="L9" s="400" t="s">
        <v>264</v>
      </c>
      <c r="M9" s="430" t="s">
        <v>78</v>
      </c>
      <c r="N9" s="430" t="s">
        <v>500</v>
      </c>
      <c r="O9" s="430" t="s">
        <v>258</v>
      </c>
      <c r="P9" s="400" t="s">
        <v>263</v>
      </c>
      <c r="Q9" s="659" t="s">
        <v>264</v>
      </c>
      <c r="R9" s="664"/>
    </row>
    <row r="10" spans="1:18" ht="27" customHeight="1" thickTop="1">
      <c r="A10" s="68" t="s">
        <v>558</v>
      </c>
      <c r="B10" s="277" t="s">
        <v>491</v>
      </c>
      <c r="C10" s="22">
        <v>100000</v>
      </c>
      <c r="D10" s="22"/>
      <c r="E10" s="22"/>
      <c r="F10" s="340"/>
      <c r="G10" s="427"/>
      <c r="H10" s="22">
        <v>100000</v>
      </c>
      <c r="I10" s="22"/>
      <c r="J10" s="22"/>
      <c r="K10" s="340"/>
      <c r="L10" s="427"/>
      <c r="M10" s="22"/>
      <c r="N10" s="22">
        <v>1440000</v>
      </c>
      <c r="O10" s="22"/>
      <c r="P10" s="340"/>
      <c r="Q10" s="660"/>
      <c r="R10" s="664"/>
    </row>
    <row r="11" spans="1:18" ht="15.75" customHeight="1" thickBot="1">
      <c r="A11" s="68" t="s">
        <v>559</v>
      </c>
      <c r="B11" s="277" t="s">
        <v>491</v>
      </c>
      <c r="C11" s="22">
        <v>1716000</v>
      </c>
      <c r="D11" s="22"/>
      <c r="E11" s="22"/>
      <c r="F11" s="22"/>
      <c r="G11" s="428"/>
      <c r="H11" s="22">
        <v>1716000</v>
      </c>
      <c r="I11" s="22"/>
      <c r="J11" s="22"/>
      <c r="K11" s="22"/>
      <c r="L11" s="428"/>
      <c r="M11" s="22"/>
      <c r="N11" s="22">
        <v>60000</v>
      </c>
      <c r="O11" s="22"/>
      <c r="P11" s="22"/>
      <c r="Q11" s="661"/>
      <c r="R11" s="664"/>
    </row>
    <row r="12" spans="1:18" ht="27" hidden="1" customHeight="1">
      <c r="A12" s="68" t="s">
        <v>35</v>
      </c>
      <c r="B12" s="277" t="s">
        <v>228</v>
      </c>
      <c r="C12" s="22"/>
      <c r="D12" s="22"/>
      <c r="E12" s="22"/>
      <c r="F12" s="22"/>
      <c r="G12" s="428"/>
      <c r="H12" s="22"/>
      <c r="I12" s="22"/>
      <c r="J12" s="22"/>
      <c r="K12" s="22"/>
      <c r="L12" s="428"/>
      <c r="M12" s="22"/>
      <c r="N12" s="22"/>
      <c r="O12" s="22"/>
      <c r="P12" s="22"/>
      <c r="Q12" s="661"/>
      <c r="R12" s="664"/>
    </row>
    <row r="13" spans="1:18" ht="28.5" hidden="1" customHeight="1">
      <c r="A13" s="68" t="s">
        <v>79</v>
      </c>
      <c r="B13" s="277" t="s">
        <v>228</v>
      </c>
      <c r="C13" s="22"/>
      <c r="D13" s="22"/>
      <c r="E13" s="22"/>
      <c r="F13" s="22"/>
      <c r="G13" s="428"/>
      <c r="H13" s="22"/>
      <c r="I13" s="22"/>
      <c r="J13" s="22"/>
      <c r="K13" s="22"/>
      <c r="L13" s="428"/>
      <c r="M13" s="22"/>
      <c r="N13" s="22"/>
      <c r="O13" s="22"/>
      <c r="P13" s="22"/>
      <c r="Q13" s="661"/>
      <c r="R13" s="664"/>
    </row>
    <row r="14" spans="1:18" ht="32.25" hidden="1" customHeight="1">
      <c r="A14" s="68" t="s">
        <v>440</v>
      </c>
      <c r="B14" s="277" t="s">
        <v>228</v>
      </c>
      <c r="C14" s="22"/>
      <c r="D14" s="22"/>
      <c r="E14" s="22"/>
      <c r="F14" s="22"/>
      <c r="G14" s="428"/>
      <c r="H14" s="22"/>
      <c r="I14" s="22"/>
      <c r="J14" s="22"/>
      <c r="K14" s="22"/>
      <c r="L14" s="428"/>
      <c r="M14" s="22"/>
      <c r="N14" s="22"/>
      <c r="O14" s="22"/>
      <c r="P14" s="22"/>
      <c r="Q14" s="661"/>
      <c r="R14" s="664"/>
    </row>
    <row r="15" spans="1:18" ht="33" hidden="1" customHeight="1" thickBot="1">
      <c r="A15" s="68" t="s">
        <v>439</v>
      </c>
      <c r="B15" s="277" t="s">
        <v>228</v>
      </c>
      <c r="C15" s="71"/>
      <c r="D15" s="71"/>
      <c r="E15" s="71"/>
      <c r="F15" s="71"/>
      <c r="G15" s="428"/>
      <c r="H15" s="71"/>
      <c r="I15" s="71"/>
      <c r="J15" s="71"/>
      <c r="K15" s="71"/>
      <c r="L15" s="428"/>
      <c r="M15" s="71"/>
      <c r="N15" s="71"/>
      <c r="O15" s="71"/>
      <c r="P15" s="71"/>
      <c r="Q15" s="661"/>
      <c r="R15" s="664"/>
    </row>
    <row r="16" spans="1:18" ht="39" customHeight="1" thickTop="1" thickBot="1">
      <c r="A16" s="73" t="s">
        <v>19</v>
      </c>
      <c r="B16" s="276"/>
      <c r="C16" s="74">
        <f>SUM(C10:C15)</f>
        <v>1816000</v>
      </c>
      <c r="D16" s="74">
        <f>SUM(D10:D15)</f>
        <v>0</v>
      </c>
      <c r="E16" s="74">
        <f>SUM(E10:E15)</f>
        <v>0</v>
      </c>
      <c r="F16" s="74">
        <f>SUM(F10:F15)</f>
        <v>0</v>
      </c>
      <c r="G16" s="429" t="e">
        <f>F16/E16</f>
        <v>#DIV/0!</v>
      </c>
      <c r="H16" s="74">
        <f>SUM(H10:H15)</f>
        <v>1816000</v>
      </c>
      <c r="I16" s="74">
        <f>SUM(I10:I15)</f>
        <v>0</v>
      </c>
      <c r="J16" s="74">
        <f>SUM(J10:J15)</f>
        <v>0</v>
      </c>
      <c r="K16" s="74"/>
      <c r="L16" s="429"/>
      <c r="M16" s="74">
        <f>SUM(M10:M15)</f>
        <v>0</v>
      </c>
      <c r="N16" s="74">
        <f>SUM(N10:N15)</f>
        <v>1500000</v>
      </c>
      <c r="O16" s="74">
        <f>SUM(O10:O15)</f>
        <v>0</v>
      </c>
      <c r="P16" s="74"/>
      <c r="Q16" s="662"/>
      <c r="R16" s="664"/>
    </row>
    <row r="17" spans="1:18" ht="19.5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R17" s="31"/>
    </row>
    <row r="18" spans="1:18">
      <c r="P18" s="12">
        <v>292</v>
      </c>
    </row>
    <row r="20" spans="1:18">
      <c r="I20" s="411"/>
    </row>
    <row r="21" spans="1:18">
      <c r="I21" s="411"/>
    </row>
    <row r="22" spans="1:18">
      <c r="I22" s="411"/>
    </row>
    <row r="23" spans="1:18">
      <c r="I23" s="411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5"/>
  <sheetViews>
    <sheetView zoomScale="75" zoomScaleNormal="75" workbookViewId="0">
      <selection activeCell="G29" sqref="G29"/>
    </sheetView>
  </sheetViews>
  <sheetFormatPr defaultRowHeight="12.75"/>
  <cols>
    <col min="1" max="1" width="37.85546875" style="330" customWidth="1"/>
    <col min="2" max="2" width="14.85546875" style="15" customWidth="1"/>
    <col min="3" max="3" width="9.85546875" style="15" hidden="1" customWidth="1"/>
    <col min="4" max="4" width="14.42578125" style="15" hidden="1" customWidth="1"/>
    <col min="5" max="5" width="11.7109375" style="15" hidden="1" customWidth="1"/>
    <col min="6" max="6" width="16" style="15" hidden="1" customWidth="1"/>
    <col min="7" max="7" width="19.5703125" style="15" customWidth="1"/>
    <col min="8" max="8" width="16.7109375" style="15" hidden="1" customWidth="1"/>
    <col min="9" max="9" width="21.85546875" style="15" hidden="1" customWidth="1"/>
    <col min="10" max="10" width="17.28515625" style="15" hidden="1" customWidth="1"/>
    <col min="11" max="11" width="9.85546875" style="15" hidden="1" customWidth="1"/>
    <col min="12" max="12" width="13" style="15" customWidth="1"/>
    <col min="13" max="13" width="9.7109375" style="15" hidden="1" customWidth="1"/>
    <col min="14" max="14" width="9.28515625" style="15" hidden="1" customWidth="1"/>
    <col min="15" max="15" width="11.7109375" style="15" hidden="1" customWidth="1"/>
    <col min="16" max="16" width="8.5703125" style="15" hidden="1" customWidth="1"/>
    <col min="17" max="17" width="18.7109375" style="15" customWidth="1"/>
    <col min="18" max="18" width="11.140625" style="15" hidden="1" customWidth="1"/>
    <col min="19" max="19" width="12.140625" style="15" hidden="1" customWidth="1"/>
    <col min="20" max="20" width="11.7109375" style="15" hidden="1" customWidth="1"/>
    <col min="21" max="21" width="8.5703125" style="15" hidden="1" customWidth="1"/>
    <col min="22" max="16384" width="9.140625" style="15"/>
  </cols>
  <sheetData>
    <row r="1" spans="1:22" ht="12.75" customHeight="1">
      <c r="L1" s="1099" t="s">
        <v>218</v>
      </c>
      <c r="M1" s="1099"/>
      <c r="N1" s="1099"/>
      <c r="O1" s="1099"/>
      <c r="P1" s="1099"/>
      <c r="Q1" s="1099"/>
    </row>
    <row r="2" spans="1:22" ht="19.5">
      <c r="A2" s="1111" t="s">
        <v>20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  <c r="O2" s="1111"/>
      <c r="P2" s="1111"/>
      <c r="Q2" s="1111"/>
    </row>
    <row r="3" spans="1:22" ht="15.75">
      <c r="A3" s="1112" t="s">
        <v>540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</row>
    <row r="4" spans="1:22" ht="14.25">
      <c r="A4" s="1113" t="s">
        <v>211</v>
      </c>
      <c r="B4" s="1113"/>
      <c r="C4" s="1113"/>
      <c r="D4" s="1113"/>
      <c r="E4" s="1113"/>
      <c r="F4" s="1113"/>
      <c r="G4" s="1113"/>
      <c r="H4" s="1113"/>
      <c r="I4" s="1113"/>
      <c r="J4" s="1113"/>
      <c r="K4" s="1113"/>
      <c r="L4" s="1113"/>
      <c r="M4" s="1113"/>
      <c r="N4" s="1113"/>
      <c r="O4" s="1113"/>
      <c r="P4" s="1113"/>
      <c r="Q4" s="1113"/>
    </row>
    <row r="5" spans="1:22" ht="13.5" thickBot="1">
      <c r="Q5" s="10" t="s">
        <v>486</v>
      </c>
    </row>
    <row r="6" spans="1:22" ht="24.75" customHeight="1">
      <c r="A6" s="1101" t="s">
        <v>21</v>
      </c>
      <c r="B6" s="1103" t="s">
        <v>22</v>
      </c>
      <c r="C6" s="1104"/>
      <c r="D6" s="1104"/>
      <c r="E6" s="1104"/>
      <c r="F6" s="1104"/>
      <c r="G6" s="1104"/>
      <c r="H6" s="1104"/>
      <c r="I6" s="1104"/>
      <c r="J6" s="1104"/>
      <c r="K6" s="1104"/>
      <c r="L6" s="1105" t="s">
        <v>23</v>
      </c>
      <c r="M6" s="1106"/>
      <c r="N6" s="1106"/>
      <c r="O6" s="1106"/>
      <c r="P6" s="1106"/>
      <c r="Q6" s="1106"/>
      <c r="R6" s="1106"/>
      <c r="S6" s="1106"/>
      <c r="T6" s="1106"/>
      <c r="U6" s="1107"/>
      <c r="V6" s="665"/>
    </row>
    <row r="7" spans="1:22" ht="24.75" customHeight="1">
      <c r="A7" s="1102"/>
      <c r="B7" s="1108" t="s">
        <v>76</v>
      </c>
      <c r="C7" s="1109"/>
      <c r="D7" s="1109"/>
      <c r="E7" s="1109"/>
      <c r="F7" s="1110"/>
      <c r="G7" s="1108" t="s">
        <v>77</v>
      </c>
      <c r="H7" s="1109"/>
      <c r="I7" s="1109"/>
      <c r="J7" s="1109"/>
      <c r="K7" s="1109"/>
      <c r="L7" s="1116" t="s">
        <v>76</v>
      </c>
      <c r="M7" s="1114"/>
      <c r="N7" s="1114"/>
      <c r="O7" s="1114"/>
      <c r="P7" s="1114"/>
      <c r="Q7" s="1114" t="s">
        <v>77</v>
      </c>
      <c r="R7" s="1114"/>
      <c r="S7" s="1114"/>
      <c r="T7" s="1114"/>
      <c r="U7" s="1115"/>
      <c r="V7" s="665"/>
    </row>
    <row r="8" spans="1:22" ht="42" hidden="1" customHeight="1">
      <c r="A8" s="315"/>
      <c r="B8" s="316" t="s">
        <v>251</v>
      </c>
      <c r="C8" s="316" t="s">
        <v>249</v>
      </c>
      <c r="D8" s="667" t="s">
        <v>501</v>
      </c>
      <c r="E8" s="316" t="s">
        <v>259</v>
      </c>
      <c r="F8" s="316" t="s">
        <v>312</v>
      </c>
      <c r="G8" s="316" t="s">
        <v>251</v>
      </c>
      <c r="H8" s="316" t="s">
        <v>249</v>
      </c>
      <c r="I8" s="667" t="s">
        <v>501</v>
      </c>
      <c r="J8" s="316" t="s">
        <v>259</v>
      </c>
      <c r="K8" s="316" t="s">
        <v>312</v>
      </c>
      <c r="L8" s="435" t="s">
        <v>251</v>
      </c>
      <c r="M8" s="850" t="s">
        <v>259</v>
      </c>
      <c r="N8" s="667" t="s">
        <v>284</v>
      </c>
      <c r="O8" s="316" t="s">
        <v>281</v>
      </c>
      <c r="P8" s="316" t="s">
        <v>312</v>
      </c>
      <c r="Q8" s="350" t="s">
        <v>251</v>
      </c>
      <c r="R8" s="850" t="s">
        <v>259</v>
      </c>
      <c r="S8" s="667" t="s">
        <v>277</v>
      </c>
      <c r="T8" s="316" t="s">
        <v>314</v>
      </c>
      <c r="U8" s="316" t="s">
        <v>312</v>
      </c>
      <c r="V8" s="665"/>
    </row>
    <row r="9" spans="1:22" ht="18" hidden="1">
      <c r="A9" s="34" t="s">
        <v>237</v>
      </c>
      <c r="B9" s="38"/>
      <c r="C9" s="38"/>
      <c r="D9" s="38"/>
      <c r="E9" s="38"/>
      <c r="F9" s="38"/>
      <c r="G9" s="38"/>
      <c r="H9" s="38"/>
      <c r="I9" s="38"/>
      <c r="J9" s="38"/>
      <c r="K9" s="433"/>
      <c r="L9" s="436"/>
      <c r="M9" s="39"/>
      <c r="N9" s="39"/>
      <c r="O9" s="39"/>
      <c r="P9" s="39"/>
      <c r="Q9" s="41"/>
      <c r="R9" s="41"/>
      <c r="S9" s="41"/>
      <c r="T9" s="38"/>
      <c r="U9" s="67"/>
      <c r="V9" s="665"/>
    </row>
    <row r="10" spans="1:22" ht="30.75" hidden="1">
      <c r="A10" s="34" t="s">
        <v>273</v>
      </c>
      <c r="B10" s="38"/>
      <c r="C10" s="38"/>
      <c r="D10" s="38"/>
      <c r="E10" s="38"/>
      <c r="F10" s="38"/>
      <c r="G10" s="38"/>
      <c r="H10" s="38"/>
      <c r="I10" s="38"/>
      <c r="J10" s="38"/>
      <c r="K10" s="433"/>
      <c r="L10" s="436"/>
      <c r="M10" s="39"/>
      <c r="N10" s="39"/>
      <c r="O10" s="39"/>
      <c r="P10" s="39"/>
      <c r="Q10" s="41"/>
      <c r="R10" s="41"/>
      <c r="S10" s="41"/>
      <c r="T10" s="38"/>
      <c r="U10" s="67"/>
      <c r="V10" s="665"/>
    </row>
    <row r="11" spans="1:22" ht="18" hidden="1">
      <c r="A11" s="34" t="s">
        <v>252</v>
      </c>
      <c r="B11" s="38"/>
      <c r="C11" s="38"/>
      <c r="D11" s="38"/>
      <c r="E11" s="38"/>
      <c r="F11" s="38"/>
      <c r="G11" s="38"/>
      <c r="H11" s="38"/>
      <c r="I11" s="38"/>
      <c r="J11" s="38"/>
      <c r="K11" s="433"/>
      <c r="L11" s="436"/>
      <c r="M11" s="39"/>
      <c r="N11" s="39"/>
      <c r="O11" s="39"/>
      <c r="P11" s="39"/>
      <c r="Q11" s="41"/>
      <c r="R11" s="41"/>
      <c r="S11" s="41"/>
      <c r="T11" s="38"/>
      <c r="U11" s="67"/>
      <c r="V11" s="665"/>
    </row>
    <row r="12" spans="1:22" ht="18" hidden="1">
      <c r="A12" s="35" t="s">
        <v>238</v>
      </c>
      <c r="B12" s="38"/>
      <c r="C12" s="38"/>
      <c r="D12" s="38"/>
      <c r="E12" s="38"/>
      <c r="F12" s="38"/>
      <c r="G12" s="38"/>
      <c r="H12" s="38"/>
      <c r="I12" s="38"/>
      <c r="J12" s="38"/>
      <c r="K12" s="433"/>
      <c r="L12" s="436"/>
      <c r="M12" s="39"/>
      <c r="N12" s="39"/>
      <c r="O12" s="39"/>
      <c r="P12" s="39"/>
      <c r="Q12" s="41"/>
      <c r="R12" s="41"/>
      <c r="S12" s="41"/>
      <c r="T12" s="38"/>
      <c r="U12" s="67"/>
      <c r="V12" s="665"/>
    </row>
    <row r="13" spans="1:22" ht="30.75">
      <c r="A13" s="35" t="s">
        <v>560</v>
      </c>
      <c r="B13" s="38"/>
      <c r="C13" s="38"/>
      <c r="D13" s="38"/>
      <c r="E13" s="38"/>
      <c r="F13" s="38"/>
      <c r="G13" s="38">
        <v>1480000</v>
      </c>
      <c r="H13" s="38"/>
      <c r="I13" s="38"/>
      <c r="J13" s="38"/>
      <c r="K13" s="433"/>
      <c r="L13" s="436"/>
      <c r="M13" s="39"/>
      <c r="N13" s="39"/>
      <c r="O13" s="39"/>
      <c r="P13" s="39"/>
      <c r="Q13" s="41"/>
      <c r="R13" s="41"/>
      <c r="S13" s="41"/>
      <c r="T13" s="38"/>
      <c r="U13" s="67"/>
      <c r="V13" s="665"/>
    </row>
    <row r="14" spans="1:22" ht="18" hidden="1">
      <c r="A14" s="35" t="s">
        <v>239</v>
      </c>
      <c r="B14" s="38"/>
      <c r="C14" s="38"/>
      <c r="D14" s="38"/>
      <c r="E14" s="38"/>
      <c r="F14" s="38"/>
      <c r="G14" s="38"/>
      <c r="H14" s="38"/>
      <c r="I14" s="38"/>
      <c r="J14" s="38"/>
      <c r="K14" s="433"/>
      <c r="L14" s="436"/>
      <c r="M14" s="39"/>
      <c r="N14" s="39"/>
      <c r="O14" s="39"/>
      <c r="P14" s="39"/>
      <c r="Q14" s="41"/>
      <c r="R14" s="41"/>
      <c r="S14" s="41"/>
      <c r="T14" s="38"/>
      <c r="U14" s="67"/>
      <c r="V14" s="665"/>
    </row>
    <row r="15" spans="1:22" ht="18" hidden="1">
      <c r="A15" s="35" t="s">
        <v>475</v>
      </c>
      <c r="B15" s="38"/>
      <c r="C15" s="38"/>
      <c r="D15" s="38"/>
      <c r="E15" s="38"/>
      <c r="F15" s="38"/>
      <c r="G15" s="38"/>
      <c r="H15" s="38"/>
      <c r="I15" s="38"/>
      <c r="J15" s="38"/>
      <c r="K15" s="433"/>
      <c r="L15" s="436"/>
      <c r="M15" s="39"/>
      <c r="N15" s="39"/>
      <c r="O15" s="39"/>
      <c r="P15" s="39"/>
      <c r="Q15" s="41"/>
      <c r="R15" s="41"/>
      <c r="S15" s="41"/>
      <c r="T15" s="38"/>
      <c r="U15" s="67"/>
      <c r="V15" s="665"/>
    </row>
    <row r="16" spans="1:22" ht="18" hidden="1">
      <c r="A16" s="35" t="s">
        <v>478</v>
      </c>
      <c r="B16" s="38"/>
      <c r="C16" s="38"/>
      <c r="D16" s="38"/>
      <c r="E16" s="38"/>
      <c r="F16" s="38"/>
      <c r="G16" s="38"/>
      <c r="H16" s="38"/>
      <c r="I16" s="38"/>
      <c r="J16" s="38"/>
      <c r="K16" s="433"/>
      <c r="L16" s="436"/>
      <c r="M16" s="39"/>
      <c r="N16" s="39"/>
      <c r="O16" s="39"/>
      <c r="P16" s="39"/>
      <c r="Q16" s="41"/>
      <c r="R16" s="41"/>
      <c r="S16" s="41"/>
      <c r="T16" s="38"/>
      <c r="U16" s="67"/>
      <c r="V16" s="665"/>
    </row>
    <row r="17" spans="1:22" ht="30.75" hidden="1">
      <c r="A17" s="35" t="s">
        <v>476</v>
      </c>
      <c r="B17" s="38"/>
      <c r="C17" s="38"/>
      <c r="D17" s="38"/>
      <c r="E17" s="38"/>
      <c r="F17" s="38"/>
      <c r="G17" s="38"/>
      <c r="H17" s="38"/>
      <c r="I17" s="38"/>
      <c r="J17" s="38"/>
      <c r="K17" s="433"/>
      <c r="L17" s="436"/>
      <c r="M17" s="39"/>
      <c r="N17" s="39"/>
      <c r="O17" s="39"/>
      <c r="P17" s="39"/>
      <c r="Q17" s="41"/>
      <c r="R17" s="41"/>
      <c r="S17" s="41"/>
      <c r="T17" s="38"/>
      <c r="U17" s="67"/>
      <c r="V17" s="665"/>
    </row>
    <row r="18" spans="1:22" ht="18" hidden="1">
      <c r="A18" s="35" t="s">
        <v>477</v>
      </c>
      <c r="B18" s="38"/>
      <c r="C18" s="38"/>
      <c r="D18" s="38"/>
      <c r="E18" s="38"/>
      <c r="F18" s="38"/>
      <c r="G18" s="38"/>
      <c r="H18" s="38"/>
      <c r="I18" s="38"/>
      <c r="J18" s="38"/>
      <c r="K18" s="433"/>
      <c r="L18" s="436"/>
      <c r="M18" s="39"/>
      <c r="N18" s="39"/>
      <c r="O18" s="39"/>
      <c r="P18" s="39"/>
      <c r="Q18" s="41"/>
      <c r="R18" s="41"/>
      <c r="S18" s="41"/>
      <c r="T18" s="38"/>
      <c r="U18" s="67"/>
      <c r="V18" s="665"/>
    </row>
    <row r="19" spans="1:22" ht="18" hidden="1">
      <c r="A19" s="35" t="s">
        <v>479</v>
      </c>
      <c r="B19" s="38"/>
      <c r="C19" s="38"/>
      <c r="D19" s="38"/>
      <c r="E19" s="38"/>
      <c r="F19" s="38"/>
      <c r="G19" s="38"/>
      <c r="H19" s="38"/>
      <c r="I19" s="38"/>
      <c r="J19" s="38"/>
      <c r="K19" s="433"/>
      <c r="L19" s="436"/>
      <c r="M19" s="39"/>
      <c r="N19" s="39"/>
      <c r="O19" s="39"/>
      <c r="P19" s="39"/>
      <c r="Q19" s="41"/>
      <c r="R19" s="41"/>
      <c r="S19" s="41"/>
      <c r="T19" s="38"/>
      <c r="U19" s="67"/>
      <c r="V19" s="665"/>
    </row>
    <row r="20" spans="1:22" ht="18" hidden="1">
      <c r="A20" s="35" t="s">
        <v>481</v>
      </c>
      <c r="B20" s="38"/>
      <c r="C20" s="38"/>
      <c r="D20" s="38"/>
      <c r="E20" s="38"/>
      <c r="F20" s="38"/>
      <c r="G20" s="38"/>
      <c r="H20" s="38"/>
      <c r="I20" s="38"/>
      <c r="J20" s="38"/>
      <c r="K20" s="433"/>
      <c r="L20" s="436"/>
      <c r="M20" s="39"/>
      <c r="N20" s="39"/>
      <c r="O20" s="39"/>
      <c r="P20" s="39"/>
      <c r="Q20" s="41"/>
      <c r="R20" s="41"/>
      <c r="S20" s="41"/>
      <c r="T20" s="38"/>
      <c r="U20" s="67"/>
      <c r="V20" s="665"/>
    </row>
    <row r="21" spans="1:22" ht="18" hidden="1">
      <c r="A21" s="35" t="s">
        <v>480</v>
      </c>
      <c r="B21" s="38"/>
      <c r="C21" s="38"/>
      <c r="D21" s="38"/>
      <c r="E21" s="38"/>
      <c r="F21" s="38"/>
      <c r="G21" s="38"/>
      <c r="H21" s="38"/>
      <c r="I21" s="38"/>
      <c r="J21" s="38"/>
      <c r="K21" s="433"/>
      <c r="L21" s="436"/>
      <c r="M21" s="39"/>
      <c r="N21" s="39"/>
      <c r="O21" s="39"/>
      <c r="P21" s="39"/>
      <c r="Q21" s="41"/>
      <c r="R21" s="41"/>
      <c r="S21" s="41"/>
      <c r="T21" s="38"/>
      <c r="U21" s="67"/>
      <c r="V21" s="665"/>
    </row>
    <row r="22" spans="1:22" ht="17.25" hidden="1" customHeight="1">
      <c r="A22" s="35" t="s">
        <v>482</v>
      </c>
      <c r="B22" s="38"/>
      <c r="C22" s="38"/>
      <c r="D22" s="38"/>
      <c r="E22" s="38"/>
      <c r="F22" s="38"/>
      <c r="G22" s="38"/>
      <c r="H22" s="38"/>
      <c r="I22" s="38"/>
      <c r="J22" s="38"/>
      <c r="K22" s="433"/>
      <c r="L22" s="437"/>
      <c r="M22" s="41"/>
      <c r="N22" s="41"/>
      <c r="O22" s="41"/>
      <c r="P22" s="41"/>
      <c r="Q22" s="41"/>
      <c r="R22" s="41"/>
      <c r="S22" s="41"/>
      <c r="T22" s="38"/>
      <c r="U22" s="67"/>
      <c r="V22" s="665"/>
    </row>
    <row r="23" spans="1:22" s="16" customFormat="1" ht="18" hidden="1">
      <c r="A23" s="35" t="s">
        <v>525</v>
      </c>
      <c r="B23" s="38"/>
      <c r="C23" s="38"/>
      <c r="D23" s="38"/>
      <c r="E23" s="38"/>
      <c r="F23" s="38"/>
      <c r="G23" s="38"/>
      <c r="H23" s="38"/>
      <c r="I23" s="38"/>
      <c r="J23" s="38"/>
      <c r="K23" s="433"/>
      <c r="L23" s="438"/>
      <c r="M23" s="38"/>
      <c r="N23" s="38"/>
      <c r="O23" s="38"/>
      <c r="P23" s="38"/>
      <c r="Q23" s="38"/>
      <c r="R23" s="38"/>
      <c r="S23" s="38"/>
      <c r="T23" s="38"/>
      <c r="U23" s="67"/>
      <c r="V23" s="666"/>
    </row>
    <row r="24" spans="1:22" ht="30.75" hidden="1">
      <c r="A24" s="34" t="s">
        <v>524</v>
      </c>
      <c r="B24" s="41"/>
      <c r="C24" s="41"/>
      <c r="D24" s="41"/>
      <c r="E24" s="41"/>
      <c r="F24" s="41"/>
      <c r="G24" s="41"/>
      <c r="H24" s="41"/>
      <c r="I24" s="41"/>
      <c r="J24" s="41"/>
      <c r="K24" s="434"/>
      <c r="L24" s="438"/>
      <c r="M24" s="38"/>
      <c r="N24" s="38"/>
      <c r="O24" s="38"/>
      <c r="P24" s="38"/>
      <c r="Q24" s="41"/>
      <c r="R24" s="41"/>
      <c r="S24" s="41"/>
      <c r="T24" s="41"/>
      <c r="U24" s="40"/>
      <c r="V24" s="665"/>
    </row>
    <row r="25" spans="1:22" ht="30.75" hidden="1">
      <c r="A25" s="34" t="s">
        <v>526</v>
      </c>
      <c r="B25" s="41"/>
      <c r="C25" s="41"/>
      <c r="D25" s="41"/>
      <c r="E25" s="41"/>
      <c r="F25" s="41"/>
      <c r="G25" s="41"/>
      <c r="H25" s="41"/>
      <c r="I25" s="41"/>
      <c r="J25" s="41"/>
      <c r="K25" s="434"/>
      <c r="L25" s="438"/>
      <c r="M25" s="38"/>
      <c r="N25" s="38"/>
      <c r="O25" s="38"/>
      <c r="P25" s="38"/>
      <c r="Q25" s="41"/>
      <c r="R25" s="41"/>
      <c r="S25" s="41"/>
      <c r="T25" s="41"/>
      <c r="U25" s="40"/>
      <c r="V25" s="665"/>
    </row>
    <row r="26" spans="1:22" s="16" customFormat="1" ht="30.75" hidden="1">
      <c r="A26" s="253" t="s">
        <v>532</v>
      </c>
      <c r="B26" s="887"/>
      <c r="C26" s="887"/>
      <c r="D26" s="887"/>
      <c r="E26" s="887"/>
      <c r="F26" s="887"/>
      <c r="G26" s="887"/>
      <c r="H26" s="887"/>
      <c r="I26" s="887"/>
      <c r="J26" s="887"/>
      <c r="K26" s="890"/>
      <c r="L26" s="886"/>
      <c r="M26" s="887"/>
      <c r="N26" s="887"/>
      <c r="O26" s="887"/>
      <c r="P26" s="887"/>
      <c r="Q26" s="887"/>
      <c r="R26" s="887"/>
      <c r="S26" s="887"/>
      <c r="T26" s="887"/>
      <c r="U26" s="890"/>
      <c r="V26" s="666"/>
    </row>
    <row r="27" spans="1:22" ht="30.75">
      <c r="A27" s="253" t="s">
        <v>561</v>
      </c>
      <c r="B27" s="887"/>
      <c r="C27" s="887"/>
      <c r="D27" s="887"/>
      <c r="E27" s="887"/>
      <c r="F27" s="887"/>
      <c r="G27" s="887">
        <v>300000</v>
      </c>
      <c r="H27" s="887"/>
      <c r="I27" s="887"/>
      <c r="J27" s="887"/>
      <c r="K27" s="440"/>
      <c r="L27" s="886"/>
      <c r="M27" s="887"/>
      <c r="N27" s="887"/>
      <c r="O27" s="887"/>
      <c r="P27" s="887"/>
      <c r="Q27" s="75"/>
      <c r="R27" s="75"/>
      <c r="S27" s="75"/>
      <c r="T27" s="75"/>
      <c r="U27" s="440"/>
      <c r="V27" s="665"/>
    </row>
    <row r="28" spans="1:22" ht="23.25" customHeight="1" thickBot="1">
      <c r="A28" s="36" t="s">
        <v>1</v>
      </c>
      <c r="B28" s="42">
        <f>SUM(B9:B25)</f>
        <v>0</v>
      </c>
      <c r="C28" s="42">
        <f>SUM(C9:C25)</f>
        <v>0</v>
      </c>
      <c r="D28" s="42">
        <f>SUM(D9:D25)</f>
        <v>0</v>
      </c>
      <c r="E28" s="42">
        <f>SUM(E9:E25)</f>
        <v>0</v>
      </c>
      <c r="F28" s="42">
        <f>SUM(F9:F25)</f>
        <v>0</v>
      </c>
      <c r="G28" s="42">
        <f>SUM(G13:G27)</f>
        <v>1780000</v>
      </c>
      <c r="H28" s="42">
        <f>SUM(H16:H25)</f>
        <v>0</v>
      </c>
      <c r="I28" s="42">
        <f>SUM(I16:I25)</f>
        <v>0</v>
      </c>
      <c r="J28" s="42">
        <f>SUM(J9:J27)</f>
        <v>0</v>
      </c>
      <c r="K28" s="42">
        <f t="shared" ref="K28:U28" si="0">SUM(K9:K25)</f>
        <v>0</v>
      </c>
      <c r="L28" s="439">
        <f t="shared" si="0"/>
        <v>0</v>
      </c>
      <c r="M28" s="42">
        <f t="shared" si="0"/>
        <v>0</v>
      </c>
      <c r="N28" s="42">
        <f t="shared" si="0"/>
        <v>0</v>
      </c>
      <c r="O28" s="42">
        <f t="shared" si="0"/>
        <v>0</v>
      </c>
      <c r="P28" s="42">
        <f t="shared" si="0"/>
        <v>0</v>
      </c>
      <c r="Q28" s="42">
        <f t="shared" si="0"/>
        <v>0</v>
      </c>
      <c r="R28" s="42">
        <f t="shared" si="0"/>
        <v>0</v>
      </c>
      <c r="S28" s="42">
        <f t="shared" si="0"/>
        <v>0</v>
      </c>
      <c r="T28" s="42">
        <f t="shared" si="0"/>
        <v>0</v>
      </c>
      <c r="U28" s="42">
        <f t="shared" si="0"/>
        <v>0</v>
      </c>
      <c r="V28" s="665"/>
    </row>
    <row r="29" spans="1:22" ht="15">
      <c r="A29" s="33"/>
      <c r="B29" s="302">
        <f>+'4.sz.m.ÖNK kiadás'!E13</f>
        <v>1780000</v>
      </c>
      <c r="C29" s="13"/>
      <c r="D29" s="13"/>
      <c r="E29" s="13"/>
      <c r="F29" s="13"/>
      <c r="G29" s="302"/>
      <c r="H29" s="302"/>
      <c r="I29" s="302"/>
      <c r="J29" s="302">
        <f>+'4.sz.m.ÖNK kiadás'!H13</f>
        <v>0</v>
      </c>
      <c r="K29" s="302"/>
      <c r="L29" s="13"/>
      <c r="M29" s="13"/>
      <c r="N29" s="13"/>
      <c r="O29" s="13"/>
      <c r="P29" s="13"/>
      <c r="Q29" s="302"/>
      <c r="T29" s="431"/>
      <c r="U29" s="431"/>
    </row>
    <row r="30" spans="1:22" ht="14.25">
      <c r="A30" s="1100" t="s">
        <v>242</v>
      </c>
      <c r="B30" s="1100"/>
      <c r="C30" s="1100"/>
      <c r="D30" s="1100"/>
      <c r="E30" s="1100"/>
      <c r="F30" s="1100"/>
      <c r="G30" s="1100"/>
      <c r="H30" s="1100"/>
      <c r="I30" s="1100"/>
      <c r="J30" s="1100"/>
      <c r="K30" s="1100"/>
      <c r="L30" s="1100"/>
      <c r="M30" s="1100"/>
      <c r="N30" s="1100"/>
      <c r="O30" s="1100"/>
      <c r="P30" s="1100"/>
      <c r="Q30" s="1100"/>
    </row>
    <row r="31" spans="1:22" ht="13.5" thickBot="1">
      <c r="Q31" s="10"/>
    </row>
    <row r="32" spans="1:22" ht="29.25" customHeight="1">
      <c r="A32" s="1101" t="s">
        <v>241</v>
      </c>
      <c r="B32" s="1103" t="s">
        <v>22</v>
      </c>
      <c r="C32" s="1104"/>
      <c r="D32" s="1104"/>
      <c r="E32" s="1104"/>
      <c r="F32" s="1104"/>
      <c r="G32" s="1104"/>
      <c r="H32" s="1104"/>
      <c r="I32" s="1104"/>
      <c r="J32" s="1104"/>
      <c r="K32" s="1104"/>
      <c r="L32" s="1105" t="s">
        <v>23</v>
      </c>
      <c r="M32" s="1106"/>
      <c r="N32" s="1106"/>
      <c r="O32" s="1106"/>
      <c r="P32" s="1106"/>
      <c r="Q32" s="1106"/>
      <c r="R32" s="1106"/>
      <c r="S32" s="1106"/>
      <c r="T32" s="1106"/>
      <c r="U32" s="1107"/>
      <c r="V32" s="665"/>
    </row>
    <row r="33" spans="1:22" ht="29.25" customHeight="1">
      <c r="A33" s="1102"/>
      <c r="B33" s="1108" t="s">
        <v>76</v>
      </c>
      <c r="C33" s="1109"/>
      <c r="D33" s="1109"/>
      <c r="E33" s="1109"/>
      <c r="F33" s="1110"/>
      <c r="G33" s="1108" t="s">
        <v>77</v>
      </c>
      <c r="H33" s="1109"/>
      <c r="I33" s="1109"/>
      <c r="J33" s="1109"/>
      <c r="K33" s="1109"/>
      <c r="L33" s="1116" t="s">
        <v>76</v>
      </c>
      <c r="M33" s="1114"/>
      <c r="N33" s="1114"/>
      <c r="O33" s="1114"/>
      <c r="P33" s="1114"/>
      <c r="Q33" s="1114" t="s">
        <v>77</v>
      </c>
      <c r="R33" s="1114"/>
      <c r="S33" s="1114"/>
      <c r="T33" s="1114"/>
      <c r="U33" s="1115"/>
      <c r="V33" s="665"/>
    </row>
    <row r="34" spans="1:22" ht="29.25" hidden="1" customHeight="1">
      <c r="A34" s="315"/>
      <c r="B34" s="316" t="s">
        <v>251</v>
      </c>
      <c r="C34" s="316" t="s">
        <v>249</v>
      </c>
      <c r="D34" s="667" t="s">
        <v>277</v>
      </c>
      <c r="E34" s="316" t="s">
        <v>259</v>
      </c>
      <c r="F34" s="316" t="s">
        <v>312</v>
      </c>
      <c r="G34" s="316" t="s">
        <v>251</v>
      </c>
      <c r="H34" s="316" t="s">
        <v>249</v>
      </c>
      <c r="I34" s="316" t="s">
        <v>256</v>
      </c>
      <c r="J34" s="316" t="s">
        <v>259</v>
      </c>
      <c r="K34" s="316" t="s">
        <v>312</v>
      </c>
      <c r="L34" s="435" t="s">
        <v>251</v>
      </c>
      <c r="M34" s="350" t="s">
        <v>249</v>
      </c>
      <c r="N34" s="350" t="s">
        <v>256</v>
      </c>
      <c r="O34" s="316" t="s">
        <v>281</v>
      </c>
      <c r="P34" s="316" t="s">
        <v>312</v>
      </c>
      <c r="Q34" s="350" t="s">
        <v>251</v>
      </c>
      <c r="R34" s="350" t="s">
        <v>249</v>
      </c>
      <c r="S34" s="667" t="s">
        <v>277</v>
      </c>
      <c r="T34" s="316" t="s">
        <v>281</v>
      </c>
      <c r="U34" s="316" t="s">
        <v>312</v>
      </c>
      <c r="V34" s="665"/>
    </row>
    <row r="35" spans="1:22" ht="18">
      <c r="A35" s="34" t="s">
        <v>243</v>
      </c>
      <c r="B35" s="41">
        <v>250000</v>
      </c>
      <c r="C35" s="41"/>
      <c r="D35" s="41"/>
      <c r="E35" s="41"/>
      <c r="F35" s="41"/>
      <c r="G35" s="41"/>
      <c r="H35" s="41"/>
      <c r="I35" s="41"/>
      <c r="J35" s="41"/>
      <c r="K35" s="434"/>
      <c r="L35" s="438"/>
      <c r="M35" s="38"/>
      <c r="N35" s="38"/>
      <c r="O35" s="38"/>
      <c r="P35" s="38"/>
      <c r="Q35" s="41"/>
      <c r="R35" s="41"/>
      <c r="S35" s="41"/>
      <c r="T35" s="38"/>
      <c r="U35" s="67"/>
      <c r="V35" s="665"/>
    </row>
    <row r="36" spans="1:22" ht="18" hidden="1">
      <c r="A36" s="76" t="s">
        <v>244</v>
      </c>
      <c r="B36" s="75"/>
      <c r="C36" s="75"/>
      <c r="D36" s="75"/>
      <c r="E36" s="75"/>
      <c r="F36" s="75"/>
      <c r="G36" s="75"/>
      <c r="H36" s="75"/>
      <c r="I36" s="75"/>
      <c r="J36" s="75"/>
      <c r="K36" s="440"/>
      <c r="L36" s="438"/>
      <c r="M36" s="38"/>
      <c r="N36" s="38"/>
      <c r="O36" s="38"/>
      <c r="P36" s="38"/>
      <c r="Q36" s="41"/>
      <c r="R36" s="41"/>
      <c r="S36" s="41"/>
      <c r="T36" s="38"/>
      <c r="U36" s="67"/>
      <c r="V36" s="665"/>
    </row>
    <row r="37" spans="1:22" ht="30.75">
      <c r="A37" s="76" t="s">
        <v>521</v>
      </c>
      <c r="B37" s="75"/>
      <c r="C37" s="75"/>
      <c r="D37" s="75"/>
      <c r="E37" s="75"/>
      <c r="F37" s="75"/>
      <c r="G37" s="75">
        <v>113400</v>
      </c>
      <c r="H37" s="75"/>
      <c r="I37" s="75"/>
      <c r="J37" s="75"/>
      <c r="K37" s="440"/>
      <c r="L37" s="438"/>
      <c r="M37" s="38"/>
      <c r="N37" s="38"/>
      <c r="O37" s="38"/>
      <c r="P37" s="38"/>
      <c r="Q37" s="41"/>
      <c r="R37" s="41"/>
      <c r="S37" s="41"/>
      <c r="T37" s="38"/>
      <c r="U37" s="67"/>
      <c r="V37" s="665"/>
    </row>
    <row r="38" spans="1:22" ht="33" customHeight="1">
      <c r="A38" s="76" t="s">
        <v>520</v>
      </c>
      <c r="B38" s="75">
        <v>150000</v>
      </c>
      <c r="C38" s="75"/>
      <c r="D38" s="75"/>
      <c r="E38" s="75"/>
      <c r="F38" s="75"/>
      <c r="G38" s="75"/>
      <c r="H38" s="75"/>
      <c r="I38" s="75"/>
      <c r="J38" s="75"/>
      <c r="K38" s="440"/>
      <c r="L38" s="438"/>
      <c r="M38" s="38"/>
      <c r="N38" s="38"/>
      <c r="O38" s="38"/>
      <c r="P38" s="38"/>
      <c r="Q38" s="41"/>
      <c r="R38" s="41"/>
      <c r="S38" s="41"/>
      <c r="T38" s="38"/>
      <c r="U38" s="67"/>
      <c r="V38" s="665"/>
    </row>
    <row r="39" spans="1:22" ht="18" hidden="1">
      <c r="A39" s="76" t="s">
        <v>441</v>
      </c>
      <c r="B39" s="75"/>
      <c r="C39" s="75"/>
      <c r="D39" s="75"/>
      <c r="E39" s="75"/>
      <c r="F39" s="75"/>
      <c r="G39" s="75"/>
      <c r="H39" s="75"/>
      <c r="I39" s="75"/>
      <c r="J39" s="75"/>
      <c r="K39" s="440"/>
      <c r="L39" s="438"/>
      <c r="M39" s="38"/>
      <c r="N39" s="38"/>
      <c r="O39" s="38"/>
      <c r="P39" s="38"/>
      <c r="Q39" s="41"/>
      <c r="R39" s="41"/>
      <c r="S39" s="41"/>
      <c r="T39" s="38"/>
      <c r="U39" s="67"/>
      <c r="V39" s="665"/>
    </row>
    <row r="40" spans="1:22" ht="18" hidden="1">
      <c r="A40" s="76" t="s">
        <v>245</v>
      </c>
      <c r="B40" s="75"/>
      <c r="C40" s="75"/>
      <c r="D40" s="75"/>
      <c r="E40" s="75"/>
      <c r="F40" s="75"/>
      <c r="G40" s="75"/>
      <c r="H40" s="75"/>
      <c r="I40" s="75"/>
      <c r="J40" s="75"/>
      <c r="K40" s="440"/>
      <c r="L40" s="438"/>
      <c r="M40" s="38"/>
      <c r="N40" s="38"/>
      <c r="O40" s="38"/>
      <c r="P40" s="38"/>
      <c r="Q40" s="41"/>
      <c r="R40" s="41"/>
      <c r="S40" s="41"/>
      <c r="T40" s="38"/>
      <c r="U40" s="67"/>
      <c r="V40" s="665"/>
    </row>
    <row r="41" spans="1:22" ht="18" hidden="1">
      <c r="A41" s="76" t="s">
        <v>246</v>
      </c>
      <c r="B41" s="75"/>
      <c r="C41" s="75"/>
      <c r="D41" s="75"/>
      <c r="E41" s="75"/>
      <c r="F41" s="75"/>
      <c r="G41" s="75"/>
      <c r="H41" s="75"/>
      <c r="I41" s="75"/>
      <c r="J41" s="75"/>
      <c r="K41" s="440"/>
      <c r="L41" s="438"/>
      <c r="M41" s="38"/>
      <c r="N41" s="38"/>
      <c r="O41" s="38"/>
      <c r="P41" s="38"/>
      <c r="Q41" s="41"/>
      <c r="R41" s="41"/>
      <c r="S41" s="41"/>
      <c r="T41" s="38"/>
      <c r="U41" s="67"/>
      <c r="V41" s="665"/>
    </row>
    <row r="42" spans="1:22" ht="18" hidden="1">
      <c r="A42" s="76" t="s">
        <v>247</v>
      </c>
      <c r="B42" s="75"/>
      <c r="C42" s="75"/>
      <c r="D42" s="75"/>
      <c r="E42" s="75"/>
      <c r="F42" s="75"/>
      <c r="G42" s="75"/>
      <c r="H42" s="75"/>
      <c r="I42" s="75"/>
      <c r="J42" s="75"/>
      <c r="K42" s="440"/>
      <c r="L42" s="438"/>
      <c r="M42" s="38"/>
      <c r="N42" s="38"/>
      <c r="O42" s="38"/>
      <c r="P42" s="38"/>
      <c r="Q42" s="41"/>
      <c r="R42" s="41"/>
      <c r="S42" s="41"/>
      <c r="T42" s="38"/>
      <c r="U42" s="67"/>
      <c r="V42" s="665"/>
    </row>
    <row r="43" spans="1:22" ht="18" hidden="1">
      <c r="A43" s="76" t="s">
        <v>248</v>
      </c>
      <c r="B43" s="75"/>
      <c r="C43" s="75"/>
      <c r="D43" s="75"/>
      <c r="E43" s="75"/>
      <c r="F43" s="75"/>
      <c r="G43" s="75"/>
      <c r="H43" s="75"/>
      <c r="I43" s="75"/>
      <c r="J43" s="75"/>
      <c r="K43" s="440"/>
      <c r="L43" s="438"/>
      <c r="M43" s="38"/>
      <c r="N43" s="38"/>
      <c r="O43" s="38"/>
      <c r="P43" s="38"/>
      <c r="Q43" s="41"/>
      <c r="R43" s="41"/>
      <c r="S43" s="41"/>
      <c r="T43" s="38"/>
      <c r="U43" s="67"/>
      <c r="V43" s="665"/>
    </row>
    <row r="44" spans="1:22" ht="30.75">
      <c r="A44" s="76" t="s">
        <v>522</v>
      </c>
      <c r="B44" s="75"/>
      <c r="C44" s="75"/>
      <c r="D44" s="75"/>
      <c r="E44" s="75"/>
      <c r="F44" s="75"/>
      <c r="G44" s="75"/>
      <c r="H44" s="75"/>
      <c r="I44" s="75"/>
      <c r="J44" s="75"/>
      <c r="K44" s="440"/>
      <c r="L44" s="438"/>
      <c r="M44" s="38"/>
      <c r="N44" s="38"/>
      <c r="O44" s="38"/>
      <c r="P44" s="38"/>
      <c r="Q44" s="41"/>
      <c r="R44" s="41"/>
      <c r="S44" s="41"/>
      <c r="T44" s="38"/>
      <c r="U44" s="67"/>
      <c r="V44" s="665"/>
    </row>
    <row r="45" spans="1:22" ht="39" customHeight="1">
      <c r="A45" s="76" t="s">
        <v>541</v>
      </c>
      <c r="B45" s="75">
        <v>69631</v>
      </c>
      <c r="C45" s="75"/>
      <c r="D45" s="75"/>
      <c r="E45" s="75"/>
      <c r="F45" s="75"/>
      <c r="G45" s="75"/>
      <c r="H45" s="75"/>
      <c r="I45" s="75"/>
      <c r="J45" s="75"/>
      <c r="K45" s="440"/>
      <c r="L45" s="438"/>
      <c r="M45" s="38"/>
      <c r="N45" s="38"/>
      <c r="O45" s="38"/>
      <c r="P45" s="38"/>
      <c r="Q45" s="41"/>
      <c r="R45" s="41"/>
      <c r="S45" s="41"/>
      <c r="T45" s="38"/>
      <c r="U45" s="67"/>
      <c r="V45" s="665"/>
    </row>
    <row r="46" spans="1:22" ht="30.75">
      <c r="A46" s="76" t="s">
        <v>523</v>
      </c>
      <c r="B46" s="75"/>
      <c r="C46" s="75"/>
      <c r="D46" s="75"/>
      <c r="E46" s="75"/>
      <c r="F46" s="75"/>
      <c r="G46" s="75"/>
      <c r="H46" s="75"/>
      <c r="I46" s="75"/>
      <c r="J46" s="75"/>
      <c r="K46" s="440"/>
      <c r="L46" s="438"/>
      <c r="M46" s="38"/>
      <c r="N46" s="38"/>
      <c r="O46" s="38"/>
      <c r="P46" s="38"/>
      <c r="Q46" s="41"/>
      <c r="R46" s="41"/>
      <c r="S46" s="41"/>
      <c r="T46" s="38"/>
      <c r="U46" s="67"/>
      <c r="V46" s="665"/>
    </row>
    <row r="47" spans="1:22" ht="18" hidden="1">
      <c r="A47" s="76" t="s">
        <v>271</v>
      </c>
      <c r="B47" s="75"/>
      <c r="C47" s="75"/>
      <c r="D47" s="75"/>
      <c r="E47" s="75"/>
      <c r="F47" s="75"/>
      <c r="G47" s="75"/>
      <c r="H47" s="75"/>
      <c r="I47" s="75"/>
      <c r="J47" s="75"/>
      <c r="K47" s="440"/>
      <c r="L47" s="438"/>
      <c r="M47" s="38"/>
      <c r="N47" s="38"/>
      <c r="O47" s="38"/>
      <c r="P47" s="38"/>
      <c r="Q47" s="41"/>
      <c r="R47" s="41"/>
      <c r="S47" s="41"/>
      <c r="T47" s="38"/>
      <c r="U47" s="67"/>
      <c r="V47" s="665"/>
    </row>
    <row r="48" spans="1:22" ht="47.25" hidden="1" customHeight="1">
      <c r="A48" s="76" t="s">
        <v>272</v>
      </c>
      <c r="B48" s="75"/>
      <c r="C48" s="75"/>
      <c r="D48" s="75"/>
      <c r="E48" s="75"/>
      <c r="F48" s="75"/>
      <c r="G48" s="75"/>
      <c r="H48" s="75"/>
      <c r="I48" s="75"/>
      <c r="J48" s="75"/>
      <c r="K48" s="440"/>
      <c r="L48" s="438"/>
      <c r="M48" s="38"/>
      <c r="N48" s="38"/>
      <c r="O48" s="38"/>
      <c r="P48" s="38"/>
      <c r="Q48" s="41"/>
      <c r="R48" s="41"/>
      <c r="S48" s="41"/>
      <c r="T48" s="38"/>
      <c r="U48" s="67"/>
      <c r="V48" s="665"/>
    </row>
    <row r="49" spans="1:22" ht="39" hidden="1" customHeight="1">
      <c r="A49" s="253"/>
      <c r="B49" s="75"/>
      <c r="C49" s="75"/>
      <c r="D49" s="75"/>
      <c r="E49" s="75"/>
      <c r="F49" s="75"/>
      <c r="G49" s="75"/>
      <c r="H49" s="75"/>
      <c r="I49" s="75"/>
      <c r="J49" s="75"/>
      <c r="K49" s="440"/>
      <c r="L49" s="438"/>
      <c r="M49" s="38"/>
      <c r="N49" s="38"/>
      <c r="O49" s="38"/>
      <c r="P49" s="38"/>
      <c r="Q49" s="41"/>
      <c r="R49" s="41"/>
      <c r="S49" s="41"/>
      <c r="T49" s="38"/>
      <c r="U49" s="67"/>
      <c r="V49" s="665"/>
    </row>
    <row r="50" spans="1:22" ht="39" hidden="1" customHeight="1">
      <c r="A50" s="253"/>
      <c r="B50" s="75"/>
      <c r="C50" s="75"/>
      <c r="D50" s="75"/>
      <c r="E50" s="75"/>
      <c r="F50" s="75"/>
      <c r="G50" s="75"/>
      <c r="H50" s="75"/>
      <c r="I50" s="75"/>
      <c r="J50" s="75"/>
      <c r="K50" s="440"/>
      <c r="L50" s="438"/>
      <c r="M50" s="38"/>
      <c r="N50" s="38"/>
      <c r="O50" s="38"/>
      <c r="P50" s="38"/>
      <c r="Q50" s="41"/>
      <c r="R50" s="41"/>
      <c r="S50" s="41"/>
      <c r="T50" s="38"/>
      <c r="U50" s="67"/>
      <c r="V50" s="665"/>
    </row>
    <row r="51" spans="1:22" ht="39" hidden="1" customHeight="1">
      <c r="A51" s="253"/>
      <c r="B51" s="75"/>
      <c r="C51" s="75"/>
      <c r="D51" s="75"/>
      <c r="E51" s="75"/>
      <c r="F51" s="75"/>
      <c r="G51" s="75"/>
      <c r="H51" s="75"/>
      <c r="I51" s="75"/>
      <c r="J51" s="75"/>
      <c r="K51" s="440"/>
      <c r="L51" s="438"/>
      <c r="M51" s="38"/>
      <c r="N51" s="38"/>
      <c r="O51" s="38"/>
      <c r="P51" s="38"/>
      <c r="Q51" s="41"/>
      <c r="R51" s="41"/>
      <c r="S51" s="41"/>
      <c r="T51" s="38"/>
      <c r="U51" s="67"/>
      <c r="V51" s="665"/>
    </row>
    <row r="52" spans="1:22" ht="39" hidden="1" customHeight="1">
      <c r="A52" s="253"/>
      <c r="B52" s="75"/>
      <c r="C52" s="75"/>
      <c r="D52" s="75"/>
      <c r="E52" s="75"/>
      <c r="F52" s="75"/>
      <c r="G52" s="75"/>
      <c r="H52" s="75"/>
      <c r="I52" s="75"/>
      <c r="J52" s="75"/>
      <c r="K52" s="440"/>
      <c r="L52" s="438"/>
      <c r="M52" s="38"/>
      <c r="N52" s="38"/>
      <c r="O52" s="38"/>
      <c r="P52" s="38"/>
      <c r="Q52" s="41"/>
      <c r="R52" s="41"/>
      <c r="S52" s="41"/>
      <c r="T52" s="38"/>
      <c r="U52" s="67"/>
      <c r="V52" s="665"/>
    </row>
    <row r="53" spans="1:22" ht="39" hidden="1" customHeight="1">
      <c r="A53" s="253"/>
      <c r="B53" s="75"/>
      <c r="C53" s="75"/>
      <c r="D53" s="75"/>
      <c r="E53" s="75"/>
      <c r="F53" s="75"/>
      <c r="G53" s="75"/>
      <c r="H53" s="75"/>
      <c r="I53" s="75"/>
      <c r="J53" s="75"/>
      <c r="K53" s="440"/>
      <c r="L53" s="438"/>
      <c r="M53" s="38"/>
      <c r="N53" s="38"/>
      <c r="O53" s="38"/>
      <c r="P53" s="38"/>
      <c r="Q53" s="41"/>
      <c r="R53" s="41"/>
      <c r="S53" s="41"/>
      <c r="T53" s="38"/>
      <c r="U53" s="67"/>
      <c r="V53" s="665"/>
    </row>
    <row r="54" spans="1:22" ht="39" hidden="1" customHeight="1">
      <c r="A54" s="253"/>
      <c r="B54" s="75"/>
      <c r="C54" s="75"/>
      <c r="D54" s="75"/>
      <c r="E54" s="75"/>
      <c r="F54" s="75"/>
      <c r="G54" s="75"/>
      <c r="H54" s="75"/>
      <c r="I54" s="75"/>
      <c r="J54" s="75"/>
      <c r="K54" s="440"/>
      <c r="L54" s="438"/>
      <c r="M54" s="38"/>
      <c r="N54" s="38"/>
      <c r="O54" s="38"/>
      <c r="P54" s="38"/>
      <c r="Q54" s="41"/>
      <c r="R54" s="41"/>
      <c r="S54" s="41"/>
      <c r="T54" s="38"/>
      <c r="U54" s="67"/>
      <c r="V54" s="665"/>
    </row>
    <row r="55" spans="1:22" s="14" customFormat="1" ht="27" customHeight="1" thickBot="1">
      <c r="A55" s="37" t="s">
        <v>1</v>
      </c>
      <c r="B55" s="43">
        <f>SUM(B35:B49)</f>
        <v>469631</v>
      </c>
      <c r="C55" s="43">
        <f t="shared" ref="C55:R55" si="1">SUM(C35:C49)</f>
        <v>0</v>
      </c>
      <c r="D55" s="43">
        <f t="shared" si="1"/>
        <v>0</v>
      </c>
      <c r="E55" s="43">
        <f t="shared" si="1"/>
        <v>0</v>
      </c>
      <c r="F55" s="43">
        <f t="shared" si="1"/>
        <v>0</v>
      </c>
      <c r="G55" s="278">
        <f t="shared" si="1"/>
        <v>113400</v>
      </c>
      <c r="H55" s="830">
        <f t="shared" si="1"/>
        <v>0</v>
      </c>
      <c r="I55" s="830">
        <f t="shared" si="1"/>
        <v>0</v>
      </c>
      <c r="J55" s="830">
        <f t="shared" si="1"/>
        <v>0</v>
      </c>
      <c r="K55" s="830">
        <f t="shared" si="1"/>
        <v>0</v>
      </c>
      <c r="L55" s="441">
        <f t="shared" si="1"/>
        <v>0</v>
      </c>
      <c r="M55" s="43">
        <f t="shared" si="1"/>
        <v>0</v>
      </c>
      <c r="N55" s="43">
        <f t="shared" si="1"/>
        <v>0</v>
      </c>
      <c r="O55" s="43">
        <f t="shared" si="1"/>
        <v>0</v>
      </c>
      <c r="P55" s="43">
        <f t="shared" si="1"/>
        <v>0</v>
      </c>
      <c r="Q55" s="43">
        <f t="shared" si="1"/>
        <v>0</v>
      </c>
      <c r="R55" s="43">
        <f t="shared" si="1"/>
        <v>0</v>
      </c>
      <c r="S55" s="43"/>
      <c r="T55" s="43"/>
      <c r="U55" s="278"/>
      <c r="V55" s="665"/>
    </row>
    <row r="56" spans="1:22" ht="15">
      <c r="G56" s="302"/>
      <c r="Q56" s="302"/>
    </row>
    <row r="57" spans="1:22">
      <c r="B57" s="431"/>
    </row>
    <row r="59" spans="1:22">
      <c r="A59" s="331"/>
    </row>
    <row r="60" spans="1:22">
      <c r="E60" s="431"/>
    </row>
    <row r="61" spans="1:22">
      <c r="E61" s="431"/>
    </row>
    <row r="63" spans="1:22" hidden="1"/>
    <row r="64" spans="1:22" hidden="1">
      <c r="E64" s="885"/>
    </row>
    <row r="65" hidden="1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C8" sqref="C8"/>
    </sheetView>
  </sheetViews>
  <sheetFormatPr defaultRowHeight="15"/>
  <cols>
    <col min="1" max="1" width="8.140625" style="731" customWidth="1"/>
    <col min="2" max="2" width="64" style="731" customWidth="1"/>
    <col min="3" max="3" width="16.7109375" style="731" customWidth="1"/>
    <col min="4" max="4" width="12.7109375" style="731" hidden="1" customWidth="1"/>
    <col min="5" max="5" width="13.42578125" style="731" hidden="1" customWidth="1"/>
    <col min="6" max="6" width="11.7109375" style="731" hidden="1" customWidth="1"/>
    <col min="7" max="16384" width="9.140625" style="731"/>
  </cols>
  <sheetData>
    <row r="1" spans="1:6">
      <c r="C1" s="732" t="s">
        <v>61</v>
      </c>
    </row>
    <row r="2" spans="1:6" ht="47.25" customHeight="1">
      <c r="A2" s="1117" t="s">
        <v>329</v>
      </c>
      <c r="B2" s="1117"/>
      <c r="C2" s="1117"/>
    </row>
    <row r="3" spans="1:6" ht="15.95" customHeight="1" thickBot="1">
      <c r="A3" s="730"/>
      <c r="B3" s="730"/>
      <c r="C3" s="733" t="s">
        <v>485</v>
      </c>
      <c r="D3" s="734"/>
    </row>
    <row r="4" spans="1:6" ht="44.25" customHeight="1" thickBot="1">
      <c r="A4" s="735" t="s">
        <v>285</v>
      </c>
      <c r="B4" s="736" t="s">
        <v>330</v>
      </c>
      <c r="C4" s="737" t="s">
        <v>542</v>
      </c>
      <c r="D4" s="737" t="s">
        <v>543</v>
      </c>
      <c r="E4" s="737" t="s">
        <v>544</v>
      </c>
      <c r="F4" s="737" t="s">
        <v>545</v>
      </c>
    </row>
    <row r="5" spans="1:6" ht="26.25" customHeight="1" thickBot="1">
      <c r="A5" s="738">
        <v>1</v>
      </c>
      <c r="B5" s="739">
        <v>2</v>
      </c>
      <c r="C5" s="740">
        <v>3</v>
      </c>
      <c r="D5" s="740">
        <v>4</v>
      </c>
      <c r="E5" s="740">
        <v>5</v>
      </c>
      <c r="F5" s="740">
        <v>6</v>
      </c>
    </row>
    <row r="6" spans="1:6" ht="26.25" customHeight="1">
      <c r="A6" s="741" t="s">
        <v>28</v>
      </c>
      <c r="B6" s="742" t="s">
        <v>379</v>
      </c>
      <c r="C6" s="743">
        <f>+'1.sz.m-önk.össze.bev'!E8</f>
        <v>3427968</v>
      </c>
      <c r="D6" s="743">
        <v>3299209</v>
      </c>
      <c r="E6" s="743">
        <v>3299209</v>
      </c>
      <c r="F6" s="743">
        <f>+'1.sz.m-önk.össze.bev'!H8</f>
        <v>0</v>
      </c>
    </row>
    <row r="7" spans="1:6" ht="26.25" customHeight="1">
      <c r="A7" s="744" t="s">
        <v>29</v>
      </c>
      <c r="B7" s="742" t="s">
        <v>455</v>
      </c>
      <c r="C7" s="745">
        <v>0</v>
      </c>
      <c r="D7" s="745">
        <v>0</v>
      </c>
      <c r="E7" s="745">
        <v>0</v>
      </c>
      <c r="F7" s="745">
        <v>0</v>
      </c>
    </row>
    <row r="8" spans="1:6" ht="33.75" customHeight="1">
      <c r="A8" s="746" t="s">
        <v>9</v>
      </c>
      <c r="B8" s="748" t="s">
        <v>442</v>
      </c>
      <c r="C8" s="749">
        <f>+'1.sz.m-önk.össze.bev'!E25</f>
        <v>30000</v>
      </c>
      <c r="D8" s="749">
        <v>6470856</v>
      </c>
      <c r="E8" s="749">
        <v>6470856</v>
      </c>
      <c r="F8" s="749">
        <f>+'1.sz.m-önk.össze.bev'!H25</f>
        <v>0</v>
      </c>
    </row>
    <row r="9" spans="1:6" ht="33.75" customHeight="1">
      <c r="A9" s="744" t="s">
        <v>10</v>
      </c>
      <c r="B9" s="748" t="s">
        <v>393</v>
      </c>
      <c r="C9" s="747">
        <f>+'1.sz.m-önk.össze.bev'!E20</f>
        <v>30000</v>
      </c>
      <c r="D9" s="747">
        <v>10000</v>
      </c>
      <c r="E9" s="747">
        <v>10000</v>
      </c>
      <c r="F9" s="747">
        <f>+'1.sz.m-önk.össze.bev'!H20</f>
        <v>0</v>
      </c>
    </row>
    <row r="10" spans="1:6" ht="33" customHeight="1" thickBot="1">
      <c r="A10" s="744" t="s">
        <v>11</v>
      </c>
      <c r="B10" s="748" t="s">
        <v>472</v>
      </c>
      <c r="C10" s="747">
        <f>+'1.sz.m-önk.össze.bev'!E13</f>
        <v>953050</v>
      </c>
      <c r="D10" s="747">
        <v>953050</v>
      </c>
      <c r="E10" s="747">
        <v>953050</v>
      </c>
      <c r="F10" s="747">
        <f>+'1.sz.m-önk.össze.bev'!H13</f>
        <v>0</v>
      </c>
    </row>
    <row r="11" spans="1:6" ht="26.25" hidden="1" customHeight="1">
      <c r="A11" s="746" t="s">
        <v>11</v>
      </c>
      <c r="B11" s="748"/>
      <c r="C11" s="749"/>
      <c r="D11" s="749"/>
      <c r="E11" s="749"/>
      <c r="F11" s="749"/>
    </row>
    <row r="12" spans="1:6" ht="26.25" hidden="1" customHeight="1" thickBot="1">
      <c r="A12" s="746" t="s">
        <v>12</v>
      </c>
      <c r="B12" s="750" t="s">
        <v>331</v>
      </c>
      <c r="C12" s="747"/>
      <c r="D12" s="747"/>
      <c r="E12" s="747"/>
      <c r="F12" s="747"/>
    </row>
    <row r="13" spans="1:6" ht="26.25" customHeight="1" thickBot="1">
      <c r="A13" s="1118" t="s">
        <v>332</v>
      </c>
      <c r="B13" s="1119"/>
      <c r="C13" s="751">
        <f>SUM(C6:C12)</f>
        <v>4441018</v>
      </c>
      <c r="D13" s="751">
        <f>SUM(D6:D12)</f>
        <v>10733115</v>
      </c>
      <c r="E13" s="751">
        <f>SUM(E6:E12)</f>
        <v>10733115</v>
      </c>
      <c r="F13" s="751">
        <f>SUM(F6:F12)</f>
        <v>0</v>
      </c>
    </row>
    <row r="14" spans="1:6" ht="23.25" customHeight="1">
      <c r="A14" s="1120"/>
      <c r="B14" s="1120"/>
      <c r="C14" s="1120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2"/>
  <sheetViews>
    <sheetView topLeftCell="A4" workbookViewId="0">
      <selection activeCell="R22" sqref="R22"/>
    </sheetView>
  </sheetViews>
  <sheetFormatPr defaultRowHeight="15.75"/>
  <cols>
    <col min="1" max="1" width="5.5703125" style="668" customWidth="1"/>
    <col min="2" max="2" width="22.5703125" style="669" customWidth="1"/>
    <col min="3" max="3" width="9.42578125" style="670" customWidth="1"/>
    <col min="4" max="4" width="9" style="670" customWidth="1"/>
    <col min="5" max="5" width="9.7109375" style="670" customWidth="1"/>
    <col min="6" max="6" width="9.28515625" style="670" customWidth="1"/>
    <col min="7" max="9" width="9" style="670" customWidth="1"/>
    <col min="10" max="11" width="9.28515625" style="670" customWidth="1"/>
    <col min="12" max="12" width="9.5703125" style="670" customWidth="1"/>
    <col min="13" max="14" width="9.140625" style="670" customWidth="1"/>
    <col min="15" max="15" width="10.85546875" style="668" customWidth="1"/>
    <col min="16" max="17" width="0" style="670" hidden="1" customWidth="1"/>
    <col min="18" max="18" width="11.28515625" style="670" bestFit="1" customWidth="1"/>
    <col min="19" max="19" width="14.42578125" style="670" customWidth="1"/>
    <col min="20" max="16384" width="9.140625" style="670"/>
  </cols>
  <sheetData>
    <row r="1" spans="1:19">
      <c r="M1" s="1121" t="s">
        <v>262</v>
      </c>
      <c r="N1" s="1121"/>
      <c r="O1" s="1121"/>
    </row>
    <row r="2" spans="1:19" ht="31.5" customHeight="1">
      <c r="A2" s="1122" t="s">
        <v>546</v>
      </c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</row>
    <row r="3" spans="1:19" ht="16.5" thickBot="1">
      <c r="O3" s="671" t="s">
        <v>489</v>
      </c>
    </row>
    <row r="4" spans="1:19" s="668" customFormat="1" ht="35.25" customHeight="1" thickBot="1">
      <c r="A4" s="672" t="s">
        <v>285</v>
      </c>
      <c r="B4" s="673" t="s">
        <v>3</v>
      </c>
      <c r="C4" s="674" t="s">
        <v>286</v>
      </c>
      <c r="D4" s="674" t="s">
        <v>287</v>
      </c>
      <c r="E4" s="674" t="s">
        <v>288</v>
      </c>
      <c r="F4" s="674" t="s">
        <v>289</v>
      </c>
      <c r="G4" s="674" t="s">
        <v>290</v>
      </c>
      <c r="H4" s="674" t="s">
        <v>291</v>
      </c>
      <c r="I4" s="674" t="s">
        <v>292</v>
      </c>
      <c r="J4" s="674" t="s">
        <v>293</v>
      </c>
      <c r="K4" s="674" t="s">
        <v>294</v>
      </c>
      <c r="L4" s="674" t="s">
        <v>295</v>
      </c>
      <c r="M4" s="674" t="s">
        <v>296</v>
      </c>
      <c r="N4" s="674" t="s">
        <v>297</v>
      </c>
      <c r="O4" s="675" t="s">
        <v>19</v>
      </c>
    </row>
    <row r="5" spans="1:19" s="677" customFormat="1" ht="15" customHeight="1" thickBot="1">
      <c r="A5" s="676" t="s">
        <v>28</v>
      </c>
      <c r="B5" s="1124" t="s">
        <v>122</v>
      </c>
      <c r="C5" s="1125"/>
      <c r="D5" s="1125"/>
      <c r="E5" s="1125"/>
      <c r="F5" s="1125"/>
      <c r="G5" s="1125"/>
      <c r="H5" s="1125"/>
      <c r="I5" s="1125"/>
      <c r="J5" s="1125"/>
      <c r="K5" s="1125"/>
      <c r="L5" s="1125"/>
      <c r="M5" s="1125"/>
      <c r="N5" s="1125"/>
      <c r="O5" s="1126"/>
    </row>
    <row r="6" spans="1:19" s="677" customFormat="1" ht="15" customHeight="1">
      <c r="A6" s="678" t="s">
        <v>29</v>
      </c>
      <c r="B6" s="679" t="s">
        <v>298</v>
      </c>
      <c r="C6" s="680"/>
      <c r="D6" s="680"/>
      <c r="E6" s="680">
        <v>2670509</v>
      </c>
      <c r="F6" s="680"/>
      <c r="G6" s="680"/>
      <c r="H6" s="680"/>
      <c r="I6" s="680"/>
      <c r="J6" s="680"/>
      <c r="K6" s="680">
        <v>2670509</v>
      </c>
      <c r="L6" s="680"/>
      <c r="M6" s="680"/>
      <c r="N6" s="680"/>
      <c r="O6" s="684">
        <f t="shared" ref="O6:O12" si="0">SUM(C6:N6)</f>
        <v>5341018</v>
      </c>
      <c r="P6" s="677">
        <v>105070</v>
      </c>
    </row>
    <row r="7" spans="1:19" s="685" customFormat="1" ht="14.1" customHeight="1">
      <c r="A7" s="681" t="s">
        <v>9</v>
      </c>
      <c r="B7" s="682" t="s">
        <v>443</v>
      </c>
      <c r="C7" s="683">
        <v>2230113</v>
      </c>
      <c r="D7" s="683">
        <v>2230113</v>
      </c>
      <c r="E7" s="683">
        <v>2230113</v>
      </c>
      <c r="F7" s="683">
        <v>2230114</v>
      </c>
      <c r="G7" s="683">
        <v>2230113</v>
      </c>
      <c r="H7" s="683">
        <v>2230113</v>
      </c>
      <c r="I7" s="683">
        <v>2230113</v>
      </c>
      <c r="J7" s="683">
        <v>2230113</v>
      </c>
      <c r="K7" s="683">
        <v>2230114</v>
      </c>
      <c r="L7" s="683">
        <v>2230113</v>
      </c>
      <c r="M7" s="683">
        <v>2230113</v>
      </c>
      <c r="N7" s="683">
        <v>2230113</v>
      </c>
      <c r="O7" s="684">
        <f t="shared" si="0"/>
        <v>26761358</v>
      </c>
      <c r="P7" s="685">
        <v>73977</v>
      </c>
      <c r="S7" s="677"/>
    </row>
    <row r="8" spans="1:19" s="685" customFormat="1" ht="27" customHeight="1">
      <c r="A8" s="681" t="s">
        <v>10</v>
      </c>
      <c r="B8" s="686" t="s">
        <v>484</v>
      </c>
      <c r="C8" s="687">
        <v>2927882</v>
      </c>
      <c r="D8" s="687">
        <v>2927882</v>
      </c>
      <c r="E8" s="687">
        <v>2927881</v>
      </c>
      <c r="F8" s="687">
        <v>2927882</v>
      </c>
      <c r="G8" s="687">
        <v>2927882</v>
      </c>
      <c r="H8" s="687">
        <v>2927881</v>
      </c>
      <c r="I8" s="687">
        <v>2927882</v>
      </c>
      <c r="J8" s="687">
        <v>2927882</v>
      </c>
      <c r="K8" s="687">
        <v>2927881</v>
      </c>
      <c r="L8" s="687">
        <v>2927882</v>
      </c>
      <c r="M8" s="687">
        <v>2927882</v>
      </c>
      <c r="N8" s="687">
        <v>2927882</v>
      </c>
      <c r="O8" s="684">
        <f t="shared" si="0"/>
        <v>35134581</v>
      </c>
      <c r="P8" s="685">
        <v>13700</v>
      </c>
      <c r="S8" s="677"/>
    </row>
    <row r="9" spans="1:19" s="685" customFormat="1" ht="21.75" customHeight="1">
      <c r="A9" s="681" t="s">
        <v>11</v>
      </c>
      <c r="B9" s="686" t="s">
        <v>444</v>
      </c>
      <c r="C9" s="687"/>
      <c r="D9" s="687"/>
      <c r="E9" s="687">
        <v>8400000</v>
      </c>
      <c r="F9" s="687"/>
      <c r="G9" s="687"/>
      <c r="H9" s="687"/>
      <c r="I9" s="687"/>
      <c r="J9" s="687"/>
      <c r="K9" s="687"/>
      <c r="L9" s="687"/>
      <c r="M9" s="687"/>
      <c r="N9" s="687"/>
      <c r="O9" s="684">
        <f t="shared" si="0"/>
        <v>8400000</v>
      </c>
      <c r="P9" s="685">
        <v>246945</v>
      </c>
      <c r="S9" s="677"/>
    </row>
    <row r="10" spans="1:19" s="685" customFormat="1" ht="23.25" customHeight="1">
      <c r="A10" s="681" t="s">
        <v>11</v>
      </c>
      <c r="B10" s="682" t="s">
        <v>533</v>
      </c>
      <c r="C10" s="683">
        <v>63668</v>
      </c>
      <c r="D10" s="683">
        <v>63668</v>
      </c>
      <c r="E10" s="683">
        <v>63669</v>
      </c>
      <c r="F10" s="683">
        <v>63668</v>
      </c>
      <c r="G10" s="683">
        <v>63668</v>
      </c>
      <c r="H10" s="683">
        <v>63669</v>
      </c>
      <c r="I10" s="683"/>
      <c r="J10" s="683"/>
      <c r="K10" s="683"/>
      <c r="L10" s="683"/>
      <c r="M10" s="683"/>
      <c r="N10" s="683"/>
      <c r="O10" s="684">
        <f t="shared" si="0"/>
        <v>382010</v>
      </c>
      <c r="P10" s="685">
        <v>118427</v>
      </c>
      <c r="S10" s="677"/>
    </row>
    <row r="11" spans="1:19" s="685" customFormat="1" ht="23.25" customHeight="1">
      <c r="A11" s="681" t="s">
        <v>12</v>
      </c>
      <c r="B11" s="682" t="s">
        <v>445</v>
      </c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4">
        <f t="shared" si="0"/>
        <v>0</v>
      </c>
      <c r="P11" s="685">
        <v>0</v>
      </c>
      <c r="S11" s="677"/>
    </row>
    <row r="12" spans="1:19" s="685" customFormat="1" ht="23.25" customHeight="1" thickBot="1">
      <c r="A12" s="681" t="s">
        <v>13</v>
      </c>
      <c r="B12" s="682" t="s">
        <v>299</v>
      </c>
      <c r="C12" s="683">
        <f>+'1.sz.m-önk.össze.bev'!E60</f>
        <v>29277944</v>
      </c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4">
        <f t="shared" si="0"/>
        <v>29277944</v>
      </c>
      <c r="P12" s="685">
        <v>7592</v>
      </c>
      <c r="S12" s="677"/>
    </row>
    <row r="13" spans="1:19" s="677" customFormat="1" ht="15.95" customHeight="1" thickBot="1">
      <c r="A13" s="681" t="s">
        <v>66</v>
      </c>
      <c r="B13" s="688" t="s">
        <v>300</v>
      </c>
      <c r="C13" s="689">
        <f>SUM(C6:C12)</f>
        <v>34499607</v>
      </c>
      <c r="D13" s="689">
        <f t="shared" ref="D13:O13" si="1">SUM(D6:D12)</f>
        <v>5221663</v>
      </c>
      <c r="E13" s="689">
        <f t="shared" si="1"/>
        <v>16292172</v>
      </c>
      <c r="F13" s="689">
        <f t="shared" si="1"/>
        <v>5221664</v>
      </c>
      <c r="G13" s="689">
        <f t="shared" si="1"/>
        <v>5221663</v>
      </c>
      <c r="H13" s="689">
        <f t="shared" si="1"/>
        <v>5221663</v>
      </c>
      <c r="I13" s="689">
        <f t="shared" si="1"/>
        <v>5157995</v>
      </c>
      <c r="J13" s="689">
        <f t="shared" si="1"/>
        <v>5157995</v>
      </c>
      <c r="K13" s="689">
        <f t="shared" si="1"/>
        <v>7828504</v>
      </c>
      <c r="L13" s="689">
        <f t="shared" si="1"/>
        <v>5157995</v>
      </c>
      <c r="M13" s="689">
        <f t="shared" si="1"/>
        <v>5157995</v>
      </c>
      <c r="N13" s="689">
        <f t="shared" si="1"/>
        <v>5157995</v>
      </c>
      <c r="O13" s="690">
        <f t="shared" si="1"/>
        <v>105296911</v>
      </c>
      <c r="Q13" s="677">
        <f>SUM(P6:P12)</f>
        <v>565711</v>
      </c>
    </row>
    <row r="14" spans="1:19" s="677" customFormat="1" ht="15" customHeight="1" thickBot="1">
      <c r="A14" s="681" t="s">
        <v>67</v>
      </c>
      <c r="B14" s="1124" t="s">
        <v>149</v>
      </c>
      <c r="C14" s="1125"/>
      <c r="D14" s="1125"/>
      <c r="E14" s="1125"/>
      <c r="F14" s="1125"/>
      <c r="G14" s="1125"/>
      <c r="H14" s="1125"/>
      <c r="I14" s="1125"/>
      <c r="J14" s="1125"/>
      <c r="K14" s="1125"/>
      <c r="L14" s="1125"/>
      <c r="M14" s="1125"/>
      <c r="N14" s="1125"/>
      <c r="O14" s="1126"/>
    </row>
    <row r="15" spans="1:19" s="685" customFormat="1" ht="14.1" customHeight="1">
      <c r="A15" s="681" t="s">
        <v>68</v>
      </c>
      <c r="B15" s="686" t="s">
        <v>446</v>
      </c>
      <c r="C15" s="687">
        <v>5089789</v>
      </c>
      <c r="D15" s="687">
        <v>5089789</v>
      </c>
      <c r="E15" s="687">
        <v>5089789</v>
      </c>
      <c r="F15" s="687">
        <v>5089789</v>
      </c>
      <c r="G15" s="687">
        <v>5089789</v>
      </c>
      <c r="H15" s="687">
        <v>5089788</v>
      </c>
      <c r="I15" s="687">
        <v>5089789</v>
      </c>
      <c r="J15" s="687">
        <v>5089789</v>
      </c>
      <c r="K15" s="687">
        <v>5089789</v>
      </c>
      <c r="L15" s="687">
        <v>5089789</v>
      </c>
      <c r="M15" s="687">
        <v>5089789</v>
      </c>
      <c r="N15" s="687">
        <v>5089789</v>
      </c>
      <c r="O15" s="684">
        <f>SUM(C15:N15)</f>
        <v>61077467</v>
      </c>
      <c r="P15" s="685">
        <v>550166</v>
      </c>
      <c r="S15" s="677"/>
    </row>
    <row r="16" spans="1:19" s="685" customFormat="1" ht="27" customHeight="1">
      <c r="A16" s="681" t="s">
        <v>301</v>
      </c>
      <c r="B16" s="682" t="s">
        <v>447</v>
      </c>
      <c r="C16" s="683"/>
      <c r="D16" s="683"/>
      <c r="E16" s="683"/>
      <c r="F16" s="683"/>
      <c r="G16" s="683"/>
      <c r="H16" s="683"/>
      <c r="I16" s="683">
        <f>+'7.sz.m.fejlesztés (2)'!D7+'7.sz.m.fejlesztés (2)'!D26</f>
        <v>11154930</v>
      </c>
      <c r="J16" s="683"/>
      <c r="K16" s="683"/>
      <c r="L16" s="683"/>
      <c r="M16" s="683">
        <f>+'7.sz.m.fejlesztés (2)'!D6+'7.sz.m.fejlesztés (2)'!D23+'7.sz.m.fejlesztés (2)'!D24+'7.sz.m.fejlesztés (2)'!D25</f>
        <v>25670000</v>
      </c>
      <c r="N16" s="683"/>
      <c r="O16" s="684">
        <f>SUM(C16:N16)</f>
        <v>36824930</v>
      </c>
      <c r="P16" s="685">
        <v>124458</v>
      </c>
      <c r="S16" s="677"/>
    </row>
    <row r="17" spans="1:17" s="685" customFormat="1" ht="14.1" customHeight="1">
      <c r="A17" s="681" t="s">
        <v>302</v>
      </c>
      <c r="B17" s="682" t="s">
        <v>304</v>
      </c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>
        <f>+'1 .sz.m.önk.össz.kiad.'!E25</f>
        <v>6075031</v>
      </c>
      <c r="O17" s="684">
        <f>SUM(C17:N17)</f>
        <v>6075031</v>
      </c>
      <c r="P17" s="685">
        <v>0</v>
      </c>
    </row>
    <row r="18" spans="1:17" s="685" customFormat="1" ht="14.1" customHeight="1" thickBot="1">
      <c r="A18" s="681" t="s">
        <v>303</v>
      </c>
      <c r="B18" s="682" t="s">
        <v>305</v>
      </c>
      <c r="C18" s="683">
        <f>+'1 .sz.m.önk.össz.kiad.'!E31</f>
        <v>1319483</v>
      </c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4">
        <f>SUM(C18:N18)</f>
        <v>1319483</v>
      </c>
      <c r="P18" s="685">
        <v>47140</v>
      </c>
    </row>
    <row r="19" spans="1:17" s="677" customFormat="1" ht="15.95" customHeight="1" thickBot="1">
      <c r="A19" s="681" t="s">
        <v>306</v>
      </c>
      <c r="B19" s="688" t="s">
        <v>307</v>
      </c>
      <c r="C19" s="689">
        <f t="shared" ref="C19:N19" si="2">SUM(C15:C18)</f>
        <v>6409272</v>
      </c>
      <c r="D19" s="689">
        <f t="shared" si="2"/>
        <v>5089789</v>
      </c>
      <c r="E19" s="689">
        <f t="shared" si="2"/>
        <v>5089789</v>
      </c>
      <c r="F19" s="689">
        <f t="shared" si="2"/>
        <v>5089789</v>
      </c>
      <c r="G19" s="689">
        <f t="shared" si="2"/>
        <v>5089789</v>
      </c>
      <c r="H19" s="689">
        <f t="shared" si="2"/>
        <v>5089788</v>
      </c>
      <c r="I19" s="689">
        <f t="shared" si="2"/>
        <v>16244719</v>
      </c>
      <c r="J19" s="689">
        <f t="shared" si="2"/>
        <v>5089789</v>
      </c>
      <c r="K19" s="689">
        <f t="shared" si="2"/>
        <v>5089789</v>
      </c>
      <c r="L19" s="689">
        <f t="shared" si="2"/>
        <v>5089789</v>
      </c>
      <c r="M19" s="689">
        <f t="shared" si="2"/>
        <v>30759789</v>
      </c>
      <c r="N19" s="689">
        <f t="shared" si="2"/>
        <v>11164820</v>
      </c>
      <c r="O19" s="690">
        <f>SUM(O15:O18)</f>
        <v>105296911</v>
      </c>
      <c r="Q19" s="677">
        <f>SUM(P15:P18)</f>
        <v>721764</v>
      </c>
    </row>
    <row r="20" spans="1:17" ht="16.5" thickBot="1">
      <c r="A20" s="681" t="s">
        <v>308</v>
      </c>
      <c r="B20" s="691" t="s">
        <v>309</v>
      </c>
      <c r="C20" s="692">
        <f>C13-C19</f>
        <v>28090335</v>
      </c>
      <c r="D20" s="692">
        <f>C13+D13-C19-D19</f>
        <v>28222209</v>
      </c>
      <c r="E20" s="692">
        <f>C13+D13+E13-C19-D19-E19</f>
        <v>39424592</v>
      </c>
      <c r="F20" s="692">
        <f>C13+D13+E13+F13-C19-D19-E19-F19</f>
        <v>39556467</v>
      </c>
      <c r="G20" s="692">
        <f>(SUM(C13:G13))-(SUM(C19:G19))</f>
        <v>39688341</v>
      </c>
      <c r="H20" s="692">
        <f>(SUM(C13:H13))-(SUM(C19:H19))</f>
        <v>39820216</v>
      </c>
      <c r="I20" s="692">
        <f>(SUM(C13:I13))-(SUM(C19:I19))</f>
        <v>28733492</v>
      </c>
      <c r="J20" s="692">
        <f>(SUM(C13:J13))-(SUM(C19:J19))</f>
        <v>28801698</v>
      </c>
      <c r="K20" s="692">
        <f>(SUM(C13:K13))-(SUM(C19:K19))</f>
        <v>31540413</v>
      </c>
      <c r="L20" s="692">
        <f>(SUM(C13:L13))-(SUM(C19:L19))</f>
        <v>31608619</v>
      </c>
      <c r="M20" s="692">
        <f>(SUM(C13:M13))-(SUM(C19:M19))</f>
        <v>6006825</v>
      </c>
      <c r="N20" s="692">
        <f>(SUM(C13:N13))-(SUM(C19:N19))</f>
        <v>0</v>
      </c>
      <c r="O20" s="693">
        <f>O13-O19</f>
        <v>0</v>
      </c>
    </row>
    <row r="21" spans="1:17">
      <c r="A21" s="694"/>
    </row>
    <row r="22" spans="1:17">
      <c r="B22" s="695"/>
      <c r="C22" s="696"/>
      <c r="D22" s="696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6"/>
  <sheetViews>
    <sheetView topLeftCell="A30" workbookViewId="0">
      <selection activeCell="B5" sqref="B5"/>
    </sheetView>
  </sheetViews>
  <sheetFormatPr defaultRowHeight="15"/>
  <cols>
    <col min="1" max="1" width="76" style="891" customWidth="1"/>
    <col min="2" max="2" width="13" style="891" customWidth="1"/>
    <col min="3" max="3" width="13.140625" style="891" hidden="1" customWidth="1"/>
    <col min="4" max="4" width="11.85546875" style="891" hidden="1" customWidth="1"/>
    <col min="5" max="5" width="12.5703125" style="891" hidden="1" customWidth="1"/>
    <col min="6" max="16384" width="9.140625" style="891"/>
  </cols>
  <sheetData>
    <row r="1" spans="1:5" ht="21" customHeight="1">
      <c r="A1" s="1128" t="s">
        <v>448</v>
      </c>
      <c r="B1" s="1128"/>
    </row>
    <row r="2" spans="1:5" s="892" customFormat="1" ht="51.75" customHeight="1">
      <c r="A2" s="1127" t="s">
        <v>547</v>
      </c>
      <c r="B2" s="1127"/>
    </row>
    <row r="3" spans="1:5" ht="15.75" customHeight="1" thickBot="1">
      <c r="A3" s="721"/>
    </row>
    <row r="4" spans="1:5" s="895" customFormat="1" ht="24" customHeight="1" thickBot="1">
      <c r="A4" s="722" t="s">
        <v>315</v>
      </c>
      <c r="B4" s="847" t="s">
        <v>565</v>
      </c>
      <c r="C4" s="893" t="s">
        <v>498</v>
      </c>
      <c r="D4" s="894" t="s">
        <v>254</v>
      </c>
      <c r="E4" s="894" t="s">
        <v>258</v>
      </c>
    </row>
    <row r="5" spans="1:5" s="723" customFormat="1" ht="21" customHeight="1">
      <c r="A5" s="896" t="s">
        <v>316</v>
      </c>
      <c r="B5" s="897">
        <v>0</v>
      </c>
      <c r="C5" s="897">
        <v>0</v>
      </c>
      <c r="D5" s="898">
        <v>0</v>
      </c>
      <c r="E5" s="898"/>
    </row>
    <row r="6" spans="1:5" s="723" customFormat="1" ht="21" customHeight="1">
      <c r="A6" s="899" t="s">
        <v>317</v>
      </c>
      <c r="B6" s="900">
        <v>1592220</v>
      </c>
      <c r="C6" s="900">
        <v>1592220</v>
      </c>
      <c r="D6" s="901">
        <v>1592220</v>
      </c>
      <c r="E6" s="901"/>
    </row>
    <row r="7" spans="1:5" s="723" customFormat="1" ht="21" customHeight="1">
      <c r="A7" s="899" t="s">
        <v>318</v>
      </c>
      <c r="B7" s="900">
        <v>1248000</v>
      </c>
      <c r="C7" s="900">
        <v>1248000</v>
      </c>
      <c r="D7" s="901">
        <v>1248000</v>
      </c>
      <c r="E7" s="901"/>
    </row>
    <row r="8" spans="1:5" s="723" customFormat="1" ht="21" customHeight="1">
      <c r="A8" s="899" t="s">
        <v>319</v>
      </c>
      <c r="B8" s="900">
        <v>248193</v>
      </c>
      <c r="C8" s="900">
        <v>248193</v>
      </c>
      <c r="D8" s="901">
        <v>248193</v>
      </c>
      <c r="E8" s="901"/>
    </row>
    <row r="9" spans="1:5" s="723" customFormat="1" ht="21" customHeight="1">
      <c r="A9" s="899" t="s">
        <v>320</v>
      </c>
      <c r="B9" s="900">
        <v>1259850</v>
      </c>
      <c r="C9" s="900">
        <v>1259850</v>
      </c>
      <c r="D9" s="901">
        <v>1259850</v>
      </c>
      <c r="E9" s="901"/>
    </row>
    <row r="10" spans="1:5" s="723" customFormat="1" ht="21" customHeight="1">
      <c r="A10" s="896" t="s">
        <v>321</v>
      </c>
      <c r="B10" s="902">
        <f>SUM(B6:B9)</f>
        <v>4348263</v>
      </c>
      <c r="C10" s="902">
        <f>SUM(C6:C9)</f>
        <v>4348263</v>
      </c>
      <c r="D10" s="903">
        <f>SUM(D6:D9)</f>
        <v>4348263</v>
      </c>
      <c r="E10" s="903"/>
    </row>
    <row r="11" spans="1:5" s="723" customFormat="1" ht="21" customHeight="1">
      <c r="A11" s="904" t="s">
        <v>494</v>
      </c>
      <c r="B11" s="902">
        <v>5000000</v>
      </c>
      <c r="C11" s="902">
        <v>5000000</v>
      </c>
      <c r="D11" s="903">
        <v>5000000</v>
      </c>
      <c r="E11" s="903"/>
    </row>
    <row r="12" spans="1:5" s="723" customFormat="1" ht="21" customHeight="1">
      <c r="A12" s="904" t="s">
        <v>495</v>
      </c>
      <c r="B12" s="902">
        <v>4206718</v>
      </c>
      <c r="C12" s="902">
        <v>3441702</v>
      </c>
      <c r="D12" s="903">
        <v>3441702</v>
      </c>
      <c r="E12" s="903"/>
    </row>
    <row r="13" spans="1:5" s="723" customFormat="1" ht="21" hidden="1" customHeight="1">
      <c r="A13" s="904" t="s">
        <v>531</v>
      </c>
      <c r="B13" s="902"/>
      <c r="C13" s="902"/>
      <c r="D13" s="903"/>
      <c r="E13" s="903"/>
    </row>
    <row r="14" spans="1:5" s="723" customFormat="1" ht="21" customHeight="1" thickBot="1">
      <c r="A14" s="904" t="s">
        <v>562</v>
      </c>
      <c r="B14" s="902">
        <v>1009100</v>
      </c>
      <c r="C14" s="902"/>
      <c r="D14" s="903"/>
      <c r="E14" s="903"/>
    </row>
    <row r="15" spans="1:5" s="908" customFormat="1" ht="24.95" customHeight="1" thickBot="1">
      <c r="A15" s="905" t="s">
        <v>456</v>
      </c>
      <c r="B15" s="907">
        <f>+B10+B11+B12+B14+B13</f>
        <v>14564081</v>
      </c>
      <c r="C15" s="906">
        <v>12789965</v>
      </c>
      <c r="D15" s="907">
        <v>12789965</v>
      </c>
      <c r="E15" s="907"/>
    </row>
    <row r="16" spans="1:5" ht="24.95" hidden="1" customHeight="1">
      <c r="A16" s="909" t="s">
        <v>322</v>
      </c>
      <c r="B16" s="897"/>
      <c r="C16" s="910"/>
      <c r="D16" s="911"/>
      <c r="E16" s="911"/>
    </row>
    <row r="17" spans="1:5" ht="24.95" hidden="1" customHeight="1">
      <c r="A17" s="912" t="s">
        <v>323</v>
      </c>
      <c r="B17" s="902"/>
      <c r="C17" s="910"/>
      <c r="D17" s="911"/>
      <c r="E17" s="911"/>
    </row>
    <row r="18" spans="1:5" ht="24.95" hidden="1" customHeight="1">
      <c r="A18" s="904" t="s">
        <v>457</v>
      </c>
      <c r="B18" s="913"/>
      <c r="C18" s="910"/>
      <c r="D18" s="911"/>
      <c r="E18" s="911"/>
    </row>
    <row r="19" spans="1:5" ht="24.95" hidden="1" customHeight="1" thickBot="1">
      <c r="A19" s="904" t="s">
        <v>458</v>
      </c>
      <c r="B19" s="913"/>
      <c r="C19" s="910"/>
      <c r="D19" s="911"/>
      <c r="E19" s="911"/>
    </row>
    <row r="20" spans="1:5" s="908" customFormat="1" ht="24.95" hidden="1" customHeight="1" thickBot="1">
      <c r="A20" s="914" t="s">
        <v>459</v>
      </c>
      <c r="B20" s="915">
        <f>SUM(B16:B19)</f>
        <v>0</v>
      </c>
      <c r="C20" s="916"/>
      <c r="D20" s="917"/>
      <c r="E20" s="917"/>
    </row>
    <row r="21" spans="1:5" ht="24.95" hidden="1" customHeight="1">
      <c r="A21" s="918" t="s">
        <v>324</v>
      </c>
      <c r="B21" s="919"/>
      <c r="C21" s="910"/>
      <c r="D21" s="911"/>
      <c r="E21" s="911"/>
    </row>
    <row r="22" spans="1:5" ht="24.95" hidden="1" customHeight="1">
      <c r="A22" s="918" t="s">
        <v>529</v>
      </c>
      <c r="B22" s="919"/>
      <c r="C22" s="910"/>
      <c r="D22" s="911"/>
      <c r="E22" s="920"/>
    </row>
    <row r="23" spans="1:5" ht="24.95" customHeight="1">
      <c r="A23" s="912" t="s">
        <v>563</v>
      </c>
      <c r="B23" s="921">
        <v>2131000</v>
      </c>
      <c r="C23" s="921">
        <v>2230000</v>
      </c>
      <c r="D23" s="920">
        <v>3242575</v>
      </c>
      <c r="E23" s="920"/>
    </row>
    <row r="24" spans="1:5" ht="24.95" customHeight="1">
      <c r="A24" s="899" t="s">
        <v>460</v>
      </c>
      <c r="B24" s="922">
        <v>3100000</v>
      </c>
      <c r="C24" s="922">
        <v>2500000</v>
      </c>
      <c r="D24" s="923">
        <v>2500000</v>
      </c>
      <c r="E24" s="923"/>
    </row>
    <row r="25" spans="1:5" ht="24.95" hidden="1" customHeight="1">
      <c r="A25" s="899" t="s">
        <v>467</v>
      </c>
      <c r="B25" s="922">
        <v>0</v>
      </c>
      <c r="C25" s="922">
        <v>248172</v>
      </c>
      <c r="D25" s="923">
        <v>985736</v>
      </c>
      <c r="E25" s="923"/>
    </row>
    <row r="26" spans="1:5" ht="24.95" hidden="1" customHeight="1">
      <c r="A26" s="899"/>
      <c r="B26" s="922"/>
      <c r="C26" s="922"/>
      <c r="D26" s="923"/>
      <c r="E26" s="923"/>
    </row>
    <row r="27" spans="1:5" s="925" customFormat="1" ht="24.95" customHeight="1">
      <c r="A27" s="924" t="s">
        <v>325</v>
      </c>
      <c r="B27" s="921">
        <f>SUM(B24)+B25</f>
        <v>3100000</v>
      </c>
      <c r="C27" s="921">
        <f>SUM(C24)+C25</f>
        <v>2748172</v>
      </c>
      <c r="D27" s="920">
        <f>SUM(D24)+D25</f>
        <v>3485736</v>
      </c>
      <c r="E27" s="920"/>
    </row>
    <row r="28" spans="1:5" s="925" customFormat="1" ht="24.95" customHeight="1">
      <c r="A28" s="926" t="s">
        <v>461</v>
      </c>
      <c r="B28" s="921">
        <v>11392000</v>
      </c>
      <c r="C28" s="921">
        <v>10424160</v>
      </c>
      <c r="D28" s="920">
        <v>10424160</v>
      </c>
      <c r="E28" s="920"/>
    </row>
    <row r="29" spans="1:5" s="925" customFormat="1" ht="24.95" hidden="1" customHeight="1">
      <c r="A29" s="927" t="s">
        <v>483</v>
      </c>
      <c r="B29" s="928"/>
      <c r="C29" s="928">
        <v>560000</v>
      </c>
      <c r="D29" s="929">
        <v>560000</v>
      </c>
      <c r="E29" s="929"/>
    </row>
    <row r="30" spans="1:5" s="925" customFormat="1" ht="32.25" customHeight="1" thickBot="1">
      <c r="A30" s="930" t="s">
        <v>462</v>
      </c>
      <c r="B30" s="928">
        <f>SUM(B28+B29)</f>
        <v>11392000</v>
      </c>
      <c r="C30" s="928">
        <f>SUM(C28+C29)</f>
        <v>10984160</v>
      </c>
      <c r="D30" s="929">
        <f>SUM(D28+D29)</f>
        <v>10984160</v>
      </c>
      <c r="E30" s="929"/>
    </row>
    <row r="31" spans="1:5" s="925" customFormat="1" ht="24.95" hidden="1" customHeight="1">
      <c r="A31" s="918"/>
      <c r="B31" s="931"/>
      <c r="C31" s="931"/>
      <c r="D31" s="932"/>
      <c r="E31" s="932"/>
    </row>
    <row r="32" spans="1:5" s="925" customFormat="1" ht="24.95" hidden="1" customHeight="1">
      <c r="A32" s="918"/>
      <c r="B32" s="931"/>
      <c r="C32" s="931"/>
      <c r="D32" s="932"/>
      <c r="E32" s="932"/>
    </row>
    <row r="33" spans="1:5" s="925" customFormat="1" ht="24.95" hidden="1" customHeight="1" thickBot="1">
      <c r="A33" s="918"/>
      <c r="B33" s="931"/>
      <c r="C33" s="931"/>
      <c r="D33" s="932"/>
      <c r="E33" s="932"/>
    </row>
    <row r="34" spans="1:5" s="934" customFormat="1" ht="24.95" customHeight="1" thickBot="1">
      <c r="A34" s="914" t="s">
        <v>463</v>
      </c>
      <c r="B34" s="915">
        <f>B21+B23+B27+B30</f>
        <v>16623000</v>
      </c>
      <c r="C34" s="915">
        <f>C21+C23+C27+C30</f>
        <v>15962332</v>
      </c>
      <c r="D34" s="933">
        <f>D21+D23+D27+D30</f>
        <v>17712471</v>
      </c>
      <c r="E34" s="933"/>
    </row>
    <row r="35" spans="1:5" s="925" customFormat="1" ht="24.95" customHeight="1" thickBot="1">
      <c r="A35" s="935" t="s">
        <v>564</v>
      </c>
      <c r="B35" s="936">
        <v>1800000</v>
      </c>
      <c r="C35" s="936">
        <v>1200000</v>
      </c>
      <c r="D35" s="937">
        <v>1200000</v>
      </c>
      <c r="E35" s="937"/>
    </row>
    <row r="36" spans="1:5" s="908" customFormat="1" ht="24.95" customHeight="1" thickBot="1">
      <c r="A36" s="938" t="s">
        <v>464</v>
      </c>
      <c r="B36" s="939">
        <f>B35+B34+B20+B15</f>
        <v>32987081</v>
      </c>
      <c r="C36" s="939">
        <f>C35+C34+C20+C15</f>
        <v>29952297</v>
      </c>
      <c r="D36" s="940">
        <f>D35+D34+D20+D15</f>
        <v>31702436</v>
      </c>
      <c r="E36" s="940"/>
    </row>
    <row r="37" spans="1:5" ht="24.95" hidden="1" customHeight="1">
      <c r="A37" s="904" t="s">
        <v>326</v>
      </c>
      <c r="B37" s="941"/>
      <c r="C37" s="941"/>
      <c r="D37" s="942"/>
      <c r="E37" s="942"/>
    </row>
    <row r="38" spans="1:5" ht="24.95" hidden="1" customHeight="1">
      <c r="A38" s="904" t="s">
        <v>527</v>
      </c>
      <c r="B38" s="943"/>
      <c r="C38" s="943"/>
      <c r="D38" s="944"/>
      <c r="E38" s="944"/>
    </row>
    <row r="39" spans="1:5" ht="24.95" hidden="1" customHeight="1">
      <c r="A39" s="904" t="s">
        <v>528</v>
      </c>
      <c r="B39" s="943"/>
      <c r="C39" s="943"/>
      <c r="D39" s="944"/>
      <c r="E39" s="944"/>
    </row>
    <row r="40" spans="1:5" ht="24.95" hidden="1" customHeight="1">
      <c r="A40" s="904" t="s">
        <v>530</v>
      </c>
      <c r="B40" s="943"/>
      <c r="C40" s="943"/>
      <c r="D40" s="944"/>
      <c r="E40" s="944"/>
    </row>
    <row r="41" spans="1:5" ht="24.95" hidden="1" customHeight="1">
      <c r="A41" s="904" t="s">
        <v>465</v>
      </c>
      <c r="B41" s="943"/>
      <c r="C41" s="943"/>
      <c r="D41" s="944"/>
      <c r="E41" s="944"/>
    </row>
    <row r="42" spans="1:5" ht="24.95" hidden="1" customHeight="1">
      <c r="A42" s="904" t="s">
        <v>466</v>
      </c>
      <c r="B42" s="943"/>
      <c r="C42" s="943"/>
      <c r="D42" s="944"/>
      <c r="E42" s="944"/>
    </row>
    <row r="43" spans="1:5" s="948" customFormat="1" ht="26.25" customHeight="1" thickBot="1">
      <c r="A43" s="945" t="s">
        <v>25</v>
      </c>
      <c r="B43" s="946">
        <f>B36+B37+B42+B40+B38+B39+B41</f>
        <v>32987081</v>
      </c>
      <c r="C43" s="946">
        <f>C36+C37+C42+C40+C38+C39+C41</f>
        <v>29952297</v>
      </c>
      <c r="D43" s="947">
        <f>D36+D37+D42+D40+D38+D39+D41</f>
        <v>31702436</v>
      </c>
      <c r="E43" s="947">
        <f>E36+E37+E42+E40+E38+E39+E41</f>
        <v>0</v>
      </c>
    </row>
    <row r="45" spans="1:5">
      <c r="B45" s="949"/>
      <c r="E45" s="949"/>
    </row>
    <row r="46" spans="1:5">
      <c r="E46" s="949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F10" sqref="F10"/>
    </sheetView>
  </sheetViews>
  <sheetFormatPr defaultRowHeight="15"/>
  <cols>
    <col min="1" max="1" width="32.140625" style="780" customWidth="1"/>
    <col min="2" max="2" width="18.28515625" style="781" customWidth="1"/>
    <col min="3" max="7" width="14.28515625" style="781" customWidth="1"/>
    <col min="8" max="8" width="13.5703125" style="781" customWidth="1"/>
    <col min="9" max="16384" width="9.140625" style="781"/>
  </cols>
  <sheetData>
    <row r="1" spans="1:7">
      <c r="F1" s="1134" t="s">
        <v>333</v>
      </c>
      <c r="G1" s="1134"/>
    </row>
    <row r="2" spans="1:7" ht="24.75" customHeight="1">
      <c r="A2" s="1135" t="s">
        <v>350</v>
      </c>
      <c r="B2" s="1135"/>
      <c r="C2" s="1135"/>
      <c r="D2" s="1135"/>
      <c r="E2" s="1135"/>
      <c r="F2" s="1135"/>
      <c r="G2" s="1135"/>
    </row>
    <row r="3" spans="1:7" ht="18.75" customHeight="1">
      <c r="A3" s="1136" t="s">
        <v>548</v>
      </c>
      <c r="B3" s="1136"/>
      <c r="C3" s="1136"/>
      <c r="D3" s="1136"/>
      <c r="E3" s="1136"/>
      <c r="F3" s="1136"/>
      <c r="G3" s="1136"/>
    </row>
    <row r="4" spans="1:7" ht="24.75" customHeight="1">
      <c r="A4" s="1137" t="s">
        <v>351</v>
      </c>
      <c r="B4" s="1137"/>
      <c r="C4" s="1137"/>
      <c r="D4" s="1137"/>
      <c r="E4" s="1137"/>
      <c r="F4" s="1137"/>
      <c r="G4" s="1137"/>
    </row>
    <row r="5" spans="1:7" ht="15.75" thickBot="1">
      <c r="G5" s="782" t="s">
        <v>486</v>
      </c>
    </row>
    <row r="6" spans="1:7" ht="24.95" customHeight="1">
      <c r="A6" s="1129" t="s">
        <v>352</v>
      </c>
      <c r="B6" s="1131" t="s">
        <v>353</v>
      </c>
      <c r="C6" s="1131"/>
      <c r="D6" s="1131"/>
      <c r="E6" s="1132" t="s">
        <v>354</v>
      </c>
      <c r="F6" s="1131"/>
      <c r="G6" s="1133"/>
    </row>
    <row r="7" spans="1:7" ht="24.95" customHeight="1" thickBot="1">
      <c r="A7" s="1130"/>
      <c r="B7" s="783" t="s">
        <v>355</v>
      </c>
      <c r="C7" s="783" t="s">
        <v>356</v>
      </c>
      <c r="D7" s="783" t="s">
        <v>357</v>
      </c>
      <c r="E7" s="784" t="s">
        <v>355</v>
      </c>
      <c r="F7" s="783" t="s">
        <v>358</v>
      </c>
      <c r="G7" s="785" t="s">
        <v>357</v>
      </c>
    </row>
    <row r="8" spans="1:7" ht="33.75" customHeight="1">
      <c r="A8" s="786" t="s">
        <v>359</v>
      </c>
      <c r="B8" s="787"/>
      <c r="C8" s="787"/>
      <c r="D8" s="787">
        <f>SUM(B8:C8)</f>
        <v>0</v>
      </c>
      <c r="E8" s="788"/>
      <c r="F8" s="788"/>
      <c r="G8" s="789">
        <f>SUM(E8:F8)</f>
        <v>0</v>
      </c>
    </row>
    <row r="9" spans="1:7" ht="33.75" customHeight="1">
      <c r="A9" s="790" t="s">
        <v>380</v>
      </c>
      <c r="B9" s="791"/>
      <c r="C9" s="791"/>
      <c r="D9" s="787">
        <f>SUM(B9:C9)</f>
        <v>0</v>
      </c>
      <c r="E9" s="792"/>
      <c r="F9" s="792">
        <v>9734676</v>
      </c>
      <c r="G9" s="793">
        <f>SUM(E9:F9)</f>
        <v>9734676</v>
      </c>
    </row>
    <row r="10" spans="1:7" ht="33.75" customHeight="1">
      <c r="A10" s="790" t="s">
        <v>360</v>
      </c>
      <c r="B10" s="791">
        <v>135222</v>
      </c>
      <c r="C10" s="791"/>
      <c r="D10" s="787">
        <f>SUM(B10:C10)</f>
        <v>135222</v>
      </c>
      <c r="E10" s="792">
        <v>25174</v>
      </c>
      <c r="F10" s="792"/>
      <c r="G10" s="793">
        <f>SUM(E10:F10)</f>
        <v>25174</v>
      </c>
    </row>
    <row r="11" spans="1:7" ht="33.75" hidden="1" customHeight="1">
      <c r="A11" s="794" t="s">
        <v>361</v>
      </c>
      <c r="B11" s="795"/>
      <c r="C11" s="795"/>
      <c r="D11" s="787"/>
      <c r="E11" s="796"/>
      <c r="F11" s="796"/>
      <c r="G11" s="793"/>
    </row>
    <row r="12" spans="1:7" ht="33.75" hidden="1" customHeight="1" thickBot="1">
      <c r="A12" s="797" t="s">
        <v>362</v>
      </c>
      <c r="B12" s="798"/>
      <c r="C12" s="798"/>
      <c r="D12" s="798"/>
      <c r="E12" s="799"/>
      <c r="F12" s="799"/>
      <c r="G12" s="800"/>
    </row>
    <row r="13" spans="1:7" ht="33.75" customHeight="1" thickBot="1">
      <c r="A13" s="801" t="s">
        <v>1</v>
      </c>
      <c r="B13" s="802">
        <f t="shared" ref="B13:G13" si="0">SUM(B8:B12)</f>
        <v>135222</v>
      </c>
      <c r="C13" s="802">
        <f t="shared" si="0"/>
        <v>0</v>
      </c>
      <c r="D13" s="802">
        <f t="shared" si="0"/>
        <v>135222</v>
      </c>
      <c r="E13" s="802">
        <f t="shared" si="0"/>
        <v>25174</v>
      </c>
      <c r="F13" s="802">
        <f t="shared" si="0"/>
        <v>9734676</v>
      </c>
      <c r="G13" s="803">
        <f t="shared" si="0"/>
        <v>9759850</v>
      </c>
    </row>
    <row r="15" spans="1:7" ht="28.5" hidden="1" customHeight="1">
      <c r="A15" s="1142" t="s">
        <v>363</v>
      </c>
      <c r="B15" s="1142"/>
      <c r="C15" s="1142"/>
      <c r="D15" s="1142"/>
      <c r="E15" s="1142"/>
      <c r="F15" s="1142"/>
      <c r="G15" s="1142"/>
    </row>
    <row r="16" spans="1:7" ht="15.75" hidden="1" thickBot="1">
      <c r="E16" s="782"/>
    </row>
    <row r="17" spans="2:4" ht="20.100000000000001" hidden="1" customHeight="1">
      <c r="B17" s="1143" t="s">
        <v>315</v>
      </c>
      <c r="C17" s="1145" t="s">
        <v>364</v>
      </c>
      <c r="D17" s="1146"/>
    </row>
    <row r="18" spans="2:4" ht="30" hidden="1" customHeight="1" thickBot="1">
      <c r="B18" s="1144"/>
      <c r="C18" s="1147"/>
      <c r="D18" s="1148"/>
    </row>
    <row r="19" spans="2:4" ht="29.25" hidden="1" customHeight="1">
      <c r="B19" s="804" t="s">
        <v>365</v>
      </c>
      <c r="C19" s="1149"/>
      <c r="D19" s="1150"/>
    </row>
    <row r="20" spans="2:4" ht="28.5" hidden="1" customHeight="1" thickBot="1">
      <c r="B20" s="805" t="s">
        <v>366</v>
      </c>
      <c r="C20" s="1138"/>
      <c r="D20" s="1139"/>
    </row>
    <row r="21" spans="2:4" s="807" customFormat="1" ht="27.75" hidden="1" customHeight="1" thickBot="1">
      <c r="B21" s="806" t="s">
        <v>1</v>
      </c>
      <c r="C21" s="1140">
        <f>SUM(C19:D20)</f>
        <v>0</v>
      </c>
      <c r="D21" s="1141"/>
    </row>
  </sheetData>
  <mergeCells count="13">
    <mergeCell ref="C20:D20"/>
    <mergeCell ref="C21:D21"/>
    <mergeCell ref="A15:G15"/>
    <mergeCell ref="B17:B18"/>
    <mergeCell ref="C17:D18"/>
    <mergeCell ref="C19:D19"/>
    <mergeCell ref="A6:A7"/>
    <mergeCell ref="B6:D6"/>
    <mergeCell ref="E6:G6"/>
    <mergeCell ref="F1:G1"/>
    <mergeCell ref="A2:G2"/>
    <mergeCell ref="A3:G3"/>
    <mergeCell ref="A4:G4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J20"/>
  <sheetViews>
    <sheetView tabSelected="1" topLeftCell="A10" workbookViewId="0">
      <selection activeCell="L21" sqref="L21"/>
    </sheetView>
  </sheetViews>
  <sheetFormatPr defaultRowHeight="12.75"/>
  <cols>
    <col min="1" max="1" width="5.85546875" style="1172" customWidth="1"/>
    <col min="2" max="2" width="42.5703125" style="1171" customWidth="1"/>
    <col min="3" max="8" width="11" style="1171" customWidth="1"/>
    <col min="9" max="9" width="12.28515625" style="1171" customWidth="1"/>
    <col min="10" max="10" width="2.85546875" style="1171" customWidth="1"/>
    <col min="11" max="256" width="9.140625" style="1171"/>
    <col min="257" max="257" width="5.85546875" style="1171" customWidth="1"/>
    <col min="258" max="258" width="42.5703125" style="1171" customWidth="1"/>
    <col min="259" max="264" width="11" style="1171" customWidth="1"/>
    <col min="265" max="265" width="12.28515625" style="1171" customWidth="1"/>
    <col min="266" max="266" width="2.85546875" style="1171" customWidth="1"/>
    <col min="267" max="512" width="9.140625" style="1171"/>
    <col min="513" max="513" width="5.85546875" style="1171" customWidth="1"/>
    <col min="514" max="514" width="42.5703125" style="1171" customWidth="1"/>
    <col min="515" max="520" width="11" style="1171" customWidth="1"/>
    <col min="521" max="521" width="12.28515625" style="1171" customWidth="1"/>
    <col min="522" max="522" width="2.85546875" style="1171" customWidth="1"/>
    <col min="523" max="768" width="9.140625" style="1171"/>
    <col min="769" max="769" width="5.85546875" style="1171" customWidth="1"/>
    <col min="770" max="770" width="42.5703125" style="1171" customWidth="1"/>
    <col min="771" max="776" width="11" style="1171" customWidth="1"/>
    <col min="777" max="777" width="12.28515625" style="1171" customWidth="1"/>
    <col min="778" max="778" width="2.85546875" style="1171" customWidth="1"/>
    <col min="779" max="1024" width="9.140625" style="1171"/>
    <col min="1025" max="1025" width="5.85546875" style="1171" customWidth="1"/>
    <col min="1026" max="1026" width="42.5703125" style="1171" customWidth="1"/>
    <col min="1027" max="1032" width="11" style="1171" customWidth="1"/>
    <col min="1033" max="1033" width="12.28515625" style="1171" customWidth="1"/>
    <col min="1034" max="1034" width="2.85546875" style="1171" customWidth="1"/>
    <col min="1035" max="1280" width="9.140625" style="1171"/>
    <col min="1281" max="1281" width="5.85546875" style="1171" customWidth="1"/>
    <col min="1282" max="1282" width="42.5703125" style="1171" customWidth="1"/>
    <col min="1283" max="1288" width="11" style="1171" customWidth="1"/>
    <col min="1289" max="1289" width="12.28515625" style="1171" customWidth="1"/>
    <col min="1290" max="1290" width="2.85546875" style="1171" customWidth="1"/>
    <col min="1291" max="1536" width="9.140625" style="1171"/>
    <col min="1537" max="1537" width="5.85546875" style="1171" customWidth="1"/>
    <col min="1538" max="1538" width="42.5703125" style="1171" customWidth="1"/>
    <col min="1539" max="1544" width="11" style="1171" customWidth="1"/>
    <col min="1545" max="1545" width="12.28515625" style="1171" customWidth="1"/>
    <col min="1546" max="1546" width="2.85546875" style="1171" customWidth="1"/>
    <col min="1547" max="1792" width="9.140625" style="1171"/>
    <col min="1793" max="1793" width="5.85546875" style="1171" customWidth="1"/>
    <col min="1794" max="1794" width="42.5703125" style="1171" customWidth="1"/>
    <col min="1795" max="1800" width="11" style="1171" customWidth="1"/>
    <col min="1801" max="1801" width="12.28515625" style="1171" customWidth="1"/>
    <col min="1802" max="1802" width="2.85546875" style="1171" customWidth="1"/>
    <col min="1803" max="2048" width="9.140625" style="1171"/>
    <col min="2049" max="2049" width="5.85546875" style="1171" customWidth="1"/>
    <col min="2050" max="2050" width="42.5703125" style="1171" customWidth="1"/>
    <col min="2051" max="2056" width="11" style="1171" customWidth="1"/>
    <col min="2057" max="2057" width="12.28515625" style="1171" customWidth="1"/>
    <col min="2058" max="2058" width="2.85546875" style="1171" customWidth="1"/>
    <col min="2059" max="2304" width="9.140625" style="1171"/>
    <col min="2305" max="2305" width="5.85546875" style="1171" customWidth="1"/>
    <col min="2306" max="2306" width="42.5703125" style="1171" customWidth="1"/>
    <col min="2307" max="2312" width="11" style="1171" customWidth="1"/>
    <col min="2313" max="2313" width="12.28515625" style="1171" customWidth="1"/>
    <col min="2314" max="2314" width="2.85546875" style="1171" customWidth="1"/>
    <col min="2315" max="2560" width="9.140625" style="1171"/>
    <col min="2561" max="2561" width="5.85546875" style="1171" customWidth="1"/>
    <col min="2562" max="2562" width="42.5703125" style="1171" customWidth="1"/>
    <col min="2563" max="2568" width="11" style="1171" customWidth="1"/>
    <col min="2569" max="2569" width="12.28515625" style="1171" customWidth="1"/>
    <col min="2570" max="2570" width="2.85546875" style="1171" customWidth="1"/>
    <col min="2571" max="2816" width="9.140625" style="1171"/>
    <col min="2817" max="2817" width="5.85546875" style="1171" customWidth="1"/>
    <col min="2818" max="2818" width="42.5703125" style="1171" customWidth="1"/>
    <col min="2819" max="2824" width="11" style="1171" customWidth="1"/>
    <col min="2825" max="2825" width="12.28515625" style="1171" customWidth="1"/>
    <col min="2826" max="2826" width="2.85546875" style="1171" customWidth="1"/>
    <col min="2827" max="3072" width="9.140625" style="1171"/>
    <col min="3073" max="3073" width="5.85546875" style="1171" customWidth="1"/>
    <col min="3074" max="3074" width="42.5703125" style="1171" customWidth="1"/>
    <col min="3075" max="3080" width="11" style="1171" customWidth="1"/>
    <col min="3081" max="3081" width="12.28515625" style="1171" customWidth="1"/>
    <col min="3082" max="3082" width="2.85546875" style="1171" customWidth="1"/>
    <col min="3083" max="3328" width="9.140625" style="1171"/>
    <col min="3329" max="3329" width="5.85546875" style="1171" customWidth="1"/>
    <col min="3330" max="3330" width="42.5703125" style="1171" customWidth="1"/>
    <col min="3331" max="3336" width="11" style="1171" customWidth="1"/>
    <col min="3337" max="3337" width="12.28515625" style="1171" customWidth="1"/>
    <col min="3338" max="3338" width="2.85546875" style="1171" customWidth="1"/>
    <col min="3339" max="3584" width="9.140625" style="1171"/>
    <col min="3585" max="3585" width="5.85546875" style="1171" customWidth="1"/>
    <col min="3586" max="3586" width="42.5703125" style="1171" customWidth="1"/>
    <col min="3587" max="3592" width="11" style="1171" customWidth="1"/>
    <col min="3593" max="3593" width="12.28515625" style="1171" customWidth="1"/>
    <col min="3594" max="3594" width="2.85546875" style="1171" customWidth="1"/>
    <col min="3595" max="3840" width="9.140625" style="1171"/>
    <col min="3841" max="3841" width="5.85546875" style="1171" customWidth="1"/>
    <col min="3842" max="3842" width="42.5703125" style="1171" customWidth="1"/>
    <col min="3843" max="3848" width="11" style="1171" customWidth="1"/>
    <col min="3849" max="3849" width="12.28515625" style="1171" customWidth="1"/>
    <col min="3850" max="3850" width="2.85546875" style="1171" customWidth="1"/>
    <col min="3851" max="4096" width="9.140625" style="1171"/>
    <col min="4097" max="4097" width="5.85546875" style="1171" customWidth="1"/>
    <col min="4098" max="4098" width="42.5703125" style="1171" customWidth="1"/>
    <col min="4099" max="4104" width="11" style="1171" customWidth="1"/>
    <col min="4105" max="4105" width="12.28515625" style="1171" customWidth="1"/>
    <col min="4106" max="4106" width="2.85546875" style="1171" customWidth="1"/>
    <col min="4107" max="4352" width="9.140625" style="1171"/>
    <col min="4353" max="4353" width="5.85546875" style="1171" customWidth="1"/>
    <col min="4354" max="4354" width="42.5703125" style="1171" customWidth="1"/>
    <col min="4355" max="4360" width="11" style="1171" customWidth="1"/>
    <col min="4361" max="4361" width="12.28515625" style="1171" customWidth="1"/>
    <col min="4362" max="4362" width="2.85546875" style="1171" customWidth="1"/>
    <col min="4363" max="4608" width="9.140625" style="1171"/>
    <col min="4609" max="4609" width="5.85546875" style="1171" customWidth="1"/>
    <col min="4610" max="4610" width="42.5703125" style="1171" customWidth="1"/>
    <col min="4611" max="4616" width="11" style="1171" customWidth="1"/>
    <col min="4617" max="4617" width="12.28515625" style="1171" customWidth="1"/>
    <col min="4618" max="4618" width="2.85546875" style="1171" customWidth="1"/>
    <col min="4619" max="4864" width="9.140625" style="1171"/>
    <col min="4865" max="4865" width="5.85546875" style="1171" customWidth="1"/>
    <col min="4866" max="4866" width="42.5703125" style="1171" customWidth="1"/>
    <col min="4867" max="4872" width="11" style="1171" customWidth="1"/>
    <col min="4873" max="4873" width="12.28515625" style="1171" customWidth="1"/>
    <col min="4874" max="4874" width="2.85546875" style="1171" customWidth="1"/>
    <col min="4875" max="5120" width="9.140625" style="1171"/>
    <col min="5121" max="5121" width="5.85546875" style="1171" customWidth="1"/>
    <col min="5122" max="5122" width="42.5703125" style="1171" customWidth="1"/>
    <col min="5123" max="5128" width="11" style="1171" customWidth="1"/>
    <col min="5129" max="5129" width="12.28515625" style="1171" customWidth="1"/>
    <col min="5130" max="5130" width="2.85546875" style="1171" customWidth="1"/>
    <col min="5131" max="5376" width="9.140625" style="1171"/>
    <col min="5377" max="5377" width="5.85546875" style="1171" customWidth="1"/>
    <col min="5378" max="5378" width="42.5703125" style="1171" customWidth="1"/>
    <col min="5379" max="5384" width="11" style="1171" customWidth="1"/>
    <col min="5385" max="5385" width="12.28515625" style="1171" customWidth="1"/>
    <col min="5386" max="5386" width="2.85546875" style="1171" customWidth="1"/>
    <col min="5387" max="5632" width="9.140625" style="1171"/>
    <col min="5633" max="5633" width="5.85546875" style="1171" customWidth="1"/>
    <col min="5634" max="5634" width="42.5703125" style="1171" customWidth="1"/>
    <col min="5635" max="5640" width="11" style="1171" customWidth="1"/>
    <col min="5641" max="5641" width="12.28515625" style="1171" customWidth="1"/>
    <col min="5642" max="5642" width="2.85546875" style="1171" customWidth="1"/>
    <col min="5643" max="5888" width="9.140625" style="1171"/>
    <col min="5889" max="5889" width="5.85546875" style="1171" customWidth="1"/>
    <col min="5890" max="5890" width="42.5703125" style="1171" customWidth="1"/>
    <col min="5891" max="5896" width="11" style="1171" customWidth="1"/>
    <col min="5897" max="5897" width="12.28515625" style="1171" customWidth="1"/>
    <col min="5898" max="5898" width="2.85546875" style="1171" customWidth="1"/>
    <col min="5899" max="6144" width="9.140625" style="1171"/>
    <col min="6145" max="6145" width="5.85546875" style="1171" customWidth="1"/>
    <col min="6146" max="6146" width="42.5703125" style="1171" customWidth="1"/>
    <col min="6147" max="6152" width="11" style="1171" customWidth="1"/>
    <col min="6153" max="6153" width="12.28515625" style="1171" customWidth="1"/>
    <col min="6154" max="6154" width="2.85546875" style="1171" customWidth="1"/>
    <col min="6155" max="6400" width="9.140625" style="1171"/>
    <col min="6401" max="6401" width="5.85546875" style="1171" customWidth="1"/>
    <col min="6402" max="6402" width="42.5703125" style="1171" customWidth="1"/>
    <col min="6403" max="6408" width="11" style="1171" customWidth="1"/>
    <col min="6409" max="6409" width="12.28515625" style="1171" customWidth="1"/>
    <col min="6410" max="6410" width="2.85546875" style="1171" customWidth="1"/>
    <col min="6411" max="6656" width="9.140625" style="1171"/>
    <col min="6657" max="6657" width="5.85546875" style="1171" customWidth="1"/>
    <col min="6658" max="6658" width="42.5703125" style="1171" customWidth="1"/>
    <col min="6659" max="6664" width="11" style="1171" customWidth="1"/>
    <col min="6665" max="6665" width="12.28515625" style="1171" customWidth="1"/>
    <col min="6666" max="6666" width="2.85546875" style="1171" customWidth="1"/>
    <col min="6667" max="6912" width="9.140625" style="1171"/>
    <col min="6913" max="6913" width="5.85546875" style="1171" customWidth="1"/>
    <col min="6914" max="6914" width="42.5703125" style="1171" customWidth="1"/>
    <col min="6915" max="6920" width="11" style="1171" customWidth="1"/>
    <col min="6921" max="6921" width="12.28515625" style="1171" customWidth="1"/>
    <col min="6922" max="6922" width="2.85546875" style="1171" customWidth="1"/>
    <col min="6923" max="7168" width="9.140625" style="1171"/>
    <col min="7169" max="7169" width="5.85546875" style="1171" customWidth="1"/>
    <col min="7170" max="7170" width="42.5703125" style="1171" customWidth="1"/>
    <col min="7171" max="7176" width="11" style="1171" customWidth="1"/>
    <col min="7177" max="7177" width="12.28515625" style="1171" customWidth="1"/>
    <col min="7178" max="7178" width="2.85546875" style="1171" customWidth="1"/>
    <col min="7179" max="7424" width="9.140625" style="1171"/>
    <col min="7425" max="7425" width="5.85546875" style="1171" customWidth="1"/>
    <col min="7426" max="7426" width="42.5703125" style="1171" customWidth="1"/>
    <col min="7427" max="7432" width="11" style="1171" customWidth="1"/>
    <col min="7433" max="7433" width="12.28515625" style="1171" customWidth="1"/>
    <col min="7434" max="7434" width="2.85546875" style="1171" customWidth="1"/>
    <col min="7435" max="7680" width="9.140625" style="1171"/>
    <col min="7681" max="7681" width="5.85546875" style="1171" customWidth="1"/>
    <col min="7682" max="7682" width="42.5703125" style="1171" customWidth="1"/>
    <col min="7683" max="7688" width="11" style="1171" customWidth="1"/>
    <col min="7689" max="7689" width="12.28515625" style="1171" customWidth="1"/>
    <col min="7690" max="7690" width="2.85546875" style="1171" customWidth="1"/>
    <col min="7691" max="7936" width="9.140625" style="1171"/>
    <col min="7937" max="7937" width="5.85546875" style="1171" customWidth="1"/>
    <col min="7938" max="7938" width="42.5703125" style="1171" customWidth="1"/>
    <col min="7939" max="7944" width="11" style="1171" customWidth="1"/>
    <col min="7945" max="7945" width="12.28515625" style="1171" customWidth="1"/>
    <col min="7946" max="7946" width="2.85546875" style="1171" customWidth="1"/>
    <col min="7947" max="8192" width="9.140625" style="1171"/>
    <col min="8193" max="8193" width="5.85546875" style="1171" customWidth="1"/>
    <col min="8194" max="8194" width="42.5703125" style="1171" customWidth="1"/>
    <col min="8195" max="8200" width="11" style="1171" customWidth="1"/>
    <col min="8201" max="8201" width="12.28515625" style="1171" customWidth="1"/>
    <col min="8202" max="8202" width="2.85546875" style="1171" customWidth="1"/>
    <col min="8203" max="8448" width="9.140625" style="1171"/>
    <col min="8449" max="8449" width="5.85546875" style="1171" customWidth="1"/>
    <col min="8450" max="8450" width="42.5703125" style="1171" customWidth="1"/>
    <col min="8451" max="8456" width="11" style="1171" customWidth="1"/>
    <col min="8457" max="8457" width="12.28515625" style="1171" customWidth="1"/>
    <col min="8458" max="8458" width="2.85546875" style="1171" customWidth="1"/>
    <col min="8459" max="8704" width="9.140625" style="1171"/>
    <col min="8705" max="8705" width="5.85546875" style="1171" customWidth="1"/>
    <col min="8706" max="8706" width="42.5703125" style="1171" customWidth="1"/>
    <col min="8707" max="8712" width="11" style="1171" customWidth="1"/>
    <col min="8713" max="8713" width="12.28515625" style="1171" customWidth="1"/>
    <col min="8714" max="8714" width="2.85546875" style="1171" customWidth="1"/>
    <col min="8715" max="8960" width="9.140625" style="1171"/>
    <col min="8961" max="8961" width="5.85546875" style="1171" customWidth="1"/>
    <col min="8962" max="8962" width="42.5703125" style="1171" customWidth="1"/>
    <col min="8963" max="8968" width="11" style="1171" customWidth="1"/>
    <col min="8969" max="8969" width="12.28515625" style="1171" customWidth="1"/>
    <col min="8970" max="8970" width="2.85546875" style="1171" customWidth="1"/>
    <col min="8971" max="9216" width="9.140625" style="1171"/>
    <col min="9217" max="9217" width="5.85546875" style="1171" customWidth="1"/>
    <col min="9218" max="9218" width="42.5703125" style="1171" customWidth="1"/>
    <col min="9219" max="9224" width="11" style="1171" customWidth="1"/>
    <col min="9225" max="9225" width="12.28515625" style="1171" customWidth="1"/>
    <col min="9226" max="9226" width="2.85546875" style="1171" customWidth="1"/>
    <col min="9227" max="9472" width="9.140625" style="1171"/>
    <col min="9473" max="9473" width="5.85546875" style="1171" customWidth="1"/>
    <col min="9474" max="9474" width="42.5703125" style="1171" customWidth="1"/>
    <col min="9475" max="9480" width="11" style="1171" customWidth="1"/>
    <col min="9481" max="9481" width="12.28515625" style="1171" customWidth="1"/>
    <col min="9482" max="9482" width="2.85546875" style="1171" customWidth="1"/>
    <col min="9483" max="9728" width="9.140625" style="1171"/>
    <col min="9729" max="9729" width="5.85546875" style="1171" customWidth="1"/>
    <col min="9730" max="9730" width="42.5703125" style="1171" customWidth="1"/>
    <col min="9731" max="9736" width="11" style="1171" customWidth="1"/>
    <col min="9737" max="9737" width="12.28515625" style="1171" customWidth="1"/>
    <col min="9738" max="9738" width="2.85546875" style="1171" customWidth="1"/>
    <col min="9739" max="9984" width="9.140625" style="1171"/>
    <col min="9985" max="9985" width="5.85546875" style="1171" customWidth="1"/>
    <col min="9986" max="9986" width="42.5703125" style="1171" customWidth="1"/>
    <col min="9987" max="9992" width="11" style="1171" customWidth="1"/>
    <col min="9993" max="9993" width="12.28515625" style="1171" customWidth="1"/>
    <col min="9994" max="9994" width="2.85546875" style="1171" customWidth="1"/>
    <col min="9995" max="10240" width="9.140625" style="1171"/>
    <col min="10241" max="10241" width="5.85546875" style="1171" customWidth="1"/>
    <col min="10242" max="10242" width="42.5703125" style="1171" customWidth="1"/>
    <col min="10243" max="10248" width="11" style="1171" customWidth="1"/>
    <col min="10249" max="10249" width="12.28515625" style="1171" customWidth="1"/>
    <col min="10250" max="10250" width="2.85546875" style="1171" customWidth="1"/>
    <col min="10251" max="10496" width="9.140625" style="1171"/>
    <col min="10497" max="10497" width="5.85546875" style="1171" customWidth="1"/>
    <col min="10498" max="10498" width="42.5703125" style="1171" customWidth="1"/>
    <col min="10499" max="10504" width="11" style="1171" customWidth="1"/>
    <col min="10505" max="10505" width="12.28515625" style="1171" customWidth="1"/>
    <col min="10506" max="10506" width="2.85546875" style="1171" customWidth="1"/>
    <col min="10507" max="10752" width="9.140625" style="1171"/>
    <col min="10753" max="10753" width="5.85546875" style="1171" customWidth="1"/>
    <col min="10754" max="10754" width="42.5703125" style="1171" customWidth="1"/>
    <col min="10755" max="10760" width="11" style="1171" customWidth="1"/>
    <col min="10761" max="10761" width="12.28515625" style="1171" customWidth="1"/>
    <col min="10762" max="10762" width="2.85546875" style="1171" customWidth="1"/>
    <col min="10763" max="11008" width="9.140625" style="1171"/>
    <col min="11009" max="11009" width="5.85546875" style="1171" customWidth="1"/>
    <col min="11010" max="11010" width="42.5703125" style="1171" customWidth="1"/>
    <col min="11011" max="11016" width="11" style="1171" customWidth="1"/>
    <col min="11017" max="11017" width="12.28515625" style="1171" customWidth="1"/>
    <col min="11018" max="11018" width="2.85546875" style="1171" customWidth="1"/>
    <col min="11019" max="11264" width="9.140625" style="1171"/>
    <col min="11265" max="11265" width="5.85546875" style="1171" customWidth="1"/>
    <col min="11266" max="11266" width="42.5703125" style="1171" customWidth="1"/>
    <col min="11267" max="11272" width="11" style="1171" customWidth="1"/>
    <col min="11273" max="11273" width="12.28515625" style="1171" customWidth="1"/>
    <col min="11274" max="11274" width="2.85546875" style="1171" customWidth="1"/>
    <col min="11275" max="11520" width="9.140625" style="1171"/>
    <col min="11521" max="11521" width="5.85546875" style="1171" customWidth="1"/>
    <col min="11522" max="11522" width="42.5703125" style="1171" customWidth="1"/>
    <col min="11523" max="11528" width="11" style="1171" customWidth="1"/>
    <col min="11529" max="11529" width="12.28515625" style="1171" customWidth="1"/>
    <col min="11530" max="11530" width="2.85546875" style="1171" customWidth="1"/>
    <col min="11531" max="11776" width="9.140625" style="1171"/>
    <col min="11777" max="11777" width="5.85546875" style="1171" customWidth="1"/>
    <col min="11778" max="11778" width="42.5703125" style="1171" customWidth="1"/>
    <col min="11779" max="11784" width="11" style="1171" customWidth="1"/>
    <col min="11785" max="11785" width="12.28515625" style="1171" customWidth="1"/>
    <col min="11786" max="11786" width="2.85546875" style="1171" customWidth="1"/>
    <col min="11787" max="12032" width="9.140625" style="1171"/>
    <col min="12033" max="12033" width="5.85546875" style="1171" customWidth="1"/>
    <col min="12034" max="12034" width="42.5703125" style="1171" customWidth="1"/>
    <col min="12035" max="12040" width="11" style="1171" customWidth="1"/>
    <col min="12041" max="12041" width="12.28515625" style="1171" customWidth="1"/>
    <col min="12042" max="12042" width="2.85546875" style="1171" customWidth="1"/>
    <col min="12043" max="12288" width="9.140625" style="1171"/>
    <col min="12289" max="12289" width="5.85546875" style="1171" customWidth="1"/>
    <col min="12290" max="12290" width="42.5703125" style="1171" customWidth="1"/>
    <col min="12291" max="12296" width="11" style="1171" customWidth="1"/>
    <col min="12297" max="12297" width="12.28515625" style="1171" customWidth="1"/>
    <col min="12298" max="12298" width="2.85546875" style="1171" customWidth="1"/>
    <col min="12299" max="12544" width="9.140625" style="1171"/>
    <col min="12545" max="12545" width="5.85546875" style="1171" customWidth="1"/>
    <col min="12546" max="12546" width="42.5703125" style="1171" customWidth="1"/>
    <col min="12547" max="12552" width="11" style="1171" customWidth="1"/>
    <col min="12553" max="12553" width="12.28515625" style="1171" customWidth="1"/>
    <col min="12554" max="12554" width="2.85546875" style="1171" customWidth="1"/>
    <col min="12555" max="12800" width="9.140625" style="1171"/>
    <col min="12801" max="12801" width="5.85546875" style="1171" customWidth="1"/>
    <col min="12802" max="12802" width="42.5703125" style="1171" customWidth="1"/>
    <col min="12803" max="12808" width="11" style="1171" customWidth="1"/>
    <col min="12809" max="12809" width="12.28515625" style="1171" customWidth="1"/>
    <col min="12810" max="12810" width="2.85546875" style="1171" customWidth="1"/>
    <col min="12811" max="13056" width="9.140625" style="1171"/>
    <col min="13057" max="13057" width="5.85546875" style="1171" customWidth="1"/>
    <col min="13058" max="13058" width="42.5703125" style="1171" customWidth="1"/>
    <col min="13059" max="13064" width="11" style="1171" customWidth="1"/>
    <col min="13065" max="13065" width="12.28515625" style="1171" customWidth="1"/>
    <col min="13066" max="13066" width="2.85546875" style="1171" customWidth="1"/>
    <col min="13067" max="13312" width="9.140625" style="1171"/>
    <col min="13313" max="13313" width="5.85546875" style="1171" customWidth="1"/>
    <col min="13314" max="13314" width="42.5703125" style="1171" customWidth="1"/>
    <col min="13315" max="13320" width="11" style="1171" customWidth="1"/>
    <col min="13321" max="13321" width="12.28515625" style="1171" customWidth="1"/>
    <col min="13322" max="13322" width="2.85546875" style="1171" customWidth="1"/>
    <col min="13323" max="13568" width="9.140625" style="1171"/>
    <col min="13569" max="13569" width="5.85546875" style="1171" customWidth="1"/>
    <col min="13570" max="13570" width="42.5703125" style="1171" customWidth="1"/>
    <col min="13571" max="13576" width="11" style="1171" customWidth="1"/>
    <col min="13577" max="13577" width="12.28515625" style="1171" customWidth="1"/>
    <col min="13578" max="13578" width="2.85546875" style="1171" customWidth="1"/>
    <col min="13579" max="13824" width="9.140625" style="1171"/>
    <col min="13825" max="13825" width="5.85546875" style="1171" customWidth="1"/>
    <col min="13826" max="13826" width="42.5703125" style="1171" customWidth="1"/>
    <col min="13827" max="13832" width="11" style="1171" customWidth="1"/>
    <col min="13833" max="13833" width="12.28515625" style="1171" customWidth="1"/>
    <col min="13834" max="13834" width="2.85546875" style="1171" customWidth="1"/>
    <col min="13835" max="14080" width="9.140625" style="1171"/>
    <col min="14081" max="14081" width="5.85546875" style="1171" customWidth="1"/>
    <col min="14082" max="14082" width="42.5703125" style="1171" customWidth="1"/>
    <col min="14083" max="14088" width="11" style="1171" customWidth="1"/>
    <col min="14089" max="14089" width="12.28515625" style="1171" customWidth="1"/>
    <col min="14090" max="14090" width="2.85546875" style="1171" customWidth="1"/>
    <col min="14091" max="14336" width="9.140625" style="1171"/>
    <col min="14337" max="14337" width="5.85546875" style="1171" customWidth="1"/>
    <col min="14338" max="14338" width="42.5703125" style="1171" customWidth="1"/>
    <col min="14339" max="14344" width="11" style="1171" customWidth="1"/>
    <col min="14345" max="14345" width="12.28515625" style="1171" customWidth="1"/>
    <col min="14346" max="14346" width="2.85546875" style="1171" customWidth="1"/>
    <col min="14347" max="14592" width="9.140625" style="1171"/>
    <col min="14593" max="14593" width="5.85546875" style="1171" customWidth="1"/>
    <col min="14594" max="14594" width="42.5703125" style="1171" customWidth="1"/>
    <col min="14595" max="14600" width="11" style="1171" customWidth="1"/>
    <col min="14601" max="14601" width="12.28515625" style="1171" customWidth="1"/>
    <col min="14602" max="14602" width="2.85546875" style="1171" customWidth="1"/>
    <col min="14603" max="14848" width="9.140625" style="1171"/>
    <col min="14849" max="14849" width="5.85546875" style="1171" customWidth="1"/>
    <col min="14850" max="14850" width="42.5703125" style="1171" customWidth="1"/>
    <col min="14851" max="14856" width="11" style="1171" customWidth="1"/>
    <col min="14857" max="14857" width="12.28515625" style="1171" customWidth="1"/>
    <col min="14858" max="14858" width="2.85546875" style="1171" customWidth="1"/>
    <col min="14859" max="15104" width="9.140625" style="1171"/>
    <col min="15105" max="15105" width="5.85546875" style="1171" customWidth="1"/>
    <col min="15106" max="15106" width="42.5703125" style="1171" customWidth="1"/>
    <col min="15107" max="15112" width="11" style="1171" customWidth="1"/>
    <col min="15113" max="15113" width="12.28515625" style="1171" customWidth="1"/>
    <col min="15114" max="15114" width="2.85546875" style="1171" customWidth="1"/>
    <col min="15115" max="15360" width="9.140625" style="1171"/>
    <col min="15361" max="15361" width="5.85546875" style="1171" customWidth="1"/>
    <col min="15362" max="15362" width="42.5703125" style="1171" customWidth="1"/>
    <col min="15363" max="15368" width="11" style="1171" customWidth="1"/>
    <col min="15369" max="15369" width="12.28515625" style="1171" customWidth="1"/>
    <col min="15370" max="15370" width="2.85546875" style="1171" customWidth="1"/>
    <col min="15371" max="15616" width="9.140625" style="1171"/>
    <col min="15617" max="15617" width="5.85546875" style="1171" customWidth="1"/>
    <col min="15618" max="15618" width="42.5703125" style="1171" customWidth="1"/>
    <col min="15619" max="15624" width="11" style="1171" customWidth="1"/>
    <col min="15625" max="15625" width="12.28515625" style="1171" customWidth="1"/>
    <col min="15626" max="15626" width="2.85546875" style="1171" customWidth="1"/>
    <col min="15627" max="15872" width="9.140625" style="1171"/>
    <col min="15873" max="15873" width="5.85546875" style="1171" customWidth="1"/>
    <col min="15874" max="15874" width="42.5703125" style="1171" customWidth="1"/>
    <col min="15875" max="15880" width="11" style="1171" customWidth="1"/>
    <col min="15881" max="15881" width="12.28515625" style="1171" customWidth="1"/>
    <col min="15882" max="15882" width="2.85546875" style="1171" customWidth="1"/>
    <col min="15883" max="16128" width="9.140625" style="1171"/>
    <col min="16129" max="16129" width="5.85546875" style="1171" customWidth="1"/>
    <col min="16130" max="16130" width="42.5703125" style="1171" customWidth="1"/>
    <col min="16131" max="16136" width="11" style="1171" customWidth="1"/>
    <col min="16137" max="16137" width="12.28515625" style="1171" customWidth="1"/>
    <col min="16138" max="16138" width="2.85546875" style="1171" customWidth="1"/>
    <col min="16139" max="16384" width="9.140625" style="1171"/>
  </cols>
  <sheetData>
    <row r="1" spans="1:10" ht="27.75" customHeight="1">
      <c r="A1" s="1170" t="s">
        <v>566</v>
      </c>
      <c r="B1" s="1170"/>
      <c r="C1" s="1170"/>
      <c r="D1" s="1170"/>
      <c r="E1" s="1170"/>
      <c r="F1" s="1170"/>
      <c r="G1" s="1170"/>
      <c r="H1" s="1170"/>
      <c r="I1" s="1170"/>
    </row>
    <row r="2" spans="1:10" ht="20.25" customHeight="1" thickBot="1">
      <c r="I2" s="1173" t="str">
        <f>'[1]1. sz tájékoztató t.'!E2</f>
        <v>Forintban!</v>
      </c>
    </row>
    <row r="3" spans="1:10" s="1180" customFormat="1" ht="26.25" customHeight="1">
      <c r="A3" s="1174" t="s">
        <v>567</v>
      </c>
      <c r="B3" s="1175" t="s">
        <v>568</v>
      </c>
      <c r="C3" s="1174" t="s">
        <v>569</v>
      </c>
      <c r="D3" s="1176" t="s">
        <v>585</v>
      </c>
      <c r="E3" s="1177" t="s">
        <v>570</v>
      </c>
      <c r="F3" s="1178"/>
      <c r="G3" s="1178"/>
      <c r="H3" s="1179"/>
      <c r="I3" s="1175" t="s">
        <v>1</v>
      </c>
    </row>
    <row r="4" spans="1:10" s="1186" customFormat="1" ht="32.25" customHeight="1" thickBot="1">
      <c r="A4" s="1181"/>
      <c r="B4" s="1182"/>
      <c r="C4" s="1182"/>
      <c r="D4" s="1183"/>
      <c r="E4" s="1184" t="s">
        <v>548</v>
      </c>
      <c r="F4" s="1184" t="s">
        <v>586</v>
      </c>
      <c r="G4" s="1184" t="s">
        <v>587</v>
      </c>
      <c r="H4" s="1185" t="s">
        <v>588</v>
      </c>
      <c r="I4" s="1182"/>
    </row>
    <row r="5" spans="1:10" s="1192" customFormat="1" ht="12.95" customHeight="1" thickBot="1">
      <c r="A5" s="1187" t="s">
        <v>571</v>
      </c>
      <c r="B5" s="1188" t="s">
        <v>14</v>
      </c>
      <c r="C5" s="1189" t="s">
        <v>572</v>
      </c>
      <c r="D5" s="1188" t="s">
        <v>573</v>
      </c>
      <c r="E5" s="1187" t="s">
        <v>574</v>
      </c>
      <c r="F5" s="1189" t="s">
        <v>15</v>
      </c>
      <c r="G5" s="1189" t="s">
        <v>575</v>
      </c>
      <c r="H5" s="1190" t="s">
        <v>576</v>
      </c>
      <c r="I5" s="1191" t="s">
        <v>577</v>
      </c>
    </row>
    <row r="6" spans="1:10" ht="24.75" customHeight="1" thickBot="1">
      <c r="A6" s="1193" t="s">
        <v>28</v>
      </c>
      <c r="B6" s="1193" t="s">
        <v>578</v>
      </c>
      <c r="C6" s="1194"/>
      <c r="D6" s="1195">
        <f>+D7+D8</f>
        <v>0</v>
      </c>
      <c r="E6" s="1196">
        <f>+E7+E8</f>
        <v>0</v>
      </c>
      <c r="F6" s="1197">
        <f>+F7+F8</f>
        <v>0</v>
      </c>
      <c r="G6" s="1197">
        <f>+G7+G8</f>
        <v>0</v>
      </c>
      <c r="H6" s="1198">
        <f>+H7+H8</f>
        <v>0</v>
      </c>
      <c r="I6" s="1199">
        <f t="shared" ref="I6:I19" si="0">SUM(D6:H6)</f>
        <v>0</v>
      </c>
    </row>
    <row r="7" spans="1:10" ht="20.100000000000001" customHeight="1">
      <c r="A7" s="1200" t="s">
        <v>29</v>
      </c>
      <c r="B7" s="1200" t="s">
        <v>579</v>
      </c>
      <c r="C7" s="1201"/>
      <c r="D7" s="1202"/>
      <c r="E7" s="1203"/>
      <c r="F7" s="1204"/>
      <c r="G7" s="1204"/>
      <c r="H7" s="1205"/>
      <c r="I7" s="1206">
        <f t="shared" si="0"/>
        <v>0</v>
      </c>
      <c r="J7" s="1207"/>
    </row>
    <row r="8" spans="1:10" ht="20.100000000000001" customHeight="1" thickBot="1">
      <c r="A8" s="1200" t="s">
        <v>9</v>
      </c>
      <c r="B8" s="1200" t="s">
        <v>579</v>
      </c>
      <c r="C8" s="1201"/>
      <c r="D8" s="1202"/>
      <c r="E8" s="1203"/>
      <c r="F8" s="1204"/>
      <c r="G8" s="1204"/>
      <c r="H8" s="1205"/>
      <c r="I8" s="1206">
        <f t="shared" si="0"/>
        <v>0</v>
      </c>
      <c r="J8" s="1207"/>
    </row>
    <row r="9" spans="1:10" ht="26.1" customHeight="1" thickBot="1">
      <c r="A9" s="1193" t="s">
        <v>10</v>
      </c>
      <c r="B9" s="1193" t="s">
        <v>580</v>
      </c>
      <c r="C9" s="1194"/>
      <c r="D9" s="1195">
        <f>+D10+D11</f>
        <v>0</v>
      </c>
      <c r="E9" s="1196">
        <f>+E10+E11</f>
        <v>0</v>
      </c>
      <c r="F9" s="1197">
        <f>+F10+F11</f>
        <v>0</v>
      </c>
      <c r="G9" s="1197">
        <f>+G10+G11</f>
        <v>0</v>
      </c>
      <c r="H9" s="1198">
        <f>+H10+H11</f>
        <v>0</v>
      </c>
      <c r="I9" s="1199">
        <f t="shared" si="0"/>
        <v>0</v>
      </c>
      <c r="J9" s="1207"/>
    </row>
    <row r="10" spans="1:10" ht="20.100000000000001" customHeight="1">
      <c r="A10" s="1200" t="s">
        <v>11</v>
      </c>
      <c r="B10" s="1200" t="s">
        <v>579</v>
      </c>
      <c r="C10" s="1201"/>
      <c r="D10" s="1202"/>
      <c r="E10" s="1203"/>
      <c r="F10" s="1204"/>
      <c r="G10" s="1204"/>
      <c r="H10" s="1205"/>
      <c r="I10" s="1206">
        <f t="shared" si="0"/>
        <v>0</v>
      </c>
      <c r="J10" s="1207"/>
    </row>
    <row r="11" spans="1:10" ht="20.100000000000001" customHeight="1" thickBot="1">
      <c r="A11" s="1200" t="s">
        <v>12</v>
      </c>
      <c r="B11" s="1200" t="s">
        <v>579</v>
      </c>
      <c r="C11" s="1201"/>
      <c r="D11" s="1202"/>
      <c r="E11" s="1203"/>
      <c r="F11" s="1204"/>
      <c r="G11" s="1204"/>
      <c r="H11" s="1205"/>
      <c r="I11" s="1206">
        <f t="shared" si="0"/>
        <v>0</v>
      </c>
      <c r="J11" s="1207"/>
    </row>
    <row r="12" spans="1:10" ht="20.100000000000001" customHeight="1" thickBot="1">
      <c r="A12" s="1193" t="s">
        <v>13</v>
      </c>
      <c r="B12" s="1193" t="s">
        <v>581</v>
      </c>
      <c r="C12" s="1194"/>
      <c r="D12" s="1195">
        <f>+D14</f>
        <v>0</v>
      </c>
      <c r="E12" s="1196">
        <f>+E14+E13</f>
        <v>0</v>
      </c>
      <c r="F12" s="1197">
        <f>+F14+F13</f>
        <v>0</v>
      </c>
      <c r="G12" s="1197">
        <f>+G14+G13</f>
        <v>0</v>
      </c>
      <c r="H12" s="1198">
        <f>+H14+H13</f>
        <v>0</v>
      </c>
      <c r="I12" s="1199">
        <f>SUM(D12:H12)</f>
        <v>0</v>
      </c>
      <c r="J12" s="1207"/>
    </row>
    <row r="13" spans="1:10" ht="79.5" customHeight="1">
      <c r="A13" s="1208" t="s">
        <v>64</v>
      </c>
      <c r="B13" s="1209"/>
      <c r="C13" s="1210"/>
      <c r="D13" s="1211"/>
      <c r="E13" s="1212"/>
      <c r="F13" s="1213"/>
      <c r="G13" s="1213"/>
      <c r="H13" s="1214"/>
      <c r="I13" s="1215">
        <f>SUM(D13:H13)</f>
        <v>0</v>
      </c>
      <c r="J13" s="1207"/>
    </row>
    <row r="14" spans="1:10" ht="13.5" thickBot="1">
      <c r="A14" s="1200" t="s">
        <v>65</v>
      </c>
      <c r="B14" s="1200"/>
      <c r="C14" s="1201"/>
      <c r="D14" s="1202"/>
      <c r="E14" s="1203"/>
      <c r="F14" s="1204"/>
      <c r="G14" s="1204"/>
      <c r="H14" s="1205"/>
      <c r="I14" s="1206">
        <f t="shared" si="0"/>
        <v>0</v>
      </c>
      <c r="J14" s="1207"/>
    </row>
    <row r="15" spans="1:10" ht="20.100000000000001" customHeight="1" thickBot="1">
      <c r="A15" s="1193" t="s">
        <v>66</v>
      </c>
      <c r="B15" s="1193" t="s">
        <v>582</v>
      </c>
      <c r="C15" s="1194"/>
      <c r="D15" s="1195">
        <f>+D16</f>
        <v>0</v>
      </c>
      <c r="E15" s="1196">
        <f>+E16</f>
        <v>1201503</v>
      </c>
      <c r="F15" s="1197">
        <f>+F16</f>
        <v>0</v>
      </c>
      <c r="G15" s="1197">
        <f>+G16</f>
        <v>0</v>
      </c>
      <c r="H15" s="1198">
        <f>+H16</f>
        <v>0</v>
      </c>
      <c r="I15" s="1199">
        <f t="shared" si="0"/>
        <v>1201503</v>
      </c>
      <c r="J15" s="1207"/>
    </row>
    <row r="16" spans="1:10" ht="103.5" customHeight="1" thickBot="1">
      <c r="A16" s="1216" t="s">
        <v>67</v>
      </c>
      <c r="B16" s="1200" t="s">
        <v>589</v>
      </c>
      <c r="C16" s="1201" t="s">
        <v>584</v>
      </c>
      <c r="D16" s="1202"/>
      <c r="E16" s="1203">
        <f>+'7.sz.m.fejlesztés (2)'!D7</f>
        <v>1201503</v>
      </c>
      <c r="F16" s="1204"/>
      <c r="G16" s="1204"/>
      <c r="H16" s="1205"/>
      <c r="I16" s="1206">
        <f>SUM(D16:H16)</f>
        <v>1201503</v>
      </c>
      <c r="J16" s="1207"/>
    </row>
    <row r="17" spans="1:10" ht="20.100000000000001" customHeight="1" thickBot="1">
      <c r="A17" s="1217" t="s">
        <v>68</v>
      </c>
      <c r="B17" s="1217" t="s">
        <v>583</v>
      </c>
      <c r="C17" s="1194"/>
      <c r="D17" s="1195">
        <f>+D19</f>
        <v>0</v>
      </c>
      <c r="E17" s="1196">
        <f>+E19</f>
        <v>0</v>
      </c>
      <c r="F17" s="1197">
        <f>+F19</f>
        <v>0</v>
      </c>
      <c r="G17" s="1197">
        <f>+G19</f>
        <v>0</v>
      </c>
      <c r="H17" s="1198">
        <f>+H19</f>
        <v>0</v>
      </c>
      <c r="I17" s="1199">
        <f t="shared" si="0"/>
        <v>0</v>
      </c>
      <c r="J17" s="1207"/>
    </row>
    <row r="18" spans="1:10" ht="26.25" customHeight="1">
      <c r="A18" s="1218" t="s">
        <v>301</v>
      </c>
      <c r="B18" s="1200" t="s">
        <v>579</v>
      </c>
      <c r="C18" s="1219"/>
      <c r="D18" s="1220"/>
      <c r="E18" s="1221"/>
      <c r="F18" s="1222"/>
      <c r="G18" s="1222"/>
      <c r="H18" s="1223"/>
      <c r="I18" s="1224"/>
      <c r="J18" s="1207"/>
    </row>
    <row r="19" spans="1:10" ht="20.25" customHeight="1" thickBot="1">
      <c r="A19" s="1218" t="s">
        <v>302</v>
      </c>
      <c r="B19" s="1200" t="s">
        <v>579</v>
      </c>
      <c r="C19" s="1225"/>
      <c r="D19" s="1226"/>
      <c r="E19" s="1227"/>
      <c r="F19" s="1228"/>
      <c r="G19" s="1228"/>
      <c r="H19" s="1229"/>
      <c r="I19" s="1230">
        <f t="shared" si="0"/>
        <v>0</v>
      </c>
      <c r="J19" s="1207"/>
    </row>
    <row r="20" spans="1:10" ht="20.100000000000001" customHeight="1" thickBot="1">
      <c r="A20" s="1231" t="s">
        <v>590</v>
      </c>
      <c r="B20" s="1232"/>
      <c r="C20" s="1233"/>
      <c r="D20" s="1195">
        <f t="shared" ref="D20:I20" si="1">+D6+D9+D12+D15+D17</f>
        <v>0</v>
      </c>
      <c r="E20" s="1196">
        <f>+E6+E9+E12+E15+E17</f>
        <v>1201503</v>
      </c>
      <c r="F20" s="1197">
        <f t="shared" si="1"/>
        <v>0</v>
      </c>
      <c r="G20" s="1197">
        <f t="shared" si="1"/>
        <v>0</v>
      </c>
      <c r="H20" s="1198">
        <f t="shared" si="1"/>
        <v>0</v>
      </c>
      <c r="I20" s="1199">
        <f t="shared" si="1"/>
        <v>1201503</v>
      </c>
      <c r="J20" s="1207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&amp;R15. számú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A2" sqref="A2:F2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1151" t="s">
        <v>597</v>
      </c>
      <c r="F1" s="1151"/>
    </row>
    <row r="2" spans="1:6" ht="17.25">
      <c r="A2" s="1152" t="s">
        <v>334</v>
      </c>
      <c r="B2" s="1152"/>
      <c r="C2" s="1152"/>
      <c r="D2" s="1152"/>
      <c r="E2" s="1152"/>
      <c r="F2" s="1152"/>
    </row>
    <row r="3" spans="1:6" ht="14.25">
      <c r="A3" s="1153" t="s">
        <v>335</v>
      </c>
      <c r="B3" s="1153"/>
      <c r="C3" s="1153"/>
      <c r="D3" s="1153"/>
      <c r="E3" s="1153"/>
      <c r="F3" s="1153"/>
    </row>
    <row r="4" spans="1:6" ht="33.75" customHeight="1">
      <c r="A4" s="752"/>
      <c r="B4" s="752"/>
      <c r="C4" s="752"/>
      <c r="D4" s="752"/>
      <c r="E4" s="752"/>
      <c r="F4" s="752"/>
    </row>
    <row r="5" spans="1:6" ht="15.75">
      <c r="A5" s="753" t="s">
        <v>336</v>
      </c>
      <c r="B5" s="754"/>
      <c r="C5" s="754"/>
      <c r="D5" s="754"/>
      <c r="E5" s="754"/>
      <c r="F5" s="754"/>
    </row>
    <row r="6" spans="1:6" ht="15.75">
      <c r="A6" s="754"/>
      <c r="B6" s="754"/>
      <c r="C6" s="754"/>
      <c r="D6" s="754"/>
      <c r="E6" s="754"/>
      <c r="F6" s="754"/>
    </row>
    <row r="7" spans="1:6" ht="15.75">
      <c r="A7" s="753" t="s">
        <v>337</v>
      </c>
      <c r="B7" s="754"/>
      <c r="C7" s="754"/>
      <c r="D7" s="754"/>
      <c r="E7" s="754"/>
      <c r="F7" s="754"/>
    </row>
    <row r="8" spans="1:6" ht="15.75">
      <c r="A8" s="753"/>
      <c r="B8" s="754"/>
      <c r="C8" s="754"/>
      <c r="D8" s="754"/>
      <c r="E8" s="754"/>
      <c r="F8" s="754"/>
    </row>
    <row r="9" spans="1:6" ht="15">
      <c r="A9" s="755" t="s">
        <v>490</v>
      </c>
      <c r="B9" s="756"/>
      <c r="C9" s="756"/>
      <c r="D9" s="756"/>
      <c r="E9" s="756"/>
      <c r="F9" s="757"/>
    </row>
    <row r="10" spans="1:6" ht="15">
      <c r="A10" s="755"/>
      <c r="B10" s="756"/>
      <c r="C10" s="756"/>
      <c r="D10" s="756"/>
      <c r="E10" s="756"/>
      <c r="F10" s="757"/>
    </row>
    <row r="11" spans="1:6" ht="15">
      <c r="A11" s="755" t="s">
        <v>338</v>
      </c>
      <c r="B11" s="756"/>
      <c r="C11" s="756"/>
      <c r="D11" s="756"/>
      <c r="E11" s="756"/>
    </row>
    <row r="12" spans="1:6" ht="13.5" thickBot="1"/>
    <row r="13" spans="1:6" ht="39" thickBot="1">
      <c r="A13" s="758" t="s">
        <v>285</v>
      </c>
      <c r="B13" s="759" t="s">
        <v>339</v>
      </c>
      <c r="C13" s="760" t="s">
        <v>340</v>
      </c>
      <c r="D13" s="760" t="s">
        <v>341</v>
      </c>
      <c r="E13" s="760" t="s">
        <v>342</v>
      </c>
      <c r="F13" s="761" t="s">
        <v>19</v>
      </c>
    </row>
    <row r="14" spans="1:6" ht="24.75" customHeight="1">
      <c r="A14" s="762" t="s">
        <v>28</v>
      </c>
      <c r="B14" s="763" t="s">
        <v>343</v>
      </c>
      <c r="C14" s="764"/>
      <c r="D14" s="764"/>
      <c r="E14" s="764"/>
      <c r="F14" s="765">
        <v>0</v>
      </c>
    </row>
    <row r="15" spans="1:6" ht="25.5">
      <c r="A15" s="766" t="s">
        <v>29</v>
      </c>
      <c r="B15" s="767" t="s">
        <v>344</v>
      </c>
      <c r="C15" s="768"/>
      <c r="D15" s="768"/>
      <c r="E15" s="768"/>
      <c r="F15" s="769">
        <v>0</v>
      </c>
    </row>
    <row r="16" spans="1:6" ht="25.5">
      <c r="A16" s="766" t="s">
        <v>9</v>
      </c>
      <c r="B16" s="767" t="s">
        <v>345</v>
      </c>
      <c r="C16" s="768"/>
      <c r="D16" s="768"/>
      <c r="E16" s="768"/>
      <c r="F16" s="769">
        <v>0</v>
      </c>
    </row>
    <row r="17" spans="1:6" ht="21" customHeight="1">
      <c r="A17" s="766" t="s">
        <v>10</v>
      </c>
      <c r="B17" s="767" t="s">
        <v>346</v>
      </c>
      <c r="C17" s="768"/>
      <c r="D17" s="768"/>
      <c r="E17" s="768"/>
      <c r="F17" s="769">
        <v>0</v>
      </c>
    </row>
    <row r="18" spans="1:6" ht="40.5" customHeight="1">
      <c r="A18" s="766" t="s">
        <v>11</v>
      </c>
      <c r="B18" s="767" t="s">
        <v>347</v>
      </c>
      <c r="C18" s="768"/>
      <c r="D18" s="768"/>
      <c r="E18" s="768"/>
      <c r="F18" s="769">
        <v>0</v>
      </c>
    </row>
    <row r="19" spans="1:6" ht="21.75" customHeight="1" thickBot="1">
      <c r="A19" s="770" t="s">
        <v>12</v>
      </c>
      <c r="B19" s="771" t="s">
        <v>348</v>
      </c>
      <c r="C19" s="772"/>
      <c r="D19" s="772"/>
      <c r="E19" s="772"/>
      <c r="F19" s="773">
        <v>0</v>
      </c>
    </row>
    <row r="20" spans="1:6" ht="21.75" customHeight="1" thickBot="1">
      <c r="A20" s="774" t="s">
        <v>13</v>
      </c>
      <c r="B20" s="775" t="s">
        <v>19</v>
      </c>
      <c r="C20" s="776">
        <v>0</v>
      </c>
      <c r="D20" s="776">
        <v>0</v>
      </c>
      <c r="E20" s="776">
        <v>0</v>
      </c>
      <c r="F20" s="777">
        <v>0</v>
      </c>
    </row>
    <row r="21" spans="1:6">
      <c r="A21" s="757"/>
      <c r="B21" s="757"/>
      <c r="C21" s="757"/>
      <c r="D21" s="757"/>
      <c r="E21" s="757"/>
      <c r="F21" s="757"/>
    </row>
    <row r="22" spans="1:6">
      <c r="A22" s="757"/>
      <c r="B22" s="757"/>
      <c r="C22" s="757"/>
      <c r="D22" s="757"/>
      <c r="E22" s="757"/>
      <c r="F22" s="757"/>
    </row>
    <row r="23" spans="1:6">
      <c r="A23" s="757"/>
      <c r="B23" s="757"/>
      <c r="C23" s="757"/>
      <c r="D23" s="757"/>
      <c r="E23" s="757"/>
      <c r="F23" s="757"/>
    </row>
    <row r="24" spans="1:6" ht="15.75">
      <c r="A24" s="754" t="s">
        <v>549</v>
      </c>
      <c r="B24" s="757"/>
      <c r="C24" s="757"/>
      <c r="D24" s="757"/>
      <c r="E24" s="757"/>
      <c r="F24" s="757"/>
    </row>
    <row r="25" spans="1:6">
      <c r="A25" s="757"/>
      <c r="B25" s="757"/>
      <c r="C25" s="757"/>
      <c r="D25" s="757"/>
      <c r="E25" s="757"/>
      <c r="F25" s="757"/>
    </row>
    <row r="26" spans="1:6">
      <c r="A26" s="757"/>
      <c r="B26" s="757"/>
      <c r="C26" s="757"/>
      <c r="D26" s="757"/>
      <c r="E26" s="757"/>
      <c r="F26" s="757"/>
    </row>
    <row r="29" spans="1:6" ht="13.5">
      <c r="C29" s="778"/>
      <c r="D29" s="779" t="s">
        <v>349</v>
      </c>
      <c r="E29" s="778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7"/>
  <sheetViews>
    <sheetView topLeftCell="A48" workbookViewId="0">
      <selection activeCell="C57" sqref="C57"/>
    </sheetView>
  </sheetViews>
  <sheetFormatPr defaultRowHeight="12.75"/>
  <cols>
    <col min="1" max="1" width="8.28515625" style="338" customWidth="1"/>
    <col min="2" max="2" width="8.28515625" style="332" customWidth="1"/>
    <col min="3" max="3" width="52" style="332" customWidth="1"/>
    <col min="4" max="6" width="8.28515625" style="332" bestFit="1" customWidth="1"/>
    <col min="7" max="7" width="7.42578125" style="332" bestFit="1" customWidth="1"/>
    <col min="8" max="8" width="8.42578125" style="332" bestFit="1" customWidth="1"/>
    <col min="9" max="9" width="8.85546875" style="332" hidden="1" customWidth="1"/>
    <col min="10" max="12" width="8.28515625" style="332" bestFit="1" customWidth="1"/>
    <col min="13" max="13" width="7.42578125" style="332" bestFit="1" customWidth="1"/>
    <col min="14" max="14" width="8.42578125" style="332" bestFit="1" customWidth="1"/>
    <col min="15" max="15" width="8.85546875" style="332" hidden="1" customWidth="1"/>
    <col min="16" max="16" width="12.42578125" style="332" bestFit="1" customWidth="1"/>
    <col min="17" max="17" width="4.5703125" style="332" hidden="1" customWidth="1"/>
    <col min="18" max="18" width="0" style="332" hidden="1" customWidth="1"/>
    <col min="19" max="19" width="10" style="332" hidden="1" customWidth="1"/>
    <col min="20" max="20" width="0" style="332" hidden="1" customWidth="1"/>
    <col min="21" max="16384" width="9.140625" style="332"/>
  </cols>
  <sheetData>
    <row r="1" spans="1:20" s="141" customFormat="1" ht="21" hidden="1" customHeight="1">
      <c r="A1" s="137"/>
      <c r="B1" s="138"/>
      <c r="C1" s="139"/>
      <c r="D1" s="140"/>
      <c r="E1" s="140"/>
      <c r="F1" s="140"/>
      <c r="G1" s="140"/>
      <c r="H1" s="140"/>
      <c r="I1" s="140"/>
      <c r="J1" s="1024"/>
      <c r="K1" s="1024"/>
      <c r="L1" s="1024"/>
      <c r="M1" s="1024"/>
      <c r="N1" s="1024"/>
      <c r="O1" s="1024"/>
      <c r="P1" s="1024"/>
    </row>
    <row r="2" spans="1:20" s="144" customFormat="1" ht="25.5" hidden="1" customHeight="1" thickBot="1">
      <c r="A2" s="1023"/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</row>
    <row r="3" spans="1:20" s="147" customFormat="1" ht="40.5" hidden="1" customHeight="1" thickBot="1">
      <c r="A3" s="145"/>
      <c r="B3" s="145"/>
      <c r="C3" s="145"/>
      <c r="D3" s="1028" t="s">
        <v>4</v>
      </c>
      <c r="E3" s="1029"/>
      <c r="F3" s="1029"/>
      <c r="G3" s="1029"/>
      <c r="H3" s="1029"/>
      <c r="I3" s="1030"/>
      <c r="J3" s="1028" t="s">
        <v>118</v>
      </c>
      <c r="K3" s="1029"/>
      <c r="L3" s="1029"/>
      <c r="M3" s="1029"/>
      <c r="N3" s="1029"/>
      <c r="O3" s="1030"/>
      <c r="P3" s="1154" t="s">
        <v>166</v>
      </c>
      <c r="Q3" s="1155"/>
      <c r="R3" s="1155"/>
      <c r="S3" s="1156"/>
      <c r="T3" s="609"/>
    </row>
    <row r="4" spans="1:20" ht="24.75" hidden="1" thickBot="1">
      <c r="A4" s="1026" t="s">
        <v>120</v>
      </c>
      <c r="B4" s="1027"/>
      <c r="C4" s="587" t="s">
        <v>121</v>
      </c>
      <c r="D4" s="576" t="s">
        <v>78</v>
      </c>
      <c r="E4" s="148" t="s">
        <v>250</v>
      </c>
      <c r="F4" s="148" t="s">
        <v>254</v>
      </c>
      <c r="G4" s="148" t="s">
        <v>258</v>
      </c>
      <c r="H4" s="148" t="s">
        <v>278</v>
      </c>
      <c r="I4" s="544" t="s">
        <v>264</v>
      </c>
      <c r="J4" s="576" t="s">
        <v>78</v>
      </c>
      <c r="K4" s="148" t="s">
        <v>250</v>
      </c>
      <c r="L4" s="148" t="s">
        <v>254</v>
      </c>
      <c r="M4" s="148" t="s">
        <v>258</v>
      </c>
      <c r="N4" s="148" t="s">
        <v>278</v>
      </c>
      <c r="O4" s="544" t="s">
        <v>264</v>
      </c>
      <c r="P4" s="576" t="s">
        <v>280</v>
      </c>
      <c r="Q4" s="148" t="s">
        <v>274</v>
      </c>
      <c r="R4" s="148" t="s">
        <v>254</v>
      </c>
      <c r="S4" s="544" t="s">
        <v>254</v>
      </c>
    </row>
    <row r="5" spans="1:20" s="153" customFormat="1" ht="12.95" hidden="1" customHeight="1" thickBot="1">
      <c r="A5" s="150">
        <v>1</v>
      </c>
      <c r="B5" s="151">
        <v>2</v>
      </c>
      <c r="C5" s="312">
        <v>3</v>
      </c>
      <c r="D5" s="150"/>
      <c r="E5" s="151"/>
      <c r="F5" s="151"/>
      <c r="G5" s="151"/>
      <c r="H5" s="151"/>
      <c r="I5" s="152"/>
      <c r="J5" s="150"/>
      <c r="K5" s="151"/>
      <c r="L5" s="151"/>
      <c r="M5" s="151"/>
      <c r="N5" s="151"/>
      <c r="O5" s="152"/>
      <c r="P5" s="150"/>
      <c r="Q5" s="151"/>
      <c r="R5" s="151"/>
      <c r="S5" s="152"/>
    </row>
    <row r="6" spans="1:20" s="153" customFormat="1" ht="15.95" hidden="1" customHeight="1" thickBot="1">
      <c r="A6" s="154"/>
      <c r="B6" s="155"/>
      <c r="C6" s="155" t="s">
        <v>122</v>
      </c>
      <c r="D6" s="552"/>
      <c r="E6" s="221"/>
      <c r="F6" s="221"/>
      <c r="G6" s="221"/>
      <c r="H6" s="221"/>
      <c r="I6" s="290"/>
      <c r="J6" s="552"/>
      <c r="K6" s="221"/>
      <c r="L6" s="221"/>
      <c r="M6" s="221"/>
      <c r="N6" s="221"/>
      <c r="O6" s="290"/>
      <c r="P6" s="552"/>
      <c r="Q6" s="221"/>
      <c r="R6" s="221"/>
      <c r="S6" s="290"/>
    </row>
    <row r="7" spans="1:20" s="159" customFormat="1" ht="12" hidden="1" customHeight="1" thickBot="1">
      <c r="A7" s="150" t="s">
        <v>28</v>
      </c>
      <c r="B7" s="156"/>
      <c r="C7" s="588" t="s">
        <v>123</v>
      </c>
      <c r="D7" s="553"/>
      <c r="E7" s="222"/>
      <c r="F7" s="222"/>
      <c r="G7" s="222"/>
      <c r="H7" s="618"/>
      <c r="I7" s="432"/>
      <c r="J7" s="553"/>
      <c r="K7" s="222"/>
      <c r="L7" s="222"/>
      <c r="M7" s="222"/>
      <c r="N7" s="618"/>
      <c r="O7" s="432"/>
      <c r="P7" s="553"/>
      <c r="Q7" s="222"/>
      <c r="R7" s="222"/>
      <c r="S7" s="158"/>
    </row>
    <row r="8" spans="1:20" s="159" customFormat="1" ht="12" hidden="1" customHeight="1" thickBot="1">
      <c r="A8" s="150" t="s">
        <v>9</v>
      </c>
      <c r="B8" s="156"/>
      <c r="C8" s="588" t="s">
        <v>129</v>
      </c>
      <c r="D8" s="553">
        <f t="shared" ref="D8:M8" si="0">SUM(D9:D12)</f>
        <v>0</v>
      </c>
      <c r="E8" s="222">
        <f t="shared" si="0"/>
        <v>0</v>
      </c>
      <c r="F8" s="222">
        <f t="shared" si="0"/>
        <v>0</v>
      </c>
      <c r="G8" s="222">
        <f>SUM(G9:G12)</f>
        <v>0</v>
      </c>
      <c r="H8" s="618">
        <f>SUM(H9:H12)</f>
        <v>0</v>
      </c>
      <c r="I8" s="432"/>
      <c r="J8" s="553">
        <f t="shared" si="0"/>
        <v>0</v>
      </c>
      <c r="K8" s="222">
        <f t="shared" si="0"/>
        <v>0</v>
      </c>
      <c r="L8" s="222">
        <f t="shared" si="0"/>
        <v>0</v>
      </c>
      <c r="M8" s="222">
        <f t="shared" si="0"/>
        <v>0</v>
      </c>
      <c r="N8" s="618" t="s">
        <v>282</v>
      </c>
      <c r="O8" s="432"/>
      <c r="P8" s="553"/>
      <c r="Q8" s="222"/>
      <c r="R8" s="222"/>
      <c r="S8" s="158"/>
    </row>
    <row r="9" spans="1:20" s="165" customFormat="1" ht="12" hidden="1" customHeight="1">
      <c r="A9" s="162"/>
      <c r="B9" s="161" t="s">
        <v>130</v>
      </c>
      <c r="C9" s="565" t="s">
        <v>85</v>
      </c>
      <c r="D9" s="555"/>
      <c r="E9" s="223"/>
      <c r="F9" s="223"/>
      <c r="G9" s="223"/>
      <c r="H9" s="619"/>
      <c r="I9" s="575"/>
      <c r="J9" s="555"/>
      <c r="K9" s="223"/>
      <c r="L9" s="223"/>
      <c r="M9" s="223"/>
      <c r="N9" s="619"/>
      <c r="O9" s="575"/>
      <c r="P9" s="555"/>
      <c r="Q9" s="223"/>
      <c r="R9" s="223"/>
      <c r="S9" s="164"/>
    </row>
    <row r="10" spans="1:20" s="165" customFormat="1" ht="12" hidden="1" customHeight="1">
      <c r="A10" s="162"/>
      <c r="B10" s="161" t="s">
        <v>131</v>
      </c>
      <c r="C10" s="566" t="s">
        <v>132</v>
      </c>
      <c r="D10" s="555"/>
      <c r="E10" s="223"/>
      <c r="F10" s="223"/>
      <c r="G10" s="223"/>
      <c r="H10" s="619"/>
      <c r="I10" s="604"/>
      <c r="J10" s="555"/>
      <c r="K10" s="223"/>
      <c r="L10" s="223"/>
      <c r="M10" s="223"/>
      <c r="N10" s="619"/>
      <c r="O10" s="604"/>
      <c r="P10" s="555"/>
      <c r="Q10" s="223"/>
      <c r="R10" s="223"/>
      <c r="S10" s="164"/>
    </row>
    <row r="11" spans="1:20" s="165" customFormat="1" ht="12" hidden="1" customHeight="1">
      <c r="A11" s="162"/>
      <c r="B11" s="161" t="s">
        <v>133</v>
      </c>
      <c r="C11" s="566" t="s">
        <v>86</v>
      </c>
      <c r="D11" s="555"/>
      <c r="E11" s="223"/>
      <c r="F11" s="223"/>
      <c r="G11" s="223"/>
      <c r="H11" s="619"/>
      <c r="I11" s="604"/>
      <c r="J11" s="555"/>
      <c r="K11" s="223"/>
      <c r="L11" s="223"/>
      <c r="M11" s="223"/>
      <c r="N11" s="619"/>
      <c r="O11" s="604"/>
      <c r="P11" s="555"/>
      <c r="Q11" s="223"/>
      <c r="R11" s="223"/>
      <c r="S11" s="164"/>
    </row>
    <row r="12" spans="1:20" s="165" customFormat="1" ht="12" hidden="1" customHeight="1" thickBot="1">
      <c r="A12" s="162"/>
      <c r="B12" s="161" t="s">
        <v>134</v>
      </c>
      <c r="C12" s="566" t="s">
        <v>132</v>
      </c>
      <c r="D12" s="555"/>
      <c r="E12" s="223"/>
      <c r="F12" s="223"/>
      <c r="G12" s="223"/>
      <c r="H12" s="619"/>
      <c r="I12" s="610"/>
      <c r="J12" s="555"/>
      <c r="K12" s="223"/>
      <c r="L12" s="223"/>
      <c r="M12" s="223"/>
      <c r="N12" s="619"/>
      <c r="O12" s="610"/>
      <c r="P12" s="555"/>
      <c r="Q12" s="223"/>
      <c r="R12" s="223"/>
      <c r="S12" s="164"/>
    </row>
    <row r="13" spans="1:20" s="165" customFormat="1" ht="12" hidden="1" customHeight="1" thickBot="1">
      <c r="A13" s="170" t="s">
        <v>10</v>
      </c>
      <c r="B13" s="171"/>
      <c r="C13" s="564" t="s">
        <v>135</v>
      </c>
      <c r="D13" s="553">
        <f t="shared" ref="D13:M13" si="1">SUM(D14:D15)</f>
        <v>0</v>
      </c>
      <c r="E13" s="222">
        <f t="shared" si="1"/>
        <v>0</v>
      </c>
      <c r="F13" s="222">
        <f t="shared" si="1"/>
        <v>0</v>
      </c>
      <c r="G13" s="222">
        <f>SUM(G14:G15)</f>
        <v>0</v>
      </c>
      <c r="H13" s="618"/>
      <c r="I13" s="432"/>
      <c r="J13" s="553">
        <f t="shared" si="1"/>
        <v>0</v>
      </c>
      <c r="K13" s="222">
        <f t="shared" si="1"/>
        <v>0</v>
      </c>
      <c r="L13" s="222">
        <f t="shared" si="1"/>
        <v>0</v>
      </c>
      <c r="M13" s="222">
        <f t="shared" si="1"/>
        <v>0</v>
      </c>
      <c r="N13" s="618"/>
      <c r="O13" s="432"/>
      <c r="P13" s="553"/>
      <c r="Q13" s="222"/>
      <c r="R13" s="222"/>
      <c r="S13" s="158"/>
    </row>
    <row r="14" spans="1:20" s="159" customFormat="1" ht="12" hidden="1" customHeight="1">
      <c r="A14" s="172"/>
      <c r="B14" s="173" t="s">
        <v>136</v>
      </c>
      <c r="C14" s="589" t="s">
        <v>137</v>
      </c>
      <c r="D14" s="556"/>
      <c r="E14" s="224"/>
      <c r="F14" s="224"/>
      <c r="G14" s="224"/>
      <c r="H14" s="620"/>
      <c r="I14" s="575"/>
      <c r="J14" s="556"/>
      <c r="K14" s="224"/>
      <c r="L14" s="224"/>
      <c r="M14" s="224"/>
      <c r="N14" s="620"/>
      <c r="O14" s="575"/>
      <c r="P14" s="556"/>
      <c r="Q14" s="224"/>
      <c r="R14" s="224"/>
      <c r="S14" s="175"/>
    </row>
    <row r="15" spans="1:20" s="159" customFormat="1" ht="12" hidden="1" customHeight="1" thickBot="1">
      <c r="A15" s="176"/>
      <c r="B15" s="177" t="s">
        <v>138</v>
      </c>
      <c r="C15" s="590" t="s">
        <v>139</v>
      </c>
      <c r="D15" s="557"/>
      <c r="E15" s="225"/>
      <c r="F15" s="225"/>
      <c r="G15" s="225"/>
      <c r="H15" s="621"/>
      <c r="I15" s="610"/>
      <c r="J15" s="557"/>
      <c r="K15" s="225"/>
      <c r="L15" s="225"/>
      <c r="M15" s="225"/>
      <c r="N15" s="621"/>
      <c r="O15" s="610"/>
      <c r="P15" s="557"/>
      <c r="Q15" s="225"/>
      <c r="R15" s="225"/>
      <c r="S15" s="179"/>
    </row>
    <row r="16" spans="1:20" s="159" customFormat="1" ht="12" hidden="1" customHeight="1" thickBot="1">
      <c r="A16" s="170" t="s">
        <v>11</v>
      </c>
      <c r="B16" s="156"/>
      <c r="C16" s="564" t="s">
        <v>140</v>
      </c>
      <c r="D16" s="558"/>
      <c r="E16" s="226"/>
      <c r="F16" s="226"/>
      <c r="G16" s="226"/>
      <c r="H16" s="622"/>
      <c r="I16" s="432"/>
      <c r="J16" s="558"/>
      <c r="K16" s="226"/>
      <c r="L16" s="226"/>
      <c r="M16" s="226"/>
      <c r="N16" s="622" t="s">
        <v>282</v>
      </c>
      <c r="O16" s="432"/>
      <c r="P16" s="558"/>
      <c r="Q16" s="226"/>
      <c r="R16" s="226"/>
      <c r="S16" s="180"/>
    </row>
    <row r="17" spans="1:19" s="159" customFormat="1" ht="12" hidden="1" customHeight="1" thickBot="1">
      <c r="A17" s="150" t="s">
        <v>12</v>
      </c>
      <c r="B17" s="181"/>
      <c r="C17" s="564" t="s">
        <v>141</v>
      </c>
      <c r="D17" s="553">
        <f t="shared" ref="D17:M17" si="2">D7+D8+D13+D16</f>
        <v>0</v>
      </c>
      <c r="E17" s="222">
        <f t="shared" si="2"/>
        <v>0</v>
      </c>
      <c r="F17" s="222">
        <f t="shared" si="2"/>
        <v>0</v>
      </c>
      <c r="G17" s="222">
        <f t="shared" si="2"/>
        <v>0</v>
      </c>
      <c r="H17" s="618" t="s">
        <v>282</v>
      </c>
      <c r="I17" s="432"/>
      <c r="J17" s="553">
        <f t="shared" si="2"/>
        <v>0</v>
      </c>
      <c r="K17" s="222">
        <f t="shared" si="2"/>
        <v>0</v>
      </c>
      <c r="L17" s="222">
        <f t="shared" si="2"/>
        <v>0</v>
      </c>
      <c r="M17" s="222">
        <f t="shared" si="2"/>
        <v>0</v>
      </c>
      <c r="N17" s="618" t="s">
        <v>282</v>
      </c>
      <c r="O17" s="432"/>
      <c r="P17" s="553"/>
      <c r="Q17" s="222"/>
      <c r="R17" s="222"/>
      <c r="S17" s="158"/>
    </row>
    <row r="18" spans="1:19" s="165" customFormat="1" ht="12" hidden="1" customHeight="1" thickBot="1">
      <c r="A18" s="182" t="s">
        <v>13</v>
      </c>
      <c r="B18" s="183"/>
      <c r="C18" s="591" t="s">
        <v>142</v>
      </c>
      <c r="D18" s="559">
        <f t="shared" ref="D18:M18" si="3">SUM(D19:D20)</f>
        <v>0</v>
      </c>
      <c r="E18" s="227">
        <f t="shared" si="3"/>
        <v>0</v>
      </c>
      <c r="F18" s="227">
        <f t="shared" si="3"/>
        <v>0</v>
      </c>
      <c r="G18" s="227">
        <f>SUM(G19:G20)</f>
        <v>0</v>
      </c>
      <c r="H18" s="623" t="s">
        <v>282</v>
      </c>
      <c r="I18" s="432"/>
      <c r="J18" s="559">
        <f t="shared" si="3"/>
        <v>0</v>
      </c>
      <c r="K18" s="227">
        <f t="shared" si="3"/>
        <v>0</v>
      </c>
      <c r="L18" s="227">
        <f t="shared" si="3"/>
        <v>0</v>
      </c>
      <c r="M18" s="227">
        <f t="shared" si="3"/>
        <v>0</v>
      </c>
      <c r="N18" s="623" t="s">
        <v>282</v>
      </c>
      <c r="O18" s="432"/>
      <c r="P18" s="553"/>
      <c r="Q18" s="222"/>
      <c r="R18" s="222"/>
      <c r="S18" s="158"/>
    </row>
    <row r="19" spans="1:19" s="165" customFormat="1" ht="15" hidden="1" customHeight="1">
      <c r="A19" s="160"/>
      <c r="B19" s="185" t="s">
        <v>143</v>
      </c>
      <c r="C19" s="589" t="s">
        <v>144</v>
      </c>
      <c r="D19" s="556"/>
      <c r="E19" s="224"/>
      <c r="F19" s="224"/>
      <c r="G19" s="224"/>
      <c r="H19" s="620"/>
      <c r="I19" s="575"/>
      <c r="J19" s="556"/>
      <c r="K19" s="224"/>
      <c r="L19" s="224"/>
      <c r="M19" s="224"/>
      <c r="N19" s="620" t="s">
        <v>282</v>
      </c>
      <c r="O19" s="575"/>
      <c r="P19" s="562"/>
      <c r="Q19" s="563"/>
      <c r="R19" s="563"/>
      <c r="S19" s="287"/>
    </row>
    <row r="20" spans="1:19" s="165" customFormat="1" ht="15" hidden="1" customHeight="1" thickBot="1">
      <c r="A20" s="186"/>
      <c r="B20" s="187" t="s">
        <v>145</v>
      </c>
      <c r="C20" s="592" t="s">
        <v>146</v>
      </c>
      <c r="D20" s="560"/>
      <c r="E20" s="228"/>
      <c r="F20" s="228"/>
      <c r="G20" s="228"/>
      <c r="H20" s="624"/>
      <c r="I20" s="610"/>
      <c r="J20" s="560"/>
      <c r="K20" s="228"/>
      <c r="L20" s="228"/>
      <c r="M20" s="228"/>
      <c r="N20" s="624"/>
      <c r="O20" s="610"/>
      <c r="P20" s="560"/>
      <c r="Q20" s="228"/>
      <c r="R20" s="228"/>
      <c r="S20" s="189"/>
    </row>
    <row r="21" spans="1:19" ht="13.5" hidden="1" thickBot="1">
      <c r="A21" s="190" t="s">
        <v>64</v>
      </c>
      <c r="B21" s="333"/>
      <c r="C21" s="568" t="s">
        <v>147</v>
      </c>
      <c r="D21" s="558"/>
      <c r="E21" s="226"/>
      <c r="F21" s="226"/>
      <c r="G21" s="226"/>
      <c r="H21" s="622"/>
      <c r="I21" s="432"/>
      <c r="J21" s="558"/>
      <c r="K21" s="226"/>
      <c r="L21" s="226"/>
      <c r="M21" s="226"/>
      <c r="N21" s="622"/>
      <c r="O21" s="432"/>
      <c r="P21" s="558"/>
      <c r="Q21" s="226"/>
      <c r="R21" s="226"/>
      <c r="S21" s="180"/>
    </row>
    <row r="22" spans="1:19" s="153" customFormat="1" ht="16.5" hidden="1" customHeight="1" thickBot="1">
      <c r="A22" s="190" t="s">
        <v>65</v>
      </c>
      <c r="B22" s="334"/>
      <c r="C22" s="593" t="s">
        <v>148</v>
      </c>
      <c r="D22" s="561">
        <f t="shared" ref="D22:M22" si="4">D17+D21+D18</f>
        <v>0</v>
      </c>
      <c r="E22" s="229">
        <f t="shared" si="4"/>
        <v>0</v>
      </c>
      <c r="F22" s="229">
        <f t="shared" si="4"/>
        <v>0</v>
      </c>
      <c r="G22" s="229">
        <f t="shared" si="4"/>
        <v>0</v>
      </c>
      <c r="H22" s="625" t="s">
        <v>282</v>
      </c>
      <c r="I22" s="432"/>
      <c r="J22" s="561">
        <f t="shared" si="4"/>
        <v>0</v>
      </c>
      <c r="K22" s="229">
        <f t="shared" si="4"/>
        <v>0</v>
      </c>
      <c r="L22" s="229">
        <f t="shared" si="4"/>
        <v>0</v>
      </c>
      <c r="M22" s="229">
        <f t="shared" si="4"/>
        <v>0</v>
      </c>
      <c r="N22" s="625" t="s">
        <v>282</v>
      </c>
      <c r="O22" s="432"/>
      <c r="P22" s="561"/>
      <c r="Q22" s="229"/>
      <c r="R22" s="229"/>
      <c r="S22" s="213"/>
    </row>
    <row r="23" spans="1:19" s="199" customFormat="1" ht="12" hidden="1" customHeight="1">
      <c r="A23" s="196"/>
      <c r="B23" s="196"/>
      <c r="C23" s="197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</row>
    <row r="24" spans="1:19" ht="12" hidden="1" customHeight="1" thickBot="1">
      <c r="A24" s="200"/>
      <c r="B24" s="201"/>
      <c r="C24" s="201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</row>
    <row r="25" spans="1:19" ht="12" hidden="1" customHeight="1" thickBot="1">
      <c r="A25" s="203"/>
      <c r="B25" s="204"/>
      <c r="C25" s="205" t="s">
        <v>149</v>
      </c>
      <c r="D25" s="220"/>
      <c r="E25" s="220"/>
      <c r="F25" s="220"/>
      <c r="G25" s="220"/>
      <c r="H25" s="220"/>
      <c r="I25" s="220"/>
      <c r="J25" s="229"/>
      <c r="K25" s="229"/>
      <c r="L25" s="220"/>
      <c r="M25" s="220"/>
      <c r="N25" s="220"/>
      <c r="O25" s="220"/>
      <c r="P25" s="195"/>
      <c r="Q25" s="195"/>
      <c r="R25" s="195"/>
      <c r="S25" s="195"/>
    </row>
    <row r="26" spans="1:19" ht="12" hidden="1" customHeight="1" thickBot="1">
      <c r="A26" s="170" t="s">
        <v>28</v>
      </c>
      <c r="B26" s="206"/>
      <c r="C26" s="564" t="s">
        <v>150</v>
      </c>
      <c r="D26" s="553">
        <f t="shared" ref="D26:M26" si="5">SUM(D27:D31)</f>
        <v>0</v>
      </c>
      <c r="E26" s="222">
        <f t="shared" si="5"/>
        <v>0</v>
      </c>
      <c r="F26" s="222">
        <f t="shared" si="5"/>
        <v>0</v>
      </c>
      <c r="G26" s="222">
        <f>SUM(G27:G31)</f>
        <v>0</v>
      </c>
      <c r="H26" s="626" t="s">
        <v>282</v>
      </c>
      <c r="I26" s="549"/>
      <c r="J26" s="553">
        <f t="shared" si="5"/>
        <v>0</v>
      </c>
      <c r="K26" s="222">
        <f t="shared" si="5"/>
        <v>0</v>
      </c>
      <c r="L26" s="222">
        <f t="shared" si="5"/>
        <v>0</v>
      </c>
      <c r="M26" s="222">
        <f t="shared" si="5"/>
        <v>0</v>
      </c>
      <c r="N26" s="626" t="s">
        <v>282</v>
      </c>
      <c r="O26" s="549"/>
      <c r="P26" s="611"/>
      <c r="Q26" s="545"/>
      <c r="R26" s="158"/>
      <c r="S26" s="158"/>
    </row>
    <row r="27" spans="1:19" ht="12" hidden="1" customHeight="1">
      <c r="A27" s="207"/>
      <c r="B27" s="208" t="s">
        <v>124</v>
      </c>
      <c r="C27" s="565" t="s">
        <v>151</v>
      </c>
      <c r="D27" s="571"/>
      <c r="E27" s="231"/>
      <c r="F27" s="231"/>
      <c r="G27" s="231"/>
      <c r="H27" s="627"/>
      <c r="I27" s="550"/>
      <c r="J27" s="571"/>
      <c r="K27" s="231"/>
      <c r="L27" s="231"/>
      <c r="M27" s="231"/>
      <c r="N27" s="627"/>
      <c r="O27" s="550"/>
      <c r="P27" s="612"/>
      <c r="Q27" s="579"/>
      <c r="R27" s="164"/>
      <c r="S27" s="164"/>
    </row>
    <row r="28" spans="1:19" ht="12" hidden="1" customHeight="1">
      <c r="A28" s="209"/>
      <c r="B28" s="210" t="s">
        <v>125</v>
      </c>
      <c r="C28" s="566" t="s">
        <v>54</v>
      </c>
      <c r="D28" s="573"/>
      <c r="E28" s="232"/>
      <c r="F28" s="232"/>
      <c r="G28" s="232"/>
      <c r="H28" s="628"/>
      <c r="I28" s="600"/>
      <c r="J28" s="573"/>
      <c r="K28" s="232"/>
      <c r="L28" s="232"/>
      <c r="M28" s="232"/>
      <c r="N28" s="628"/>
      <c r="O28" s="600"/>
      <c r="P28" s="612"/>
      <c r="Q28" s="579"/>
      <c r="R28" s="164"/>
      <c r="S28" s="164"/>
    </row>
    <row r="29" spans="1:19" ht="12" hidden="1" customHeight="1">
      <c r="A29" s="209"/>
      <c r="B29" s="210" t="s">
        <v>126</v>
      </c>
      <c r="C29" s="566" t="s">
        <v>152</v>
      </c>
      <c r="D29" s="573"/>
      <c r="E29" s="232"/>
      <c r="F29" s="232"/>
      <c r="G29" s="232"/>
      <c r="H29" s="628"/>
      <c r="I29" s="600"/>
      <c r="J29" s="573"/>
      <c r="K29" s="232"/>
      <c r="L29" s="232"/>
      <c r="M29" s="232"/>
      <c r="N29" s="628"/>
      <c r="O29" s="600"/>
      <c r="P29" s="612"/>
      <c r="Q29" s="579"/>
      <c r="R29" s="164"/>
      <c r="S29" s="164"/>
    </row>
    <row r="30" spans="1:19" s="199" customFormat="1" ht="12" hidden="1" customHeight="1">
      <c r="A30" s="209"/>
      <c r="B30" s="210" t="s">
        <v>127</v>
      </c>
      <c r="C30" s="566" t="s">
        <v>94</v>
      </c>
      <c r="D30" s="573"/>
      <c r="E30" s="232"/>
      <c r="F30" s="232"/>
      <c r="G30" s="232"/>
      <c r="H30" s="628"/>
      <c r="I30" s="601"/>
      <c r="J30" s="573"/>
      <c r="K30" s="232"/>
      <c r="L30" s="232"/>
      <c r="M30" s="232"/>
      <c r="N30" s="628"/>
      <c r="O30" s="601"/>
      <c r="P30" s="612"/>
      <c r="Q30" s="579"/>
      <c r="R30" s="164"/>
      <c r="S30" s="164"/>
    </row>
    <row r="31" spans="1:19" ht="12" hidden="1" customHeight="1" thickBot="1">
      <c r="A31" s="209"/>
      <c r="B31" s="210" t="s">
        <v>53</v>
      </c>
      <c r="C31" s="566" t="s">
        <v>96</v>
      </c>
      <c r="D31" s="573"/>
      <c r="E31" s="232"/>
      <c r="F31" s="232"/>
      <c r="G31" s="232"/>
      <c r="H31" s="628"/>
      <c r="I31" s="602"/>
      <c r="J31" s="573"/>
      <c r="K31" s="232"/>
      <c r="L31" s="232"/>
      <c r="M31" s="232"/>
      <c r="N31" s="628"/>
      <c r="O31" s="602"/>
      <c r="P31" s="613"/>
      <c r="Q31" s="580"/>
      <c r="R31" s="211"/>
      <c r="S31" s="211"/>
    </row>
    <row r="32" spans="1:19" ht="12" hidden="1" customHeight="1" thickBot="1">
      <c r="A32" s="170" t="s">
        <v>29</v>
      </c>
      <c r="B32" s="206"/>
      <c r="C32" s="564" t="s">
        <v>153</v>
      </c>
      <c r="D32" s="553">
        <f>SUM(D33:D36)</f>
        <v>0</v>
      </c>
      <c r="E32" s="222">
        <f>SUM(E33:E36)</f>
        <v>0</v>
      </c>
      <c r="F32" s="222">
        <f>SUM(F33:F36)</f>
        <v>0</v>
      </c>
      <c r="G32" s="222">
        <f>SUM(G33:G36)</f>
        <v>0</v>
      </c>
      <c r="H32" s="626"/>
      <c r="I32" s="551"/>
      <c r="J32" s="553"/>
      <c r="K32" s="222"/>
      <c r="L32" s="222">
        <f>SUM(L33:L36)</f>
        <v>0</v>
      </c>
      <c r="M32" s="222">
        <f>SUM(M33:M36)</f>
        <v>0</v>
      </c>
      <c r="N32" s="626"/>
      <c r="O32" s="551"/>
      <c r="P32" s="611"/>
      <c r="Q32" s="545"/>
      <c r="R32" s="158"/>
      <c r="S32" s="158"/>
    </row>
    <row r="33" spans="1:19" ht="12" hidden="1" customHeight="1">
      <c r="A33" s="207"/>
      <c r="B33" s="208" t="s">
        <v>154</v>
      </c>
      <c r="C33" s="565" t="s">
        <v>106</v>
      </c>
      <c r="D33" s="571"/>
      <c r="E33" s="231"/>
      <c r="F33" s="231"/>
      <c r="G33" s="231"/>
      <c r="H33" s="627"/>
      <c r="I33" s="601"/>
      <c r="J33" s="571"/>
      <c r="K33" s="231"/>
      <c r="L33" s="231"/>
      <c r="M33" s="231"/>
      <c r="N33" s="627"/>
      <c r="O33" s="601"/>
      <c r="P33" s="612"/>
      <c r="Q33" s="579"/>
      <c r="R33" s="164"/>
      <c r="S33" s="164"/>
    </row>
    <row r="34" spans="1:19" ht="12" hidden="1" customHeight="1">
      <c r="A34" s="209"/>
      <c r="B34" s="210" t="s">
        <v>155</v>
      </c>
      <c r="C34" s="566" t="s">
        <v>107</v>
      </c>
      <c r="D34" s="573">
        <v>0</v>
      </c>
      <c r="E34" s="232">
        <v>0</v>
      </c>
      <c r="F34" s="232">
        <v>0</v>
      </c>
      <c r="G34" s="232">
        <v>0</v>
      </c>
      <c r="H34" s="628"/>
      <c r="I34" s="602"/>
      <c r="J34" s="573"/>
      <c r="K34" s="232"/>
      <c r="L34" s="232">
        <v>0</v>
      </c>
      <c r="M34" s="232">
        <v>0</v>
      </c>
      <c r="N34" s="628"/>
      <c r="O34" s="602"/>
      <c r="P34" s="613"/>
      <c r="Q34" s="580"/>
      <c r="R34" s="211"/>
      <c r="S34" s="211"/>
    </row>
    <row r="35" spans="1:19" ht="15" hidden="1" customHeight="1">
      <c r="A35" s="209"/>
      <c r="B35" s="210" t="s">
        <v>156</v>
      </c>
      <c r="C35" s="566" t="s">
        <v>157</v>
      </c>
      <c r="D35" s="573"/>
      <c r="E35" s="232"/>
      <c r="F35" s="232"/>
      <c r="G35" s="232"/>
      <c r="H35" s="628"/>
      <c r="I35" s="602"/>
      <c r="J35" s="573"/>
      <c r="K35" s="232"/>
      <c r="L35" s="232"/>
      <c r="M35" s="232"/>
      <c r="N35" s="628"/>
      <c r="O35" s="602"/>
      <c r="P35" s="613"/>
      <c r="Q35" s="580"/>
      <c r="R35" s="211"/>
      <c r="S35" s="211"/>
    </row>
    <row r="36" spans="1:19" ht="13.5" hidden="1" thickBot="1">
      <c r="A36" s="209"/>
      <c r="B36" s="210" t="s">
        <v>158</v>
      </c>
      <c r="C36" s="566" t="s">
        <v>159</v>
      </c>
      <c r="D36" s="573"/>
      <c r="E36" s="232"/>
      <c r="F36" s="232"/>
      <c r="G36" s="232"/>
      <c r="H36" s="628"/>
      <c r="I36" s="602"/>
      <c r="J36" s="573"/>
      <c r="K36" s="232"/>
      <c r="L36" s="232"/>
      <c r="M36" s="232"/>
      <c r="N36" s="628"/>
      <c r="O36" s="602"/>
      <c r="P36" s="613"/>
      <c r="Q36" s="580"/>
      <c r="R36" s="211"/>
      <c r="S36" s="211"/>
    </row>
    <row r="37" spans="1:19" ht="15" hidden="1" customHeight="1" thickBot="1">
      <c r="A37" s="170" t="s">
        <v>9</v>
      </c>
      <c r="B37" s="206"/>
      <c r="C37" s="567" t="s">
        <v>261</v>
      </c>
      <c r="D37" s="558"/>
      <c r="E37" s="226"/>
      <c r="F37" s="226"/>
      <c r="G37" s="226"/>
      <c r="H37" s="629" t="s">
        <v>282</v>
      </c>
      <c r="I37" s="549"/>
      <c r="J37" s="558"/>
      <c r="K37" s="226"/>
      <c r="L37" s="226"/>
      <c r="M37" s="226"/>
      <c r="N37" s="629" t="s">
        <v>282</v>
      </c>
      <c r="O37" s="549"/>
      <c r="P37" s="614"/>
      <c r="Q37" s="547"/>
      <c r="R37" s="180"/>
      <c r="S37" s="180"/>
    </row>
    <row r="38" spans="1:19" ht="14.25" hidden="1" customHeight="1" thickBot="1">
      <c r="A38" s="190" t="s">
        <v>10</v>
      </c>
      <c r="B38" s="333"/>
      <c r="C38" s="568" t="s">
        <v>161</v>
      </c>
      <c r="D38" s="558"/>
      <c r="E38" s="226"/>
      <c r="F38" s="226"/>
      <c r="G38" s="226"/>
      <c r="H38" s="629"/>
      <c r="I38" s="549"/>
      <c r="J38" s="558"/>
      <c r="K38" s="226"/>
      <c r="L38" s="226"/>
      <c r="M38" s="226"/>
      <c r="N38" s="629"/>
      <c r="O38" s="549"/>
      <c r="P38" s="614"/>
      <c r="Q38" s="547"/>
      <c r="R38" s="180"/>
      <c r="S38" s="180"/>
    </row>
    <row r="39" spans="1:19" ht="13.5" hidden="1" thickBot="1">
      <c r="A39" s="170" t="s">
        <v>11</v>
      </c>
      <c r="B39" s="212"/>
      <c r="C39" s="569" t="s">
        <v>162</v>
      </c>
      <c r="D39" s="561">
        <f t="shared" ref="D39:M39" si="6">D26+D32+D37+D38</f>
        <v>0</v>
      </c>
      <c r="E39" s="229">
        <f t="shared" si="6"/>
        <v>0</v>
      </c>
      <c r="F39" s="229">
        <f t="shared" si="6"/>
        <v>0</v>
      </c>
      <c r="G39" s="229">
        <f t="shared" si="6"/>
        <v>0</v>
      </c>
      <c r="H39" s="630" t="s">
        <v>282</v>
      </c>
      <c r="I39" s="549"/>
      <c r="J39" s="561">
        <f t="shared" si="6"/>
        <v>0</v>
      </c>
      <c r="K39" s="229">
        <f t="shared" si="6"/>
        <v>0</v>
      </c>
      <c r="L39" s="229">
        <f t="shared" si="6"/>
        <v>0</v>
      </c>
      <c r="M39" s="229">
        <f t="shared" si="6"/>
        <v>0</v>
      </c>
      <c r="N39" s="630" t="s">
        <v>282</v>
      </c>
      <c r="O39" s="549"/>
      <c r="P39" s="615"/>
      <c r="Q39" s="195"/>
      <c r="R39" s="213"/>
      <c r="S39" s="213"/>
    </row>
    <row r="40" spans="1:19" ht="13.5" hidden="1" thickBot="1">
      <c r="A40" s="335"/>
      <c r="B40" s="336"/>
      <c r="C40" s="336"/>
      <c r="D40" s="606"/>
      <c r="E40" s="607"/>
      <c r="F40" s="607"/>
      <c r="G40" s="607"/>
      <c r="H40" s="631"/>
      <c r="I40" s="337"/>
      <c r="J40" s="606"/>
      <c r="K40" s="607"/>
      <c r="L40" s="607"/>
      <c r="M40" s="607"/>
      <c r="N40" s="631"/>
      <c r="O40" s="337"/>
      <c r="P40" s="616"/>
      <c r="Q40" s="337"/>
      <c r="R40" s="337"/>
      <c r="S40" s="337"/>
    </row>
    <row r="41" spans="1:19" ht="13.5" hidden="1" thickBot="1">
      <c r="A41" s="217" t="s">
        <v>163</v>
      </c>
      <c r="B41" s="218"/>
      <c r="C41" s="570"/>
      <c r="D41" s="586"/>
      <c r="E41" s="235"/>
      <c r="F41" s="235"/>
      <c r="G41" s="235"/>
      <c r="H41" s="632"/>
      <c r="I41" s="549"/>
      <c r="J41" s="586"/>
      <c r="K41" s="235"/>
      <c r="L41" s="235"/>
      <c r="M41" s="235"/>
      <c r="N41" s="632"/>
      <c r="O41" s="549"/>
      <c r="P41" s="617"/>
      <c r="Q41" s="234"/>
      <c r="R41" s="234"/>
      <c r="S41" s="234"/>
    </row>
    <row r="42" spans="1:19" ht="13.5" hidden="1" thickBot="1">
      <c r="A42" s="217" t="s">
        <v>164</v>
      </c>
      <c r="B42" s="218"/>
      <c r="C42" s="570"/>
      <c r="D42" s="586"/>
      <c r="E42" s="235"/>
      <c r="F42" s="235"/>
      <c r="G42" s="235"/>
      <c r="H42" s="632"/>
      <c r="I42" s="549"/>
      <c r="J42" s="586"/>
      <c r="K42" s="235"/>
      <c r="L42" s="235"/>
      <c r="M42" s="235"/>
      <c r="N42" s="632"/>
      <c r="O42" s="549"/>
      <c r="P42" s="617"/>
      <c r="Q42" s="234"/>
      <c r="R42" s="234"/>
      <c r="S42" s="234"/>
    </row>
    <row r="43" spans="1:19" hidden="1"/>
    <row r="44" spans="1:19" hidden="1">
      <c r="A44" s="1025" t="s">
        <v>165</v>
      </c>
      <c r="B44" s="1025"/>
      <c r="C44" s="1025"/>
      <c r="D44" s="1025"/>
      <c r="E44" s="311"/>
      <c r="F44" s="311"/>
      <c r="G44" s="311"/>
      <c r="H44" s="311"/>
      <c r="I44" s="311"/>
    </row>
    <row r="45" spans="1:19" hidden="1">
      <c r="A45" s="1025"/>
      <c r="B45" s="1025"/>
      <c r="C45" s="1025"/>
      <c r="E45" s="339"/>
      <c r="F45" s="339"/>
      <c r="G45" s="339"/>
      <c r="H45" s="339"/>
      <c r="I45" s="339"/>
    </row>
    <row r="46" spans="1:19" hidden="1">
      <c r="D46" s="339">
        <v>0</v>
      </c>
      <c r="E46" s="339"/>
      <c r="F46" s="339"/>
      <c r="G46" s="339"/>
      <c r="H46" s="339"/>
      <c r="I46" s="339"/>
    </row>
    <row r="47" spans="1:19" hidden="1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9"/>
  <sheetViews>
    <sheetView topLeftCell="X1" zoomScale="110" zoomScaleNormal="110" workbookViewId="0">
      <selection activeCell="AD32" sqref="AD32"/>
    </sheetView>
  </sheetViews>
  <sheetFormatPr defaultRowHeight="12.75"/>
  <cols>
    <col min="1" max="1" width="4.28515625" style="219" hidden="1" customWidth="1"/>
    <col min="2" max="2" width="4.7109375" style="149" hidden="1" customWidth="1"/>
    <col min="3" max="3" width="45.42578125" style="149" hidden="1" customWidth="1"/>
    <col min="4" max="4" width="15" style="149" hidden="1" customWidth="1"/>
    <col min="5" max="9" width="8.28515625" style="149" hidden="1" customWidth="1"/>
    <col min="10" max="10" width="15.42578125" style="149" hidden="1" customWidth="1"/>
    <col min="11" max="15" width="8.28515625" style="149" hidden="1" customWidth="1"/>
    <col min="16" max="16" width="14.140625" style="149" hidden="1" customWidth="1"/>
    <col min="17" max="17" width="6.5703125" style="149" hidden="1" customWidth="1"/>
    <col min="18" max="18" width="6.7109375" style="149" hidden="1" customWidth="1"/>
    <col min="19" max="19" width="10" style="149" hidden="1" customWidth="1"/>
    <col min="20" max="23" width="0" style="149" hidden="1" customWidth="1"/>
    <col min="24" max="16384" width="9.140625" style="149"/>
  </cols>
  <sheetData>
    <row r="1" spans="1:22" s="141" customFormat="1" ht="21" customHeight="1">
      <c r="A1" s="137"/>
      <c r="B1" s="138"/>
      <c r="C1" s="139"/>
      <c r="D1" s="140"/>
      <c r="E1" s="140"/>
      <c r="F1" s="140"/>
      <c r="G1" s="140"/>
      <c r="H1" s="140"/>
      <c r="I1" s="140"/>
      <c r="J1" s="1024" t="s">
        <v>214</v>
      </c>
      <c r="K1" s="1024"/>
      <c r="L1" s="1024"/>
      <c r="M1" s="1024"/>
      <c r="N1" s="1024"/>
      <c r="O1" s="1024"/>
      <c r="P1" s="1024"/>
    </row>
    <row r="2" spans="1:22" s="141" customFormat="1" ht="21" customHeight="1">
      <c r="A2" s="257"/>
      <c r="B2" s="138"/>
      <c r="C2" s="143"/>
      <c r="D2" s="142"/>
      <c r="E2" s="142"/>
      <c r="F2" s="142"/>
      <c r="G2" s="142"/>
      <c r="H2" s="142"/>
      <c r="I2" s="142"/>
    </row>
    <row r="3" spans="1:22" s="144" customFormat="1" ht="25.5" customHeight="1">
      <c r="A3" s="1023" t="s">
        <v>240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</row>
    <row r="4" spans="1:22" s="147" customFormat="1" ht="15.95" customHeight="1" thickBot="1">
      <c r="A4" s="145"/>
      <c r="B4" s="145"/>
      <c r="C4" s="145"/>
      <c r="P4" s="146" t="s">
        <v>62</v>
      </c>
    </row>
    <row r="5" spans="1:22" ht="36.75" customHeight="1" thickBot="1">
      <c r="A5" s="1026" t="s">
        <v>120</v>
      </c>
      <c r="B5" s="1027"/>
      <c r="C5" s="148" t="s">
        <v>121</v>
      </c>
      <c r="D5" s="1157" t="s">
        <v>4</v>
      </c>
      <c r="E5" s="1158"/>
      <c r="F5" s="1158"/>
      <c r="G5" s="1158"/>
      <c r="H5" s="1158"/>
      <c r="I5" s="1158"/>
      <c r="J5" s="1159" t="s">
        <v>118</v>
      </c>
      <c r="K5" s="1160"/>
      <c r="L5" s="1160"/>
      <c r="M5" s="1160"/>
      <c r="N5" s="1160"/>
      <c r="O5" s="1157"/>
      <c r="P5" s="1159" t="s">
        <v>166</v>
      </c>
      <c r="Q5" s="1160"/>
      <c r="R5" s="1160"/>
      <c r="S5" s="1160"/>
      <c r="T5" s="1160"/>
      <c r="U5" s="1161"/>
    </row>
    <row r="6" spans="1:22" ht="13.5" thickBot="1">
      <c r="A6" s="319"/>
      <c r="B6" s="320"/>
      <c r="C6" s="148"/>
      <c r="D6" s="148" t="s">
        <v>253</v>
      </c>
      <c r="E6" s="148" t="s">
        <v>250</v>
      </c>
      <c r="F6" s="148" t="s">
        <v>254</v>
      </c>
      <c r="G6" s="148" t="s">
        <v>258</v>
      </c>
      <c r="H6" s="148" t="s">
        <v>278</v>
      </c>
      <c r="I6" s="544" t="s">
        <v>311</v>
      </c>
      <c r="J6" s="576" t="s">
        <v>253</v>
      </c>
      <c r="K6" s="148" t="s">
        <v>250</v>
      </c>
      <c r="L6" s="148" t="s">
        <v>254</v>
      </c>
      <c r="M6" s="148" t="s">
        <v>258</v>
      </c>
      <c r="N6" s="148" t="s">
        <v>278</v>
      </c>
      <c r="O6" s="548" t="s">
        <v>311</v>
      </c>
      <c r="P6" s="576" t="s">
        <v>253</v>
      </c>
      <c r="Q6" s="148" t="s">
        <v>250</v>
      </c>
      <c r="R6" s="148" t="s">
        <v>254</v>
      </c>
      <c r="S6" s="148" t="s">
        <v>254</v>
      </c>
      <c r="T6" s="148" t="s">
        <v>278</v>
      </c>
      <c r="U6" s="544" t="s">
        <v>264</v>
      </c>
      <c r="V6" s="148" t="s">
        <v>311</v>
      </c>
    </row>
    <row r="7" spans="1:22" s="153" customFormat="1" ht="12.95" customHeight="1" thickBot="1">
      <c r="A7" s="150">
        <v>1</v>
      </c>
      <c r="B7" s="151">
        <v>2</v>
      </c>
      <c r="C7" s="151">
        <v>3</v>
      </c>
      <c r="D7" s="151"/>
      <c r="E7" s="151"/>
      <c r="F7" s="151"/>
      <c r="G7" s="151"/>
      <c r="H7" s="151"/>
      <c r="I7" s="152"/>
      <c r="J7" s="150"/>
      <c r="K7" s="151"/>
      <c r="L7" s="151"/>
      <c r="M7" s="151"/>
      <c r="N7" s="151"/>
      <c r="O7" s="312"/>
      <c r="P7" s="150"/>
      <c r="Q7" s="151"/>
      <c r="R7" s="151"/>
      <c r="S7" s="151"/>
      <c r="T7" s="151"/>
      <c r="U7" s="152"/>
      <c r="V7" s="151"/>
    </row>
    <row r="8" spans="1:22" s="153" customFormat="1" ht="15.95" customHeight="1" thickBot="1">
      <c r="A8" s="154"/>
      <c r="B8" s="155"/>
      <c r="C8" s="155" t="s">
        <v>122</v>
      </c>
      <c r="D8" s="289"/>
      <c r="E8" s="221"/>
      <c r="F8" s="221"/>
      <c r="G8" s="221"/>
      <c r="H8" s="221"/>
      <c r="I8" s="290"/>
      <c r="J8" s="552"/>
      <c r="K8" s="221"/>
      <c r="L8" s="221"/>
      <c r="M8" s="221"/>
      <c r="N8" s="221"/>
      <c r="O8" s="313"/>
      <c r="P8" s="552"/>
      <c r="Q8" s="221"/>
      <c r="R8" s="221"/>
      <c r="S8" s="221"/>
      <c r="T8" s="221"/>
      <c r="U8" s="290"/>
      <c r="V8" s="221"/>
    </row>
    <row r="9" spans="1:22" s="159" customFormat="1" ht="12" customHeight="1" thickBot="1">
      <c r="A9" s="150" t="s">
        <v>28</v>
      </c>
      <c r="B9" s="156"/>
      <c r="C9" s="157" t="s">
        <v>438</v>
      </c>
      <c r="D9" s="222"/>
      <c r="E9" s="222"/>
      <c r="F9" s="222"/>
      <c r="G9" s="222"/>
      <c r="H9" s="222"/>
      <c r="I9" s="158"/>
      <c r="J9" s="553"/>
      <c r="K9" s="222"/>
      <c r="L9" s="222"/>
      <c r="M9" s="222"/>
      <c r="N9" s="222"/>
      <c r="O9" s="158"/>
      <c r="P9" s="553"/>
      <c r="Q9" s="222"/>
      <c r="R9" s="222"/>
      <c r="S9" s="222"/>
      <c r="T9" s="222"/>
      <c r="U9" s="158"/>
      <c r="V9" s="222"/>
    </row>
    <row r="10" spans="1:22" s="165" customFormat="1" ht="12" hidden="1" customHeight="1" thickBot="1">
      <c r="A10" s="166" t="s">
        <v>29</v>
      </c>
      <c r="B10" s="167"/>
      <c r="C10" s="168" t="s">
        <v>128</v>
      </c>
      <c r="D10" s="233"/>
      <c r="E10" s="233"/>
      <c r="F10" s="233"/>
      <c r="G10" s="233"/>
      <c r="H10" s="233"/>
      <c r="I10" s="291"/>
      <c r="J10" s="554"/>
      <c r="K10" s="233"/>
      <c r="L10" s="233"/>
      <c r="M10" s="233"/>
      <c r="N10" s="233"/>
      <c r="O10" s="291"/>
      <c r="P10" s="554"/>
      <c r="Q10" s="233"/>
      <c r="R10" s="233"/>
      <c r="S10" s="233"/>
      <c r="T10" s="233"/>
      <c r="U10" s="291"/>
      <c r="V10" s="233"/>
    </row>
    <row r="11" spans="1:22" s="159" customFormat="1" ht="12" customHeight="1" thickBot="1">
      <c r="A11" s="150" t="s">
        <v>29</v>
      </c>
      <c r="B11" s="156"/>
      <c r="C11" s="157" t="s">
        <v>129</v>
      </c>
      <c r="D11" s="222">
        <f t="shared" ref="D11:L11" si="0">SUM(D12:D15)</f>
        <v>0</v>
      </c>
      <c r="E11" s="222">
        <f t="shared" si="0"/>
        <v>0</v>
      </c>
      <c r="F11" s="222">
        <f t="shared" si="0"/>
        <v>0</v>
      </c>
      <c r="G11" s="222">
        <f>SUM(G12:G15)</f>
        <v>0</v>
      </c>
      <c r="H11" s="222">
        <f>SUM(H12:H15)</f>
        <v>0</v>
      </c>
      <c r="I11" s="158">
        <f>SUM(I12:I15)</f>
        <v>0</v>
      </c>
      <c r="J11" s="553">
        <f t="shared" si="0"/>
        <v>0</v>
      </c>
      <c r="K11" s="222">
        <f t="shared" si="0"/>
        <v>0</v>
      </c>
      <c r="L11" s="222">
        <f t="shared" si="0"/>
        <v>0</v>
      </c>
      <c r="M11" s="222">
        <f>SUM(M12:M15)</f>
        <v>0</v>
      </c>
      <c r="N11" s="222">
        <f>SUM(N12:N15)</f>
        <v>0</v>
      </c>
      <c r="O11" s="158">
        <f>SUM(O12:O15)</f>
        <v>0</v>
      </c>
      <c r="P11" s="553"/>
      <c r="Q11" s="222"/>
      <c r="R11" s="222"/>
      <c r="S11" s="222"/>
      <c r="T11" s="222"/>
      <c r="U11" s="158"/>
      <c r="V11" s="222"/>
    </row>
    <row r="12" spans="1:22" s="165" customFormat="1" ht="12" customHeight="1">
      <c r="A12" s="162"/>
      <c r="B12" s="161" t="s">
        <v>41</v>
      </c>
      <c r="C12" s="169" t="s">
        <v>85</v>
      </c>
      <c r="D12" s="223"/>
      <c r="E12" s="223"/>
      <c r="F12" s="223"/>
      <c r="G12" s="223"/>
      <c r="H12" s="223"/>
      <c r="I12" s="164"/>
      <c r="J12" s="555"/>
      <c r="K12" s="223"/>
      <c r="L12" s="223"/>
      <c r="M12" s="223"/>
      <c r="N12" s="223"/>
      <c r="O12" s="164"/>
      <c r="P12" s="555"/>
      <c r="Q12" s="223"/>
      <c r="R12" s="223"/>
      <c r="S12" s="223"/>
      <c r="T12" s="223"/>
      <c r="U12" s="164"/>
      <c r="V12" s="223"/>
    </row>
    <row r="13" spans="1:22" s="165" customFormat="1" ht="12" customHeight="1">
      <c r="A13" s="162"/>
      <c r="B13" s="161" t="s">
        <v>42</v>
      </c>
      <c r="C13" s="163" t="s">
        <v>132</v>
      </c>
      <c r="D13" s="223"/>
      <c r="E13" s="223"/>
      <c r="F13" s="223"/>
      <c r="G13" s="223"/>
      <c r="H13" s="223"/>
      <c r="I13" s="164"/>
      <c r="J13" s="555"/>
      <c r="K13" s="223"/>
      <c r="L13" s="223"/>
      <c r="M13" s="223"/>
      <c r="N13" s="223"/>
      <c r="O13" s="164"/>
      <c r="P13" s="555"/>
      <c r="Q13" s="223"/>
      <c r="R13" s="223"/>
      <c r="S13" s="223"/>
      <c r="T13" s="223"/>
      <c r="U13" s="164"/>
      <c r="V13" s="223"/>
    </row>
    <row r="14" spans="1:22" s="165" customFormat="1" ht="12" customHeight="1">
      <c r="A14" s="162"/>
      <c r="B14" s="161" t="s">
        <v>43</v>
      </c>
      <c r="C14" s="163" t="s">
        <v>86</v>
      </c>
      <c r="D14" s="223"/>
      <c r="E14" s="223"/>
      <c r="F14" s="223"/>
      <c r="G14" s="223"/>
      <c r="H14" s="223"/>
      <c r="I14" s="164"/>
      <c r="J14" s="555"/>
      <c r="K14" s="223"/>
      <c r="L14" s="223"/>
      <c r="M14" s="223"/>
      <c r="N14" s="223"/>
      <c r="O14" s="164"/>
      <c r="P14" s="555"/>
      <c r="Q14" s="223"/>
      <c r="R14" s="223"/>
      <c r="S14" s="223"/>
      <c r="T14" s="223"/>
      <c r="U14" s="164"/>
      <c r="V14" s="223"/>
    </row>
    <row r="15" spans="1:22" s="165" customFormat="1" ht="12" customHeight="1" thickBot="1">
      <c r="A15" s="162"/>
      <c r="B15" s="161" t="s">
        <v>367</v>
      </c>
      <c r="C15" s="163" t="s">
        <v>132</v>
      </c>
      <c r="D15" s="223"/>
      <c r="E15" s="223"/>
      <c r="F15" s="223"/>
      <c r="G15" s="223"/>
      <c r="H15" s="223"/>
      <c r="I15" s="164"/>
      <c r="J15" s="555"/>
      <c r="K15" s="223"/>
      <c r="L15" s="223"/>
      <c r="M15" s="223"/>
      <c r="N15" s="223"/>
      <c r="O15" s="164"/>
      <c r="P15" s="555"/>
      <c r="Q15" s="223"/>
      <c r="R15" s="223"/>
      <c r="S15" s="223"/>
      <c r="T15" s="223"/>
      <c r="U15" s="164"/>
      <c r="V15" s="223"/>
    </row>
    <row r="16" spans="1:22" s="165" customFormat="1" ht="12" customHeight="1" thickBot="1">
      <c r="A16" s="170" t="s">
        <v>9</v>
      </c>
      <c r="B16" s="171"/>
      <c r="C16" s="171" t="s">
        <v>135</v>
      </c>
      <c r="D16" s="222">
        <f t="shared" ref="D16:L16" si="1">SUM(D17:D18)</f>
        <v>0</v>
      </c>
      <c r="E16" s="222">
        <f t="shared" si="1"/>
        <v>0</v>
      </c>
      <c r="F16" s="222">
        <f t="shared" si="1"/>
        <v>0</v>
      </c>
      <c r="G16" s="222">
        <f>SUM(G17:G18)</f>
        <v>0</v>
      </c>
      <c r="H16" s="222"/>
      <c r="I16" s="158"/>
      <c r="J16" s="553">
        <f t="shared" si="1"/>
        <v>0</v>
      </c>
      <c r="K16" s="222">
        <f t="shared" si="1"/>
        <v>0</v>
      </c>
      <c r="L16" s="222">
        <f t="shared" si="1"/>
        <v>0</v>
      </c>
      <c r="M16" s="222">
        <f>SUM(M17:M18)</f>
        <v>0</v>
      </c>
      <c r="N16" s="222">
        <f>SUM(N17:N18)</f>
        <v>0</v>
      </c>
      <c r="O16" s="158"/>
      <c r="P16" s="553"/>
      <c r="Q16" s="222"/>
      <c r="R16" s="222"/>
      <c r="S16" s="222"/>
      <c r="T16" s="222"/>
      <c r="U16" s="158"/>
      <c r="V16" s="222"/>
    </row>
    <row r="17" spans="1:22" s="159" customFormat="1" ht="12" customHeight="1">
      <c r="A17" s="172"/>
      <c r="B17" s="173" t="s">
        <v>44</v>
      </c>
      <c r="C17" s="174" t="s">
        <v>137</v>
      </c>
      <c r="D17" s="224"/>
      <c r="E17" s="224"/>
      <c r="F17" s="224"/>
      <c r="G17" s="224"/>
      <c r="H17" s="224"/>
      <c r="I17" s="175"/>
      <c r="J17" s="556"/>
      <c r="K17" s="224"/>
      <c r="L17" s="224"/>
      <c r="M17" s="224"/>
      <c r="N17" s="224"/>
      <c r="O17" s="175"/>
      <c r="P17" s="556"/>
      <c r="Q17" s="224"/>
      <c r="R17" s="224"/>
      <c r="S17" s="224"/>
      <c r="T17" s="224"/>
      <c r="U17" s="175"/>
      <c r="V17" s="224"/>
    </row>
    <row r="18" spans="1:22" s="159" customFormat="1" ht="12" customHeight="1" thickBot="1">
      <c r="A18" s="176"/>
      <c r="B18" s="177" t="s">
        <v>45</v>
      </c>
      <c r="C18" s="178" t="s">
        <v>139</v>
      </c>
      <c r="D18" s="225"/>
      <c r="E18" s="225"/>
      <c r="F18" s="225"/>
      <c r="G18" s="225"/>
      <c r="H18" s="225"/>
      <c r="I18" s="179"/>
      <c r="J18" s="557"/>
      <c r="K18" s="225"/>
      <c r="L18" s="225"/>
      <c r="M18" s="225"/>
      <c r="N18" s="225"/>
      <c r="O18" s="179"/>
      <c r="P18" s="557"/>
      <c r="Q18" s="225"/>
      <c r="R18" s="225"/>
      <c r="S18" s="225"/>
      <c r="T18" s="225"/>
      <c r="U18" s="179"/>
      <c r="V18" s="225"/>
    </row>
    <row r="19" spans="1:22" s="159" customFormat="1" ht="12" hidden="1" customHeight="1" thickBot="1">
      <c r="A19" s="170" t="s">
        <v>10</v>
      </c>
      <c r="B19" s="156"/>
      <c r="D19" s="226"/>
      <c r="E19" s="226"/>
      <c r="F19" s="226"/>
      <c r="G19" s="226"/>
      <c r="H19" s="226"/>
      <c r="I19" s="180"/>
      <c r="J19" s="558"/>
      <c r="K19" s="226"/>
      <c r="L19" s="226"/>
      <c r="M19" s="226"/>
      <c r="N19" s="226"/>
      <c r="O19" s="180"/>
      <c r="P19" s="558"/>
      <c r="Q19" s="226"/>
      <c r="R19" s="226"/>
      <c r="S19" s="226"/>
      <c r="T19" s="226"/>
      <c r="U19" s="180"/>
      <c r="V19" s="226"/>
    </row>
    <row r="20" spans="1:22" s="159" customFormat="1" ht="12" customHeight="1" thickBot="1">
      <c r="A20" s="150" t="s">
        <v>10</v>
      </c>
      <c r="B20" s="181"/>
      <c r="C20" s="171" t="s">
        <v>141</v>
      </c>
      <c r="D20" s="285">
        <f t="shared" ref="D20:O20" si="2">D9+D10+D11+D16+D19</f>
        <v>0</v>
      </c>
      <c r="E20" s="222">
        <f t="shared" si="2"/>
        <v>0</v>
      </c>
      <c r="F20" s="222">
        <f t="shared" si="2"/>
        <v>0</v>
      </c>
      <c r="G20" s="222">
        <f t="shared" si="2"/>
        <v>0</v>
      </c>
      <c r="H20" s="222">
        <f t="shared" si="2"/>
        <v>0</v>
      </c>
      <c r="I20" s="158">
        <f t="shared" si="2"/>
        <v>0</v>
      </c>
      <c r="J20" s="553">
        <f t="shared" si="2"/>
        <v>0</v>
      </c>
      <c r="K20" s="222">
        <f t="shared" si="2"/>
        <v>0</v>
      </c>
      <c r="L20" s="222">
        <f t="shared" si="2"/>
        <v>0</v>
      </c>
      <c r="M20" s="222">
        <f t="shared" si="2"/>
        <v>0</v>
      </c>
      <c r="N20" s="222">
        <f t="shared" si="2"/>
        <v>0</v>
      </c>
      <c r="O20" s="545">
        <f t="shared" si="2"/>
        <v>0</v>
      </c>
      <c r="P20" s="553"/>
      <c r="Q20" s="222"/>
      <c r="R20" s="222"/>
      <c r="S20" s="222"/>
      <c r="T20" s="222"/>
      <c r="U20" s="158"/>
      <c r="V20" s="222"/>
    </row>
    <row r="21" spans="1:22" s="165" customFormat="1" ht="12" customHeight="1" thickBot="1">
      <c r="A21" s="182" t="s">
        <v>11</v>
      </c>
      <c r="B21" s="183"/>
      <c r="C21" s="184" t="s">
        <v>142</v>
      </c>
      <c r="D21" s="286">
        <f t="shared" ref="D21:L21" si="3">SUM(D22:D24)</f>
        <v>0</v>
      </c>
      <c r="E21" s="227">
        <f t="shared" si="3"/>
        <v>0</v>
      </c>
      <c r="F21" s="227">
        <f t="shared" si="3"/>
        <v>0</v>
      </c>
      <c r="G21" s="227">
        <f t="shared" si="3"/>
        <v>0</v>
      </c>
      <c r="H21" s="227">
        <f t="shared" si="3"/>
        <v>0</v>
      </c>
      <c r="I21" s="725">
        <f>SUM(I22:I24)</f>
        <v>0</v>
      </c>
      <c r="J21" s="286">
        <f>SUM(J22:J24)</f>
        <v>0</v>
      </c>
      <c r="K21" s="227">
        <f t="shared" si="3"/>
        <v>0</v>
      </c>
      <c r="L21" s="227">
        <f t="shared" si="3"/>
        <v>0</v>
      </c>
      <c r="M21" s="227">
        <f>SUM(M22:M24)</f>
        <v>0</v>
      </c>
      <c r="N21" s="227">
        <f>SUM(N22:N24)</f>
        <v>0</v>
      </c>
      <c r="O21" s="546">
        <f>SUM(O22:O24)</f>
        <v>0</v>
      </c>
      <c r="P21" s="553"/>
      <c r="Q21" s="222"/>
      <c r="R21" s="222"/>
      <c r="S21" s="222"/>
      <c r="T21" s="222"/>
      <c r="U21" s="158"/>
      <c r="V21" s="222"/>
    </row>
    <row r="22" spans="1:22" s="165" customFormat="1" ht="15" customHeight="1" thickBot="1">
      <c r="A22" s="160"/>
      <c r="B22" s="185" t="s">
        <v>46</v>
      </c>
      <c r="C22" s="174" t="s">
        <v>144</v>
      </c>
      <c r="D22" s="224"/>
      <c r="E22" s="224"/>
      <c r="F22" s="224"/>
      <c r="G22" s="224"/>
      <c r="H22" s="224"/>
      <c r="I22" s="175"/>
      <c r="J22" s="224"/>
      <c r="K22" s="224"/>
      <c r="L22" s="224">
        <v>0</v>
      </c>
      <c r="M22" s="224">
        <v>0</v>
      </c>
      <c r="N22" s="224">
        <v>0</v>
      </c>
      <c r="O22" s="175"/>
      <c r="P22" s="562"/>
      <c r="Q22" s="563"/>
      <c r="R22" s="563"/>
      <c r="S22" s="563"/>
      <c r="T22" s="563"/>
      <c r="U22" s="287"/>
      <c r="V22" s="563"/>
    </row>
    <row r="23" spans="1:22" s="165" customFormat="1" ht="15" customHeight="1">
      <c r="A23" s="808"/>
      <c r="B23" s="809" t="s">
        <v>47</v>
      </c>
      <c r="C23" s="589" t="s">
        <v>370</v>
      </c>
      <c r="D23" s="811"/>
      <c r="E23" s="811"/>
      <c r="F23" s="811"/>
      <c r="G23" s="811"/>
      <c r="H23" s="811"/>
      <c r="I23" s="816"/>
      <c r="J23" s="811"/>
      <c r="K23" s="811"/>
      <c r="L23" s="811"/>
      <c r="M23" s="811"/>
      <c r="N23" s="811"/>
      <c r="O23" s="816"/>
      <c r="P23" s="812"/>
      <c r="Q23" s="813"/>
      <c r="R23" s="813"/>
      <c r="S23" s="813"/>
      <c r="T23" s="813"/>
      <c r="U23" s="814"/>
      <c r="V23" s="813"/>
    </row>
    <row r="24" spans="1:22" s="165" customFormat="1" ht="15" customHeight="1" thickBot="1">
      <c r="A24" s="186"/>
      <c r="B24" s="187" t="s">
        <v>84</v>
      </c>
      <c r="C24" s="188" t="s">
        <v>146</v>
      </c>
      <c r="D24" s="228"/>
      <c r="E24" s="228"/>
      <c r="F24" s="228"/>
      <c r="G24" s="228"/>
      <c r="H24" s="228"/>
      <c r="I24" s="189"/>
      <c r="J24" s="228"/>
      <c r="K24" s="228"/>
      <c r="L24" s="228"/>
      <c r="M24" s="228"/>
      <c r="N24" s="228"/>
      <c r="O24" s="189"/>
      <c r="P24" s="560"/>
      <c r="Q24" s="228"/>
      <c r="R24" s="228"/>
      <c r="S24" s="228"/>
      <c r="T24" s="228"/>
      <c r="U24" s="189"/>
      <c r="V24" s="228"/>
    </row>
    <row r="25" spans="1:22" ht="13.5" hidden="1" thickBot="1">
      <c r="A25" s="190" t="s">
        <v>12</v>
      </c>
      <c r="B25" s="191"/>
      <c r="C25" s="192" t="s">
        <v>147</v>
      </c>
      <c r="D25" s="282"/>
      <c r="E25" s="226"/>
      <c r="F25" s="226"/>
      <c r="G25" s="226"/>
      <c r="H25" s="226"/>
      <c r="I25" s="180"/>
      <c r="J25" s="282"/>
      <c r="K25" s="226"/>
      <c r="L25" s="226"/>
      <c r="M25" s="226"/>
      <c r="N25" s="226"/>
      <c r="O25" s="547"/>
      <c r="P25" s="558"/>
      <c r="Q25" s="226"/>
      <c r="R25" s="226"/>
      <c r="S25" s="226"/>
      <c r="T25" s="226"/>
      <c r="U25" s="180"/>
      <c r="V25" s="226"/>
    </row>
    <row r="26" spans="1:22" s="153" customFormat="1" ht="16.5" customHeight="1" thickBot="1">
      <c r="A26" s="190" t="s">
        <v>12</v>
      </c>
      <c r="B26" s="193"/>
      <c r="C26" s="194" t="s">
        <v>371</v>
      </c>
      <c r="D26" s="288">
        <f t="shared" ref="D26:L26" si="4">D20+D25+D21</f>
        <v>0</v>
      </c>
      <c r="E26" s="229">
        <f t="shared" si="4"/>
        <v>0</v>
      </c>
      <c r="F26" s="229">
        <f t="shared" si="4"/>
        <v>0</v>
      </c>
      <c r="G26" s="229">
        <f t="shared" si="4"/>
        <v>0</v>
      </c>
      <c r="H26" s="229">
        <f t="shared" si="4"/>
        <v>0</v>
      </c>
      <c r="I26" s="213">
        <f t="shared" si="4"/>
        <v>0</v>
      </c>
      <c r="J26" s="288">
        <f t="shared" si="4"/>
        <v>0</v>
      </c>
      <c r="K26" s="229">
        <f t="shared" si="4"/>
        <v>0</v>
      </c>
      <c r="L26" s="229">
        <f t="shared" si="4"/>
        <v>0</v>
      </c>
      <c r="M26" s="229">
        <f>M20+M25+M21</f>
        <v>0</v>
      </c>
      <c r="N26" s="229">
        <f>N20+N25+N21</f>
        <v>0</v>
      </c>
      <c r="O26" s="195">
        <f>O20+O25+O21</f>
        <v>0</v>
      </c>
      <c r="P26" s="561"/>
      <c r="Q26" s="229"/>
      <c r="R26" s="229"/>
      <c r="S26" s="229"/>
      <c r="T26" s="229"/>
      <c r="U26" s="213"/>
      <c r="V26" s="229"/>
    </row>
    <row r="27" spans="1:22" s="199" customFormat="1" ht="12" customHeight="1">
      <c r="A27" s="196"/>
      <c r="B27" s="196"/>
      <c r="C27" s="197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</row>
    <row r="28" spans="1:22" ht="12" customHeight="1" thickBot="1">
      <c r="A28" s="200"/>
      <c r="B28" s="201"/>
      <c r="C28" s="201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</row>
    <row r="29" spans="1:22" ht="12" customHeight="1" thickBot="1">
      <c r="A29" s="203"/>
      <c r="B29" s="204"/>
      <c r="C29" s="205" t="s">
        <v>149</v>
      </c>
      <c r="D29" s="220"/>
      <c r="E29" s="220"/>
      <c r="F29" s="220"/>
      <c r="G29" s="220"/>
      <c r="H29" s="220"/>
      <c r="I29" s="220"/>
      <c r="J29" s="229"/>
      <c r="K29" s="220"/>
      <c r="L29" s="220"/>
      <c r="M29" s="220"/>
      <c r="N29" s="220"/>
      <c r="O29" s="220"/>
      <c r="P29" s="561"/>
      <c r="Q29" s="229"/>
      <c r="R29" s="229"/>
      <c r="S29" s="229"/>
      <c r="T29" s="213"/>
      <c r="U29" s="195"/>
    </row>
    <row r="30" spans="1:22" ht="12" customHeight="1" thickBot="1">
      <c r="A30" s="170" t="s">
        <v>28</v>
      </c>
      <c r="B30" s="206"/>
      <c r="C30" s="564" t="s">
        <v>150</v>
      </c>
      <c r="D30" s="553">
        <f t="shared" ref="D30:T30" si="5">SUM(D31:D35)</f>
        <v>0</v>
      </c>
      <c r="E30" s="222">
        <f t="shared" si="5"/>
        <v>0</v>
      </c>
      <c r="F30" s="222">
        <f t="shared" si="5"/>
        <v>0</v>
      </c>
      <c r="G30" s="222">
        <f t="shared" si="5"/>
        <v>0</v>
      </c>
      <c r="H30" s="222">
        <f t="shared" si="5"/>
        <v>0</v>
      </c>
      <c r="I30" s="158">
        <f t="shared" si="5"/>
        <v>0</v>
      </c>
      <c r="J30" s="553">
        <f>SUM(J31:J35)</f>
        <v>0</v>
      </c>
      <c r="K30" s="222">
        <f t="shared" si="5"/>
        <v>0</v>
      </c>
      <c r="L30" s="222">
        <f t="shared" si="5"/>
        <v>0</v>
      </c>
      <c r="M30" s="222">
        <f t="shared" si="5"/>
        <v>0</v>
      </c>
      <c r="N30" s="222">
        <f t="shared" si="5"/>
        <v>0</v>
      </c>
      <c r="O30" s="222">
        <f t="shared" si="5"/>
        <v>0</v>
      </c>
      <c r="P30" s="553">
        <f t="shared" si="5"/>
        <v>0</v>
      </c>
      <c r="Q30" s="222">
        <f t="shared" si="5"/>
        <v>0</v>
      </c>
      <c r="R30" s="222">
        <f t="shared" si="5"/>
        <v>0</v>
      </c>
      <c r="S30" s="222">
        <f t="shared" si="5"/>
        <v>0</v>
      </c>
      <c r="T30" s="158">
        <f t="shared" si="5"/>
        <v>0</v>
      </c>
      <c r="U30" s="577"/>
      <c r="V30" s="158">
        <f>SUM(V31:V35)</f>
        <v>0</v>
      </c>
    </row>
    <row r="31" spans="1:22" ht="12" customHeight="1">
      <c r="A31" s="207"/>
      <c r="B31" s="208" t="s">
        <v>124</v>
      </c>
      <c r="C31" s="565" t="s">
        <v>151</v>
      </c>
      <c r="D31" s="571"/>
      <c r="E31" s="231"/>
      <c r="F31" s="231"/>
      <c r="G31" s="231"/>
      <c r="H31" s="231"/>
      <c r="I31" s="572"/>
      <c r="J31" s="571"/>
      <c r="K31" s="231"/>
      <c r="L31" s="231"/>
      <c r="M31" s="231"/>
      <c r="N31" s="231"/>
      <c r="O31" s="231"/>
      <c r="P31" s="555"/>
      <c r="Q31" s="223"/>
      <c r="R31" s="223"/>
      <c r="S31" s="223"/>
      <c r="T31" s="164"/>
      <c r="U31" s="578"/>
      <c r="V31" s="164"/>
    </row>
    <row r="32" spans="1:22" ht="12" customHeight="1">
      <c r="A32" s="209"/>
      <c r="B32" s="210" t="s">
        <v>125</v>
      </c>
      <c r="C32" s="566" t="s">
        <v>54</v>
      </c>
      <c r="D32" s="573"/>
      <c r="E32" s="232"/>
      <c r="F32" s="232"/>
      <c r="G32" s="232"/>
      <c r="H32" s="232"/>
      <c r="I32" s="211"/>
      <c r="J32" s="573"/>
      <c r="K32" s="232"/>
      <c r="L32" s="232"/>
      <c r="M32" s="232"/>
      <c r="N32" s="232"/>
      <c r="O32" s="232"/>
      <c r="P32" s="555"/>
      <c r="Q32" s="223"/>
      <c r="R32" s="223"/>
      <c r="S32" s="223"/>
      <c r="T32" s="164"/>
      <c r="U32" s="578"/>
      <c r="V32" s="164"/>
    </row>
    <row r="33" spans="1:22" ht="12" customHeight="1">
      <c r="A33" s="209"/>
      <c r="B33" s="210" t="s">
        <v>126</v>
      </c>
      <c r="C33" s="566" t="s">
        <v>152</v>
      </c>
      <c r="D33" s="573"/>
      <c r="E33" s="232"/>
      <c r="F33" s="232"/>
      <c r="G33" s="232"/>
      <c r="H33" s="232"/>
      <c r="I33" s="211"/>
      <c r="J33" s="573"/>
      <c r="K33" s="232"/>
      <c r="L33" s="232"/>
      <c r="M33" s="232"/>
      <c r="N33" s="232"/>
      <c r="O33" s="232"/>
      <c r="P33" s="555"/>
      <c r="Q33" s="223"/>
      <c r="R33" s="223"/>
      <c r="S33" s="223"/>
      <c r="T33" s="164"/>
      <c r="U33" s="578"/>
      <c r="V33" s="164"/>
    </row>
    <row r="34" spans="1:22" s="199" customFormat="1" ht="12" customHeight="1">
      <c r="A34" s="209"/>
      <c r="B34" s="210" t="s">
        <v>127</v>
      </c>
      <c r="C34" s="566" t="s">
        <v>94</v>
      </c>
      <c r="D34" s="573"/>
      <c r="E34" s="232"/>
      <c r="F34" s="232"/>
      <c r="G34" s="232"/>
      <c r="H34" s="232"/>
      <c r="I34" s="211"/>
      <c r="J34" s="573"/>
      <c r="K34" s="232"/>
      <c r="L34" s="232"/>
      <c r="M34" s="232"/>
      <c r="N34" s="232"/>
      <c r="O34" s="232"/>
      <c r="P34" s="555"/>
      <c r="Q34" s="223"/>
      <c r="R34" s="223"/>
      <c r="S34" s="223"/>
      <c r="T34" s="164"/>
      <c r="U34" s="579"/>
      <c r="V34" s="164"/>
    </row>
    <row r="35" spans="1:22" ht="12" customHeight="1" thickBot="1">
      <c r="A35" s="209"/>
      <c r="B35" s="210" t="s">
        <v>53</v>
      </c>
      <c r="C35" s="566" t="s">
        <v>96</v>
      </c>
      <c r="D35" s="573"/>
      <c r="E35" s="232"/>
      <c r="F35" s="232"/>
      <c r="G35" s="232"/>
      <c r="H35" s="232"/>
      <c r="I35" s="211"/>
      <c r="J35" s="573"/>
      <c r="K35" s="232"/>
      <c r="L35" s="232"/>
      <c r="M35" s="232"/>
      <c r="N35" s="232"/>
      <c r="O35" s="232"/>
      <c r="P35" s="573"/>
      <c r="Q35" s="232"/>
      <c r="R35" s="232"/>
      <c r="S35" s="232"/>
      <c r="T35" s="211"/>
      <c r="U35" s="580"/>
      <c r="V35" s="211"/>
    </row>
    <row r="36" spans="1:22" ht="12" customHeight="1" thickBot="1">
      <c r="A36" s="170" t="s">
        <v>29</v>
      </c>
      <c r="B36" s="206"/>
      <c r="C36" s="564" t="s">
        <v>153</v>
      </c>
      <c r="D36" s="553">
        <f t="shared" ref="D36:T36" si="6">SUM(D37:D40)</f>
        <v>0</v>
      </c>
      <c r="E36" s="222">
        <f t="shared" si="6"/>
        <v>0</v>
      </c>
      <c r="F36" s="222">
        <f t="shared" si="6"/>
        <v>0</v>
      </c>
      <c r="G36" s="222">
        <f t="shared" si="6"/>
        <v>0</v>
      </c>
      <c r="H36" s="222">
        <f t="shared" si="6"/>
        <v>0</v>
      </c>
      <c r="I36" s="158">
        <f t="shared" si="6"/>
        <v>0</v>
      </c>
      <c r="J36" s="553">
        <f>SUM(J37:J40)</f>
        <v>0</v>
      </c>
      <c r="K36" s="222">
        <f t="shared" si="6"/>
        <v>0</v>
      </c>
      <c r="L36" s="222">
        <f t="shared" si="6"/>
        <v>0</v>
      </c>
      <c r="M36" s="222">
        <f t="shared" si="6"/>
        <v>0</v>
      </c>
      <c r="N36" s="222">
        <f t="shared" si="6"/>
        <v>0</v>
      </c>
      <c r="O36" s="222">
        <f t="shared" si="6"/>
        <v>0</v>
      </c>
      <c r="P36" s="553">
        <f t="shared" si="6"/>
        <v>0</v>
      </c>
      <c r="Q36" s="222">
        <f t="shared" si="6"/>
        <v>0</v>
      </c>
      <c r="R36" s="222">
        <f t="shared" si="6"/>
        <v>0</v>
      </c>
      <c r="S36" s="222">
        <f t="shared" si="6"/>
        <v>0</v>
      </c>
      <c r="T36" s="158">
        <f t="shared" si="6"/>
        <v>0</v>
      </c>
      <c r="U36" s="545"/>
      <c r="V36" s="158">
        <f>SUM(V37:V40)</f>
        <v>0</v>
      </c>
    </row>
    <row r="37" spans="1:22" ht="12" customHeight="1">
      <c r="A37" s="207"/>
      <c r="B37" s="208" t="s">
        <v>154</v>
      </c>
      <c r="C37" s="565" t="s">
        <v>106</v>
      </c>
      <c r="D37" s="571"/>
      <c r="E37" s="231"/>
      <c r="F37" s="231"/>
      <c r="G37" s="231"/>
      <c r="H37" s="231"/>
      <c r="I37" s="572"/>
      <c r="J37" s="571"/>
      <c r="K37" s="231"/>
      <c r="L37" s="231"/>
      <c r="M37" s="231"/>
      <c r="N37" s="231"/>
      <c r="O37" s="231"/>
      <c r="P37" s="555"/>
      <c r="Q37" s="223"/>
      <c r="R37" s="223"/>
      <c r="S37" s="223"/>
      <c r="T37" s="164"/>
      <c r="U37" s="579"/>
      <c r="V37" s="164"/>
    </row>
    <row r="38" spans="1:22" ht="12" customHeight="1">
      <c r="A38" s="209"/>
      <c r="B38" s="210" t="s">
        <v>155</v>
      </c>
      <c r="C38" s="566" t="s">
        <v>107</v>
      </c>
      <c r="D38" s="573">
        <v>0</v>
      </c>
      <c r="E38" s="232">
        <v>0</v>
      </c>
      <c r="F38" s="232">
        <v>0</v>
      </c>
      <c r="G38" s="232">
        <v>0</v>
      </c>
      <c r="H38" s="232">
        <v>0</v>
      </c>
      <c r="I38" s="211">
        <v>0</v>
      </c>
      <c r="J38" s="573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0</v>
      </c>
      <c r="P38" s="573"/>
      <c r="Q38" s="232"/>
      <c r="R38" s="232"/>
      <c r="S38" s="232"/>
      <c r="T38" s="211"/>
      <c r="U38" s="580"/>
      <c r="V38" s="211"/>
    </row>
    <row r="39" spans="1:22" ht="15" customHeight="1">
      <c r="A39" s="209"/>
      <c r="B39" s="210" t="s">
        <v>156</v>
      </c>
      <c r="C39" s="566" t="s">
        <v>157</v>
      </c>
      <c r="D39" s="573"/>
      <c r="E39" s="232"/>
      <c r="F39" s="232"/>
      <c r="G39" s="232"/>
      <c r="H39" s="232"/>
      <c r="I39" s="211"/>
      <c r="J39" s="573"/>
      <c r="K39" s="232"/>
      <c r="L39" s="232"/>
      <c r="M39" s="232"/>
      <c r="N39" s="232"/>
      <c r="O39" s="232"/>
      <c r="P39" s="573"/>
      <c r="Q39" s="232"/>
      <c r="R39" s="232"/>
      <c r="S39" s="232"/>
      <c r="T39" s="211"/>
      <c r="U39" s="580"/>
      <c r="V39" s="211"/>
    </row>
    <row r="40" spans="1:22" ht="23.25" thickBot="1">
      <c r="A40" s="209"/>
      <c r="B40" s="210" t="s">
        <v>158</v>
      </c>
      <c r="C40" s="566" t="s">
        <v>159</v>
      </c>
      <c r="D40" s="573"/>
      <c r="E40" s="232"/>
      <c r="F40" s="232"/>
      <c r="G40" s="232"/>
      <c r="H40" s="232"/>
      <c r="I40" s="211"/>
      <c r="J40" s="573"/>
      <c r="K40" s="232"/>
      <c r="L40" s="232"/>
      <c r="M40" s="232"/>
      <c r="N40" s="232"/>
      <c r="O40" s="232"/>
      <c r="P40" s="573"/>
      <c r="Q40" s="232"/>
      <c r="R40" s="232"/>
      <c r="S40" s="232"/>
      <c r="T40" s="211"/>
      <c r="U40" s="580"/>
      <c r="V40" s="211"/>
    </row>
    <row r="41" spans="1:22" ht="15" hidden="1" customHeight="1" thickBot="1">
      <c r="A41" s="170" t="s">
        <v>9</v>
      </c>
      <c r="B41" s="206"/>
      <c r="C41" s="567" t="s">
        <v>160</v>
      </c>
      <c r="D41" s="558"/>
      <c r="E41" s="226"/>
      <c r="F41" s="226"/>
      <c r="G41" s="226"/>
      <c r="H41" s="226"/>
      <c r="I41" s="180"/>
      <c r="J41" s="558"/>
      <c r="K41" s="226"/>
      <c r="L41" s="226"/>
      <c r="M41" s="226"/>
      <c r="N41" s="226"/>
      <c r="O41" s="226"/>
      <c r="P41" s="558"/>
      <c r="Q41" s="226"/>
      <c r="R41" s="226"/>
      <c r="S41" s="226"/>
      <c r="T41" s="180"/>
      <c r="U41" s="547"/>
      <c r="V41" s="180"/>
    </row>
    <row r="42" spans="1:22" ht="14.25" hidden="1" customHeight="1" thickBot="1">
      <c r="A42" s="190" t="s">
        <v>10</v>
      </c>
      <c r="B42" s="191"/>
      <c r="C42" s="568" t="s">
        <v>161</v>
      </c>
      <c r="D42" s="558"/>
      <c r="E42" s="226"/>
      <c r="F42" s="226"/>
      <c r="G42" s="226"/>
      <c r="H42" s="226"/>
      <c r="I42" s="180"/>
      <c r="J42" s="558"/>
      <c r="K42" s="226"/>
      <c r="L42" s="226"/>
      <c r="M42" s="226"/>
      <c r="N42" s="226"/>
      <c r="O42" s="226"/>
      <c r="P42" s="558"/>
      <c r="Q42" s="226"/>
      <c r="R42" s="226"/>
      <c r="S42" s="226"/>
      <c r="T42" s="180"/>
      <c r="U42" s="547"/>
      <c r="V42" s="180"/>
    </row>
    <row r="43" spans="1:22" ht="13.5" thickBot="1">
      <c r="A43" s="170" t="s">
        <v>9</v>
      </c>
      <c r="B43" s="212"/>
      <c r="C43" s="569" t="s">
        <v>372</v>
      </c>
      <c r="D43" s="561">
        <f t="shared" ref="D43:V43" si="7">D30+D36+D41+D42</f>
        <v>0</v>
      </c>
      <c r="E43" s="229">
        <f t="shared" si="7"/>
        <v>0</v>
      </c>
      <c r="F43" s="229">
        <f t="shared" si="7"/>
        <v>0</v>
      </c>
      <c r="G43" s="229">
        <f t="shared" si="7"/>
        <v>0</v>
      </c>
      <c r="H43" s="229">
        <f t="shared" si="7"/>
        <v>0</v>
      </c>
      <c r="I43" s="213">
        <f t="shared" si="7"/>
        <v>0</v>
      </c>
      <c r="J43" s="561">
        <f t="shared" si="7"/>
        <v>0</v>
      </c>
      <c r="K43" s="230">
        <f t="shared" si="7"/>
        <v>0</v>
      </c>
      <c r="L43" s="230">
        <f t="shared" si="7"/>
        <v>0</v>
      </c>
      <c r="M43" s="230">
        <f t="shared" si="7"/>
        <v>0</v>
      </c>
      <c r="N43" s="230">
        <f t="shared" si="7"/>
        <v>0</v>
      </c>
      <c r="O43" s="230">
        <f t="shared" si="7"/>
        <v>0</v>
      </c>
      <c r="P43" s="561">
        <f t="shared" si="7"/>
        <v>0</v>
      </c>
      <c r="Q43" s="229">
        <f t="shared" si="7"/>
        <v>0</v>
      </c>
      <c r="R43" s="229">
        <f t="shared" si="7"/>
        <v>0</v>
      </c>
      <c r="S43" s="229">
        <f t="shared" si="7"/>
        <v>0</v>
      </c>
      <c r="T43" s="213">
        <f t="shared" si="7"/>
        <v>0</v>
      </c>
      <c r="U43" s="581" t="e">
        <f>T43/S43</f>
        <v>#DIV/0!</v>
      </c>
      <c r="V43" s="213">
        <f t="shared" si="7"/>
        <v>0</v>
      </c>
    </row>
    <row r="44" spans="1:22" ht="13.5" thickBot="1">
      <c r="A44" s="214"/>
      <c r="B44" s="215"/>
      <c r="C44" s="215"/>
      <c r="D44" s="582"/>
      <c r="E44" s="583"/>
      <c r="F44" s="583"/>
      <c r="G44" s="583"/>
      <c r="H44" s="583"/>
      <c r="I44" s="726"/>
      <c r="J44" s="582"/>
      <c r="K44" s="216"/>
      <c r="L44" s="216"/>
      <c r="M44" s="216"/>
      <c r="N44" s="216"/>
      <c r="O44" s="216"/>
      <c r="P44" s="582"/>
      <c r="Q44" s="583"/>
      <c r="R44" s="583"/>
      <c r="S44" s="584"/>
      <c r="T44" s="585"/>
      <c r="V44" s="585"/>
    </row>
    <row r="45" spans="1:22" ht="13.5" thickBot="1">
      <c r="A45" s="217" t="s">
        <v>163</v>
      </c>
      <c r="B45" s="218"/>
      <c r="C45" s="570"/>
      <c r="D45" s="586"/>
      <c r="E45" s="235"/>
      <c r="F45" s="235"/>
      <c r="G45" s="235"/>
      <c r="H45" s="235"/>
      <c r="I45" s="574"/>
      <c r="J45" s="586"/>
      <c r="K45" s="235"/>
      <c r="L45" s="235"/>
      <c r="M45" s="235"/>
      <c r="N45" s="235"/>
      <c r="O45" s="235"/>
      <c r="P45" s="586"/>
      <c r="Q45" s="235"/>
      <c r="R45" s="235"/>
      <c r="S45" s="235"/>
      <c r="T45" s="574"/>
      <c r="U45" s="234"/>
      <c r="V45" s="574"/>
    </row>
    <row r="46" spans="1:22" ht="13.5" thickBot="1">
      <c r="A46" s="217" t="s">
        <v>164</v>
      </c>
      <c r="B46" s="218"/>
      <c r="C46" s="570"/>
      <c r="D46" s="586">
        <v>0</v>
      </c>
      <c r="E46" s="235"/>
      <c r="F46" s="235"/>
      <c r="G46" s="235"/>
      <c r="H46" s="235"/>
      <c r="I46" s="574"/>
      <c r="J46" s="586">
        <v>0</v>
      </c>
      <c r="K46" s="235"/>
      <c r="L46" s="235"/>
      <c r="M46" s="235"/>
      <c r="N46" s="235"/>
      <c r="O46" s="235"/>
      <c r="P46" s="586"/>
      <c r="Q46" s="235"/>
      <c r="R46" s="235"/>
      <c r="S46" s="235"/>
      <c r="T46" s="574"/>
      <c r="U46" s="234"/>
      <c r="V46" s="574"/>
    </row>
    <row r="47" spans="1:22">
      <c r="F47" s="236"/>
      <c r="G47" s="236"/>
      <c r="H47" s="236"/>
      <c r="I47" s="236"/>
      <c r="L47" s="236"/>
      <c r="M47" s="236"/>
      <c r="N47" s="236"/>
      <c r="O47" s="236"/>
    </row>
    <row r="48" spans="1:22">
      <c r="A48" s="1025" t="s">
        <v>233</v>
      </c>
      <c r="B48" s="1025"/>
      <c r="C48" s="1025"/>
      <c r="L48" s="236"/>
      <c r="M48" s="236"/>
      <c r="N48" s="236"/>
      <c r="O48" s="236"/>
    </row>
    <row r="49" spans="4:9">
      <c r="D49" s="236">
        <v>0</v>
      </c>
      <c r="E49" s="236"/>
      <c r="F49" s="236"/>
      <c r="G49" s="236"/>
      <c r="H49" s="236"/>
      <c r="I49" s="236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3"/>
  <sheetViews>
    <sheetView topLeftCell="A44" zoomScale="70" zoomScaleNormal="70" workbookViewId="0">
      <selection activeCell="E25" sqref="E25"/>
    </sheetView>
  </sheetViews>
  <sheetFormatPr defaultRowHeight="15.75"/>
  <cols>
    <col min="1" max="1" width="2.85546875" style="112" customWidth="1"/>
    <col min="2" max="2" width="3.85546875" style="119" customWidth="1"/>
    <col min="3" max="3" width="5.28515625" style="119" customWidth="1"/>
    <col min="4" max="4" width="74.5703125" style="120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64" customWidth="1"/>
    <col min="12" max="12" width="18.140625" style="64" hidden="1" customWidth="1"/>
    <col min="13" max="13" width="21.42578125" style="64" hidden="1" customWidth="1"/>
    <col min="14" max="14" width="22" style="64" hidden="1" customWidth="1"/>
    <col min="15" max="15" width="14.42578125" style="64" hidden="1" customWidth="1"/>
    <col min="16" max="16" width="14.140625" style="64" hidden="1" customWidth="1"/>
    <col min="17" max="17" width="22.42578125" style="64" customWidth="1"/>
    <col min="18" max="18" width="23.140625" style="64" hidden="1" customWidth="1"/>
    <col min="19" max="19" width="19.42578125" style="64" hidden="1" customWidth="1"/>
    <col min="20" max="20" width="21.140625" style="64" hidden="1" customWidth="1"/>
    <col min="21" max="21" width="14.42578125" style="64" hidden="1" customWidth="1"/>
    <col min="22" max="22" width="12.28515625" style="64" hidden="1" customWidth="1"/>
    <col min="23" max="23" width="22.28515625" style="64" customWidth="1"/>
    <col min="24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>
      <c r="A1" s="995" t="s">
        <v>7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5"/>
      <c r="V1" s="995"/>
      <c r="W1" s="995"/>
    </row>
    <row r="2" spans="1:31" ht="14.25" customHeight="1" thickBot="1">
      <c r="A2" s="997" t="s">
        <v>213</v>
      </c>
      <c r="B2" s="997"/>
      <c r="C2" s="111"/>
      <c r="D2" s="121"/>
      <c r="W2" s="127" t="s">
        <v>486</v>
      </c>
    </row>
    <row r="3" spans="1:31" s="2" customFormat="1" ht="48.75" customHeight="1" thickBot="1">
      <c r="A3" s="996" t="s">
        <v>3</v>
      </c>
      <c r="B3" s="963"/>
      <c r="C3" s="963"/>
      <c r="D3" s="963"/>
      <c r="E3" s="508" t="s">
        <v>4</v>
      </c>
      <c r="F3" s="443"/>
      <c r="G3" s="443"/>
      <c r="H3" s="443"/>
      <c r="I3" s="443"/>
      <c r="J3" s="444"/>
      <c r="K3" s="508" t="s">
        <v>72</v>
      </c>
      <c r="L3" s="443"/>
      <c r="M3" s="443"/>
      <c r="N3" s="443"/>
      <c r="O3" s="443"/>
      <c r="P3" s="444"/>
      <c r="Q3" s="508" t="s">
        <v>73</v>
      </c>
      <c r="R3" s="443"/>
      <c r="S3" s="443"/>
      <c r="T3" s="443"/>
      <c r="U3" s="443"/>
      <c r="V3" s="444"/>
      <c r="W3" s="996" t="s">
        <v>80</v>
      </c>
      <c r="X3" s="963"/>
      <c r="Y3" s="963"/>
      <c r="Z3" s="963"/>
      <c r="AA3" s="963"/>
      <c r="AB3" s="963"/>
      <c r="AC3" s="998"/>
    </row>
    <row r="4" spans="1:31" s="2" customFormat="1" ht="32.25" hidden="1" thickBot="1">
      <c r="A4" s="310"/>
      <c r="B4" s="308"/>
      <c r="C4" s="308"/>
      <c r="D4" s="308"/>
      <c r="E4" s="376" t="s">
        <v>78</v>
      </c>
      <c r="F4" s="377" t="s">
        <v>250</v>
      </c>
      <c r="G4" s="377" t="s">
        <v>254</v>
      </c>
      <c r="H4" s="377" t="s">
        <v>258</v>
      </c>
      <c r="I4" s="377" t="s">
        <v>278</v>
      </c>
      <c r="J4" s="378" t="s">
        <v>311</v>
      </c>
      <c r="K4" s="376" t="s">
        <v>78</v>
      </c>
      <c r="L4" s="377" t="s">
        <v>250</v>
      </c>
      <c r="M4" s="377" t="s">
        <v>254</v>
      </c>
      <c r="N4" s="377" t="s">
        <v>258</v>
      </c>
      <c r="O4" s="377" t="s">
        <v>278</v>
      </c>
      <c r="P4" s="378" t="s">
        <v>311</v>
      </c>
      <c r="Q4" s="376" t="s">
        <v>78</v>
      </c>
      <c r="R4" s="377" t="s">
        <v>250</v>
      </c>
      <c r="S4" s="377" t="s">
        <v>254</v>
      </c>
      <c r="T4" s="377" t="s">
        <v>258</v>
      </c>
      <c r="U4" s="377" t="s">
        <v>278</v>
      </c>
      <c r="V4" s="378" t="s">
        <v>311</v>
      </c>
      <c r="W4" s="376" t="s">
        <v>78</v>
      </c>
      <c r="X4" s="377" t="s">
        <v>250</v>
      </c>
      <c r="Y4" s="377" t="s">
        <v>254</v>
      </c>
      <c r="Z4" s="377" t="s">
        <v>258</v>
      </c>
      <c r="AA4" s="377" t="s">
        <v>278</v>
      </c>
      <c r="AB4" s="378" t="s">
        <v>311</v>
      </c>
      <c r="AC4" s="378" t="s">
        <v>311</v>
      </c>
    </row>
    <row r="5" spans="1:31" s="63" customFormat="1" ht="33" customHeight="1" thickBot="1">
      <c r="A5" s="104" t="s">
        <v>28</v>
      </c>
      <c r="B5" s="984" t="s">
        <v>91</v>
      </c>
      <c r="C5" s="984"/>
      <c r="D5" s="984"/>
      <c r="E5" s="379">
        <f t="shared" ref="E5:P5" si="0">SUM(E6:E10)</f>
        <v>61077467</v>
      </c>
      <c r="F5" s="299">
        <f t="shared" si="0"/>
        <v>1500000</v>
      </c>
      <c r="G5" s="299">
        <f t="shared" si="0"/>
        <v>1500000</v>
      </c>
      <c r="H5" s="299">
        <f t="shared" si="0"/>
        <v>0</v>
      </c>
      <c r="I5" s="299">
        <f t="shared" si="0"/>
        <v>0</v>
      </c>
      <c r="J5" s="299">
        <f t="shared" si="0"/>
        <v>0</v>
      </c>
      <c r="K5" s="379">
        <f t="shared" si="0"/>
        <v>59184067</v>
      </c>
      <c r="L5" s="299">
        <f t="shared" si="0"/>
        <v>54000</v>
      </c>
      <c r="M5" s="299">
        <f t="shared" si="0"/>
        <v>53000</v>
      </c>
      <c r="N5" s="299">
        <f t="shared" si="0"/>
        <v>0</v>
      </c>
      <c r="O5" s="299">
        <f t="shared" si="0"/>
        <v>0</v>
      </c>
      <c r="P5" s="299">
        <f t="shared" si="0"/>
        <v>0</v>
      </c>
      <c r="Q5" s="379">
        <f t="shared" ref="Q5:Z5" si="1">SUM(Q6:Q10)</f>
        <v>1893400</v>
      </c>
      <c r="R5" s="299">
        <f t="shared" si="1"/>
        <v>1446000</v>
      </c>
      <c r="S5" s="299">
        <f t="shared" si="1"/>
        <v>1447000</v>
      </c>
      <c r="T5" s="299">
        <f t="shared" si="1"/>
        <v>0</v>
      </c>
      <c r="U5" s="299">
        <f>SUM(U6:U10)</f>
        <v>0</v>
      </c>
      <c r="V5" s="299">
        <f>SUM(V6:V10)</f>
        <v>0</v>
      </c>
      <c r="W5" s="379">
        <f t="shared" si="1"/>
        <v>0</v>
      </c>
      <c r="X5" s="299">
        <f t="shared" si="1"/>
        <v>0</v>
      </c>
      <c r="Y5" s="299">
        <f t="shared" si="1"/>
        <v>0</v>
      </c>
      <c r="Z5" s="299">
        <f t="shared" si="1"/>
        <v>0</v>
      </c>
      <c r="AA5" s="299">
        <f>SUM(AA6:AA10)</f>
        <v>0</v>
      </c>
      <c r="AB5" s="299">
        <f>SUM(AB6:AB10)</f>
        <v>0</v>
      </c>
      <c r="AC5" s="299">
        <f>SUM(AC6:AC10)</f>
        <v>0</v>
      </c>
    </row>
    <row r="6" spans="1:31" s="5" customFormat="1" ht="33" customHeight="1">
      <c r="A6" s="103"/>
      <c r="B6" s="108" t="s">
        <v>38</v>
      </c>
      <c r="C6" s="108"/>
      <c r="D6" s="369" t="s">
        <v>0</v>
      </c>
      <c r="E6" s="380">
        <f>'4.sz.m.ÖNK kiadás'!E7+'üres lap2'!D31+'5 sz. m Idősek otthona'!D34+'üres lap'!D27</f>
        <v>30316051</v>
      </c>
      <c r="F6" s="301">
        <f>'4.sz.m.ÖNK kiadás'!F7+'üres lap2'!E31+'5 sz. m Idősek otthona'!E34+'üres lap'!E27</f>
        <v>0</v>
      </c>
      <c r="G6" s="301">
        <f>'4.sz.m.ÖNK kiadás'!G7+'üres lap2'!F31+'5 sz. m Idősek otthona'!F34+'üres lap'!F27</f>
        <v>0</v>
      </c>
      <c r="H6" s="301">
        <f>'4.sz.m.ÖNK kiadás'!H7+'üres lap2'!G31+'5 sz. m Idősek otthona'!G34+'üres lap'!G27</f>
        <v>0</v>
      </c>
      <c r="I6" s="301">
        <f>'4.sz.m.ÖNK kiadás'!I7+'üres lap2'!H31+'5 sz. m Idősek otthona'!H34+'üres lap'!H27</f>
        <v>0</v>
      </c>
      <c r="J6" s="301">
        <f>'4.sz.m.ÖNK kiadás'!J7+'üres lap2'!I31+'5 sz. m Idősek otthona'!I34+'üres lap'!I27</f>
        <v>0</v>
      </c>
      <c r="K6" s="380">
        <f>'4.sz.m.ÖNK kiadás'!K7+'5 sz. m Idősek otthona'!D34</f>
        <v>30316051</v>
      </c>
      <c r="L6" s="301">
        <f t="shared" ref="L6:N13" si="2">F6-R6</f>
        <v>0</v>
      </c>
      <c r="M6" s="301">
        <f t="shared" si="2"/>
        <v>0</v>
      </c>
      <c r="N6" s="301">
        <f t="shared" si="2"/>
        <v>0</v>
      </c>
      <c r="O6" s="301">
        <f>I6-U6</f>
        <v>0</v>
      </c>
      <c r="P6" s="301">
        <f>J6-V6</f>
        <v>0</v>
      </c>
      <c r="Q6" s="380"/>
      <c r="R6" s="380">
        <f>'5 sz. m Idősek otthona'!K34</f>
        <v>0</v>
      </c>
      <c r="S6" s="380">
        <f>'5 sz. m Idősek otthona'!L34</f>
        <v>0</v>
      </c>
      <c r="T6" s="301">
        <f>'4.sz.m.ÖNK kiadás'!T7</f>
        <v>0</v>
      </c>
      <c r="U6" s="301">
        <f>'4.sz.m.ÖNK kiadás'!U7</f>
        <v>0</v>
      </c>
      <c r="V6" s="301">
        <f>'4.sz.m.ÖNK kiadás'!V7</f>
        <v>0</v>
      </c>
      <c r="W6" s="380"/>
      <c r="X6" s="301">
        <f>'üres lap2'!Q31</f>
        <v>0</v>
      </c>
      <c r="Y6" s="301">
        <f>'üres lap2'!R31</f>
        <v>0</v>
      </c>
      <c r="Z6" s="301">
        <f>'üres lap2'!S31</f>
        <v>0</v>
      </c>
      <c r="AA6" s="301">
        <f>'üres lap2'!T31</f>
        <v>0</v>
      </c>
      <c r="AB6" s="301">
        <f>'üres lap2'!U31</f>
        <v>0</v>
      </c>
      <c r="AC6" s="301">
        <f>'üres lap2'!V31</f>
        <v>0</v>
      </c>
    </row>
    <row r="7" spans="1:31" s="5" customFormat="1" ht="33" customHeight="1">
      <c r="A7" s="86"/>
      <c r="B7" s="95" t="s">
        <v>39</v>
      </c>
      <c r="C7" s="95"/>
      <c r="D7" s="370" t="s">
        <v>92</v>
      </c>
      <c r="E7" s="380">
        <f>'4.sz.m.ÖNK kiadás'!E8+'üres lap2'!D32+'5 sz. m Idősek otthona'!D35+'üres lap'!D28</f>
        <v>5684639</v>
      </c>
      <c r="F7" s="301">
        <f>'4.sz.m.ÖNK kiadás'!F8+'üres lap2'!E32+'5 sz. m Idősek otthona'!E35+'üres lap'!E28</f>
        <v>0</v>
      </c>
      <c r="G7" s="301">
        <f>'4.sz.m.ÖNK kiadás'!G8+'üres lap2'!F32+'5 sz. m Idősek otthona'!F35+'üres lap'!F28</f>
        <v>0</v>
      </c>
      <c r="H7" s="301">
        <f>'4.sz.m.ÖNK kiadás'!H8+'üres lap2'!G32+'5 sz. m Idősek otthona'!G35+'üres lap'!G28</f>
        <v>0</v>
      </c>
      <c r="I7" s="301">
        <f>'4.sz.m.ÖNK kiadás'!I8+'üres lap2'!H32+'5 sz. m Idősek otthona'!H35+'üres lap'!H28</f>
        <v>0</v>
      </c>
      <c r="J7" s="301">
        <f>'4.sz.m.ÖNK kiadás'!J8+'üres lap2'!I32+'5 sz. m Idősek otthona'!I35+'üres lap'!I28</f>
        <v>0</v>
      </c>
      <c r="K7" s="380">
        <f>'4.sz.m.ÖNK kiadás'!K8+'5 sz. m Idősek otthona'!D35</f>
        <v>5684639</v>
      </c>
      <c r="L7" s="301">
        <f t="shared" si="2"/>
        <v>0</v>
      </c>
      <c r="M7" s="301">
        <f t="shared" si="2"/>
        <v>0</v>
      </c>
      <c r="N7" s="301">
        <f t="shared" si="2"/>
        <v>0</v>
      </c>
      <c r="O7" s="301">
        <f t="shared" ref="O7:P13" si="3">I7-U7</f>
        <v>0</v>
      </c>
      <c r="P7" s="301">
        <f t="shared" si="3"/>
        <v>0</v>
      </c>
      <c r="Q7" s="380"/>
      <c r="R7" s="380">
        <f>'5 sz. m Idősek otthona'!K35</f>
        <v>0</v>
      </c>
      <c r="S7" s="380">
        <f>'5 sz. m Idősek otthona'!L35</f>
        <v>0</v>
      </c>
      <c r="T7" s="301">
        <f>'4.sz.m.ÖNK kiadás'!T8</f>
        <v>0</v>
      </c>
      <c r="U7" s="301">
        <f>'4.sz.m.ÖNK kiadás'!U8</f>
        <v>0</v>
      </c>
      <c r="V7" s="301">
        <f>'4.sz.m.ÖNK kiadás'!V8</f>
        <v>0</v>
      </c>
      <c r="W7" s="380"/>
      <c r="X7" s="301">
        <f>'üres lap2'!Q32</f>
        <v>0</v>
      </c>
      <c r="Y7" s="301">
        <f>'üres lap2'!R32</f>
        <v>0</v>
      </c>
      <c r="Z7" s="301">
        <f>'üres lap2'!S32</f>
        <v>0</v>
      </c>
      <c r="AA7" s="301">
        <f>'üres lap2'!T32</f>
        <v>0</v>
      </c>
      <c r="AB7" s="301">
        <f>'üres lap2'!U32</f>
        <v>0</v>
      </c>
      <c r="AC7" s="301">
        <f>'üres lap2'!V32</f>
        <v>0</v>
      </c>
    </row>
    <row r="8" spans="1:31" s="5" customFormat="1" ht="33" customHeight="1">
      <c r="A8" s="86"/>
      <c r="B8" s="95" t="s">
        <v>40</v>
      </c>
      <c r="C8" s="95"/>
      <c r="D8" s="370" t="s">
        <v>93</v>
      </c>
      <c r="E8" s="380">
        <f>'4.sz.m.ÖNK kiadás'!E9+'üres lap2'!D33+'5 sz. m Idősek otthona'!D36+'üres lap'!D29</f>
        <v>20897746</v>
      </c>
      <c r="F8" s="301">
        <f>'4.sz.m.ÖNK kiadás'!F9+'üres lap2'!E33+'5 sz. m Idősek otthona'!E36+'üres lap'!E29</f>
        <v>0</v>
      </c>
      <c r="G8" s="301">
        <f>'4.sz.m.ÖNK kiadás'!G9+'üres lap2'!F33+'5 sz. m Idősek otthona'!F36+'üres lap'!F29</f>
        <v>0</v>
      </c>
      <c r="H8" s="301">
        <f>'4.sz.m.ÖNK kiadás'!H9+'üres lap2'!G33+'5 sz. m Idősek otthona'!G36+'üres lap'!G29</f>
        <v>0</v>
      </c>
      <c r="I8" s="301">
        <f>'4.sz.m.ÖNK kiadás'!I9+'üres lap2'!H33+'5 sz. m Idősek otthona'!H36+'üres lap'!H29</f>
        <v>0</v>
      </c>
      <c r="J8" s="301">
        <f>'4.sz.m.ÖNK kiadás'!J9+'üres lap2'!I33+'5 sz. m Idősek otthona'!I36+'üres lap'!I29</f>
        <v>0</v>
      </c>
      <c r="K8" s="380">
        <f>'4.sz.m.ÖNK kiadás'!K9+'5 sz. m Idősek otthona'!D36</f>
        <v>20897746</v>
      </c>
      <c r="L8" s="301">
        <f t="shared" si="2"/>
        <v>0</v>
      </c>
      <c r="M8" s="301">
        <f t="shared" si="2"/>
        <v>0</v>
      </c>
      <c r="N8" s="301">
        <f t="shared" si="2"/>
        <v>0</v>
      </c>
      <c r="O8" s="301">
        <f t="shared" si="3"/>
        <v>0</v>
      </c>
      <c r="P8" s="301">
        <f t="shared" si="3"/>
        <v>0</v>
      </c>
      <c r="Q8" s="380"/>
      <c r="R8" s="380">
        <f>'5 sz. m Idősek otthona'!K36</f>
        <v>0</v>
      </c>
      <c r="S8" s="380">
        <f>'5 sz. m Idősek otthona'!L36</f>
        <v>0</v>
      </c>
      <c r="T8" s="301">
        <f>+'4.sz.m.ÖNK kiadás'!T9</f>
        <v>0</v>
      </c>
      <c r="U8" s="301">
        <f>'4.sz.m.ÖNK kiadás'!U9</f>
        <v>0</v>
      </c>
      <c r="V8" s="301">
        <f>'4.sz.m.ÖNK kiadás'!V9</f>
        <v>0</v>
      </c>
      <c r="W8" s="380"/>
      <c r="X8" s="301">
        <f>'üres lap2'!Q33</f>
        <v>0</v>
      </c>
      <c r="Y8" s="301">
        <f>'üres lap2'!R33</f>
        <v>0</v>
      </c>
      <c r="Z8" s="301">
        <f>'üres lap2'!S33</f>
        <v>0</v>
      </c>
      <c r="AA8" s="301">
        <f>'üres lap2'!T33</f>
        <v>0</v>
      </c>
      <c r="AB8" s="301">
        <f>'üres lap2'!U33</f>
        <v>0</v>
      </c>
      <c r="AC8" s="301">
        <f>'üres lap2'!V33</f>
        <v>0</v>
      </c>
    </row>
    <row r="9" spans="1:31" s="5" customFormat="1" ht="33" customHeight="1">
      <c r="A9" s="86"/>
      <c r="B9" s="95" t="s">
        <v>52</v>
      </c>
      <c r="C9" s="95"/>
      <c r="D9" s="370" t="s">
        <v>94</v>
      </c>
      <c r="E9" s="380">
        <f>'4.sz.m.ÖNK kiadás'!E10+'üres lap2'!D34+'5 sz. m Idősek otthona'!D37+'üres lap'!D30</f>
        <v>1816000</v>
      </c>
      <c r="F9" s="301">
        <f>'4.sz.m.ÖNK kiadás'!F10+'üres lap2'!E34+'5 sz. m Idősek otthona'!E37+'üres lap'!E30</f>
        <v>1500000</v>
      </c>
      <c r="G9" s="301">
        <f>'4.sz.m.ÖNK kiadás'!G10+'üres lap2'!F34+'5 sz. m Idősek otthona'!F37+'üres lap'!F30</f>
        <v>1500000</v>
      </c>
      <c r="H9" s="301">
        <f>'4.sz.m.ÖNK kiadás'!H10+'üres lap2'!G34+'5 sz. m Idősek otthona'!G37+'üres lap'!G30</f>
        <v>0</v>
      </c>
      <c r="I9" s="301">
        <f>'4.sz.m.ÖNK kiadás'!I10+'üres lap2'!H34+'5 sz. m Idősek otthona'!H37+'üres lap'!H30</f>
        <v>0</v>
      </c>
      <c r="J9" s="301">
        <f>'4.sz.m.ÖNK kiadás'!J10+'üres lap2'!I34+'5 sz. m Idősek otthona'!I37+'üres lap'!I30</f>
        <v>0</v>
      </c>
      <c r="K9" s="380">
        <f>'4.sz.m.ÖNK kiadás'!K10</f>
        <v>1816000</v>
      </c>
      <c r="L9" s="301">
        <f t="shared" si="2"/>
        <v>60000</v>
      </c>
      <c r="M9" s="301">
        <f t="shared" si="2"/>
        <v>60000</v>
      </c>
      <c r="N9" s="301">
        <f t="shared" si="2"/>
        <v>0</v>
      </c>
      <c r="O9" s="301">
        <f t="shared" si="3"/>
        <v>0</v>
      </c>
      <c r="P9" s="301">
        <f t="shared" si="3"/>
        <v>0</v>
      </c>
      <c r="Q9" s="380">
        <f>'4.sz.m.ÖNK kiadás'!Q10</f>
        <v>0</v>
      </c>
      <c r="R9" s="301">
        <f>'4.sz.m.ÖNK kiadás'!R10</f>
        <v>1440000</v>
      </c>
      <c r="S9" s="301">
        <f>'4.sz.m.ÖNK kiadás'!S10</f>
        <v>1440000</v>
      </c>
      <c r="T9" s="301">
        <f>'4.sz.m.ÖNK kiadás'!T10</f>
        <v>0</v>
      </c>
      <c r="U9" s="301">
        <f>'4.sz.m.ÖNK kiadás'!U10</f>
        <v>0</v>
      </c>
      <c r="V9" s="301">
        <f>'4.sz.m.ÖNK kiadás'!V10</f>
        <v>0</v>
      </c>
      <c r="W9" s="380"/>
      <c r="X9" s="301"/>
      <c r="Y9" s="301"/>
      <c r="Z9" s="301"/>
      <c r="AA9" s="301"/>
      <c r="AB9" s="301"/>
      <c r="AC9" s="301"/>
    </row>
    <row r="10" spans="1:31" s="5" customFormat="1" ht="33" customHeight="1">
      <c r="A10" s="86"/>
      <c r="B10" s="95" t="s">
        <v>53</v>
      </c>
      <c r="C10" s="95"/>
      <c r="D10" s="371" t="s">
        <v>96</v>
      </c>
      <c r="E10" s="380">
        <f>SUM(E11:E15)</f>
        <v>2363031</v>
      </c>
      <c r="F10" s="301">
        <f t="shared" ref="E10:J10" si="4">SUM(F11:F15)</f>
        <v>0</v>
      </c>
      <c r="G10" s="301">
        <f t="shared" si="4"/>
        <v>0</v>
      </c>
      <c r="H10" s="301">
        <f t="shared" si="4"/>
        <v>0</v>
      </c>
      <c r="I10" s="301">
        <f t="shared" si="4"/>
        <v>0</v>
      </c>
      <c r="J10" s="301">
        <f t="shared" si="4"/>
        <v>0</v>
      </c>
      <c r="K10" s="380">
        <f>'4.sz.m.ÖNK kiadás'!K11</f>
        <v>469631</v>
      </c>
      <c r="L10" s="301">
        <f t="shared" si="2"/>
        <v>-6000</v>
      </c>
      <c r="M10" s="301">
        <f t="shared" si="2"/>
        <v>-7000</v>
      </c>
      <c r="N10" s="301">
        <f t="shared" si="2"/>
        <v>0</v>
      </c>
      <c r="O10" s="301">
        <f t="shared" si="3"/>
        <v>0</v>
      </c>
      <c r="P10" s="301">
        <f t="shared" si="3"/>
        <v>0</v>
      </c>
      <c r="Q10" s="380">
        <f>'4.sz.m.ÖNK kiadás'!Q11</f>
        <v>1893400</v>
      </c>
      <c r="R10" s="301">
        <f>'4.sz.m.ÖNK kiadás'!R11</f>
        <v>6000</v>
      </c>
      <c r="S10" s="301">
        <f>'4.sz.m.ÖNK kiadás'!S11</f>
        <v>7000</v>
      </c>
      <c r="T10" s="301">
        <f>'4.sz.m.ÖNK kiadás'!T11</f>
        <v>0</v>
      </c>
      <c r="U10" s="301">
        <f>'4.sz.m.ÖNK kiadás'!U11</f>
        <v>0</v>
      </c>
      <c r="V10" s="301">
        <f>'4.sz.m.ÖNK kiadás'!V11</f>
        <v>0</v>
      </c>
      <c r="W10" s="380"/>
      <c r="X10" s="301"/>
      <c r="Y10" s="301"/>
      <c r="Z10" s="301"/>
      <c r="AA10" s="301"/>
      <c r="AB10" s="301"/>
      <c r="AC10" s="301"/>
      <c r="AE10" s="1169"/>
    </row>
    <row r="11" spans="1:31" s="5" customFormat="1" ht="33" customHeight="1">
      <c r="A11" s="86"/>
      <c r="B11" s="118"/>
      <c r="C11" s="95" t="s">
        <v>95</v>
      </c>
      <c r="D11" s="372" t="s">
        <v>373</v>
      </c>
      <c r="E11" s="380">
        <f>'4.sz.m.ÖNK kiadás'!E12</f>
        <v>0</v>
      </c>
      <c r="F11" s="301"/>
      <c r="G11" s="301">
        <f>'4.sz.m.ÖNK kiadás'!G12</f>
        <v>0</v>
      </c>
      <c r="H11" s="301">
        <f>'4.sz.m.ÖNK kiadás'!H12</f>
        <v>0</v>
      </c>
      <c r="I11" s="301">
        <f>'4.sz.m.ÖNK kiadás'!I12</f>
        <v>0</v>
      </c>
      <c r="J11" s="301">
        <f>'4.sz.m.ÖNK kiadás'!J12</f>
        <v>0</v>
      </c>
      <c r="K11" s="380">
        <f>'4.sz.m.ÖNK kiadás'!K12</f>
        <v>0</v>
      </c>
      <c r="L11" s="301">
        <f t="shared" si="2"/>
        <v>0</v>
      </c>
      <c r="M11" s="301">
        <f t="shared" si="2"/>
        <v>0</v>
      </c>
      <c r="N11" s="301">
        <f t="shared" si="2"/>
        <v>0</v>
      </c>
      <c r="O11" s="301">
        <f t="shared" si="3"/>
        <v>0</v>
      </c>
      <c r="P11" s="301">
        <f t="shared" si="3"/>
        <v>0</v>
      </c>
      <c r="Q11" s="380">
        <f>'4.sz.m.ÖNK kiadás'!Q12</f>
        <v>0</v>
      </c>
      <c r="R11" s="301">
        <f>'4.sz.m.ÖNK kiadás'!R12</f>
        <v>0</v>
      </c>
      <c r="S11" s="301">
        <f>'4.sz.m.ÖNK kiadás'!S12</f>
        <v>0</v>
      </c>
      <c r="T11" s="301">
        <f>'4.sz.m.ÖNK kiadás'!T12</f>
        <v>0</v>
      </c>
      <c r="U11" s="301">
        <f>'4.sz.m.ÖNK kiadás'!U12</f>
        <v>0</v>
      </c>
      <c r="V11" s="301">
        <f>'4.sz.m.ÖNK kiadás'!V12</f>
        <v>0</v>
      </c>
      <c r="W11" s="380"/>
      <c r="X11" s="301"/>
      <c r="Y11" s="301"/>
      <c r="Z11" s="301"/>
      <c r="AA11" s="301"/>
      <c r="AB11" s="301"/>
      <c r="AC11" s="301"/>
    </row>
    <row r="12" spans="1:31" s="5" customFormat="1" ht="57.75" customHeight="1">
      <c r="A12" s="86"/>
      <c r="B12" s="95"/>
      <c r="C12" s="95" t="s">
        <v>97</v>
      </c>
      <c r="D12" s="370" t="s">
        <v>374</v>
      </c>
      <c r="E12" s="380">
        <f>'4.sz.m.ÖNK kiadás'!E13</f>
        <v>1780000</v>
      </c>
      <c r="F12" s="301">
        <f>'4.sz.m.ÖNK kiadás'!F13</f>
        <v>0</v>
      </c>
      <c r="G12" s="301">
        <f>'4.sz.m.ÖNK kiadás'!G13</f>
        <v>0</v>
      </c>
      <c r="H12" s="301">
        <f>'4.sz.m.ÖNK kiadás'!H13</f>
        <v>0</v>
      </c>
      <c r="I12" s="301">
        <f>'4.sz.m.ÖNK kiadás'!I13</f>
        <v>0</v>
      </c>
      <c r="J12" s="301">
        <f>'4.sz.m.ÖNK kiadás'!J13</f>
        <v>0</v>
      </c>
      <c r="K12" s="380">
        <f>'4.sz.m.ÖNK kiadás'!K13</f>
        <v>0</v>
      </c>
      <c r="L12" s="301">
        <f t="shared" si="2"/>
        <v>-2230000</v>
      </c>
      <c r="M12" s="301">
        <f t="shared" si="2"/>
        <v>-2231000</v>
      </c>
      <c r="N12" s="301">
        <f t="shared" si="2"/>
        <v>0</v>
      </c>
      <c r="O12" s="301">
        <f t="shared" si="3"/>
        <v>0</v>
      </c>
      <c r="P12" s="301">
        <f t="shared" si="3"/>
        <v>0</v>
      </c>
      <c r="Q12" s="380">
        <f>'4.sz.m.ÖNK kiadás'!Q13</f>
        <v>1780000</v>
      </c>
      <c r="R12" s="301">
        <f>'4.sz.m.ÖNK kiadás'!R13</f>
        <v>2230000</v>
      </c>
      <c r="S12" s="301">
        <f>'4.sz.m.ÖNK kiadás'!S13</f>
        <v>2231000</v>
      </c>
      <c r="T12" s="301">
        <f>'4.sz.m.ÖNK kiadás'!T13</f>
        <v>0</v>
      </c>
      <c r="U12" s="301">
        <f>'4.sz.m.ÖNK kiadás'!U13</f>
        <v>0</v>
      </c>
      <c r="V12" s="301">
        <f>'4.sz.m.ÖNK kiadás'!V13</f>
        <v>0</v>
      </c>
      <c r="W12" s="380"/>
      <c r="X12" s="301"/>
      <c r="Y12" s="301"/>
      <c r="Z12" s="301"/>
      <c r="AA12" s="301"/>
      <c r="AB12" s="301"/>
      <c r="AC12" s="301"/>
    </row>
    <row r="13" spans="1:31" s="5" customFormat="1" ht="54.75" customHeight="1" thickBot="1">
      <c r="A13" s="114"/>
      <c r="B13" s="115"/>
      <c r="C13" s="95" t="s">
        <v>98</v>
      </c>
      <c r="D13" s="370" t="s">
        <v>509</v>
      </c>
      <c r="E13" s="380">
        <f>'4.sz.m.ÖNK kiadás'!E14</f>
        <v>583031</v>
      </c>
      <c r="F13" s="301">
        <f>'4.sz.m.ÖNK kiadás'!F14</f>
        <v>0</v>
      </c>
      <c r="G13" s="301">
        <f>'4.sz.m.ÖNK kiadás'!G14</f>
        <v>0</v>
      </c>
      <c r="H13" s="301">
        <f>'4.sz.m.ÖNK kiadás'!H14</f>
        <v>0</v>
      </c>
      <c r="I13" s="301">
        <f>'4.sz.m.ÖNK kiadás'!I14</f>
        <v>0</v>
      </c>
      <c r="J13" s="301">
        <f>'4.sz.m.ÖNK kiadás'!J14</f>
        <v>0</v>
      </c>
      <c r="K13" s="380">
        <f>'4.sz.m.ÖNK kiadás'!K14</f>
        <v>469631</v>
      </c>
      <c r="L13" s="301">
        <f t="shared" si="2"/>
        <v>0</v>
      </c>
      <c r="M13" s="301">
        <f t="shared" si="2"/>
        <v>0</v>
      </c>
      <c r="N13" s="301">
        <f t="shared" si="2"/>
        <v>0</v>
      </c>
      <c r="O13" s="301">
        <f t="shared" si="3"/>
        <v>0</v>
      </c>
      <c r="P13" s="301">
        <f t="shared" si="3"/>
        <v>0</v>
      </c>
      <c r="Q13" s="380">
        <f>'4.sz.m.ÖNK kiadás'!Q14</f>
        <v>113400</v>
      </c>
      <c r="R13" s="301">
        <f>'4.sz.m.ÖNK kiadás'!R14</f>
        <v>0</v>
      </c>
      <c r="S13" s="301">
        <f>'4.sz.m.ÖNK kiadás'!S14</f>
        <v>0</v>
      </c>
      <c r="T13" s="301">
        <f>'4.sz.m.ÖNK kiadás'!T14</f>
        <v>0</v>
      </c>
      <c r="U13" s="301">
        <f>'4.sz.m.ÖNK kiadás'!U14</f>
        <v>0</v>
      </c>
      <c r="V13" s="301">
        <f>'4.sz.m.ÖNK kiadás'!V14</f>
        <v>0</v>
      </c>
      <c r="W13" s="380"/>
      <c r="X13" s="301"/>
      <c r="Y13" s="301"/>
      <c r="Z13" s="301"/>
      <c r="AA13" s="301"/>
      <c r="AB13" s="301"/>
      <c r="AC13" s="301"/>
    </row>
    <row r="14" spans="1:31" s="5" customFormat="1" ht="33" hidden="1" customHeight="1">
      <c r="A14" s="86"/>
      <c r="B14" s="95"/>
      <c r="C14" s="95" t="s">
        <v>101</v>
      </c>
      <c r="D14" s="370" t="s">
        <v>103</v>
      </c>
      <c r="E14" s="380"/>
      <c r="F14" s="301"/>
      <c r="G14" s="301"/>
      <c r="H14" s="301"/>
      <c r="I14" s="301"/>
      <c r="J14" s="301"/>
      <c r="K14" s="380"/>
      <c r="L14" s="301"/>
      <c r="M14" s="301"/>
      <c r="N14" s="301"/>
      <c r="O14" s="301"/>
      <c r="P14" s="301"/>
      <c r="Q14" s="380">
        <f>'4.sz.m.ÖNK kiadás'!Q15</f>
        <v>0</v>
      </c>
      <c r="R14" s="301">
        <f>'4.sz.m.ÖNK kiadás'!R15</f>
        <v>0</v>
      </c>
      <c r="S14" s="301">
        <f>'4.sz.m.ÖNK kiadás'!S15</f>
        <v>0</v>
      </c>
      <c r="T14" s="301">
        <f>'4.sz.m.ÖNK kiadás'!T15</f>
        <v>0</v>
      </c>
      <c r="U14" s="301">
        <f>'4.sz.m.ÖNK kiadás'!U15</f>
        <v>0</v>
      </c>
      <c r="V14" s="301">
        <f>'4.sz.m.ÖNK kiadás'!V15</f>
        <v>0</v>
      </c>
      <c r="W14" s="380"/>
      <c r="X14" s="301"/>
      <c r="Y14" s="301"/>
      <c r="Z14" s="301"/>
      <c r="AA14" s="301"/>
      <c r="AB14" s="301"/>
      <c r="AC14" s="301"/>
    </row>
    <row r="15" spans="1:31" s="5" customFormat="1" ht="33" hidden="1" customHeight="1" thickBot="1">
      <c r="A15" s="122"/>
      <c r="B15" s="109"/>
      <c r="C15" s="109" t="s">
        <v>102</v>
      </c>
      <c r="D15" s="373" t="s">
        <v>104</v>
      </c>
      <c r="E15" s="380"/>
      <c r="F15" s="301"/>
      <c r="G15" s="301"/>
      <c r="H15" s="301"/>
      <c r="I15" s="301"/>
      <c r="J15" s="301"/>
      <c r="K15" s="380"/>
      <c r="L15" s="301"/>
      <c r="M15" s="301"/>
      <c r="N15" s="301"/>
      <c r="O15" s="301"/>
      <c r="P15" s="301"/>
      <c r="Q15" s="380">
        <f>'4.sz.m.ÖNK kiadás'!Q16</f>
        <v>0</v>
      </c>
      <c r="R15" s="301">
        <f>'4.sz.m.ÖNK kiadás'!R16</f>
        <v>0</v>
      </c>
      <c r="S15" s="301">
        <f>'4.sz.m.ÖNK kiadás'!S16</f>
        <v>0</v>
      </c>
      <c r="T15" s="301">
        <f>'4.sz.m.ÖNK kiadás'!T16</f>
        <v>0</v>
      </c>
      <c r="U15" s="301">
        <f>'4.sz.m.ÖNK kiadás'!U16</f>
        <v>0</v>
      </c>
      <c r="V15" s="301">
        <f>'4.sz.m.ÖNK kiadás'!V16</f>
        <v>0</v>
      </c>
      <c r="W15" s="380"/>
      <c r="X15" s="301"/>
      <c r="Y15" s="301"/>
      <c r="Z15" s="301"/>
      <c r="AA15" s="301"/>
      <c r="AB15" s="301"/>
      <c r="AC15" s="301"/>
    </row>
    <row r="16" spans="1:31" s="5" customFormat="1" ht="33" customHeight="1" thickBot="1">
      <c r="A16" s="104" t="s">
        <v>29</v>
      </c>
      <c r="B16" s="984" t="s">
        <v>105</v>
      </c>
      <c r="C16" s="984"/>
      <c r="D16" s="984"/>
      <c r="E16" s="381">
        <f t="shared" ref="E16:P16" si="5">SUM(E17:E19)</f>
        <v>36824930</v>
      </c>
      <c r="F16" s="62">
        <f t="shared" si="5"/>
        <v>0</v>
      </c>
      <c r="G16" s="62">
        <f t="shared" si="5"/>
        <v>0</v>
      </c>
      <c r="H16" s="62">
        <f t="shared" si="5"/>
        <v>0</v>
      </c>
      <c r="I16" s="62">
        <f t="shared" si="5"/>
        <v>0</v>
      </c>
      <c r="J16" s="62">
        <f t="shared" si="5"/>
        <v>0</v>
      </c>
      <c r="K16" s="381">
        <f t="shared" si="5"/>
        <v>36824930</v>
      </c>
      <c r="L16" s="62">
        <f t="shared" si="5"/>
        <v>0</v>
      </c>
      <c r="M16" s="62">
        <f t="shared" si="5"/>
        <v>0</v>
      </c>
      <c r="N16" s="62">
        <f t="shared" si="5"/>
        <v>0</v>
      </c>
      <c r="O16" s="62">
        <f t="shared" si="5"/>
        <v>0</v>
      </c>
      <c r="P16" s="62">
        <f t="shared" si="5"/>
        <v>0</v>
      </c>
      <c r="Q16" s="381">
        <f>SUM(Q17:Q19)</f>
        <v>0</v>
      </c>
      <c r="R16" s="62">
        <f t="shared" ref="R16:Z16" si="6">SUM(R17:R19)</f>
        <v>28382393</v>
      </c>
      <c r="S16" s="62">
        <f t="shared" si="6"/>
        <v>27082393</v>
      </c>
      <c r="T16" s="62">
        <f t="shared" si="6"/>
        <v>0</v>
      </c>
      <c r="U16" s="62">
        <f>SUM(U17:U19)</f>
        <v>0</v>
      </c>
      <c r="V16" s="62">
        <f>SUM(V17:V19)</f>
        <v>0</v>
      </c>
      <c r="W16" s="381">
        <f t="shared" si="6"/>
        <v>0</v>
      </c>
      <c r="X16" s="62">
        <f t="shared" si="6"/>
        <v>0</v>
      </c>
      <c r="Y16" s="62">
        <f t="shared" si="6"/>
        <v>0</v>
      </c>
      <c r="Z16" s="62">
        <f t="shared" si="6"/>
        <v>0</v>
      </c>
      <c r="AA16" s="62">
        <f>SUM(AA17:AA19)</f>
        <v>0</v>
      </c>
      <c r="AB16" s="62">
        <f>SUM(AB17:AB19)</f>
        <v>0</v>
      </c>
      <c r="AC16" s="62">
        <f>SUM(AC17:AC19)</f>
        <v>0</v>
      </c>
    </row>
    <row r="17" spans="1:29" s="5" customFormat="1" ht="33" customHeight="1">
      <c r="A17" s="103"/>
      <c r="B17" s="108" t="s">
        <v>41</v>
      </c>
      <c r="C17" s="985" t="s">
        <v>106</v>
      </c>
      <c r="D17" s="985"/>
      <c r="E17" s="380">
        <f>'4.sz.m.ÖNK kiadás'!E18+'üres lap2'!D37+'5 sz. m Idősek otthona'!D40+'üres lap'!D33</f>
        <v>1471503</v>
      </c>
      <c r="F17" s="301">
        <f>'4.sz.m.ÖNK kiadás'!F18+'üres lap2'!E37+'5 sz. m Idősek otthona'!E40+'üres lap'!E33</f>
        <v>0</v>
      </c>
      <c r="G17" s="301">
        <f>'4.sz.m.ÖNK kiadás'!G18+'üres lap2'!F37+'5 sz. m Idősek otthona'!F40+'üres lap'!F33</f>
        <v>0</v>
      </c>
      <c r="H17" s="301">
        <f>'4.sz.m.ÖNK kiadás'!H18+'üres lap2'!G37+'5 sz. m Idősek otthona'!G40+'üres lap'!G33</f>
        <v>0</v>
      </c>
      <c r="I17" s="301">
        <f>'4.sz.m.ÖNK kiadás'!I18+'üres lap2'!H37+'5 sz. m Idősek otthona'!H40+'üres lap'!H33</f>
        <v>0</v>
      </c>
      <c r="J17" s="301">
        <f>'4.sz.m.ÖNK kiadás'!J18+'üres lap2'!I37+'5 sz. m Idősek otthona'!I40+'üres lap'!I33</f>
        <v>0</v>
      </c>
      <c r="K17" s="380">
        <f>'4.sz.m.ÖNK kiadás'!K18</f>
        <v>1471503</v>
      </c>
      <c r="L17" s="301">
        <v>0</v>
      </c>
      <c r="M17" s="301">
        <f>'4.sz.m.ÖNK kiadás'!M18+'üres lap2'!L37+'5 sz. m Idősek otthona'!L40+'üres lap'!L33</f>
        <v>0</v>
      </c>
      <c r="N17" s="301">
        <f>'4.sz.m.ÖNK kiadás'!N18+'üres lap2'!M37+'5 sz. m Idősek otthona'!M40+'üres lap'!M33</f>
        <v>0</v>
      </c>
      <c r="O17" s="301">
        <f>'4.sz.m.ÖNK kiadás'!O18+'üres lap2'!M37+'5 sz. m Idősek otthona'!N40+'üres lap'!N33</f>
        <v>0</v>
      </c>
      <c r="P17" s="301">
        <f>'4.sz.m.ÖNK kiadás'!P18+'üres lap2'!N37+'5 sz. m Idősek otthona'!O40+'üres lap'!O33</f>
        <v>0</v>
      </c>
      <c r="Q17" s="380">
        <f>'4.sz.m.ÖNK kiadás'!Q18+'5 sz. m Idősek otthona'!J40</f>
        <v>0</v>
      </c>
      <c r="R17" s="380">
        <f>'4.sz.m.ÖNK kiadás'!R18+'5 sz. m Idősek otthona'!K40</f>
        <v>254000</v>
      </c>
      <c r="S17" s="380">
        <f>'4.sz.m.ÖNK kiadás'!S18+'5 sz. m Idősek otthona'!L40</f>
        <v>554000</v>
      </c>
      <c r="T17" s="301">
        <f>+'4.sz.m.ÖNK kiadás'!T18</f>
        <v>0</v>
      </c>
      <c r="U17" s="301"/>
      <c r="V17" s="301"/>
      <c r="W17" s="380"/>
      <c r="X17" s="301"/>
      <c r="Y17" s="301"/>
      <c r="Z17" s="301"/>
      <c r="AA17" s="301"/>
      <c r="AB17" s="301"/>
      <c r="AC17" s="301"/>
    </row>
    <row r="18" spans="1:29" s="5" customFormat="1" ht="33" customHeight="1">
      <c r="A18" s="86"/>
      <c r="B18" s="95" t="s">
        <v>42</v>
      </c>
      <c r="C18" s="981" t="s">
        <v>107</v>
      </c>
      <c r="D18" s="981"/>
      <c r="E18" s="380">
        <f>'4.sz.m.ÖNK kiadás'!E19+'5 sz. m Idősek otthona'!D41</f>
        <v>35353427</v>
      </c>
      <c r="F18" s="301">
        <f>'4.sz.m.ÖNK kiadás'!F19</f>
        <v>0</v>
      </c>
      <c r="G18" s="301">
        <f>'4.sz.m.ÖNK kiadás'!G19</f>
        <v>0</v>
      </c>
      <c r="H18" s="301">
        <f>'4.sz.m.ÖNK kiadás'!H19</f>
        <v>0</v>
      </c>
      <c r="I18" s="301">
        <f>'4.sz.m.ÖNK kiadás'!I19</f>
        <v>0</v>
      </c>
      <c r="J18" s="301">
        <f>'4.sz.m.ÖNK kiadás'!J19</f>
        <v>0</v>
      </c>
      <c r="K18" s="380">
        <f>'4.sz.m.ÖNK kiadás'!K19</f>
        <v>35353427</v>
      </c>
      <c r="L18" s="301">
        <f>'4.sz.m.ÖNK kiadás'!L19</f>
        <v>0</v>
      </c>
      <c r="M18" s="301">
        <f>'4.sz.m.ÖNK kiadás'!M19</f>
        <v>0</v>
      </c>
      <c r="N18" s="301">
        <f>'4.sz.m.ÖNK kiadás'!N19</f>
        <v>0</v>
      </c>
      <c r="O18" s="301">
        <f>'4.sz.m.ÖNK kiadás'!O19</f>
        <v>0</v>
      </c>
      <c r="P18" s="301">
        <f>'4.sz.m.ÖNK kiadás'!P19</f>
        <v>0</v>
      </c>
      <c r="Q18" s="380">
        <f>'4.sz.m.ÖNK kiadás'!Q19+'5 sz. m Idősek otthona'!J41</f>
        <v>0</v>
      </c>
      <c r="R18" s="380">
        <f>'4.sz.m.ÖNK kiadás'!R19+'5 sz. m Idősek otthona'!K41</f>
        <v>28128393</v>
      </c>
      <c r="S18" s="380">
        <f>'4.sz.m.ÖNK kiadás'!S19+'5 sz. m Idősek otthona'!L41</f>
        <v>26528393</v>
      </c>
      <c r="T18" s="301"/>
      <c r="U18" s="301"/>
      <c r="V18" s="301"/>
      <c r="W18" s="380"/>
      <c r="X18" s="301"/>
      <c r="Y18" s="301"/>
      <c r="Z18" s="301"/>
      <c r="AA18" s="301"/>
      <c r="AB18" s="301"/>
      <c r="AC18" s="301"/>
    </row>
    <row r="19" spans="1:29" s="5" customFormat="1" ht="33" customHeight="1">
      <c r="A19" s="116"/>
      <c r="B19" s="95" t="s">
        <v>43</v>
      </c>
      <c r="C19" s="991" t="s">
        <v>108</v>
      </c>
      <c r="D19" s="991"/>
      <c r="E19" s="380">
        <f>'4.sz.m.ÖNK kiadás'!E20</f>
        <v>0</v>
      </c>
      <c r="F19" s="301">
        <f>'4.sz.m.ÖNK kiadás'!F20</f>
        <v>0</v>
      </c>
      <c r="G19" s="301">
        <f>'4.sz.m.ÖNK kiadás'!G20</f>
        <v>0</v>
      </c>
      <c r="H19" s="301">
        <f>'4.sz.m.ÖNK kiadás'!H20</f>
        <v>0</v>
      </c>
      <c r="I19" s="301">
        <f>'4.sz.m.ÖNK kiadás'!I20</f>
        <v>0</v>
      </c>
      <c r="J19" s="301">
        <f>'4.sz.m.ÖNK kiadás'!J20</f>
        <v>0</v>
      </c>
      <c r="K19" s="380">
        <f>'4.sz.m.ÖNK kiadás'!K20</f>
        <v>0</v>
      </c>
      <c r="L19" s="301">
        <f>'4.sz.m.ÖNK kiadás'!L20</f>
        <v>0</v>
      </c>
      <c r="M19" s="301">
        <f>'4.sz.m.ÖNK kiadás'!M20</f>
        <v>0</v>
      </c>
      <c r="N19" s="301">
        <f>'4.sz.m.ÖNK kiadás'!N20</f>
        <v>0</v>
      </c>
      <c r="O19" s="301">
        <f>'4.sz.m.ÖNK kiadás'!O20</f>
        <v>0</v>
      </c>
      <c r="P19" s="301">
        <f>'4.sz.m.ÖNK kiadás'!P20</f>
        <v>0</v>
      </c>
      <c r="Q19" s="380">
        <f>'4.sz.m.ÖNK kiadás'!Q20</f>
        <v>0</v>
      </c>
      <c r="R19" s="301">
        <f>'4.sz.m.ÖNK kiadás'!R20</f>
        <v>0</v>
      </c>
      <c r="S19" s="301">
        <f>'4.sz.m.ÖNK kiadás'!S20</f>
        <v>0</v>
      </c>
      <c r="T19" s="301">
        <f>'4.sz.m.ÖNK kiadás'!T20</f>
        <v>0</v>
      </c>
      <c r="U19" s="301">
        <f>'4.sz.m.ÖNK kiadás'!U20</f>
        <v>0</v>
      </c>
      <c r="V19" s="301">
        <f>'4.sz.m.ÖNK kiadás'!V20</f>
        <v>0</v>
      </c>
      <c r="W19" s="380"/>
      <c r="X19" s="301"/>
      <c r="Y19" s="301"/>
      <c r="Z19" s="301"/>
      <c r="AA19" s="301"/>
      <c r="AB19" s="301"/>
      <c r="AC19" s="301"/>
    </row>
    <row r="20" spans="1:29" s="5" customFormat="1" ht="33" customHeight="1">
      <c r="A20" s="92"/>
      <c r="B20" s="96"/>
      <c r="C20" s="96" t="s">
        <v>109</v>
      </c>
      <c r="D20" s="252" t="s">
        <v>99</v>
      </c>
      <c r="E20" s="380">
        <f>'4.sz.m.ÖNK kiadás'!E21</f>
        <v>0</v>
      </c>
      <c r="F20" s="301">
        <f>'4.sz.m.ÖNK kiadás'!F21</f>
        <v>0</v>
      </c>
      <c r="G20" s="301">
        <f>'4.sz.m.ÖNK kiadás'!G21</f>
        <v>0</v>
      </c>
      <c r="H20" s="301">
        <f>'4.sz.m.ÖNK kiadás'!H21</f>
        <v>0</v>
      </c>
      <c r="I20" s="301">
        <f>'4.sz.m.ÖNK kiadás'!I21</f>
        <v>0</v>
      </c>
      <c r="J20" s="301">
        <f>'4.sz.m.ÖNK kiadás'!J21</f>
        <v>0</v>
      </c>
      <c r="K20" s="380">
        <f>'4.sz.m.ÖNK kiadás'!K21</f>
        <v>0</v>
      </c>
      <c r="L20" s="301">
        <f>'4.sz.m.ÖNK kiadás'!L21</f>
        <v>0</v>
      </c>
      <c r="M20" s="301">
        <f>'4.sz.m.ÖNK kiadás'!M21</f>
        <v>0</v>
      </c>
      <c r="N20" s="301">
        <f>'4.sz.m.ÖNK kiadás'!N21</f>
        <v>0</v>
      </c>
      <c r="O20" s="301">
        <f>'4.sz.m.ÖNK kiadás'!O21</f>
        <v>0</v>
      </c>
      <c r="P20" s="301">
        <f>'4.sz.m.ÖNK kiadás'!P21</f>
        <v>0</v>
      </c>
      <c r="Q20" s="380">
        <f>'4.sz.m.ÖNK kiadás'!Q21</f>
        <v>0</v>
      </c>
      <c r="R20" s="301">
        <f>'4.sz.m.ÖNK kiadás'!R21</f>
        <v>0</v>
      </c>
      <c r="S20" s="301">
        <f>'4.sz.m.ÖNK kiadás'!S21</f>
        <v>0</v>
      </c>
      <c r="T20" s="301">
        <f>'4.sz.m.ÖNK kiadás'!T21</f>
        <v>0</v>
      </c>
      <c r="U20" s="301">
        <f>'4.sz.m.ÖNK kiadás'!U21</f>
        <v>0</v>
      </c>
      <c r="V20" s="301">
        <f>'4.sz.m.ÖNK kiadás'!V21</f>
        <v>0</v>
      </c>
      <c r="W20" s="380"/>
      <c r="X20" s="301"/>
      <c r="Y20" s="301"/>
      <c r="Z20" s="301"/>
      <c r="AA20" s="301"/>
      <c r="AB20" s="301"/>
      <c r="AC20" s="301"/>
    </row>
    <row r="21" spans="1:29" s="5" customFormat="1" ht="33" customHeight="1">
      <c r="A21" s="92"/>
      <c r="B21" s="96"/>
      <c r="C21" s="96" t="s">
        <v>110</v>
      </c>
      <c r="D21" s="252" t="s">
        <v>100</v>
      </c>
      <c r="E21" s="380">
        <f>'4.sz.m.ÖNK kiadás'!E22</f>
        <v>0</v>
      </c>
      <c r="F21" s="301">
        <f>'4.sz.m.ÖNK kiadás'!F22</f>
        <v>0</v>
      </c>
      <c r="G21" s="301">
        <f>'4.sz.m.ÖNK kiadás'!G22</f>
        <v>0</v>
      </c>
      <c r="H21" s="301">
        <f>'4.sz.m.ÖNK kiadás'!H22</f>
        <v>0</v>
      </c>
      <c r="I21" s="301">
        <f>'4.sz.m.ÖNK kiadás'!I22</f>
        <v>0</v>
      </c>
      <c r="J21" s="301">
        <f>'4.sz.m.ÖNK kiadás'!J22</f>
        <v>0</v>
      </c>
      <c r="K21" s="380">
        <f>'4.sz.m.ÖNK kiadás'!K22</f>
        <v>0</v>
      </c>
      <c r="L21" s="301">
        <f>'4.sz.m.ÖNK kiadás'!L22</f>
        <v>0</v>
      </c>
      <c r="M21" s="301">
        <f>'4.sz.m.ÖNK kiadás'!M22</f>
        <v>0</v>
      </c>
      <c r="N21" s="301">
        <f>'4.sz.m.ÖNK kiadás'!N22</f>
        <v>0</v>
      </c>
      <c r="O21" s="301">
        <f>'4.sz.m.ÖNK kiadás'!O22</f>
        <v>0</v>
      </c>
      <c r="P21" s="301">
        <f>'4.sz.m.ÖNK kiadás'!P22</f>
        <v>0</v>
      </c>
      <c r="Q21" s="380">
        <f>'4.sz.m.ÖNK kiadás'!Q22</f>
        <v>0</v>
      </c>
      <c r="R21" s="301"/>
      <c r="S21" s="301"/>
      <c r="T21" s="301"/>
      <c r="U21" s="301"/>
      <c r="V21" s="301"/>
      <c r="W21" s="380"/>
      <c r="X21" s="301"/>
      <c r="Y21" s="301"/>
      <c r="Z21" s="301"/>
      <c r="AA21" s="301"/>
      <c r="AB21" s="301"/>
      <c r="AC21" s="301"/>
    </row>
    <row r="22" spans="1:29" s="5" customFormat="1" ht="33" customHeight="1">
      <c r="A22" s="116"/>
      <c r="B22" s="252"/>
      <c r="C22" s="96" t="s">
        <v>111</v>
      </c>
      <c r="D22" s="252" t="s">
        <v>103</v>
      </c>
      <c r="E22" s="380">
        <f>'4.sz.m.ÖNK kiadás'!E23</f>
        <v>0</v>
      </c>
      <c r="F22" s="301">
        <f>'4.sz.m.ÖNK kiadás'!F23</f>
        <v>0</v>
      </c>
      <c r="G22" s="301">
        <f>'4.sz.m.ÖNK kiadás'!G23</f>
        <v>0</v>
      </c>
      <c r="H22" s="301">
        <f>'4.sz.m.ÖNK kiadás'!H23</f>
        <v>0</v>
      </c>
      <c r="I22" s="301">
        <f>'4.sz.m.ÖNK kiadás'!I23</f>
        <v>0</v>
      </c>
      <c r="J22" s="301">
        <f>'4.sz.m.ÖNK kiadás'!J23</f>
        <v>0</v>
      </c>
      <c r="K22" s="380">
        <f>'4.sz.m.ÖNK kiadás'!K23</f>
        <v>0</v>
      </c>
      <c r="L22" s="301">
        <f>'4.sz.m.ÖNK kiadás'!L23</f>
        <v>0</v>
      </c>
      <c r="M22" s="301">
        <f>'4.sz.m.ÖNK kiadás'!M23</f>
        <v>0</v>
      </c>
      <c r="N22" s="301">
        <f>'4.sz.m.ÖNK kiadás'!N23</f>
        <v>0</v>
      </c>
      <c r="O22" s="301">
        <f>'4.sz.m.ÖNK kiadás'!O23</f>
        <v>0</v>
      </c>
      <c r="P22" s="301">
        <f>'4.sz.m.ÖNK kiadás'!P23</f>
        <v>0</v>
      </c>
      <c r="Q22" s="380">
        <f>'4.sz.m.ÖNK kiadás'!Q23</f>
        <v>0</v>
      </c>
      <c r="R22" s="301"/>
      <c r="S22" s="301"/>
      <c r="T22" s="301"/>
      <c r="U22" s="301"/>
      <c r="V22" s="301"/>
      <c r="W22" s="380"/>
      <c r="X22" s="301"/>
      <c r="Y22" s="301"/>
      <c r="Z22" s="301"/>
      <c r="AA22" s="301"/>
      <c r="AB22" s="301"/>
      <c r="AC22" s="301"/>
    </row>
    <row r="23" spans="1:29" s="5" customFormat="1" ht="33" customHeight="1" thickBot="1">
      <c r="A23" s="279"/>
      <c r="B23" s="280"/>
      <c r="C23" s="281" t="s">
        <v>230</v>
      </c>
      <c r="D23" s="280" t="s">
        <v>231</v>
      </c>
      <c r="E23" s="380">
        <f>'4.sz.m.ÖNK kiadás'!E24</f>
        <v>0</v>
      </c>
      <c r="F23" s="301">
        <f>'4.sz.m.ÖNK kiadás'!F24</f>
        <v>0</v>
      </c>
      <c r="G23" s="301">
        <f>'4.sz.m.ÖNK kiadás'!G24</f>
        <v>0</v>
      </c>
      <c r="H23" s="301">
        <f>'4.sz.m.ÖNK kiadás'!H24</f>
        <v>0</v>
      </c>
      <c r="I23" s="301">
        <f>'4.sz.m.ÖNK kiadás'!I24</f>
        <v>0</v>
      </c>
      <c r="J23" s="301">
        <f>'4.sz.m.ÖNK kiadás'!J24</f>
        <v>0</v>
      </c>
      <c r="K23" s="380">
        <f>'4.sz.m.ÖNK kiadás'!K24</f>
        <v>0</v>
      </c>
      <c r="L23" s="301">
        <f>'4.sz.m.ÖNK kiadás'!L24</f>
        <v>0</v>
      </c>
      <c r="M23" s="301">
        <f>'4.sz.m.ÖNK kiadás'!M24</f>
        <v>0</v>
      </c>
      <c r="N23" s="301">
        <f>'4.sz.m.ÖNK kiadás'!N24</f>
        <v>0</v>
      </c>
      <c r="O23" s="301">
        <f>'4.sz.m.ÖNK kiadás'!O24</f>
        <v>0</v>
      </c>
      <c r="P23" s="301">
        <f>'4.sz.m.ÖNK kiadás'!P24</f>
        <v>0</v>
      </c>
      <c r="Q23" s="380">
        <f>'4.sz.m.ÖNK kiadás'!Q24</f>
        <v>0</v>
      </c>
      <c r="R23" s="301"/>
      <c r="S23" s="301"/>
      <c r="T23" s="301"/>
      <c r="U23" s="301"/>
      <c r="V23" s="301"/>
      <c r="W23" s="380"/>
      <c r="X23" s="301"/>
      <c r="Y23" s="301"/>
      <c r="Z23" s="301"/>
      <c r="AA23" s="301"/>
      <c r="AB23" s="301"/>
      <c r="AC23" s="301"/>
    </row>
    <row r="24" spans="1:29" s="5" customFormat="1" ht="33" customHeight="1" thickBot="1">
      <c r="A24" s="104" t="s">
        <v>9</v>
      </c>
      <c r="B24" s="984" t="s">
        <v>112</v>
      </c>
      <c r="C24" s="984"/>
      <c r="D24" s="984"/>
      <c r="E24" s="381">
        <f t="shared" ref="E24:P24" si="7">SUM(E25:E27)</f>
        <v>6075031</v>
      </c>
      <c r="F24" s="62">
        <f t="shared" si="7"/>
        <v>0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381">
        <f t="shared" si="7"/>
        <v>6075031</v>
      </c>
      <c r="L24" s="62">
        <f t="shared" si="7"/>
        <v>5087882</v>
      </c>
      <c r="M24" s="62">
        <f t="shared" si="7"/>
        <v>3543082</v>
      </c>
      <c r="N24" s="62">
        <f t="shared" si="7"/>
        <v>0</v>
      </c>
      <c r="O24" s="62">
        <f t="shared" si="7"/>
        <v>0</v>
      </c>
      <c r="P24" s="62">
        <f t="shared" si="7"/>
        <v>0</v>
      </c>
      <c r="Q24" s="381">
        <f t="shared" ref="Q24:Z24" si="8">SUM(Q25:Q27)</f>
        <v>0</v>
      </c>
      <c r="R24" s="62">
        <f t="shared" si="8"/>
        <v>0</v>
      </c>
      <c r="S24" s="62">
        <f t="shared" si="8"/>
        <v>0</v>
      </c>
      <c r="T24" s="62">
        <f t="shared" si="8"/>
        <v>0</v>
      </c>
      <c r="U24" s="62">
        <f>SUM(U25:U27)</f>
        <v>0</v>
      </c>
      <c r="V24" s="62">
        <f>SUM(V25:V27)</f>
        <v>0</v>
      </c>
      <c r="W24" s="381">
        <f t="shared" si="8"/>
        <v>0</v>
      </c>
      <c r="X24" s="62">
        <f t="shared" si="8"/>
        <v>0</v>
      </c>
      <c r="Y24" s="62">
        <f t="shared" si="8"/>
        <v>0</v>
      </c>
      <c r="Z24" s="62">
        <f t="shared" si="8"/>
        <v>0</v>
      </c>
      <c r="AA24" s="62">
        <f>SUM(AA25:AA27)</f>
        <v>0</v>
      </c>
      <c r="AB24" s="62">
        <f>SUM(AB25:AB27)</f>
        <v>0</v>
      </c>
      <c r="AC24" s="62">
        <f>SUM(AC25:AC27)</f>
        <v>0</v>
      </c>
    </row>
    <row r="25" spans="1:29" s="5" customFormat="1" ht="33" customHeight="1">
      <c r="A25" s="103"/>
      <c r="B25" s="108" t="s">
        <v>44</v>
      </c>
      <c r="C25" s="985" t="s">
        <v>2</v>
      </c>
      <c r="D25" s="985"/>
      <c r="E25" s="380">
        <f>'4.sz.m.ÖNK kiadás'!E26</f>
        <v>6075031</v>
      </c>
      <c r="F25" s="380">
        <f>'4.sz.m.ÖNK kiadás'!F26</f>
        <v>0</v>
      </c>
      <c r="G25" s="380">
        <f>'4.sz.m.ÖNK kiadás'!G26</f>
        <v>0</v>
      </c>
      <c r="H25" s="380">
        <f>'4.sz.m.ÖNK kiadás'!H26</f>
        <v>0</v>
      </c>
      <c r="I25" s="380">
        <f>'4.sz.m.ÖNK kiadás'!I26</f>
        <v>0</v>
      </c>
      <c r="J25" s="380">
        <f>'4.sz.m.ÖNK kiadás'!J26</f>
        <v>0</v>
      </c>
      <c r="K25" s="380">
        <f>'4.sz.m.ÖNK kiadás'!K26</f>
        <v>6075031</v>
      </c>
      <c r="L25" s="301">
        <f>'4.sz.m.ÖNK kiadás'!L26</f>
        <v>5087882</v>
      </c>
      <c r="M25" s="301">
        <f>'4.sz.m.ÖNK kiadás'!M26</f>
        <v>3543082</v>
      </c>
      <c r="N25" s="301">
        <f>'4.sz.m.ÖNK kiadás'!N26+'üres lap'!G37</f>
        <v>0</v>
      </c>
      <c r="O25" s="301">
        <f>'4.sz.m.ÖNK kiadás'!O26+'üres lap'!H37</f>
        <v>0</v>
      </c>
      <c r="P25" s="301">
        <f>'4.sz.m.ÖNK kiadás'!P26+'üres lap'!I37</f>
        <v>0</v>
      </c>
      <c r="Q25" s="380"/>
      <c r="R25" s="301"/>
      <c r="S25" s="301"/>
      <c r="T25" s="301"/>
      <c r="U25" s="301"/>
      <c r="V25" s="301"/>
      <c r="W25" s="380"/>
      <c r="X25" s="301"/>
      <c r="Y25" s="301"/>
      <c r="Z25" s="301"/>
      <c r="AA25" s="301"/>
      <c r="AB25" s="301"/>
      <c r="AC25" s="301"/>
    </row>
    <row r="26" spans="1:29" s="8" customFormat="1" ht="33" customHeight="1">
      <c r="A26" s="117"/>
      <c r="B26" s="95" t="s">
        <v>45</v>
      </c>
      <c r="C26" s="980" t="s">
        <v>375</v>
      </c>
      <c r="D26" s="980"/>
      <c r="E26" s="380"/>
      <c r="F26" s="301"/>
      <c r="G26" s="301"/>
      <c r="H26" s="301"/>
      <c r="I26" s="301"/>
      <c r="J26" s="301"/>
      <c r="K26" s="380"/>
      <c r="L26" s="301"/>
      <c r="M26" s="301"/>
      <c r="N26" s="301"/>
      <c r="O26" s="301"/>
      <c r="P26" s="301"/>
      <c r="Q26" s="380"/>
      <c r="R26" s="301"/>
      <c r="S26" s="301"/>
      <c r="T26" s="301"/>
      <c r="U26" s="301"/>
      <c r="V26" s="301"/>
      <c r="W26" s="380"/>
      <c r="X26" s="301"/>
      <c r="Y26" s="301"/>
      <c r="Z26" s="301"/>
      <c r="AA26" s="301"/>
      <c r="AB26" s="301"/>
      <c r="AC26" s="301"/>
    </row>
    <row r="27" spans="1:29" s="8" customFormat="1" ht="33" customHeight="1" thickBot="1">
      <c r="A27" s="123"/>
      <c r="B27" s="109" t="s">
        <v>81</v>
      </c>
      <c r="C27" s="124" t="s">
        <v>113</v>
      </c>
      <c r="D27" s="124"/>
      <c r="E27" s="380"/>
      <c r="F27" s="301"/>
      <c r="G27" s="301"/>
      <c r="H27" s="301"/>
      <c r="I27" s="301"/>
      <c r="J27" s="301"/>
      <c r="K27" s="380"/>
      <c r="L27" s="301"/>
      <c r="M27" s="301"/>
      <c r="N27" s="301"/>
      <c r="O27" s="301"/>
      <c r="P27" s="301"/>
      <c r="Q27" s="380"/>
      <c r="R27" s="301"/>
      <c r="S27" s="301"/>
      <c r="T27" s="301"/>
      <c r="U27" s="301"/>
      <c r="V27" s="301"/>
      <c r="W27" s="380"/>
      <c r="X27" s="301"/>
      <c r="Y27" s="301"/>
      <c r="Z27" s="301"/>
      <c r="AA27" s="301"/>
      <c r="AB27" s="301"/>
      <c r="AC27" s="301"/>
    </row>
    <row r="28" spans="1:29" s="8" customFormat="1" ht="33" customHeight="1" thickBot="1">
      <c r="A28" s="83" t="s">
        <v>10</v>
      </c>
      <c r="B28" s="110" t="s">
        <v>114</v>
      </c>
      <c r="C28" s="110"/>
      <c r="D28" s="110"/>
      <c r="E28" s="382">
        <v>0</v>
      </c>
      <c r="F28" s="383">
        <v>0</v>
      </c>
      <c r="G28" s="383">
        <v>0</v>
      </c>
      <c r="H28" s="383">
        <v>0</v>
      </c>
      <c r="I28" s="383">
        <v>0</v>
      </c>
      <c r="J28" s="383">
        <v>0</v>
      </c>
      <c r="K28" s="382">
        <v>0</v>
      </c>
      <c r="L28" s="383">
        <v>0</v>
      </c>
      <c r="M28" s="383">
        <v>0</v>
      </c>
      <c r="N28" s="383">
        <v>0</v>
      </c>
      <c r="O28" s="383">
        <v>0</v>
      </c>
      <c r="P28" s="383">
        <v>0</v>
      </c>
      <c r="Q28" s="382"/>
      <c r="R28" s="383"/>
      <c r="S28" s="383"/>
      <c r="T28" s="383"/>
      <c r="U28" s="383"/>
      <c r="V28" s="383"/>
      <c r="W28" s="382"/>
      <c r="X28" s="383"/>
      <c r="Y28" s="383"/>
      <c r="Z28" s="383"/>
      <c r="AA28" s="383"/>
      <c r="AB28" s="383"/>
      <c r="AC28" s="383"/>
    </row>
    <row r="29" spans="1:29" s="8" customFormat="1" ht="33" customHeight="1" thickBot="1">
      <c r="A29" s="104" t="s">
        <v>11</v>
      </c>
      <c r="B29" s="955" t="s">
        <v>115</v>
      </c>
      <c r="C29" s="955"/>
      <c r="D29" s="955"/>
      <c r="E29" s="379">
        <f>E5+E16+E24+E28</f>
        <v>103977428</v>
      </c>
      <c r="F29" s="299">
        <f t="shared" ref="F29:AC29" si="9">F5+F16+F24+F28</f>
        <v>1500000</v>
      </c>
      <c r="G29" s="299">
        <v>92112182</v>
      </c>
      <c r="H29" s="299">
        <f>H5+H16+H24+H28</f>
        <v>0</v>
      </c>
      <c r="I29" s="299">
        <f t="shared" si="9"/>
        <v>0</v>
      </c>
      <c r="J29" s="299">
        <f t="shared" si="9"/>
        <v>0</v>
      </c>
      <c r="K29" s="379">
        <f>K5+K16+K24+K28</f>
        <v>102084028</v>
      </c>
      <c r="L29" s="379">
        <f t="shared" ref="L29:P29" si="10">L5+L16+L24+L28</f>
        <v>5141882</v>
      </c>
      <c r="M29" s="379">
        <f t="shared" si="10"/>
        <v>3596082</v>
      </c>
      <c r="N29" s="379">
        <f t="shared" si="10"/>
        <v>0</v>
      </c>
      <c r="O29" s="379">
        <f t="shared" si="10"/>
        <v>0</v>
      </c>
      <c r="P29" s="379">
        <f t="shared" si="10"/>
        <v>0</v>
      </c>
      <c r="Q29" s="379">
        <f t="shared" si="9"/>
        <v>1893400</v>
      </c>
      <c r="R29" s="299">
        <f t="shared" si="9"/>
        <v>29828393</v>
      </c>
      <c r="S29" s="299">
        <f t="shared" si="9"/>
        <v>28529393</v>
      </c>
      <c r="T29" s="299">
        <f t="shared" si="9"/>
        <v>0</v>
      </c>
      <c r="U29" s="299">
        <f t="shared" si="9"/>
        <v>0</v>
      </c>
      <c r="V29" s="299">
        <f t="shared" si="9"/>
        <v>0</v>
      </c>
      <c r="W29" s="379">
        <f t="shared" si="9"/>
        <v>0</v>
      </c>
      <c r="X29" s="299">
        <f t="shared" si="9"/>
        <v>0</v>
      </c>
      <c r="Y29" s="299">
        <f t="shared" si="9"/>
        <v>0</v>
      </c>
      <c r="Z29" s="299">
        <f t="shared" si="9"/>
        <v>0</v>
      </c>
      <c r="AA29" s="299">
        <f t="shared" si="9"/>
        <v>0</v>
      </c>
      <c r="AB29" s="299">
        <f t="shared" si="9"/>
        <v>0</v>
      </c>
      <c r="AC29" s="299">
        <f t="shared" si="9"/>
        <v>0</v>
      </c>
    </row>
    <row r="30" spans="1:29" s="8" customFormat="1" ht="33" customHeight="1" thickBot="1">
      <c r="A30" s="104" t="s">
        <v>12</v>
      </c>
      <c r="B30" s="955" t="s">
        <v>232</v>
      </c>
      <c r="C30" s="955"/>
      <c r="D30" s="955"/>
      <c r="E30" s="379">
        <f>SUM(E31:E32)</f>
        <v>1319483</v>
      </c>
      <c r="F30" s="299">
        <v>1185112</v>
      </c>
      <c r="G30" s="299">
        <v>1185112</v>
      </c>
      <c r="H30" s="299">
        <v>1185112</v>
      </c>
      <c r="I30" s="299"/>
      <c r="J30" s="299"/>
      <c r="K30" s="379">
        <f>SUM(K31:K32)</f>
        <v>1319483</v>
      </c>
      <c r="L30" s="299">
        <f>'4.sz.m.ÖNK kiadás'!L32</f>
        <v>1185112</v>
      </c>
      <c r="M30" s="299">
        <f>'4.sz.m.ÖNK kiadás'!M32</f>
        <v>1185112</v>
      </c>
      <c r="N30" s="299">
        <f>+N31+N32</f>
        <v>0</v>
      </c>
      <c r="O30" s="299">
        <f>'4.sz.m.ÖNK kiadás'!O32</f>
        <v>0</v>
      </c>
      <c r="P30" s="299">
        <f>'4.sz.m.ÖNK kiadás'!P32</f>
        <v>0</v>
      </c>
      <c r="Q30" s="379"/>
      <c r="R30" s="299"/>
      <c r="S30" s="299"/>
      <c r="T30" s="299"/>
      <c r="U30" s="299"/>
      <c r="V30" s="299"/>
      <c r="W30" s="379"/>
      <c r="X30" s="299"/>
      <c r="Y30" s="299"/>
      <c r="Z30" s="299"/>
      <c r="AA30" s="299"/>
      <c r="AB30" s="299"/>
      <c r="AC30" s="299"/>
    </row>
    <row r="31" spans="1:29" s="5" customFormat="1" ht="33" customHeight="1">
      <c r="A31" s="122"/>
      <c r="B31" s="109" t="s">
        <v>49</v>
      </c>
      <c r="C31" s="983" t="s">
        <v>511</v>
      </c>
      <c r="D31" s="983"/>
      <c r="E31" s="385">
        <f>+'4.sz.m.ÖNK kiadás'!E33</f>
        <v>1319483</v>
      </c>
      <c r="F31" s="125">
        <v>1185112</v>
      </c>
      <c r="G31" s="125">
        <v>1185112</v>
      </c>
      <c r="H31" s="125">
        <f>+'4.sz.m.ÖNK kiadás'!H33</f>
        <v>0</v>
      </c>
      <c r="I31" s="125"/>
      <c r="J31" s="125"/>
      <c r="K31" s="385">
        <f>+'4.sz.m.ÖNK kiadás'!K33</f>
        <v>1319483</v>
      </c>
      <c r="L31" s="385">
        <v>1185112</v>
      </c>
      <c r="M31" s="385">
        <v>1185112</v>
      </c>
      <c r="N31" s="385">
        <f>+'4.sz.m.ÖNK kiadás'!N33</f>
        <v>0</v>
      </c>
      <c r="O31" s="125"/>
      <c r="P31" s="125"/>
      <c r="Q31" s="385"/>
      <c r="R31" s="125"/>
      <c r="S31" s="125"/>
      <c r="T31" s="125"/>
      <c r="U31" s="125"/>
      <c r="V31" s="125"/>
      <c r="W31" s="385"/>
      <c r="X31" s="125"/>
      <c r="Y31" s="125"/>
      <c r="Z31" s="125"/>
      <c r="AA31" s="125"/>
      <c r="AB31" s="125"/>
      <c r="AC31" s="125"/>
    </row>
    <row r="32" spans="1:29" s="5" customFormat="1" ht="33" customHeight="1" thickBot="1">
      <c r="A32" s="122"/>
      <c r="B32" s="109" t="s">
        <v>63</v>
      </c>
      <c r="C32" s="983" t="s">
        <v>377</v>
      </c>
      <c r="D32" s="983"/>
      <c r="E32" s="385"/>
      <c r="F32" s="125"/>
      <c r="G32" s="125"/>
      <c r="H32" s="125"/>
      <c r="I32" s="125"/>
      <c r="J32" s="125"/>
      <c r="K32" s="385"/>
      <c r="L32" s="125"/>
      <c r="M32" s="125"/>
      <c r="N32" s="125"/>
      <c r="O32" s="125"/>
      <c r="P32" s="125"/>
      <c r="Q32" s="385"/>
      <c r="R32" s="125"/>
      <c r="S32" s="125"/>
      <c r="T32" s="125"/>
      <c r="U32" s="125"/>
      <c r="V32" s="125"/>
      <c r="W32" s="385"/>
      <c r="X32" s="125"/>
      <c r="Y32" s="125"/>
      <c r="Z32" s="125"/>
      <c r="AA32" s="125"/>
      <c r="AB32" s="125"/>
      <c r="AC32" s="125"/>
    </row>
    <row r="33" spans="1:29" s="5" customFormat="1" ht="33" customHeight="1" thickBot="1">
      <c r="A33" s="407" t="s">
        <v>13</v>
      </c>
      <c r="B33" s="986" t="s">
        <v>266</v>
      </c>
      <c r="C33" s="986"/>
      <c r="D33" s="986"/>
      <c r="E33" s="408">
        <f>E29+E30</f>
        <v>105296911</v>
      </c>
      <c r="F33" s="409">
        <f t="shared" ref="F33:P33" si="11">F29+F30</f>
        <v>2685112</v>
      </c>
      <c r="G33" s="409">
        <f t="shared" si="11"/>
        <v>93297294</v>
      </c>
      <c r="H33" s="409">
        <f t="shared" si="11"/>
        <v>1185112</v>
      </c>
      <c r="I33" s="409">
        <f t="shared" si="11"/>
        <v>0</v>
      </c>
      <c r="J33" s="409">
        <f t="shared" si="11"/>
        <v>0</v>
      </c>
      <c r="K33" s="408">
        <f>K29+K30</f>
        <v>103403511</v>
      </c>
      <c r="L33" s="409">
        <f t="shared" si="11"/>
        <v>6326994</v>
      </c>
      <c r="M33" s="409">
        <f t="shared" si="11"/>
        <v>4781194</v>
      </c>
      <c r="N33" s="409">
        <f t="shared" si="11"/>
        <v>0</v>
      </c>
      <c r="O33" s="409">
        <f t="shared" si="11"/>
        <v>0</v>
      </c>
      <c r="P33" s="409">
        <f t="shared" si="11"/>
        <v>0</v>
      </c>
      <c r="Q33" s="408">
        <f t="shared" ref="Q33:Z33" si="12">Q29+Q30</f>
        <v>1893400</v>
      </c>
      <c r="R33" s="409">
        <f t="shared" si="12"/>
        <v>29828393</v>
      </c>
      <c r="S33" s="409">
        <f t="shared" si="12"/>
        <v>28529393</v>
      </c>
      <c r="T33" s="409">
        <f t="shared" si="12"/>
        <v>0</v>
      </c>
      <c r="U33" s="409">
        <f>U29+U30</f>
        <v>0</v>
      </c>
      <c r="V33" s="409">
        <f>V29+V30</f>
        <v>0</v>
      </c>
      <c r="W33" s="408">
        <f t="shared" si="12"/>
        <v>0</v>
      </c>
      <c r="X33" s="409">
        <f t="shared" si="12"/>
        <v>0</v>
      </c>
      <c r="Y33" s="409">
        <f t="shared" si="12"/>
        <v>0</v>
      </c>
      <c r="Z33" s="409">
        <f t="shared" si="12"/>
        <v>0</v>
      </c>
      <c r="AA33" s="409">
        <f>AA29+AA30</f>
        <v>0</v>
      </c>
      <c r="AB33" s="409">
        <f>AB29+AB30</f>
        <v>0</v>
      </c>
      <c r="AC33" s="409">
        <f>AC29+AC30</f>
        <v>0</v>
      </c>
    </row>
    <row r="34" spans="1:29" s="5" customFormat="1" ht="33" hidden="1" customHeight="1" thickBot="1">
      <c r="A34" s="992" t="s">
        <v>267</v>
      </c>
      <c r="B34" s="993"/>
      <c r="C34" s="993"/>
      <c r="D34" s="993"/>
      <c r="E34" s="509"/>
      <c r="F34" s="410"/>
      <c r="G34" s="410"/>
      <c r="H34" s="410"/>
      <c r="I34" s="125"/>
      <c r="J34" s="125"/>
      <c r="K34" s="509"/>
      <c r="L34" s="410"/>
      <c r="M34" s="410"/>
      <c r="N34" s="410"/>
      <c r="O34" s="125"/>
      <c r="P34" s="125"/>
      <c r="Q34" s="509"/>
      <c r="R34" s="410"/>
      <c r="S34" s="410"/>
      <c r="T34" s="410"/>
      <c r="U34" s="125"/>
      <c r="V34" s="125"/>
      <c r="W34" s="509"/>
      <c r="X34" s="410"/>
      <c r="Y34" s="410"/>
      <c r="Z34" s="410"/>
      <c r="AA34" s="125"/>
      <c r="AB34" s="125"/>
      <c r="AC34" s="125"/>
    </row>
    <row r="35" spans="1:29" s="5" customFormat="1" ht="33" customHeight="1" thickBot="1">
      <c r="A35" s="954" t="s">
        <v>117</v>
      </c>
      <c r="B35" s="955"/>
      <c r="C35" s="955"/>
      <c r="D35" s="955"/>
      <c r="E35" s="381">
        <f t="shared" ref="E35:K35" si="13">E33+E34</f>
        <v>105296911</v>
      </c>
      <c r="F35" s="62">
        <f t="shared" si="13"/>
        <v>2685112</v>
      </c>
      <c r="G35" s="62">
        <f t="shared" si="13"/>
        <v>93297294</v>
      </c>
      <c r="H35" s="62">
        <f t="shared" si="13"/>
        <v>1185112</v>
      </c>
      <c r="I35" s="62">
        <f t="shared" si="13"/>
        <v>0</v>
      </c>
      <c r="J35" s="62">
        <f t="shared" si="13"/>
        <v>0</v>
      </c>
      <c r="K35" s="381">
        <f t="shared" si="13"/>
        <v>103403511</v>
      </c>
      <c r="L35" s="62">
        <f t="shared" ref="K35:AC35" si="14">L33+L34</f>
        <v>6326994</v>
      </c>
      <c r="M35" s="62">
        <f t="shared" si="14"/>
        <v>4781194</v>
      </c>
      <c r="N35" s="62">
        <f t="shared" si="14"/>
        <v>0</v>
      </c>
      <c r="O35" s="62">
        <f t="shared" si="14"/>
        <v>0</v>
      </c>
      <c r="P35" s="62">
        <f t="shared" si="14"/>
        <v>0</v>
      </c>
      <c r="Q35" s="381">
        <f t="shared" si="14"/>
        <v>1893400</v>
      </c>
      <c r="R35" s="62">
        <f t="shared" si="14"/>
        <v>29828393</v>
      </c>
      <c r="S35" s="62">
        <f t="shared" si="14"/>
        <v>28529393</v>
      </c>
      <c r="T35" s="62">
        <f t="shared" si="14"/>
        <v>0</v>
      </c>
      <c r="U35" s="62">
        <f t="shared" si="14"/>
        <v>0</v>
      </c>
      <c r="V35" s="62">
        <f t="shared" si="14"/>
        <v>0</v>
      </c>
      <c r="W35" s="381">
        <f t="shared" si="14"/>
        <v>0</v>
      </c>
      <c r="X35" s="62">
        <f t="shared" si="14"/>
        <v>0</v>
      </c>
      <c r="Y35" s="62">
        <f t="shared" si="14"/>
        <v>0</v>
      </c>
      <c r="Z35" s="62">
        <f t="shared" si="14"/>
        <v>0</v>
      </c>
      <c r="AA35" s="62">
        <f t="shared" si="14"/>
        <v>0</v>
      </c>
      <c r="AB35" s="62">
        <f t="shared" si="14"/>
        <v>0</v>
      </c>
      <c r="AC35" s="62">
        <f t="shared" si="14"/>
        <v>0</v>
      </c>
    </row>
    <row r="36" spans="1:29" s="5" customFormat="1" ht="19.5" customHeight="1">
      <c r="A36" s="51"/>
      <c r="B36" s="111"/>
      <c r="C36" s="51"/>
      <c r="D36" s="51"/>
      <c r="E36" s="6"/>
      <c r="F36" s="6"/>
      <c r="G36" s="6"/>
      <c r="H36" s="6"/>
      <c r="I36" s="6"/>
      <c r="J36" s="6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511"/>
      <c r="X36" s="511"/>
      <c r="Y36" s="511"/>
      <c r="Z36" s="511"/>
      <c r="AA36" s="511"/>
      <c r="AB36" s="511"/>
    </row>
    <row r="37" spans="1:29" s="5" customFormat="1" ht="20.100000000000001" customHeight="1">
      <c r="A37" s="51"/>
      <c r="B37" s="111"/>
      <c r="C37" s="51"/>
      <c r="D37" s="51"/>
      <c r="E37" s="6"/>
      <c r="F37" s="6"/>
      <c r="G37" s="6"/>
      <c r="H37" s="6"/>
      <c r="I37" s="6"/>
      <c r="J37" s="6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510"/>
      <c r="X37" s="510"/>
      <c r="Y37" s="510"/>
      <c r="Z37" s="510"/>
      <c r="AA37" s="510"/>
      <c r="AB37" s="510"/>
    </row>
    <row r="38" spans="1:29" s="5" customFormat="1" ht="20.100000000000001" customHeight="1">
      <c r="A38" s="51"/>
      <c r="B38" s="111"/>
      <c r="C38" s="994" t="s">
        <v>56</v>
      </c>
      <c r="D38" s="994"/>
      <c r="E38" s="994"/>
      <c r="F38" s="994"/>
      <c r="G38" s="994"/>
      <c r="H38" s="994"/>
      <c r="I38" s="994"/>
      <c r="J38" s="994"/>
      <c r="K38" s="994"/>
      <c r="L38" s="994"/>
      <c r="M38" s="994"/>
      <c r="N38" s="994"/>
      <c r="O38" s="994"/>
      <c r="P38" s="994"/>
      <c r="Q38" s="994"/>
      <c r="R38" s="309"/>
      <c r="S38" s="309"/>
      <c r="T38" s="309"/>
      <c r="U38" s="309"/>
      <c r="V38" s="309"/>
      <c r="W38" s="512"/>
      <c r="X38" s="512"/>
      <c r="Y38" s="512"/>
      <c r="Z38" s="512"/>
      <c r="AA38" s="512"/>
      <c r="AB38" s="513"/>
    </row>
    <row r="39" spans="1:29" s="5" customFormat="1" ht="20.100000000000001" customHeight="1" thickBot="1">
      <c r="A39" s="260" t="s">
        <v>57</v>
      </c>
      <c r="B39" s="260"/>
      <c r="E39" s="237"/>
      <c r="F39" s="237"/>
      <c r="G39" s="237"/>
      <c r="H39" s="237"/>
      <c r="I39" s="237"/>
      <c r="J39" s="237"/>
      <c r="K39" s="238"/>
      <c r="L39" s="238"/>
      <c r="M39" s="238"/>
      <c r="N39" s="238"/>
      <c r="O39" s="238"/>
      <c r="P39" s="238"/>
      <c r="Q39" s="239">
        <v>0</v>
      </c>
      <c r="R39" s="239"/>
      <c r="S39" s="239"/>
      <c r="T39" s="239"/>
      <c r="U39" s="239"/>
      <c r="V39" s="239"/>
      <c r="W39" s="514"/>
      <c r="X39" s="514"/>
      <c r="Y39" s="514"/>
      <c r="Z39" s="514"/>
      <c r="AA39" s="514"/>
      <c r="AB39" s="515"/>
    </row>
    <row r="40" spans="1:29" ht="52.5" customHeight="1" thickBot="1">
      <c r="A40" s="240">
        <v>1</v>
      </c>
      <c r="B40" s="987" t="s">
        <v>167</v>
      </c>
      <c r="C40" s="988"/>
      <c r="D40" s="989"/>
      <c r="E40" s="259">
        <f>'1.sz.m-önk.össze.bev'!E56-'1 .sz.m.önk.össz.kiad.'!E29</f>
        <v>-27958461</v>
      </c>
      <c r="F40" s="259">
        <v>-29444512</v>
      </c>
      <c r="G40" s="259">
        <v>-29444512</v>
      </c>
      <c r="H40" s="259">
        <f>'1.sz.m-önk.össze.bev'!H56-'1 .sz.m.önk.össz.kiad.'!H29</f>
        <v>0</v>
      </c>
      <c r="I40" s="259">
        <f>'1.sz.m-önk.össze.bev'!I56-'1 .sz.m.önk.össz.kiad.'!I29</f>
        <v>0</v>
      </c>
      <c r="J40" s="259">
        <f>'1.sz.m-önk.össze.bev'!J56-'1 .sz.m.önk.össz.kiad.'!J29</f>
        <v>0</v>
      </c>
      <c r="K40" s="259">
        <f>'1.sz.m-önk.össze.bev'!K56-'1 .sz.m.önk.össz.kiad.'!K29</f>
        <v>-27958461</v>
      </c>
      <c r="L40" s="259">
        <v>5760222</v>
      </c>
      <c r="M40" s="259">
        <f>'1.sz.m-önk.össze.bev'!M56-'1 .sz.m.önk.össz.kiad.'!M29</f>
        <v>-19418744</v>
      </c>
      <c r="N40" s="259">
        <f>'1.sz.m-önk.össze.bev'!N56-'1 .sz.m.önk.össz.kiad.'!N29</f>
        <v>0</v>
      </c>
      <c r="O40" s="259">
        <f>'1.sz.m-önk.össze.bev'!O56-'1 .sz.m.önk.össz.kiad.'!O29</f>
        <v>0</v>
      </c>
      <c r="P40" s="259">
        <f>'1.sz.m-önk.össze.bev'!P56-'1 .sz.m.önk.össz.kiad.'!P29</f>
        <v>0</v>
      </c>
      <c r="Q40" s="259">
        <f>'1.sz.m-önk.össze.bev'!Q56-'1 .sz.m.önk.össz.kiad.'!Q29</f>
        <v>0</v>
      </c>
      <c r="R40" s="259">
        <v>-35204734</v>
      </c>
      <c r="S40" s="259">
        <v>-35204734</v>
      </c>
      <c r="T40" s="259">
        <f>'1.sz.m-önk.össze.bev'!T56-'1 .sz.m.önk.össz.kiad.'!T29</f>
        <v>0</v>
      </c>
      <c r="U40" s="259" t="e">
        <f>'1.sz.m-önk.össze.bev'!U56-'1 .sz.m.önk.össz.kiad.'!U29</f>
        <v>#REF!</v>
      </c>
      <c r="V40" s="259" t="e">
        <f>'1.sz.m-önk.össze.bev'!V56-'1 .sz.m.önk.össz.kiad.'!V29</f>
        <v>#REF!</v>
      </c>
      <c r="W40" s="259">
        <f>'1.sz.m-önk.össze.bev'!W56-'1 .sz.m.önk.össz.kiad.'!W29</f>
        <v>0</v>
      </c>
      <c r="X40" s="259" t="e">
        <f>#REF!-'1 .sz.m.önk.össz.kiad.'!X29</f>
        <v>#REF!</v>
      </c>
      <c r="Y40" s="259" t="e">
        <f>#REF!-'1 .sz.m.önk.össz.kiad.'!Y29</f>
        <v>#REF!</v>
      </c>
      <c r="Z40" s="259"/>
      <c r="AA40" s="259" t="e">
        <f>#REF!-'1 .sz.m.önk.össz.kiad.'!AA29</f>
        <v>#REF!</v>
      </c>
      <c r="AB40" s="259" t="e">
        <f>#REF!-'1 .sz.m.önk.össz.kiad.'!AB29</f>
        <v>#REF!</v>
      </c>
      <c r="AC40" s="259" t="e">
        <f>#REF!-'1 .sz.m.önk.össz.kiad.'!AC29</f>
        <v>#REF!</v>
      </c>
    </row>
    <row r="41" spans="1:29">
      <c r="A41" s="113"/>
      <c r="B41" s="50"/>
      <c r="C41" s="237"/>
      <c r="D41" s="237"/>
      <c r="E41" s="241"/>
      <c r="F41" s="241"/>
      <c r="G41" s="241"/>
      <c r="H41" s="241"/>
      <c r="I41" s="241"/>
      <c r="J41" s="241"/>
      <c r="K41" s="238"/>
      <c r="L41" s="238"/>
      <c r="M41" s="238"/>
      <c r="N41" s="238"/>
      <c r="O41" s="238"/>
      <c r="P41" s="238"/>
      <c r="Q41" s="239">
        <v>0</v>
      </c>
      <c r="R41" s="239"/>
      <c r="S41" s="239"/>
      <c r="T41" s="239"/>
      <c r="U41" s="239"/>
      <c r="V41" s="239"/>
    </row>
    <row r="42" spans="1:29" ht="15.75" customHeight="1">
      <c r="A42" s="113"/>
      <c r="B42" s="50"/>
      <c r="C42" s="982" t="s">
        <v>168</v>
      </c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2"/>
      <c r="R42" s="307"/>
      <c r="S42" s="307"/>
      <c r="T42" s="307"/>
      <c r="U42" s="307"/>
      <c r="V42" s="307"/>
    </row>
    <row r="43" spans="1:29" ht="16.5" thickBot="1">
      <c r="A43" s="260" t="s">
        <v>169</v>
      </c>
      <c r="B43" s="50"/>
      <c r="C43" s="990"/>
      <c r="D43" s="990"/>
      <c r="E43" s="237"/>
      <c r="F43" s="237"/>
      <c r="G43" s="237"/>
      <c r="H43" s="237"/>
      <c r="I43" s="237"/>
      <c r="J43" s="237"/>
      <c r="K43" s="238"/>
      <c r="L43" s="238"/>
      <c r="M43" s="238"/>
      <c r="N43" s="238"/>
      <c r="O43" s="238"/>
      <c r="P43" s="238"/>
      <c r="Q43" s="239">
        <v>0</v>
      </c>
      <c r="R43" s="239"/>
      <c r="S43" s="239"/>
      <c r="T43" s="239"/>
      <c r="U43" s="239"/>
      <c r="V43" s="239"/>
    </row>
    <row r="44" spans="1:29" ht="27.95" customHeight="1">
      <c r="A44" s="254" t="s">
        <v>28</v>
      </c>
      <c r="B44" s="1002" t="s">
        <v>591</v>
      </c>
      <c r="C44" s="1003"/>
      <c r="D44" s="1004"/>
      <c r="E44" s="274">
        <f>+'2.sz.m.összehasonlító'!B15</f>
        <v>28277944</v>
      </c>
      <c r="F44" s="274">
        <f>+'2.sz.m.összehasonlító'!C15</f>
        <v>2166231</v>
      </c>
      <c r="G44" s="274">
        <f>+'2.sz.m.összehasonlító'!D15</f>
        <v>2166232</v>
      </c>
      <c r="H44" s="274">
        <f>+'2.sz.m.összehasonlító'!E15</f>
        <v>0</v>
      </c>
      <c r="I44" s="274">
        <f>'1.sz.m-önk.össze.bev'!I60</f>
        <v>0</v>
      </c>
      <c r="J44" s="274">
        <f>'1.sz.m-önk.össze.bev'!J60</f>
        <v>0</v>
      </c>
      <c r="K44" s="274">
        <f>+'2.sz.m.összehasonlító'!B15</f>
        <v>28277944</v>
      </c>
      <c r="L44" s="274">
        <f>+'2.sz.m.összehasonlító'!C15</f>
        <v>2166231</v>
      </c>
      <c r="M44" s="274">
        <f>+'2.sz.m.összehasonlító'!D15</f>
        <v>2166232</v>
      </c>
      <c r="N44" s="274">
        <f>+'2.sz.m.összehasonlító'!E15</f>
        <v>0</v>
      </c>
      <c r="O44" s="274">
        <f>+'2.sz.m.összehasonlító'!F15</f>
        <v>0</v>
      </c>
      <c r="P44" s="274">
        <f>+'2.sz.m.összehasonlító'!G15</f>
        <v>0</v>
      </c>
      <c r="Q44" s="274"/>
      <c r="R44" s="274">
        <v>18704000</v>
      </c>
      <c r="S44" s="274">
        <v>18704000</v>
      </c>
      <c r="T44" s="274">
        <f>'1.sz.m-önk.össze.bev'!T60</f>
        <v>0</v>
      </c>
      <c r="U44" s="274">
        <f>'1.sz.m-önk.össze.bev'!U60</f>
        <v>0</v>
      </c>
      <c r="V44" s="274">
        <f>'1.sz.m-önk.össze.bev'!V60</f>
        <v>0</v>
      </c>
      <c r="W44" s="274">
        <f>'1.sz.m-önk.össze.bev'!W60</f>
        <v>0</v>
      </c>
      <c r="X44" s="274">
        <f>'1.sz.m-önk.össze.bev'!X60</f>
        <v>0</v>
      </c>
      <c r="Y44" s="274">
        <f>'1.sz.m-önk.össze.bev'!Y60</f>
        <v>0</v>
      </c>
      <c r="Z44" s="274">
        <f>'1.sz.m-önk.össze.bev'!Z60</f>
        <v>0</v>
      </c>
      <c r="AA44" s="274">
        <f>'1.sz.m-önk.össze.bev'!AA60</f>
        <v>0</v>
      </c>
      <c r="AB44" s="274">
        <f>'1.sz.m-önk.össze.bev'!AB60</f>
        <v>0</v>
      </c>
      <c r="AC44" s="274">
        <f>'1.sz.m-önk.össze.bev'!AC60</f>
        <v>0</v>
      </c>
    </row>
    <row r="45" spans="1:29" ht="27.95" customHeight="1">
      <c r="A45" s="255" t="s">
        <v>29</v>
      </c>
      <c r="B45" s="977" t="s">
        <v>596</v>
      </c>
      <c r="C45" s="978"/>
      <c r="D45" s="979"/>
      <c r="E45" s="275">
        <f>+'2.sz.m.összehasonlító'!B26</f>
        <v>1000000</v>
      </c>
      <c r="F45" s="275">
        <f>+'2.sz.m.összehasonlító'!C26</f>
        <v>28463393</v>
      </c>
      <c r="G45" s="275">
        <f>+'2.sz.m.összehasonlító'!D26</f>
        <v>28463393</v>
      </c>
      <c r="H45" s="275">
        <f>+'2.sz.m.összehasonlító'!E26</f>
        <v>0</v>
      </c>
      <c r="I45" s="275"/>
      <c r="J45" s="275"/>
      <c r="K45" s="275">
        <f>+'2.sz.m.összehasonlító'!B26</f>
        <v>1000000</v>
      </c>
      <c r="L45" s="275">
        <f>+'2.sz.m.összehasonlító'!C26</f>
        <v>28463393</v>
      </c>
      <c r="M45" s="275">
        <f>+'2.sz.m.összehasonlító'!D26</f>
        <v>28463393</v>
      </c>
      <c r="N45" s="275">
        <f>+'2.sz.m.összehasonlító'!E26</f>
        <v>0</v>
      </c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</row>
    <row r="46" spans="1:29" ht="27.95" customHeight="1" thickBot="1">
      <c r="A46" s="256" t="s">
        <v>9</v>
      </c>
      <c r="B46" s="999" t="s">
        <v>592</v>
      </c>
      <c r="C46" s="1000"/>
      <c r="D46" s="1001"/>
      <c r="E46" s="273">
        <f t="shared" ref="E46:G46" si="15">E44+E45</f>
        <v>29277944</v>
      </c>
      <c r="F46" s="273">
        <f t="shared" si="15"/>
        <v>30629624</v>
      </c>
      <c r="G46" s="273">
        <f t="shared" si="15"/>
        <v>30629625</v>
      </c>
      <c r="H46" s="273">
        <f>H44+H45</f>
        <v>0</v>
      </c>
      <c r="I46" s="273">
        <f t="shared" ref="G46:AC46" si="16">I44+I45</f>
        <v>0</v>
      </c>
      <c r="J46" s="273">
        <f t="shared" si="16"/>
        <v>0</v>
      </c>
      <c r="K46" s="273">
        <f t="shared" ref="K46:M46" si="17">K44+K45</f>
        <v>29277944</v>
      </c>
      <c r="L46" s="273">
        <f t="shared" si="17"/>
        <v>30629624</v>
      </c>
      <c r="M46" s="273">
        <f t="shared" si="17"/>
        <v>30629625</v>
      </c>
      <c r="N46" s="273">
        <f t="shared" si="16"/>
        <v>0</v>
      </c>
      <c r="O46" s="273">
        <f t="shared" si="16"/>
        <v>0</v>
      </c>
      <c r="P46" s="273">
        <f t="shared" si="16"/>
        <v>0</v>
      </c>
      <c r="Q46" s="273">
        <f t="shared" si="16"/>
        <v>0</v>
      </c>
      <c r="R46" s="273">
        <v>18704000</v>
      </c>
      <c r="S46" s="273">
        <v>18704000</v>
      </c>
      <c r="T46" s="273">
        <f t="shared" si="16"/>
        <v>0</v>
      </c>
      <c r="U46" s="273">
        <f t="shared" si="16"/>
        <v>0</v>
      </c>
      <c r="V46" s="273">
        <f t="shared" si="16"/>
        <v>0</v>
      </c>
      <c r="W46" s="273">
        <f t="shared" si="16"/>
        <v>0</v>
      </c>
      <c r="X46" s="273">
        <f t="shared" si="16"/>
        <v>0</v>
      </c>
      <c r="Y46" s="273">
        <f t="shared" si="16"/>
        <v>0</v>
      </c>
      <c r="Z46" s="273">
        <f t="shared" si="16"/>
        <v>0</v>
      </c>
      <c r="AA46" s="273">
        <f t="shared" si="16"/>
        <v>0</v>
      </c>
      <c r="AB46" s="273">
        <f t="shared" si="16"/>
        <v>0</v>
      </c>
      <c r="AC46" s="273">
        <f t="shared" si="16"/>
        <v>0</v>
      </c>
    </row>
    <row r="47" spans="1:29">
      <c r="A47" s="113"/>
      <c r="B47" s="50"/>
      <c r="C47" s="242"/>
      <c r="D47" s="243"/>
      <c r="E47" s="244"/>
      <c r="F47" s="244"/>
      <c r="G47" s="244"/>
      <c r="H47" s="244"/>
      <c r="I47" s="244"/>
      <c r="J47" s="244"/>
      <c r="K47" s="238"/>
      <c r="L47" s="238"/>
      <c r="M47" s="238"/>
      <c r="N47" s="238"/>
      <c r="O47" s="238"/>
      <c r="P47" s="238"/>
      <c r="Q47" s="239"/>
      <c r="R47" s="239"/>
      <c r="S47" s="239"/>
      <c r="T47" s="239"/>
      <c r="U47" s="239"/>
      <c r="V47" s="239"/>
      <c r="W47" s="1"/>
    </row>
    <row r="48" spans="1:29" ht="15.75" customHeight="1">
      <c r="A48" s="113"/>
      <c r="B48" s="50"/>
      <c r="C48" s="982" t="s">
        <v>170</v>
      </c>
      <c r="D48" s="982"/>
      <c r="E48" s="982"/>
      <c r="F48" s="982"/>
      <c r="G48" s="982"/>
      <c r="H48" s="982"/>
      <c r="I48" s="982"/>
      <c r="J48" s="982"/>
      <c r="K48" s="982"/>
      <c r="L48" s="982"/>
      <c r="M48" s="982"/>
      <c r="N48" s="982"/>
      <c r="O48" s="982"/>
      <c r="P48" s="982"/>
      <c r="Q48" s="982"/>
      <c r="R48" s="307"/>
      <c r="S48" s="307"/>
      <c r="T48" s="307"/>
      <c r="U48" s="307"/>
      <c r="V48" s="307"/>
    </row>
    <row r="49" spans="1:29" ht="16.5" thickBot="1">
      <c r="A49" s="260" t="s">
        <v>171</v>
      </c>
      <c r="B49" s="260"/>
      <c r="C49" s="1014"/>
      <c r="D49" s="1014"/>
      <c r="E49" s="237"/>
      <c r="F49" s="237"/>
      <c r="G49" s="237"/>
      <c r="H49" s="237"/>
      <c r="I49" s="237"/>
      <c r="J49" s="237"/>
      <c r="K49" s="238"/>
      <c r="L49" s="238"/>
      <c r="M49" s="238"/>
      <c r="N49" s="238"/>
      <c r="O49" s="238"/>
      <c r="P49" s="238"/>
      <c r="Q49" s="239">
        <v>0</v>
      </c>
      <c r="R49" s="239"/>
      <c r="S49" s="239"/>
      <c r="T49" s="239"/>
      <c r="U49" s="239"/>
      <c r="V49" s="239"/>
    </row>
    <row r="50" spans="1:29" ht="27.75" customHeight="1">
      <c r="A50" s="254" t="s">
        <v>28</v>
      </c>
      <c r="B50" s="1002" t="s">
        <v>593</v>
      </c>
      <c r="C50" s="1003"/>
      <c r="D50" s="1004"/>
      <c r="E50" s="261">
        <v>0</v>
      </c>
      <c r="F50" s="261">
        <v>0</v>
      </c>
      <c r="G50" s="261">
        <v>0</v>
      </c>
      <c r="H50" s="261">
        <v>0</v>
      </c>
      <c r="I50" s="261">
        <v>0</v>
      </c>
      <c r="J50" s="261">
        <v>0</v>
      </c>
      <c r="K50" s="261">
        <v>0</v>
      </c>
      <c r="L50" s="261">
        <v>0</v>
      </c>
      <c r="M50" s="261">
        <v>0</v>
      </c>
      <c r="N50" s="261">
        <v>0</v>
      </c>
      <c r="O50" s="261">
        <v>0</v>
      </c>
      <c r="P50" s="261">
        <v>0</v>
      </c>
      <c r="Q50" s="261">
        <v>0</v>
      </c>
      <c r="R50" s="261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261">
        <v>0</v>
      </c>
      <c r="AC50" s="261">
        <v>0</v>
      </c>
    </row>
    <row r="51" spans="1:29" ht="27.75" customHeight="1">
      <c r="A51" s="255" t="s">
        <v>29</v>
      </c>
      <c r="B51" s="977" t="s">
        <v>594</v>
      </c>
      <c r="C51" s="978"/>
      <c r="D51" s="979"/>
      <c r="E51" s="262">
        <f>'1.sz.m-önk.össze.bev'!E58</f>
        <v>0</v>
      </c>
      <c r="F51" s="262">
        <f>'1.sz.m-önk.össze.bev'!F58</f>
        <v>0</v>
      </c>
      <c r="G51" s="262">
        <f>'1.sz.m-önk.össze.bev'!G58</f>
        <v>0</v>
      </c>
      <c r="H51" s="262">
        <f>'1.sz.m-önk.össze.bev'!H58</f>
        <v>0</v>
      </c>
      <c r="I51" s="262">
        <f>'1.sz.m-önk.össze.bev'!I58</f>
        <v>0</v>
      </c>
      <c r="J51" s="262">
        <f>'1.sz.m-önk.össze.bev'!J58</f>
        <v>0</v>
      </c>
      <c r="K51" s="262">
        <f>'1.sz.m-önk.össze.bev'!K58</f>
        <v>0</v>
      </c>
      <c r="L51" s="262">
        <f>'1.sz.m-önk.össze.bev'!L58</f>
        <v>0</v>
      </c>
      <c r="M51" s="262">
        <f>'1.sz.m-önk.össze.bev'!M58</f>
        <v>0</v>
      </c>
      <c r="N51" s="262">
        <f>'1.sz.m-önk.össze.bev'!N58</f>
        <v>0</v>
      </c>
      <c r="O51" s="262">
        <f>'1.sz.m-önk.össze.bev'!O58</f>
        <v>0</v>
      </c>
      <c r="P51" s="262">
        <f>'1.sz.m-önk.össze.bev'!P58</f>
        <v>0</v>
      </c>
      <c r="Q51" s="262">
        <f>'1.sz.m-önk.össze.bev'!Q58</f>
        <v>0</v>
      </c>
      <c r="R51" s="262">
        <f>'1.sz.m-önk.össze.bev'!R58</f>
        <v>0</v>
      </c>
      <c r="S51" s="262">
        <f>'1.sz.m-önk.össze.bev'!S58</f>
        <v>0</v>
      </c>
      <c r="T51" s="262">
        <f>'1.sz.m-önk.össze.bev'!T58</f>
        <v>0</v>
      </c>
      <c r="U51" s="262">
        <f>'1.sz.m-önk.össze.bev'!U58</f>
        <v>0</v>
      </c>
      <c r="V51" s="262">
        <f>'1.sz.m-önk.össze.bev'!V58</f>
        <v>0</v>
      </c>
      <c r="W51" s="262">
        <f>'1.sz.m-önk.össze.bev'!W58</f>
        <v>0</v>
      </c>
      <c r="X51" s="262" t="e">
        <f>#REF!</f>
        <v>#REF!</v>
      </c>
      <c r="Y51" s="262" t="e">
        <f>#REF!</f>
        <v>#REF!</v>
      </c>
      <c r="Z51" s="262"/>
      <c r="AA51" s="262" t="e">
        <f>#REF!</f>
        <v>#REF!</v>
      </c>
      <c r="AB51" s="262" t="e">
        <f>#REF!</f>
        <v>#REF!</v>
      </c>
      <c r="AC51" s="262" t="e">
        <f>#REF!</f>
        <v>#REF!</v>
      </c>
    </row>
    <row r="52" spans="1:29" ht="27.75" customHeight="1" thickBot="1">
      <c r="A52" s="256" t="s">
        <v>9</v>
      </c>
      <c r="B52" s="1006" t="s">
        <v>595</v>
      </c>
      <c r="C52" s="1007"/>
      <c r="D52" s="1008"/>
      <c r="E52" s="263">
        <f t="shared" ref="E52:AC52" si="18">E50+E51</f>
        <v>0</v>
      </c>
      <c r="F52" s="263">
        <f t="shared" si="18"/>
        <v>0</v>
      </c>
      <c r="G52" s="263">
        <f t="shared" si="18"/>
        <v>0</v>
      </c>
      <c r="H52" s="263">
        <f t="shared" si="18"/>
        <v>0</v>
      </c>
      <c r="I52" s="263">
        <f t="shared" si="18"/>
        <v>0</v>
      </c>
      <c r="J52" s="263">
        <f t="shared" si="18"/>
        <v>0</v>
      </c>
      <c r="K52" s="263">
        <f t="shared" si="18"/>
        <v>0</v>
      </c>
      <c r="L52" s="263">
        <f t="shared" ref="L52:W52" si="19">L50+L51</f>
        <v>0</v>
      </c>
      <c r="M52" s="263">
        <f t="shared" si="19"/>
        <v>0</v>
      </c>
      <c r="N52" s="263">
        <f t="shared" si="19"/>
        <v>0</v>
      </c>
      <c r="O52" s="263">
        <f t="shared" si="19"/>
        <v>0</v>
      </c>
      <c r="P52" s="263">
        <f t="shared" si="19"/>
        <v>0</v>
      </c>
      <c r="Q52" s="263">
        <f t="shared" si="19"/>
        <v>0</v>
      </c>
      <c r="R52" s="263">
        <f t="shared" si="19"/>
        <v>0</v>
      </c>
      <c r="S52" s="263">
        <f t="shared" si="19"/>
        <v>0</v>
      </c>
      <c r="T52" s="263">
        <f t="shared" si="19"/>
        <v>0</v>
      </c>
      <c r="U52" s="263">
        <f t="shared" si="19"/>
        <v>0</v>
      </c>
      <c r="V52" s="263">
        <f t="shared" si="19"/>
        <v>0</v>
      </c>
      <c r="W52" s="263">
        <f t="shared" si="19"/>
        <v>0</v>
      </c>
      <c r="X52" s="263" t="e">
        <f t="shared" si="18"/>
        <v>#REF!</v>
      </c>
      <c r="Y52" s="263" t="e">
        <f t="shared" si="18"/>
        <v>#REF!</v>
      </c>
      <c r="Z52" s="263"/>
      <c r="AA52" s="263" t="e">
        <f t="shared" si="18"/>
        <v>#REF!</v>
      </c>
      <c r="AB52" s="263" t="e">
        <f t="shared" si="18"/>
        <v>#REF!</v>
      </c>
      <c r="AC52" s="263" t="e">
        <f t="shared" si="18"/>
        <v>#REF!</v>
      </c>
    </row>
    <row r="53" spans="1:29">
      <c r="A53" s="113"/>
      <c r="B53" s="50"/>
      <c r="C53" s="242"/>
      <c r="D53" s="243"/>
      <c r="E53" s="244"/>
      <c r="F53" s="244"/>
      <c r="G53" s="244"/>
      <c r="H53" s="244"/>
      <c r="I53" s="244"/>
      <c r="J53" s="244"/>
      <c r="K53" s="238"/>
      <c r="L53" s="238"/>
      <c r="M53" s="238"/>
      <c r="N53" s="238"/>
      <c r="O53" s="238"/>
      <c r="P53" s="238"/>
      <c r="Q53" s="239"/>
      <c r="R53" s="239"/>
      <c r="S53" s="239"/>
      <c r="T53" s="239"/>
      <c r="U53" s="239"/>
      <c r="V53" s="239"/>
      <c r="AA53" s="64"/>
    </row>
    <row r="54" spans="1:29" ht="15.75" customHeight="1">
      <c r="A54" s="113"/>
      <c r="B54" s="50"/>
      <c r="C54" s="1012" t="s">
        <v>58</v>
      </c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1012"/>
      <c r="P54" s="1012"/>
      <c r="Q54" s="982"/>
      <c r="R54" s="307"/>
      <c r="S54" s="307"/>
      <c r="T54" s="307"/>
      <c r="U54" s="307"/>
      <c r="V54" s="307"/>
      <c r="W54" s="129"/>
    </row>
    <row r="55" spans="1:29">
      <c r="A55" s="113"/>
      <c r="B55" s="50"/>
      <c r="C55" s="245"/>
      <c r="D55" s="245"/>
      <c r="E55" s="245"/>
      <c r="F55" s="245"/>
      <c r="G55" s="245"/>
      <c r="H55" s="245"/>
      <c r="I55" s="245"/>
      <c r="J55" s="245"/>
      <c r="K55" s="246"/>
      <c r="L55" s="246"/>
      <c r="M55" s="246"/>
      <c r="N55" s="246"/>
      <c r="O55" s="246"/>
      <c r="P55" s="246"/>
      <c r="Q55" s="247"/>
      <c r="R55" s="247"/>
      <c r="S55" s="247"/>
      <c r="T55" s="247"/>
      <c r="U55" s="247"/>
      <c r="V55" s="247"/>
    </row>
    <row r="56" spans="1:29" ht="16.5" thickBot="1">
      <c r="A56" s="260" t="s">
        <v>212</v>
      </c>
      <c r="C56" s="1013"/>
      <c r="D56" s="1013"/>
      <c r="E56" s="245"/>
      <c r="F56" s="245"/>
      <c r="G56" s="245"/>
      <c r="H56" s="245"/>
      <c r="I56" s="245"/>
      <c r="J56" s="245"/>
      <c r="K56" s="246"/>
      <c r="L56" s="246"/>
      <c r="M56" s="246"/>
      <c r="N56" s="246"/>
      <c r="O56" s="246"/>
      <c r="P56" s="246"/>
      <c r="Q56" s="247"/>
      <c r="R56" s="247"/>
      <c r="S56" s="247"/>
      <c r="T56" s="247"/>
      <c r="U56" s="247"/>
      <c r="V56" s="247"/>
    </row>
    <row r="57" spans="1:29" ht="27.2" customHeight="1">
      <c r="A57" s="267" t="s">
        <v>28</v>
      </c>
      <c r="B57" s="1009" t="s">
        <v>172</v>
      </c>
      <c r="C57" s="1009"/>
      <c r="D57" s="1009"/>
      <c r="E57" s="268">
        <f>E58-E61</f>
        <v>27958461</v>
      </c>
      <c r="F57" s="268">
        <f>F58-F61</f>
        <v>29444412</v>
      </c>
      <c r="G57" s="268">
        <f t="shared" ref="G57:W57" si="20">G58-G61</f>
        <v>29444412</v>
      </c>
      <c r="H57" s="268">
        <f t="shared" si="20"/>
        <v>-1185112</v>
      </c>
      <c r="I57" s="268">
        <f t="shared" si="20"/>
        <v>0</v>
      </c>
      <c r="J57" s="268">
        <f t="shared" si="20"/>
        <v>0</v>
      </c>
      <c r="K57" s="268">
        <f t="shared" si="20"/>
        <v>27958461</v>
      </c>
      <c r="L57" s="268">
        <f t="shared" si="20"/>
        <v>10740512</v>
      </c>
      <c r="M57" s="268">
        <f t="shared" si="20"/>
        <v>10740512</v>
      </c>
      <c r="N57" s="268">
        <f t="shared" si="20"/>
        <v>0</v>
      </c>
      <c r="O57" s="268">
        <f t="shared" si="20"/>
        <v>0</v>
      </c>
      <c r="P57" s="268">
        <f t="shared" si="20"/>
        <v>0</v>
      </c>
      <c r="Q57" s="268">
        <f t="shared" si="20"/>
        <v>0</v>
      </c>
      <c r="R57" s="269">
        <v>18704000</v>
      </c>
      <c r="S57" s="269">
        <v>18704000</v>
      </c>
      <c r="T57" s="268">
        <f t="shared" si="20"/>
        <v>0</v>
      </c>
      <c r="U57" s="268" t="e">
        <f t="shared" si="20"/>
        <v>#REF!</v>
      </c>
      <c r="V57" s="268" t="e">
        <f t="shared" si="20"/>
        <v>#REF!</v>
      </c>
      <c r="W57" s="268">
        <f t="shared" si="20"/>
        <v>0</v>
      </c>
      <c r="X57" s="268" t="e">
        <f t="shared" ref="X57:AC57" si="21">X58-X61</f>
        <v>#REF!</v>
      </c>
      <c r="Y57" s="268" t="e">
        <f t="shared" si="21"/>
        <v>#REF!</v>
      </c>
      <c r="Z57" s="268"/>
      <c r="AA57" s="268" t="e">
        <f t="shared" si="21"/>
        <v>#REF!</v>
      </c>
      <c r="AB57" s="268" t="e">
        <f t="shared" si="21"/>
        <v>#REF!</v>
      </c>
      <c r="AC57" s="268" t="e">
        <f t="shared" si="21"/>
        <v>#REF!</v>
      </c>
    </row>
    <row r="58" spans="1:29" ht="27.2" customHeight="1">
      <c r="A58" s="264" t="s">
        <v>173</v>
      </c>
      <c r="B58" s="1010" t="s">
        <v>174</v>
      </c>
      <c r="C58" s="1010"/>
      <c r="D58" s="1010"/>
      <c r="E58" s="269">
        <f>'1.sz.m-önk.össze.bev'!E57</f>
        <v>29277944</v>
      </c>
      <c r="F58" s="269">
        <v>30629524</v>
      </c>
      <c r="G58" s="269">
        <v>30629524</v>
      </c>
      <c r="H58" s="269">
        <f>'1.sz.m-önk.össze.bev'!H57</f>
        <v>0</v>
      </c>
      <c r="I58" s="269">
        <f>'1.sz.m-önk.össze.bev'!I57</f>
        <v>0</v>
      </c>
      <c r="J58" s="269">
        <f>'1.sz.m-önk.össze.bev'!J57</f>
        <v>0</v>
      </c>
      <c r="K58" s="269">
        <f>'1.sz.m-önk.össze.bev'!K57</f>
        <v>29277944</v>
      </c>
      <c r="L58" s="269">
        <v>11925624</v>
      </c>
      <c r="M58" s="269">
        <v>11925624</v>
      </c>
      <c r="N58" s="269">
        <f>'1.sz.m-önk.össze.bev'!N57</f>
        <v>0</v>
      </c>
      <c r="O58" s="269">
        <f>'1.sz.m-önk.össze.bev'!O57</f>
        <v>0</v>
      </c>
      <c r="P58" s="269">
        <f>'1.sz.m-önk.össze.bev'!P57</f>
        <v>0</v>
      </c>
      <c r="Q58" s="269">
        <f>'1.sz.m-önk.össze.bev'!Q57</f>
        <v>0</v>
      </c>
      <c r="R58" s="269">
        <v>18704000</v>
      </c>
      <c r="S58" s="269">
        <v>18704000</v>
      </c>
      <c r="T58" s="269">
        <f>'1.sz.m-önk.össze.bev'!T57</f>
        <v>0</v>
      </c>
      <c r="U58" s="269" t="e">
        <f>'1.sz.m-önk.össze.bev'!U57</f>
        <v>#REF!</v>
      </c>
      <c r="V58" s="269" t="e">
        <f>'1.sz.m-önk.össze.bev'!V57</f>
        <v>#REF!</v>
      </c>
      <c r="W58" s="269">
        <f>'1.sz.m-önk.össze.bev'!W57</f>
        <v>0</v>
      </c>
      <c r="X58" s="269" t="e">
        <f>#REF!</f>
        <v>#REF!</v>
      </c>
      <c r="Y58" s="269" t="e">
        <f>#REF!</f>
        <v>#REF!</v>
      </c>
      <c r="Z58" s="269"/>
      <c r="AA58" s="269" t="e">
        <f>#REF!</f>
        <v>#REF!</v>
      </c>
      <c r="AB58" s="269" t="e">
        <f>#REF!</f>
        <v>#REF!</v>
      </c>
      <c r="AC58" s="269" t="e">
        <f>#REF!</f>
        <v>#REF!</v>
      </c>
    </row>
    <row r="59" spans="1:29" ht="27.2" customHeight="1">
      <c r="A59" s="264" t="s">
        <v>175</v>
      </c>
      <c r="B59" s="1011" t="s">
        <v>221</v>
      </c>
      <c r="C59" s="1011"/>
      <c r="D59" s="1011"/>
      <c r="E59" s="269">
        <f>'1.sz.m-önk.össze.bev'!E60</f>
        <v>29277944</v>
      </c>
      <c r="F59" s="269">
        <v>30679524</v>
      </c>
      <c r="G59" s="269">
        <v>30679524</v>
      </c>
      <c r="H59" s="269">
        <f>'1.sz.m-önk.össze.bev'!H60</f>
        <v>0</v>
      </c>
      <c r="I59" s="269">
        <f>'1.sz.m-önk.össze.bev'!I60</f>
        <v>0</v>
      </c>
      <c r="J59" s="269">
        <f>'1.sz.m-önk.össze.bev'!J60</f>
        <v>0</v>
      </c>
      <c r="K59" s="269">
        <f>'1.sz.m-önk.össze.bev'!K60</f>
        <v>29277944</v>
      </c>
      <c r="L59" s="269">
        <v>11925624</v>
      </c>
      <c r="M59" s="269">
        <v>11925624</v>
      </c>
      <c r="N59" s="269">
        <f>'1.sz.m-önk.össze.bev'!N60</f>
        <v>0</v>
      </c>
      <c r="O59" s="269">
        <f>'1.sz.m-önk.össze.bev'!O60</f>
        <v>0</v>
      </c>
      <c r="P59" s="269">
        <f>'1.sz.m-önk.össze.bev'!P60</f>
        <v>0</v>
      </c>
      <c r="Q59" s="269">
        <f>'1.sz.m-önk.össze.bev'!Q60</f>
        <v>0</v>
      </c>
      <c r="R59" s="269">
        <v>18704000</v>
      </c>
      <c r="S59" s="269">
        <v>18704000</v>
      </c>
      <c r="T59" s="269">
        <f>'1.sz.m-önk.össze.bev'!T60</f>
        <v>0</v>
      </c>
      <c r="U59" s="269">
        <f>'1.sz.m-önk.össze.bev'!U60</f>
        <v>0</v>
      </c>
      <c r="V59" s="269">
        <f>'1.sz.m-önk.össze.bev'!V60</f>
        <v>0</v>
      </c>
      <c r="W59" s="269">
        <f>'1.sz.m-önk.össze.bev'!W60</f>
        <v>0</v>
      </c>
      <c r="X59" s="269" t="e">
        <f>#REF!</f>
        <v>#REF!</v>
      </c>
      <c r="Y59" s="269" t="e">
        <f>#REF!</f>
        <v>#REF!</v>
      </c>
      <c r="Z59" s="269"/>
      <c r="AA59" s="269" t="e">
        <f>#REF!</f>
        <v>#REF!</v>
      </c>
      <c r="AB59" s="269" t="e">
        <f>#REF!</f>
        <v>#REF!</v>
      </c>
      <c r="AC59" s="269" t="e">
        <f>#REF!</f>
        <v>#REF!</v>
      </c>
    </row>
    <row r="60" spans="1:29" ht="27.2" customHeight="1">
      <c r="A60" s="265" t="s">
        <v>176</v>
      </c>
      <c r="B60" s="1011" t="s">
        <v>222</v>
      </c>
      <c r="C60" s="1011"/>
      <c r="D60" s="1011"/>
      <c r="E60" s="269">
        <f>'1.sz.m-önk.össze.bev'!E58</f>
        <v>0</v>
      </c>
      <c r="F60" s="269">
        <f>'1.sz.m-önk.össze.bev'!F58</f>
        <v>0</v>
      </c>
      <c r="G60" s="269">
        <f>'1.sz.m-önk.össze.bev'!G58</f>
        <v>0</v>
      </c>
      <c r="H60" s="269">
        <f>'1.sz.m-önk.össze.bev'!H58</f>
        <v>0</v>
      </c>
      <c r="I60" s="269">
        <f>'1.sz.m-önk.össze.bev'!I58</f>
        <v>0</v>
      </c>
      <c r="J60" s="269">
        <f>'1.sz.m-önk.össze.bev'!J58</f>
        <v>0</v>
      </c>
      <c r="K60" s="269">
        <f>'1.sz.m-önk.össze.bev'!K58</f>
        <v>0</v>
      </c>
      <c r="L60" s="269">
        <f>'1.sz.m-önk.össze.bev'!L58</f>
        <v>0</v>
      </c>
      <c r="M60" s="269">
        <f>'1.sz.m-önk.össze.bev'!M58</f>
        <v>0</v>
      </c>
      <c r="N60" s="269">
        <f>'1.sz.m-önk.össze.bev'!N58</f>
        <v>0</v>
      </c>
      <c r="O60" s="269">
        <f>'1.sz.m-önk.össze.bev'!O58</f>
        <v>0</v>
      </c>
      <c r="P60" s="269">
        <f>'1.sz.m-önk.össze.bev'!P58</f>
        <v>0</v>
      </c>
      <c r="Q60" s="269">
        <f>'1.sz.m-önk.össze.bev'!Q58</f>
        <v>0</v>
      </c>
      <c r="R60" s="269">
        <f>'1.sz.m-önk.össze.bev'!R58</f>
        <v>0</v>
      </c>
      <c r="S60" s="269">
        <f>'1.sz.m-önk.össze.bev'!S58</f>
        <v>0</v>
      </c>
      <c r="T60" s="269">
        <f>'1.sz.m-önk.össze.bev'!T58</f>
        <v>0</v>
      </c>
      <c r="U60" s="269">
        <f>'1.sz.m-önk.össze.bev'!U58</f>
        <v>0</v>
      </c>
      <c r="V60" s="269">
        <f>'1.sz.m-önk.össze.bev'!V58</f>
        <v>0</v>
      </c>
      <c r="W60" s="269">
        <f>'1.sz.m-önk.össze.bev'!W58</f>
        <v>0</v>
      </c>
      <c r="X60" s="269" t="e">
        <f>#REF!</f>
        <v>#REF!</v>
      </c>
      <c r="Y60" s="269" t="e">
        <f>#REF!</f>
        <v>#REF!</v>
      </c>
      <c r="Z60" s="269"/>
      <c r="AA60" s="269" t="e">
        <f>#REF!</f>
        <v>#REF!</v>
      </c>
      <c r="AB60" s="269" t="e">
        <f>#REF!</f>
        <v>#REF!</v>
      </c>
      <c r="AC60" s="269" t="e">
        <f>#REF!</f>
        <v>#REF!</v>
      </c>
    </row>
    <row r="61" spans="1:29" ht="27.2" customHeight="1">
      <c r="A61" s="266" t="s">
        <v>177</v>
      </c>
      <c r="B61" s="1010" t="s">
        <v>178</v>
      </c>
      <c r="C61" s="1010"/>
      <c r="D61" s="1010"/>
      <c r="E61" s="270">
        <f>E30</f>
        <v>1319483</v>
      </c>
      <c r="F61" s="270">
        <f>F30</f>
        <v>1185112</v>
      </c>
      <c r="G61" s="270">
        <f t="shared" ref="G61:W61" si="22">G30</f>
        <v>1185112</v>
      </c>
      <c r="H61" s="270">
        <f t="shared" si="22"/>
        <v>1185112</v>
      </c>
      <c r="I61" s="270">
        <f t="shared" si="22"/>
        <v>0</v>
      </c>
      <c r="J61" s="270">
        <f t="shared" si="22"/>
        <v>0</v>
      </c>
      <c r="K61" s="270">
        <f t="shared" si="22"/>
        <v>1319483</v>
      </c>
      <c r="L61" s="270">
        <f t="shared" si="22"/>
        <v>1185112</v>
      </c>
      <c r="M61" s="270">
        <f t="shared" ref="M61" si="23">M30</f>
        <v>1185112</v>
      </c>
      <c r="N61" s="270">
        <f t="shared" si="22"/>
        <v>0</v>
      </c>
      <c r="O61" s="270">
        <f t="shared" si="22"/>
        <v>0</v>
      </c>
      <c r="P61" s="270">
        <f t="shared" si="22"/>
        <v>0</v>
      </c>
      <c r="Q61" s="270"/>
      <c r="R61" s="270">
        <f t="shared" si="22"/>
        <v>0</v>
      </c>
      <c r="S61" s="270">
        <f t="shared" si="22"/>
        <v>0</v>
      </c>
      <c r="T61" s="270">
        <f t="shared" si="22"/>
        <v>0</v>
      </c>
      <c r="U61" s="270">
        <f t="shared" si="22"/>
        <v>0</v>
      </c>
      <c r="V61" s="270">
        <f t="shared" si="22"/>
        <v>0</v>
      </c>
      <c r="W61" s="270">
        <f t="shared" si="22"/>
        <v>0</v>
      </c>
      <c r="X61" s="270">
        <f t="shared" ref="X61:AC61" si="24">X30</f>
        <v>0</v>
      </c>
      <c r="Y61" s="270">
        <f t="shared" si="24"/>
        <v>0</v>
      </c>
      <c r="Z61" s="270">
        <f t="shared" si="24"/>
        <v>0</v>
      </c>
      <c r="AA61" s="270">
        <f t="shared" si="24"/>
        <v>0</v>
      </c>
      <c r="AB61" s="270">
        <f t="shared" si="24"/>
        <v>0</v>
      </c>
      <c r="AC61" s="270">
        <f t="shared" si="24"/>
        <v>0</v>
      </c>
    </row>
    <row r="62" spans="1:29" ht="27.2" customHeight="1">
      <c r="A62" s="264" t="s">
        <v>179</v>
      </c>
      <c r="B62" s="1011" t="s">
        <v>223</v>
      </c>
      <c r="C62" s="1011"/>
      <c r="D62" s="1011"/>
      <c r="E62" s="269">
        <v>0</v>
      </c>
      <c r="F62" s="269">
        <v>0</v>
      </c>
      <c r="G62" s="269">
        <v>0</v>
      </c>
      <c r="H62" s="269">
        <v>0</v>
      </c>
      <c r="I62" s="269">
        <v>0</v>
      </c>
      <c r="J62" s="269">
        <v>0</v>
      </c>
      <c r="K62" s="269">
        <v>0</v>
      </c>
      <c r="L62" s="269">
        <v>0</v>
      </c>
      <c r="M62" s="269">
        <v>0</v>
      </c>
      <c r="N62" s="269">
        <v>0</v>
      </c>
      <c r="O62" s="269">
        <v>0</v>
      </c>
      <c r="P62" s="269">
        <v>0</v>
      </c>
      <c r="Q62" s="269">
        <v>0</v>
      </c>
      <c r="R62" s="269">
        <v>0</v>
      </c>
      <c r="S62" s="269">
        <v>0</v>
      </c>
      <c r="T62" s="269">
        <v>0</v>
      </c>
      <c r="U62" s="269">
        <v>0</v>
      </c>
      <c r="V62" s="269">
        <v>0</v>
      </c>
      <c r="W62" s="269">
        <v>0</v>
      </c>
      <c r="X62" s="269">
        <v>0</v>
      </c>
      <c r="Y62" s="269">
        <v>0</v>
      </c>
      <c r="Z62" s="269">
        <v>0</v>
      </c>
      <c r="AA62" s="269">
        <v>0</v>
      </c>
      <c r="AB62" s="269">
        <v>0</v>
      </c>
      <c r="AC62" s="269">
        <v>0</v>
      </c>
    </row>
    <row r="63" spans="1:29" ht="27.2" customHeight="1" thickBot="1">
      <c r="A63" s="271" t="s">
        <v>180</v>
      </c>
      <c r="B63" s="1005" t="s">
        <v>224</v>
      </c>
      <c r="C63" s="1005"/>
      <c r="D63" s="1005"/>
      <c r="E63" s="272">
        <v>0</v>
      </c>
      <c r="F63" s="272">
        <v>0</v>
      </c>
      <c r="G63" s="272">
        <v>0</v>
      </c>
      <c r="H63" s="272">
        <v>0</v>
      </c>
      <c r="I63" s="272">
        <v>0</v>
      </c>
      <c r="J63" s="272">
        <v>0</v>
      </c>
      <c r="K63" s="272">
        <v>0</v>
      </c>
      <c r="L63" s="272">
        <v>0</v>
      </c>
      <c r="M63" s="272">
        <v>0</v>
      </c>
      <c r="N63" s="272">
        <v>0</v>
      </c>
      <c r="O63" s="272">
        <v>0</v>
      </c>
      <c r="P63" s="272">
        <v>0</v>
      </c>
      <c r="Q63" s="272">
        <v>0</v>
      </c>
      <c r="R63" s="272">
        <v>0</v>
      </c>
      <c r="S63" s="272">
        <v>0</v>
      </c>
      <c r="T63" s="272">
        <v>0</v>
      </c>
      <c r="U63" s="272">
        <v>0</v>
      </c>
      <c r="V63" s="272">
        <v>0</v>
      </c>
      <c r="W63" s="272">
        <v>0</v>
      </c>
      <c r="X63" s="272">
        <v>0</v>
      </c>
      <c r="Y63" s="272">
        <v>0</v>
      </c>
      <c r="Z63" s="272">
        <v>0</v>
      </c>
      <c r="AA63" s="272">
        <v>0</v>
      </c>
      <c r="AB63" s="272">
        <v>0</v>
      </c>
      <c r="AC63" s="272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topLeftCell="A11" workbookViewId="0">
      <selection activeCell="B34" sqref="B34"/>
    </sheetView>
  </sheetViews>
  <sheetFormatPr defaultRowHeight="12.75"/>
  <cols>
    <col min="1" max="1" width="47.85546875" style="12" bestFit="1" customWidth="1"/>
    <col min="2" max="2" width="17.7109375" style="12" customWidth="1"/>
    <col min="3" max="3" width="16.140625" style="12" hidden="1" customWidth="1"/>
    <col min="4" max="4" width="16.42578125" style="12" hidden="1" customWidth="1"/>
    <col min="5" max="5" width="17.7109375" style="12" hidden="1" customWidth="1"/>
    <col min="6" max="7" width="11.42578125" style="12" hidden="1" customWidth="1"/>
    <col min="8" max="8" width="42.28515625" style="12" customWidth="1"/>
    <col min="9" max="9" width="18.42578125" style="12" customWidth="1"/>
    <col min="10" max="10" width="17.28515625" style="12" hidden="1" customWidth="1"/>
    <col min="11" max="11" width="16.140625" style="12" hidden="1" customWidth="1"/>
    <col min="12" max="12" width="17.28515625" style="12" hidden="1" customWidth="1"/>
    <col min="13" max="13" width="11.85546875" style="12" hidden="1" customWidth="1"/>
    <col min="14" max="14" width="11.42578125" style="12" hidden="1" customWidth="1"/>
    <col min="15" max="16384" width="9.140625" style="12"/>
  </cols>
  <sheetData>
    <row r="1" spans="1:14">
      <c r="H1" s="1015" t="s">
        <v>24</v>
      </c>
      <c r="I1" s="1015"/>
    </row>
    <row r="2" spans="1:14" ht="19.5">
      <c r="A2" s="1016" t="s">
        <v>18</v>
      </c>
      <c r="B2" s="1016"/>
      <c r="C2" s="1016"/>
      <c r="D2" s="1016"/>
      <c r="E2" s="1016"/>
      <c r="F2" s="1016"/>
      <c r="G2" s="1016"/>
      <c r="H2" s="1016"/>
      <c r="I2" s="1016"/>
    </row>
    <row r="3" spans="1:14" ht="11.25" customHeight="1">
      <c r="A3" s="54"/>
      <c r="B3" s="54"/>
      <c r="C3" s="54"/>
      <c r="D3" s="54"/>
      <c r="E3" s="54"/>
      <c r="F3" s="54"/>
      <c r="G3" s="54"/>
      <c r="H3" s="54"/>
      <c r="I3" s="53" t="s">
        <v>486</v>
      </c>
    </row>
    <row r="4" spans="1:14" ht="17.25" customHeight="1" thickBot="1">
      <c r="A4" s="1017" t="s">
        <v>219</v>
      </c>
      <c r="B4" s="1018"/>
      <c r="C4" s="1018"/>
      <c r="D4" s="1018"/>
      <c r="E4" s="1018"/>
      <c r="F4" s="1018"/>
      <c r="G4" s="1018"/>
      <c r="H4" s="1017"/>
      <c r="I4" s="1018"/>
    </row>
    <row r="5" spans="1:14" ht="33" customHeight="1" thickBot="1">
      <c r="A5" s="353" t="s">
        <v>6</v>
      </c>
      <c r="B5" s="473" t="s">
        <v>253</v>
      </c>
      <c r="C5" s="474" t="s">
        <v>250</v>
      </c>
      <c r="D5" s="474" t="s">
        <v>257</v>
      </c>
      <c r="E5" s="474" t="s">
        <v>258</v>
      </c>
      <c r="F5" s="474" t="s">
        <v>278</v>
      </c>
      <c r="G5" s="475" t="s">
        <v>311</v>
      </c>
      <c r="H5" s="406" t="s">
        <v>7</v>
      </c>
      <c r="I5" s="473" t="s">
        <v>253</v>
      </c>
      <c r="J5" s="474" t="s">
        <v>250</v>
      </c>
      <c r="K5" s="474" t="s">
        <v>254</v>
      </c>
      <c r="L5" s="474" t="s">
        <v>258</v>
      </c>
      <c r="M5" s="474" t="s">
        <v>278</v>
      </c>
      <c r="N5" s="475" t="s">
        <v>311</v>
      </c>
    </row>
    <row r="6" spans="1:14">
      <c r="A6" s="355" t="s">
        <v>430</v>
      </c>
      <c r="B6" s="476">
        <f>'3.sz.m Önk  bev.'!E7</f>
        <v>5341018</v>
      </c>
      <c r="C6" s="476">
        <f>'3.sz.m Önk  bev.'!F7</f>
        <v>0</v>
      </c>
      <c r="D6" s="476">
        <f>'3.sz.m Önk  bev.'!G7</f>
        <v>0</v>
      </c>
      <c r="E6" s="476">
        <f>'3.sz.m Önk  bev.'!H7</f>
        <v>0</v>
      </c>
      <c r="F6" s="477"/>
      <c r="G6" s="477"/>
      <c r="H6" s="460" t="s">
        <v>191</v>
      </c>
      <c r="I6" s="503">
        <f>+'4.sz.m.ÖNK kiadás'!E7+'5 sz. m Idősek otthona'!D34</f>
        <v>30316051</v>
      </c>
      <c r="J6" s="503">
        <f>'4.sz.m.ÖNK kiadás'!F7+'üres lap2'!E31+'5 sz. m Idősek otthona'!E34+'üres lap'!E27</f>
        <v>0</v>
      </c>
      <c r="K6" s="503">
        <f>'4.sz.m.ÖNK kiadás'!G7+'üres lap2'!F31+'5 sz. m Idősek otthona'!F34+'üres lap'!F27</f>
        <v>0</v>
      </c>
      <c r="L6" s="503">
        <f>+'4.sz.m.ÖNK kiadás'!H7+'5 sz. m Idősek otthona'!G34</f>
        <v>0</v>
      </c>
      <c r="M6" s="503">
        <f>'4.sz.m.ÖNK kiadás'!I7+'üres lap2'!H31+'5 sz. m Idősek otthona'!H34+'üres lap'!H27</f>
        <v>0</v>
      </c>
      <c r="N6" s="503">
        <f>'4.sz.m.ÖNK kiadás'!J7+'üres lap2'!I31+'5 sz. m Idősek otthona'!I34+'üres lap'!I27</f>
        <v>0</v>
      </c>
    </row>
    <row r="7" spans="1:14">
      <c r="A7" s="356" t="s">
        <v>431</v>
      </c>
      <c r="B7" s="478">
        <f>+'3.sz.m Önk  bev.'!E21+'5 sz. m Idősek otthona'!D9</f>
        <v>26761358</v>
      </c>
      <c r="C7" s="478">
        <f>'3.sz.m Önk  bev.'!F21+'üres lap2'!E9+'5 sz. m Idősek otthona'!E9</f>
        <v>15539880</v>
      </c>
      <c r="D7" s="478">
        <v>24976097</v>
      </c>
      <c r="E7" s="478">
        <f>+'3.sz.m Önk  bev.'!H21+'5 sz. m Idősek otthona'!G9</f>
        <v>0</v>
      </c>
      <c r="F7" s="479"/>
      <c r="G7" s="479"/>
      <c r="H7" s="461" t="s">
        <v>192</v>
      </c>
      <c r="I7" s="479">
        <f>+'4.sz.m.ÖNK kiadás'!E8+'5 sz. m Idősek otthona'!D35</f>
        <v>5684639</v>
      </c>
      <c r="J7" s="479">
        <f>'4.sz.m.ÖNK kiadás'!F8+'üres lap2'!E32+'5 sz. m Idősek otthona'!E35+'üres lap'!E28</f>
        <v>0</v>
      </c>
      <c r="K7" s="479">
        <f>'4.sz.m.ÖNK kiadás'!G8+'üres lap2'!F32+'5 sz. m Idősek otthona'!F35+'üres lap'!F28</f>
        <v>0</v>
      </c>
      <c r="L7" s="479">
        <f>+'4.sz.m.ÖNK kiadás'!H8+'5 sz. m Idősek otthona'!G35</f>
        <v>0</v>
      </c>
      <c r="M7" s="479">
        <f>'4.sz.m.ÖNK kiadás'!I8+'üres lap2'!H32+'5 sz. m Idősek otthona'!H35+'üres lap'!H28</f>
        <v>0</v>
      </c>
      <c r="N7" s="479">
        <f>'4.sz.m.ÖNK kiadás'!J8+'üres lap2'!I32+'5 sz. m Idősek otthona'!I35+'üres lap'!I28</f>
        <v>0</v>
      </c>
    </row>
    <row r="8" spans="1:14" ht="25.5">
      <c r="A8" s="356" t="s">
        <v>432</v>
      </c>
      <c r="B8" s="478">
        <f>'3.sz.m Önk  bev.'!E33+'üres lap2'!D11+'5 sz. m Idősek otthona'!D14</f>
        <v>35134581</v>
      </c>
      <c r="C8" s="478">
        <f>'3.sz.m Önk  bev.'!F33+'üres lap2'!E11+'5 sz. m Idősek otthona'!E14</f>
        <v>0</v>
      </c>
      <c r="D8" s="478">
        <f>'3.sz.m Önk  bev.'!G33+'üres lap2'!F11+'5 sz. m Idősek otthona'!F14</f>
        <v>0</v>
      </c>
      <c r="E8" s="478">
        <f>'3.sz.m Önk  bev.'!H33+'üres lap2'!G11+'5 sz. m Idősek otthona'!G14</f>
        <v>0</v>
      </c>
      <c r="F8" s="479"/>
      <c r="G8" s="479"/>
      <c r="H8" s="461" t="s">
        <v>193</v>
      </c>
      <c r="I8" s="479">
        <f>+'4.sz.m.ÖNK kiadás'!E9+'5 sz. m Idősek otthona'!D36</f>
        <v>20897746</v>
      </c>
      <c r="J8" s="479">
        <f>'4.sz.m.ÖNK kiadás'!F9+'üres lap2'!E33+'5 sz. m Idősek otthona'!E36+'üres lap'!E29</f>
        <v>0</v>
      </c>
      <c r="K8" s="479">
        <f>'4.sz.m.ÖNK kiadás'!G9+'üres lap2'!F33+'5 sz. m Idősek otthona'!F36+'üres lap'!F29</f>
        <v>0</v>
      </c>
      <c r="L8" s="479">
        <f>+'4.sz.m.ÖNK kiadás'!H9+'5 sz. m Idősek otthona'!G36</f>
        <v>0</v>
      </c>
      <c r="M8" s="479">
        <f>'4.sz.m.ÖNK kiadás'!I9+'üres lap2'!H33+'5 sz. m Idősek otthona'!H36+'üres lap'!H29</f>
        <v>0</v>
      </c>
      <c r="N8" s="479">
        <f>'4.sz.m.ÖNK kiadás'!J9+'üres lap2'!I33+'5 sz. m Idősek otthona'!I36+'üres lap'!I29</f>
        <v>0</v>
      </c>
    </row>
    <row r="9" spans="1:14">
      <c r="A9" s="356" t="s">
        <v>433</v>
      </c>
      <c r="B9" s="478">
        <f>'3.sz.m Önk  bev.'!E50+'üres lap2'!D17+'5 sz. m Idősek otthona'!D20</f>
        <v>0</v>
      </c>
      <c r="C9" s="478">
        <f>'3.sz.m Önk  bev.'!F50+'üres lap2'!E17+'5 sz. m Idősek otthona'!E20</f>
        <v>0</v>
      </c>
      <c r="D9" s="478">
        <f>'3.sz.m Önk  bev.'!G50+'üres lap2'!F17+'5 sz. m Idősek otthona'!F20</f>
        <v>0</v>
      </c>
      <c r="E9" s="478">
        <f>'3.sz.m Önk  bev.'!H50+'üres lap2'!G17+'5 sz. m Idősek otthona'!G20</f>
        <v>0</v>
      </c>
      <c r="F9" s="479"/>
      <c r="G9" s="479"/>
      <c r="H9" s="461" t="s">
        <v>194</v>
      </c>
      <c r="I9" s="504">
        <f>+'4.sz.m.ÖNK kiadás'!E10</f>
        <v>1816000</v>
      </c>
      <c r="J9" s="504">
        <f>'4.sz.m.ÖNK kiadás'!F10+'üres lap2'!E34+'5 sz. m Idősek otthona'!E37+'üres lap'!E30</f>
        <v>1500000</v>
      </c>
      <c r="K9" s="504">
        <f>'4.sz.m.ÖNK kiadás'!G10+'üres lap2'!F34+'5 sz. m Idősek otthona'!F37+'üres lap'!F30</f>
        <v>1500000</v>
      </c>
      <c r="L9" s="504">
        <f>+'4.sz.m.ÖNK kiadás'!H10</f>
        <v>0</v>
      </c>
      <c r="M9" s="504">
        <f>'4.sz.m.ÖNK kiadás'!I10+'üres lap2'!H34+'5 sz. m Idősek otthona'!H37+'üres lap'!H30</f>
        <v>0</v>
      </c>
      <c r="N9" s="504">
        <f>'4.sz.m.ÖNK kiadás'!J10+'üres lap2'!I34+'5 sz. m Idősek otthona'!I37+'üres lap'!I30</f>
        <v>0</v>
      </c>
    </row>
    <row r="10" spans="1:14">
      <c r="A10" s="356"/>
      <c r="B10" s="479"/>
      <c r="C10" s="478"/>
      <c r="D10" s="479"/>
      <c r="E10" s="479"/>
      <c r="F10" s="479"/>
      <c r="G10" s="479"/>
      <c r="H10" s="462" t="s">
        <v>195</v>
      </c>
      <c r="I10" s="479">
        <f>+'4.sz.m.ÖNK kiadás'!E11</f>
        <v>2363031</v>
      </c>
      <c r="J10" s="479">
        <f>'4.sz.m.ÖNK kiadás'!F11+'üres lap2'!E35+'5 sz. m Idősek otthona'!E38+'üres lap'!E31</f>
        <v>0</v>
      </c>
      <c r="K10" s="479">
        <f>'4.sz.m.ÖNK kiadás'!G11+'üres lap2'!F35+'5 sz. m Idősek otthona'!F38+'üres lap'!F31</f>
        <v>0</v>
      </c>
      <c r="L10" s="479">
        <f>+'4.sz.m.ÖNK kiadás'!H11</f>
        <v>0</v>
      </c>
      <c r="M10" s="479">
        <f>'4.sz.m.ÖNK kiadás'!I11+'üres lap2'!H35+'5 sz. m Idősek otthona'!H38+'üres lap'!H31</f>
        <v>0</v>
      </c>
      <c r="N10" s="479">
        <f>'4.sz.m.ÖNK kiadás'!J11+'üres lap2'!I35+'5 sz. m Idősek otthona'!I38+'üres lap'!I31</f>
        <v>0</v>
      </c>
    </row>
    <row r="11" spans="1:14">
      <c r="A11" s="356"/>
      <c r="B11" s="479"/>
      <c r="C11" s="478"/>
      <c r="D11" s="479"/>
      <c r="E11" s="479"/>
      <c r="F11" s="479"/>
      <c r="G11" s="479"/>
      <c r="H11" s="461" t="s">
        <v>492</v>
      </c>
      <c r="I11" s="504"/>
      <c r="J11" s="504">
        <f>'4.sz.m.ÖNK kiadás'!F25</f>
        <v>0</v>
      </c>
      <c r="K11" s="504">
        <v>3586882</v>
      </c>
      <c r="L11" s="504"/>
      <c r="M11" s="504">
        <f>'4.sz.m.ÖNK kiadás'!I25+'üres lap'!H37</f>
        <v>0</v>
      </c>
      <c r="N11" s="504">
        <f>'4.sz.m.ÖNK kiadás'!J25+'üres lap'!I37</f>
        <v>0</v>
      </c>
    </row>
    <row r="12" spans="1:14" hidden="1">
      <c r="A12" s="357"/>
      <c r="B12" s="481"/>
      <c r="C12" s="480"/>
      <c r="D12" s="481"/>
      <c r="E12" s="481"/>
      <c r="F12" s="481"/>
      <c r="G12" s="481"/>
      <c r="H12" s="463"/>
      <c r="I12" s="481"/>
      <c r="J12" s="481"/>
      <c r="K12" s="481"/>
      <c r="L12" s="481"/>
      <c r="M12" s="481"/>
      <c r="N12" s="481"/>
    </row>
    <row r="13" spans="1:14" ht="16.5" hidden="1" customHeight="1" thickBot="1">
      <c r="A13" s="358"/>
      <c r="B13" s="483"/>
      <c r="C13" s="482"/>
      <c r="D13" s="483"/>
      <c r="E13" s="483"/>
      <c r="F13" s="483"/>
      <c r="G13" s="483"/>
      <c r="H13" s="464"/>
      <c r="I13" s="483"/>
      <c r="J13" s="483"/>
      <c r="K13" s="483"/>
      <c r="L13" s="483"/>
      <c r="M13" s="483"/>
      <c r="N13" s="483"/>
    </row>
    <row r="14" spans="1:14" ht="24" customHeight="1" thickBot="1">
      <c r="A14" s="359" t="s">
        <v>197</v>
      </c>
      <c r="B14" s="484">
        <f>SUM(B6:B9)</f>
        <v>67236957</v>
      </c>
      <c r="C14" s="484">
        <f>SUM(C6:C9)</f>
        <v>15539880</v>
      </c>
      <c r="D14" s="484">
        <f>SUM(D6:D9)</f>
        <v>24976097</v>
      </c>
      <c r="E14" s="484">
        <f>SUM(E6:E9)</f>
        <v>0</v>
      </c>
      <c r="F14" s="485">
        <f>F6+F9+F10+F11+F13</f>
        <v>0</v>
      </c>
      <c r="G14" s="485">
        <f>G6+G9+G10+G11+G13</f>
        <v>0</v>
      </c>
      <c r="H14" s="829" t="s">
        <v>198</v>
      </c>
      <c r="I14" s="485">
        <f>SUM(I6:I13)</f>
        <v>61077467</v>
      </c>
      <c r="J14" s="485">
        <f>SUM(J6:J13)</f>
        <v>1500000</v>
      </c>
      <c r="K14" s="485">
        <f>SUM(K6:K13)</f>
        <v>5086882</v>
      </c>
      <c r="L14" s="485">
        <f>SUM(L6:L13)</f>
        <v>0</v>
      </c>
      <c r="M14" s="485">
        <f>SUM(M6:M13)</f>
        <v>0</v>
      </c>
      <c r="N14" s="485">
        <f>SUM(N6:N13)</f>
        <v>0</v>
      </c>
    </row>
    <row r="15" spans="1:14" ht="18.75" customHeight="1">
      <c r="A15" s="360" t="s">
        <v>470</v>
      </c>
      <c r="B15" s="354">
        <f>+'3.sz.m Önk  bev.'!E59+'5 sz. m Idősek otthona'!D25-'2.sz.m.összehasonlító'!B26</f>
        <v>28277944</v>
      </c>
      <c r="C15" s="354">
        <v>2166231</v>
      </c>
      <c r="D15" s="354">
        <v>2166232</v>
      </c>
      <c r="E15" s="354">
        <f>+'3.sz.m Önk  bev.'!H59+'5 sz. m Idősek otthona'!G25-'2.sz.m.összehasonlító'!E26</f>
        <v>0</v>
      </c>
      <c r="F15" s="486">
        <f>'3.sz.m Önk  bev.'!I58+'üres lap2'!H22+'5 sz. m Idősek otthona'!H25+'üres lap'!H19</f>
        <v>0</v>
      </c>
      <c r="G15" s="486">
        <f>'3.sz.m Önk  bev.'!J58+'üres lap2'!I22+'5 sz. m Idősek otthona'!I25+'üres lap'!I19</f>
        <v>0</v>
      </c>
      <c r="H15" s="460" t="s">
        <v>183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ht="15" customHeight="1" thickBot="1">
      <c r="A16" s="361" t="s">
        <v>510</v>
      </c>
      <c r="B16" s="488">
        <f>+'3.sz.m Önk  bev.'!E58</f>
        <v>0</v>
      </c>
      <c r="C16" s="487"/>
      <c r="D16" s="488"/>
      <c r="E16" s="488">
        <f>+'3.sz.m Önk  bev.'!H58</f>
        <v>0</v>
      </c>
      <c r="F16" s="488"/>
      <c r="G16" s="488"/>
      <c r="H16" s="463" t="s">
        <v>510</v>
      </c>
      <c r="I16" s="481">
        <f>+'4.sz.m.ÖNK kiadás'!E33</f>
        <v>1319483</v>
      </c>
      <c r="J16" s="481"/>
      <c r="K16" s="481"/>
      <c r="L16" s="481">
        <f>+'4.sz.m.ÖNK kiadás'!H33</f>
        <v>0</v>
      </c>
      <c r="M16" s="481"/>
      <c r="N16" s="481"/>
    </row>
    <row r="17" spans="1:14" ht="25.5" customHeight="1" thickBot="1">
      <c r="A17" s="362" t="s">
        <v>202</v>
      </c>
      <c r="B17" s="489">
        <f>SUM(B15:B16)</f>
        <v>28277944</v>
      </c>
      <c r="C17" s="489">
        <f>SUM(C15:C16)</f>
        <v>2166231</v>
      </c>
      <c r="D17" s="489">
        <f>SUM(D15:D16)</f>
        <v>2166232</v>
      </c>
      <c r="E17" s="489">
        <f>SUM(E15:E16)</f>
        <v>0</v>
      </c>
      <c r="F17" s="490">
        <f t="shared" ref="B17:G17" si="0">SUM(F15:F16)</f>
        <v>0</v>
      </c>
      <c r="G17" s="490">
        <f t="shared" si="0"/>
        <v>0</v>
      </c>
      <c r="H17" s="465" t="s">
        <v>209</v>
      </c>
      <c r="I17" s="489">
        <f>+I15+I16</f>
        <v>1319483</v>
      </c>
      <c r="J17" s="489">
        <v>1185112</v>
      </c>
      <c r="K17" s="489">
        <v>1185112</v>
      </c>
      <c r="L17" s="489">
        <f>+L15+L16</f>
        <v>0</v>
      </c>
      <c r="M17" s="490">
        <f>SUM(M15:M16)</f>
        <v>0</v>
      </c>
      <c r="N17" s="490">
        <f>SUM(N15:N16)</f>
        <v>0</v>
      </c>
    </row>
    <row r="18" spans="1:14" ht="22.5" customHeight="1" thickBot="1">
      <c r="A18" s="363" t="s">
        <v>182</v>
      </c>
      <c r="B18" s="491">
        <f>B14+B17</f>
        <v>95514901</v>
      </c>
      <c r="C18" s="491">
        <f>C14+C17</f>
        <v>17706111</v>
      </c>
      <c r="D18" s="491">
        <f>D14+D17</f>
        <v>27142329</v>
      </c>
      <c r="E18" s="491">
        <f>E14+E17</f>
        <v>0</v>
      </c>
      <c r="F18" s="492">
        <f t="shared" ref="B18:G18" si="1">F14+F17</f>
        <v>0</v>
      </c>
      <c r="G18" s="492">
        <f t="shared" si="1"/>
        <v>0</v>
      </c>
      <c r="H18" s="466" t="s">
        <v>184</v>
      </c>
      <c r="I18" s="492">
        <f>I14+I17</f>
        <v>62396950</v>
      </c>
      <c r="J18" s="492">
        <f t="shared" ref="I18:N18" si="2">J14+J17</f>
        <v>2685112</v>
      </c>
      <c r="K18" s="492">
        <f t="shared" si="2"/>
        <v>6271994</v>
      </c>
      <c r="L18" s="492">
        <f>L14+L17</f>
        <v>0</v>
      </c>
      <c r="M18" s="492">
        <f t="shared" si="2"/>
        <v>0</v>
      </c>
      <c r="N18" s="492">
        <f t="shared" si="2"/>
        <v>0</v>
      </c>
    </row>
    <row r="19" spans="1:14" ht="22.5" customHeight="1" thickBot="1">
      <c r="A19" s="1017" t="s">
        <v>220</v>
      </c>
      <c r="B19" s="1018"/>
      <c r="C19" s="1018"/>
      <c r="D19" s="1018"/>
      <c r="E19" s="1018"/>
      <c r="F19" s="1018"/>
      <c r="G19" s="1018"/>
      <c r="H19" s="1017"/>
      <c r="I19" s="1018"/>
      <c r="J19" s="26"/>
      <c r="K19" s="26"/>
    </row>
    <row r="20" spans="1:14">
      <c r="A20" s="355" t="s">
        <v>185</v>
      </c>
      <c r="B20" s="493">
        <f>+'3.sz.m Önk  bev.'!E42</f>
        <v>8400000</v>
      </c>
      <c r="C20" s="493">
        <f>'3.sz.m Önk  bev.'!F43+'üres lap2'!E14+'5 sz. m Idősek otthona'!E17</f>
        <v>0</v>
      </c>
      <c r="D20" s="493">
        <f>'3.sz.m Önk  bev.'!G43+'üres lap2'!F14+'5 sz. m Idősek otthona'!F17</f>
        <v>0</v>
      </c>
      <c r="E20" s="493">
        <f>+'3.sz.m Önk  bev.'!H42</f>
        <v>0</v>
      </c>
      <c r="F20" s="494"/>
      <c r="G20" s="494"/>
      <c r="H20" s="467" t="s">
        <v>188</v>
      </c>
      <c r="I20" s="502">
        <f>+'4.sz.m.ÖNK kiadás'!E18+'5 sz. m Idősek otthona'!D40</f>
        <v>1471503</v>
      </c>
      <c r="J20" s="502">
        <f>'4.sz.m.ÖNK kiadás'!F18+'üres lap2'!E37+'5 sz. m Idősek otthona'!E40</f>
        <v>0</v>
      </c>
      <c r="K20" s="502">
        <f>'4.sz.m.ÖNK kiadás'!G18+'üres lap2'!F37+'5 sz. m Idősek otthona'!F40</f>
        <v>0</v>
      </c>
      <c r="L20" s="502">
        <f>+'4.sz.m.ÖNK kiadás'!H18+'5 sz. m Idősek otthona'!G40</f>
        <v>0</v>
      </c>
      <c r="M20" s="503">
        <f>'4.sz.m.ÖNK kiadás'!I18+'üres lap2'!H37</f>
        <v>0</v>
      </c>
      <c r="N20" s="503">
        <f>'4.sz.m.ÖNK kiadás'!J18+'üres lap2'!I37</f>
        <v>0</v>
      </c>
    </row>
    <row r="21" spans="1:14">
      <c r="A21" s="356" t="s">
        <v>186</v>
      </c>
      <c r="B21" s="478">
        <f>'3.sz.m Önk  bev.'!E51+'üres lap2'!D18+'5 sz. m Idősek otthona'!D21</f>
        <v>382010</v>
      </c>
      <c r="C21" s="478">
        <f>'3.sz.m Önk  bev.'!F51+'üres lap2'!E18+'5 sz. m Idősek otthona'!E21</f>
        <v>0</v>
      </c>
      <c r="D21" s="478">
        <f>'3.sz.m Önk  bev.'!G51+'üres lap2'!F18+'5 sz. m Idősek otthona'!F21</f>
        <v>0</v>
      </c>
      <c r="E21" s="478">
        <f>'3.sz.m Önk  bev.'!H51+'üres lap2'!G18+'5 sz. m Idősek otthona'!G21</f>
        <v>0</v>
      </c>
      <c r="F21" s="479"/>
      <c r="G21" s="479"/>
      <c r="H21" s="461" t="s">
        <v>189</v>
      </c>
      <c r="I21" s="479">
        <f>+'4.sz.m.ÖNK kiadás'!E19</f>
        <v>35353427</v>
      </c>
      <c r="J21" s="479">
        <f>'4.sz.m.ÖNK kiadás'!F19</f>
        <v>0</v>
      </c>
      <c r="K21" s="479">
        <f>'4.sz.m.ÖNK kiadás'!G19</f>
        <v>0</v>
      </c>
      <c r="L21" s="479">
        <f>+'4.sz.m.ÖNK kiadás'!H19</f>
        <v>0</v>
      </c>
      <c r="M21" s="479">
        <f>'4.sz.m.ÖNK kiadás'!I19</f>
        <v>0</v>
      </c>
      <c r="N21" s="479">
        <f>'4.sz.m.ÖNK kiadás'!J19</f>
        <v>0</v>
      </c>
    </row>
    <row r="22" spans="1:14">
      <c r="A22" s="356" t="s">
        <v>187</v>
      </c>
      <c r="B22" s="478">
        <f>'3.sz.m Önk  bev.'!E52</f>
        <v>0</v>
      </c>
      <c r="C22" s="478">
        <f>'3.sz.m Önk  bev.'!F52</f>
        <v>0</v>
      </c>
      <c r="D22" s="478">
        <f>'3.sz.m Önk  bev.'!G52</f>
        <v>0</v>
      </c>
      <c r="E22" s="478">
        <f>'3.sz.m Önk  bev.'!H52</f>
        <v>0</v>
      </c>
      <c r="F22" s="479"/>
      <c r="G22" s="479"/>
      <c r="H22" s="461" t="s">
        <v>190</v>
      </c>
      <c r="I22" s="479">
        <f>'4.sz.m.ÖNK kiadás'!E20</f>
        <v>0</v>
      </c>
      <c r="J22" s="479">
        <f>'4.sz.m.ÖNK kiadás'!F20</f>
        <v>0</v>
      </c>
      <c r="K22" s="479">
        <f>'4.sz.m.ÖNK kiadás'!G20</f>
        <v>0</v>
      </c>
      <c r="L22" s="479">
        <f>'4.sz.m.ÖNK kiadás'!H20</f>
        <v>0</v>
      </c>
      <c r="M22" s="479">
        <f>'4.sz.m.ÖNK kiadás'!I20</f>
        <v>0</v>
      </c>
      <c r="N22" s="479">
        <f>'4.sz.m.ÖNK kiadás'!J20</f>
        <v>0</v>
      </c>
    </row>
    <row r="23" spans="1:14" ht="13.5" thickBot="1">
      <c r="A23" s="356"/>
      <c r="B23" s="478"/>
      <c r="C23" s="478"/>
      <c r="D23" s="478"/>
      <c r="E23" s="478"/>
      <c r="F23" s="479"/>
      <c r="G23" s="479"/>
      <c r="H23" s="461" t="s">
        <v>196</v>
      </c>
      <c r="I23" s="479">
        <f>+'4.sz.m.ÖNK kiadás'!E26</f>
        <v>6075031</v>
      </c>
      <c r="J23" s="479"/>
      <c r="K23" s="479"/>
      <c r="L23" s="479"/>
      <c r="M23" s="479"/>
      <c r="N23" s="479"/>
    </row>
    <row r="24" spans="1:14" ht="13.5" hidden="1" thickBot="1">
      <c r="A24" s="365"/>
      <c r="B24" s="480"/>
      <c r="C24" s="480"/>
      <c r="D24" s="480"/>
      <c r="E24" s="480"/>
      <c r="F24" s="481"/>
      <c r="G24" s="481"/>
      <c r="H24" s="463"/>
      <c r="I24" s="481"/>
      <c r="J24" s="481"/>
      <c r="K24" s="481"/>
      <c r="L24" s="481"/>
      <c r="M24" s="481"/>
      <c r="N24" s="481"/>
    </row>
    <row r="25" spans="1:14" ht="13.5" thickBot="1">
      <c r="A25" s="366" t="s">
        <v>200</v>
      </c>
      <c r="B25" s="491">
        <f>SUM(B20:B23)</f>
        <v>8782010</v>
      </c>
      <c r="C25" s="491">
        <f>SUM(C20:C23)</f>
        <v>0</v>
      </c>
      <c r="D25" s="491">
        <f>SUM(D20:D23)</f>
        <v>0</v>
      </c>
      <c r="E25" s="491">
        <f>SUM(E20:E23)</f>
        <v>0</v>
      </c>
      <c r="F25" s="492">
        <f t="shared" ref="B25:G25" si="3">SUM(F20:F23)</f>
        <v>0</v>
      </c>
      <c r="G25" s="492">
        <f t="shared" si="3"/>
        <v>0</v>
      </c>
      <c r="H25" s="468" t="s">
        <v>199</v>
      </c>
      <c r="I25" s="505">
        <f t="shared" ref="I25" si="4">SUM(I20:I24)</f>
        <v>42899961</v>
      </c>
      <c r="J25" s="505">
        <f t="shared" ref="I25:N25" si="5">SUM(J20:J24)</f>
        <v>0</v>
      </c>
      <c r="K25" s="505">
        <f t="shared" si="5"/>
        <v>0</v>
      </c>
      <c r="L25" s="505">
        <f t="shared" ref="L25" si="6">SUM(L20:L24)</f>
        <v>0</v>
      </c>
      <c r="M25" s="505">
        <f t="shared" si="5"/>
        <v>0</v>
      </c>
      <c r="N25" s="505">
        <f t="shared" si="5"/>
        <v>0</v>
      </c>
    </row>
    <row r="26" spans="1:14" ht="15" customHeight="1">
      <c r="A26" s="360" t="s">
        <v>470</v>
      </c>
      <c r="B26" s="1234">
        <v>1000000</v>
      </c>
      <c r="C26" s="495">
        <v>28463393</v>
      </c>
      <c r="D26" s="495">
        <v>28463393</v>
      </c>
      <c r="E26" s="869"/>
      <c r="F26" s="496"/>
      <c r="G26" s="496"/>
      <c r="H26" s="469" t="s">
        <v>201</v>
      </c>
      <c r="I26" s="477"/>
      <c r="J26" s="477"/>
      <c r="K26" s="477"/>
      <c r="L26" s="477"/>
      <c r="M26" s="477"/>
      <c r="N26" s="477"/>
    </row>
    <row r="27" spans="1:14" ht="13.5" thickBot="1">
      <c r="A27" s="361" t="s">
        <v>181</v>
      </c>
      <c r="B27" s="497">
        <f>'3.sz.m Önk  bev.'!E57</f>
        <v>0</v>
      </c>
      <c r="C27" s="497">
        <f>'3.sz.m Önk  bev.'!F57</f>
        <v>0</v>
      </c>
      <c r="D27" s="497">
        <f>'3.sz.m Önk  bev.'!G57</f>
        <v>0</v>
      </c>
      <c r="E27" s="497">
        <f>'3.sz.m Önk  bev.'!H57</f>
        <v>0</v>
      </c>
      <c r="F27" s="498"/>
      <c r="G27" s="498"/>
      <c r="H27" s="470"/>
      <c r="I27" s="481"/>
      <c r="J27" s="481"/>
      <c r="K27" s="481"/>
      <c r="L27" s="481"/>
      <c r="M27" s="481"/>
      <c r="N27" s="481"/>
    </row>
    <row r="28" spans="1:14" ht="25.5" customHeight="1" thickBot="1">
      <c r="A28" s="367" t="s">
        <v>203</v>
      </c>
      <c r="B28" s="489">
        <f>SUM(B26:B27)</f>
        <v>1000000</v>
      </c>
      <c r="C28" s="489">
        <f>SUM(C26:C27)</f>
        <v>28463393</v>
      </c>
      <c r="D28" s="489">
        <f>SUM(D26:D27)</f>
        <v>28463393</v>
      </c>
      <c r="E28" s="489">
        <f>SUM(E26:E27)</f>
        <v>0</v>
      </c>
      <c r="F28" s="490">
        <f t="shared" ref="B28:G28" si="7">SUM(F26:F27)</f>
        <v>0</v>
      </c>
      <c r="G28" s="490">
        <f t="shared" si="7"/>
        <v>0</v>
      </c>
      <c r="H28" s="468" t="s">
        <v>204</v>
      </c>
      <c r="I28" s="492">
        <f t="shared" ref="I28" si="8">SUM(I26:I27)</f>
        <v>0</v>
      </c>
      <c r="J28" s="492">
        <f t="shared" ref="I28:N28" si="9">SUM(J26:J27)</f>
        <v>0</v>
      </c>
      <c r="K28" s="492">
        <f t="shared" si="9"/>
        <v>0</v>
      </c>
      <c r="L28" s="492">
        <f t="shared" ref="L28" si="10">SUM(L26:L27)</f>
        <v>0</v>
      </c>
      <c r="M28" s="492">
        <f t="shared" si="9"/>
        <v>0</v>
      </c>
      <c r="N28" s="492">
        <f t="shared" si="9"/>
        <v>0</v>
      </c>
    </row>
    <row r="29" spans="1:14" ht="26.25" customHeight="1" thickBot="1">
      <c r="A29" s="364" t="s">
        <v>205</v>
      </c>
      <c r="B29" s="491">
        <f>B25+B28</f>
        <v>9782010</v>
      </c>
      <c r="C29" s="491">
        <f>C25+C28</f>
        <v>28463393</v>
      </c>
      <c r="D29" s="491">
        <f>D25+D28</f>
        <v>28463393</v>
      </c>
      <c r="E29" s="491">
        <f>E25+E28</f>
        <v>0</v>
      </c>
      <c r="F29" s="492">
        <f t="shared" ref="B29:G29" si="11">F25+F28</f>
        <v>0</v>
      </c>
      <c r="G29" s="492">
        <f t="shared" si="11"/>
        <v>0</v>
      </c>
      <c r="H29" s="471" t="s">
        <v>206</v>
      </c>
      <c r="I29" s="492">
        <f t="shared" ref="I29" si="12">I28+I25</f>
        <v>42899961</v>
      </c>
      <c r="J29" s="492">
        <f t="shared" ref="I29:N29" si="13">J28+J25</f>
        <v>0</v>
      </c>
      <c r="K29" s="492">
        <f t="shared" si="13"/>
        <v>0</v>
      </c>
      <c r="L29" s="492">
        <f t="shared" ref="L29" si="14">L28+L25</f>
        <v>0</v>
      </c>
      <c r="M29" s="492">
        <f t="shared" si="13"/>
        <v>0</v>
      </c>
      <c r="N29" s="492">
        <f t="shared" si="13"/>
        <v>0</v>
      </c>
    </row>
    <row r="30" spans="1:14" ht="26.25" hidden="1" customHeight="1" thickBot="1">
      <c r="A30" s="364" t="s">
        <v>268</v>
      </c>
      <c r="B30" s="499"/>
      <c r="C30" s="499"/>
      <c r="D30" s="499"/>
      <c r="E30" s="499"/>
      <c r="F30" s="499"/>
      <c r="G30" s="499"/>
      <c r="H30" s="471" t="s">
        <v>267</v>
      </c>
      <c r="I30" s="492"/>
      <c r="J30" s="492"/>
      <c r="K30" s="492"/>
      <c r="L30" s="492"/>
      <c r="M30" s="492"/>
      <c r="N30" s="492"/>
    </row>
    <row r="31" spans="1:14" ht="29.25" customHeight="1" thickBot="1">
      <c r="A31" s="368" t="s">
        <v>207</v>
      </c>
      <c r="B31" s="500">
        <f>B18+B29</f>
        <v>105296911</v>
      </c>
      <c r="C31" s="500">
        <f>C18+C29</f>
        <v>46169504</v>
      </c>
      <c r="D31" s="500">
        <f>D18+D29</f>
        <v>55605722</v>
      </c>
      <c r="E31" s="500">
        <f>E18+E29</f>
        <v>0</v>
      </c>
      <c r="F31" s="501">
        <f>F18+F29+F30</f>
        <v>0</v>
      </c>
      <c r="G31" s="501">
        <f>G18+G29+G30</f>
        <v>0</v>
      </c>
      <c r="H31" s="472" t="s">
        <v>208</v>
      </c>
      <c r="I31" s="506">
        <f>I29+I18</f>
        <v>105296911</v>
      </c>
      <c r="J31" s="506">
        <f>J29+J18</f>
        <v>2685112</v>
      </c>
      <c r="K31" s="506">
        <f>K29+K18</f>
        <v>6271994</v>
      </c>
      <c r="L31" s="506">
        <f>L29+L18</f>
        <v>0</v>
      </c>
      <c r="M31" s="507">
        <f>M29+M18+M30</f>
        <v>0</v>
      </c>
      <c r="N31" s="507">
        <f>N29+N18+N30</f>
        <v>0</v>
      </c>
    </row>
    <row r="33" spans="2:13">
      <c r="B33" s="26"/>
      <c r="C33" s="26"/>
      <c r="D33" s="26"/>
      <c r="E33" s="26">
        <f>+'3.sz.m Önk  bev.'!H60+'5 sz. m Idősek otthona'!G29-'5 sz. m Idősek otthona'!G26</f>
        <v>0</v>
      </c>
      <c r="F33" s="26"/>
      <c r="G33" s="26"/>
      <c r="I33" s="26"/>
      <c r="L33" s="26">
        <f>+E33-L31</f>
        <v>0</v>
      </c>
    </row>
    <row r="34" spans="2:13">
      <c r="E34" s="26">
        <f>+E33-E31</f>
        <v>0</v>
      </c>
      <c r="F34" s="26"/>
      <c r="M34" s="26"/>
    </row>
    <row r="35" spans="2:13">
      <c r="E35" s="26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1"/>
  <sheetViews>
    <sheetView topLeftCell="A44" zoomScale="75" zoomScaleNormal="75" workbookViewId="0">
      <selection activeCell="Q10" sqref="Q10"/>
    </sheetView>
  </sheetViews>
  <sheetFormatPr defaultRowHeight="12.75"/>
  <cols>
    <col min="1" max="2" width="5.7109375" style="90" customWidth="1"/>
    <col min="3" max="3" width="8.85546875" style="90" customWidth="1"/>
    <col min="4" max="4" width="49.7109375" style="17" customWidth="1"/>
    <col min="5" max="5" width="22.5703125" style="345" customWidth="1"/>
    <col min="6" max="6" width="14.28515625" style="345" hidden="1" customWidth="1"/>
    <col min="7" max="7" width="14.85546875" style="345" hidden="1" customWidth="1"/>
    <col min="8" max="8" width="16.42578125" style="345" hidden="1" customWidth="1"/>
    <col min="9" max="9" width="10.85546875" style="345" hidden="1" customWidth="1"/>
    <col min="10" max="10" width="13.140625" style="345" hidden="1" customWidth="1"/>
    <col min="11" max="11" width="22.7109375" style="346" customWidth="1"/>
    <col min="12" max="12" width="17" style="346" hidden="1" customWidth="1"/>
    <col min="13" max="13" width="18.140625" style="346" hidden="1" customWidth="1"/>
    <col min="14" max="14" width="14.140625" style="346" hidden="1" customWidth="1"/>
    <col min="15" max="16" width="10.85546875" style="346" hidden="1" customWidth="1"/>
    <col min="17" max="17" width="20.85546875" style="347" customWidth="1"/>
    <col min="18" max="18" width="14" style="346" hidden="1" customWidth="1"/>
    <col min="19" max="19" width="18.140625" style="346" hidden="1" customWidth="1"/>
    <col min="20" max="20" width="13.42578125" style="346" hidden="1" customWidth="1"/>
    <col min="21" max="21" width="12.7109375" style="347" hidden="1" customWidth="1"/>
    <col min="22" max="22" width="11.85546875" style="347" hidden="1" customWidth="1"/>
    <col min="23" max="16384" width="9.140625" style="347"/>
  </cols>
  <sheetData>
    <row r="1" spans="1:32">
      <c r="A1" s="87"/>
      <c r="B1" s="87"/>
      <c r="C1" s="87"/>
      <c r="D1" s="88"/>
      <c r="Q1" s="44" t="s">
        <v>59</v>
      </c>
    </row>
    <row r="2" spans="1:32" s="349" customFormat="1" ht="34.5" customHeight="1">
      <c r="A2" s="974" t="s">
        <v>536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4"/>
      <c r="P2" s="974"/>
      <c r="Q2" s="974"/>
      <c r="R2" s="248"/>
      <c r="S2" s="348"/>
      <c r="T2" s="348"/>
    </row>
    <row r="3" spans="1:32" ht="13.5" thickBot="1">
      <c r="A3" s="89"/>
      <c r="B3" s="89"/>
      <c r="C3" s="89"/>
      <c r="D3" s="85"/>
      <c r="K3" s="65"/>
      <c r="L3" s="65"/>
      <c r="M3" s="65"/>
      <c r="N3" s="65"/>
      <c r="O3" s="65"/>
      <c r="P3" s="65"/>
      <c r="Q3" s="32" t="s">
        <v>486</v>
      </c>
    </row>
    <row r="4" spans="1:32" ht="45.75" customHeight="1" thickBot="1">
      <c r="A4" s="975" t="s">
        <v>5</v>
      </c>
      <c r="B4" s="976"/>
      <c r="C4" s="976"/>
      <c r="D4" s="351" t="s">
        <v>8</v>
      </c>
      <c r="E4" s="956" t="s">
        <v>4</v>
      </c>
      <c r="F4" s="957"/>
      <c r="G4" s="957"/>
      <c r="H4" s="957"/>
      <c r="I4" s="957"/>
      <c r="J4" s="958"/>
      <c r="K4" s="956" t="s">
        <v>72</v>
      </c>
      <c r="L4" s="957"/>
      <c r="M4" s="957"/>
      <c r="N4" s="957"/>
      <c r="O4" s="957"/>
      <c r="P4" s="958"/>
      <c r="Q4" s="956" t="s">
        <v>73</v>
      </c>
      <c r="R4" s="957"/>
      <c r="S4" s="957"/>
      <c r="T4" s="957"/>
      <c r="U4" s="957"/>
      <c r="V4" s="958"/>
    </row>
    <row r="5" spans="1:32" ht="45.75" hidden="1" customHeight="1" thickBot="1">
      <c r="A5" s="317"/>
      <c r="B5" s="318"/>
      <c r="C5" s="318"/>
      <c r="D5" s="351"/>
      <c r="E5" s="386" t="s">
        <v>78</v>
      </c>
      <c r="F5" s="387" t="s">
        <v>249</v>
      </c>
      <c r="G5" s="387" t="s">
        <v>255</v>
      </c>
      <c r="H5" s="387" t="s">
        <v>259</v>
      </c>
      <c r="I5" s="387" t="s">
        <v>281</v>
      </c>
      <c r="J5" s="388" t="s">
        <v>312</v>
      </c>
      <c r="K5" s="386" t="s">
        <v>78</v>
      </c>
      <c r="L5" s="387" t="s">
        <v>249</v>
      </c>
      <c r="M5" s="387" t="s">
        <v>255</v>
      </c>
      <c r="N5" s="387" t="s">
        <v>259</v>
      </c>
      <c r="O5" s="387" t="s">
        <v>281</v>
      </c>
      <c r="P5" s="388" t="s">
        <v>312</v>
      </c>
      <c r="Q5" s="386" t="s">
        <v>78</v>
      </c>
      <c r="R5" s="387" t="s">
        <v>249</v>
      </c>
      <c r="S5" s="387" t="s">
        <v>255</v>
      </c>
      <c r="T5" s="387" t="s">
        <v>259</v>
      </c>
      <c r="U5" s="387" t="s">
        <v>281</v>
      </c>
      <c r="V5" s="388" t="s">
        <v>312</v>
      </c>
    </row>
    <row r="6" spans="1:32" s="7" customFormat="1" ht="21.75" customHeight="1" thickBot="1">
      <c r="A6" s="100"/>
      <c r="B6" s="960"/>
      <c r="C6" s="960"/>
      <c r="D6" s="960"/>
      <c r="E6" s="389"/>
      <c r="F6" s="292"/>
      <c r="G6" s="292"/>
      <c r="H6" s="292"/>
      <c r="I6" s="292"/>
      <c r="J6" s="292"/>
      <c r="K6" s="389"/>
      <c r="L6" s="292"/>
      <c r="M6" s="292"/>
      <c r="N6" s="292"/>
      <c r="O6" s="292"/>
      <c r="P6" s="292"/>
      <c r="Q6" s="389"/>
      <c r="R6" s="292"/>
      <c r="S6" s="292"/>
      <c r="T6" s="292"/>
      <c r="U6" s="292"/>
      <c r="V6" s="292"/>
    </row>
    <row r="7" spans="1:32" s="7" customFormat="1" ht="21.75" customHeight="1" thickBot="1">
      <c r="A7" s="100" t="s">
        <v>28</v>
      </c>
      <c r="B7" s="960" t="s">
        <v>378</v>
      </c>
      <c r="C7" s="960"/>
      <c r="D7" s="960"/>
      <c r="E7" s="389">
        <f>E8+E13+E16+E17+E20</f>
        <v>5341018</v>
      </c>
      <c r="F7" s="389">
        <f>F8+F13+F16+F17+F20</f>
        <v>0</v>
      </c>
      <c r="G7" s="389">
        <f>G8+G13+G16+G17+G20</f>
        <v>0</v>
      </c>
      <c r="H7" s="292">
        <f>H8+H13+H16+H20</f>
        <v>0</v>
      </c>
      <c r="I7" s="292">
        <f t="shared" ref="I7:J7" si="0">I8+I13+I16</f>
        <v>0</v>
      </c>
      <c r="J7" s="292">
        <f t="shared" si="0"/>
        <v>0</v>
      </c>
      <c r="K7" s="292">
        <f t="shared" ref="K7" si="1">K8+K13+K16+K17+K20</f>
        <v>3447618</v>
      </c>
      <c r="L7" s="389">
        <f t="shared" ref="L7:Q7" si="2">L8+L13+L16+L17+L20</f>
        <v>897602</v>
      </c>
      <c r="M7" s="389">
        <f t="shared" si="2"/>
        <v>897602</v>
      </c>
      <c r="N7" s="292">
        <f t="shared" ref="N7" si="3">N8+N13+N16+N17+N20</f>
        <v>0</v>
      </c>
      <c r="O7" s="389">
        <f t="shared" si="2"/>
        <v>0</v>
      </c>
      <c r="P7" s="389">
        <f t="shared" si="2"/>
        <v>0</v>
      </c>
      <c r="Q7" s="292">
        <f>Q8+Q13+Q16+Q17+Q20</f>
        <v>1893400</v>
      </c>
      <c r="R7" s="389">
        <f>R8+R13+R16+R17+R20</f>
        <v>4781534</v>
      </c>
      <c r="S7" s="389">
        <f>S8+S13+S16+S17+S20</f>
        <v>4781536</v>
      </c>
      <c r="T7" s="389">
        <f>T8+T13+T16+T17+T20</f>
        <v>0</v>
      </c>
      <c r="U7" s="389">
        <f t="shared" ref="U7:V7" si="4">U8+U13+U16+U17+U20</f>
        <v>4781540</v>
      </c>
      <c r="V7" s="389">
        <f t="shared" si="4"/>
        <v>4781542</v>
      </c>
    </row>
    <row r="8" spans="1:32" ht="21.75" customHeight="1">
      <c r="A8" s="818"/>
      <c r="B8" s="250" t="s">
        <v>38</v>
      </c>
      <c r="C8" s="973" t="s">
        <v>379</v>
      </c>
      <c r="D8" s="973"/>
      <c r="E8" s="516">
        <f>SUM(E9:E12)</f>
        <v>3427968</v>
      </c>
      <c r="F8" s="516">
        <f>SUM(F9:F12)</f>
        <v>0</v>
      </c>
      <c r="G8" s="516">
        <f t="shared" ref="G8:Q8" si="5">SUM(G9:G12)</f>
        <v>0</v>
      </c>
      <c r="H8" s="516">
        <f t="shared" si="5"/>
        <v>0</v>
      </c>
      <c r="I8" s="516">
        <f t="shared" si="5"/>
        <v>0</v>
      </c>
      <c r="J8" s="516">
        <f t="shared" si="5"/>
        <v>0</v>
      </c>
      <c r="K8" s="516">
        <f>SUM(K9:K12)</f>
        <v>1534568</v>
      </c>
      <c r="L8" s="516">
        <f>SUM(L9:L12)</f>
        <v>20000</v>
      </c>
      <c r="M8" s="516">
        <f>SUM(M9:M12)</f>
        <v>20000</v>
      </c>
      <c r="N8" s="516">
        <f>SUM(N9:N12)</f>
        <v>0</v>
      </c>
      <c r="O8" s="516">
        <f t="shared" si="5"/>
        <v>0</v>
      </c>
      <c r="P8" s="516">
        <f t="shared" si="5"/>
        <v>0</v>
      </c>
      <c r="Q8" s="516">
        <f>SUM(Q9:Q12)</f>
        <v>1893400</v>
      </c>
      <c r="R8" s="516">
        <f>SUM(R9:R12)</f>
        <v>3279209</v>
      </c>
      <c r="S8" s="516">
        <f>SUM(S9:S12)</f>
        <v>3279209</v>
      </c>
      <c r="T8" s="516">
        <f>SUM(T9:T12)</f>
        <v>0</v>
      </c>
      <c r="U8" s="516">
        <f t="shared" ref="U8:V8" si="6">SUM(U9:U12)</f>
        <v>3279209</v>
      </c>
      <c r="V8" s="516">
        <f t="shared" si="6"/>
        <v>3279209</v>
      </c>
    </row>
    <row r="9" spans="1:32" ht="21.75" customHeight="1">
      <c r="A9" s="97"/>
      <c r="B9" s="93"/>
      <c r="C9" s="93" t="s">
        <v>384</v>
      </c>
      <c r="D9" s="352" t="s">
        <v>380</v>
      </c>
      <c r="E9" s="391">
        <v>2690655</v>
      </c>
      <c r="F9" s="391"/>
      <c r="G9" s="391"/>
      <c r="H9" s="391"/>
      <c r="I9" s="391"/>
      <c r="J9" s="391"/>
      <c r="K9" s="391">
        <f>+E9-Q9</f>
        <v>797255</v>
      </c>
      <c r="L9" s="391">
        <v>0</v>
      </c>
      <c r="M9" s="391">
        <v>0</v>
      </c>
      <c r="N9" s="391">
        <f>+H9-T9</f>
        <v>0</v>
      </c>
      <c r="O9" s="294"/>
      <c r="P9" s="294"/>
      <c r="Q9" s="391">
        <v>1893400</v>
      </c>
      <c r="R9" s="391">
        <v>2541896</v>
      </c>
      <c r="S9" s="391">
        <v>2541896</v>
      </c>
      <c r="T9" s="391">
        <v>0</v>
      </c>
      <c r="U9" s="391">
        <v>2541896</v>
      </c>
      <c r="V9" s="391">
        <v>2541896</v>
      </c>
    </row>
    <row r="10" spans="1:32" ht="21.75" customHeight="1">
      <c r="A10" s="97"/>
      <c r="B10" s="93"/>
      <c r="C10" s="93" t="s">
        <v>385</v>
      </c>
      <c r="D10" s="352" t="s">
        <v>473</v>
      </c>
      <c r="E10" s="391"/>
      <c r="F10" s="391"/>
      <c r="G10" s="391"/>
      <c r="H10" s="391"/>
      <c r="I10" s="391"/>
      <c r="J10" s="391"/>
      <c r="K10" s="391">
        <f>+E10-Q10</f>
        <v>0</v>
      </c>
      <c r="L10" s="391">
        <v>20000</v>
      </c>
      <c r="M10" s="391">
        <v>20000</v>
      </c>
      <c r="N10" s="391">
        <f>+H10-T10</f>
        <v>0</v>
      </c>
      <c r="O10" s="294"/>
      <c r="P10" s="294"/>
      <c r="Q10" s="391"/>
      <c r="R10" s="391"/>
      <c r="S10" s="391"/>
      <c r="T10" s="391"/>
      <c r="U10" s="391"/>
      <c r="V10" s="391"/>
    </row>
    <row r="11" spans="1:32" ht="21.75" customHeight="1">
      <c r="A11" s="97"/>
      <c r="B11" s="93"/>
      <c r="C11" s="93" t="s">
        <v>386</v>
      </c>
      <c r="D11" s="352" t="s">
        <v>359</v>
      </c>
      <c r="E11" s="391">
        <v>737313</v>
      </c>
      <c r="F11" s="391"/>
      <c r="G11" s="391"/>
      <c r="H11" s="391"/>
      <c r="I11" s="391"/>
      <c r="J11" s="391"/>
      <c r="K11" s="391">
        <f>+E11-Q11</f>
        <v>737313</v>
      </c>
      <c r="L11" s="391">
        <v>0</v>
      </c>
      <c r="M11" s="391">
        <v>0</v>
      </c>
      <c r="N11" s="391">
        <f>+H11-T11</f>
        <v>0</v>
      </c>
      <c r="O11" s="294"/>
      <c r="P11" s="294"/>
      <c r="Q11" s="391"/>
      <c r="R11" s="391">
        <v>737313</v>
      </c>
      <c r="S11" s="391">
        <v>737313</v>
      </c>
      <c r="T11" s="391"/>
      <c r="U11" s="391">
        <v>737313</v>
      </c>
      <c r="V11" s="391">
        <v>737313</v>
      </c>
    </row>
    <row r="12" spans="1:32" ht="21.75" hidden="1" customHeight="1">
      <c r="A12" s="97"/>
      <c r="B12" s="93"/>
      <c r="C12" s="93"/>
      <c r="D12" s="352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294"/>
      <c r="P12" s="294"/>
      <c r="Q12" s="391"/>
      <c r="R12" s="391"/>
      <c r="S12" s="391"/>
      <c r="T12" s="391"/>
      <c r="U12" s="391"/>
      <c r="V12" s="391"/>
      <c r="AF12" s="347" t="s">
        <v>275</v>
      </c>
    </row>
    <row r="13" spans="1:32" ht="21.75" customHeight="1">
      <c r="A13" s="97"/>
      <c r="B13" s="93" t="s">
        <v>39</v>
      </c>
      <c r="C13" s="968" t="s">
        <v>381</v>
      </c>
      <c r="D13" s="968"/>
      <c r="E13" s="391">
        <f>SUM(E14:E15)</f>
        <v>953050</v>
      </c>
      <c r="F13" s="391">
        <f>SUM(F14:F15)</f>
        <v>0</v>
      </c>
      <c r="G13" s="391">
        <f t="shared" ref="G13:Q13" si="7">SUM(G14:G15)</f>
        <v>0</v>
      </c>
      <c r="H13" s="391">
        <f t="shared" si="7"/>
        <v>0</v>
      </c>
      <c r="I13" s="391">
        <f t="shared" si="7"/>
        <v>0</v>
      </c>
      <c r="J13" s="391">
        <f t="shared" si="7"/>
        <v>0</v>
      </c>
      <c r="K13" s="391">
        <f>SUM(K14:K15)</f>
        <v>953050</v>
      </c>
      <c r="L13" s="391">
        <f>SUM(L14:L15)</f>
        <v>0</v>
      </c>
      <c r="M13" s="391">
        <f>SUM(M14:M15)</f>
        <v>0</v>
      </c>
      <c r="N13" s="391">
        <f>SUM(N14:N15)</f>
        <v>0</v>
      </c>
      <c r="O13" s="391">
        <f t="shared" si="7"/>
        <v>0</v>
      </c>
      <c r="P13" s="391">
        <f t="shared" si="7"/>
        <v>0</v>
      </c>
      <c r="Q13" s="391">
        <f>SUM(Q14:Q15)</f>
        <v>0</v>
      </c>
      <c r="R13" s="391">
        <f>SUM(R14:R15)</f>
        <v>953050</v>
      </c>
      <c r="S13" s="391">
        <f>SUM(S14:S15)</f>
        <v>953051</v>
      </c>
      <c r="T13" s="391">
        <f>SUM(T14:T15)</f>
        <v>0</v>
      </c>
      <c r="U13" s="391">
        <f t="shared" ref="U13:V13" si="8">SUM(U14:U15)</f>
        <v>953053</v>
      </c>
      <c r="V13" s="391">
        <f t="shared" si="8"/>
        <v>953054</v>
      </c>
    </row>
    <row r="14" spans="1:32" ht="21.75" customHeight="1">
      <c r="A14" s="97"/>
      <c r="B14" s="93"/>
      <c r="C14" s="93" t="s">
        <v>382</v>
      </c>
      <c r="D14" s="697" t="s">
        <v>471</v>
      </c>
      <c r="E14" s="391"/>
      <c r="F14" s="391"/>
      <c r="G14" s="391"/>
      <c r="H14" s="391"/>
      <c r="I14" s="391"/>
      <c r="J14" s="391"/>
      <c r="K14" s="391">
        <f>+E14-Q14</f>
        <v>0</v>
      </c>
      <c r="L14" s="391">
        <v>0</v>
      </c>
      <c r="M14" s="391">
        <v>0</v>
      </c>
      <c r="N14" s="391">
        <f>+H14-T14</f>
        <v>0</v>
      </c>
      <c r="O14" s="294"/>
      <c r="P14" s="294"/>
      <c r="Q14" s="391"/>
      <c r="R14" s="391">
        <v>953050</v>
      </c>
      <c r="S14" s="391">
        <v>953051</v>
      </c>
      <c r="T14" s="391"/>
      <c r="U14" s="391">
        <v>953053</v>
      </c>
      <c r="V14" s="391">
        <v>953054</v>
      </c>
    </row>
    <row r="15" spans="1:32" ht="21.75" customHeight="1">
      <c r="A15" s="97"/>
      <c r="B15" s="93"/>
      <c r="C15" s="93" t="s">
        <v>383</v>
      </c>
      <c r="D15" s="697" t="s">
        <v>387</v>
      </c>
      <c r="E15" s="391">
        <v>953050</v>
      </c>
      <c r="F15" s="391"/>
      <c r="G15" s="391"/>
      <c r="H15" s="391"/>
      <c r="I15" s="391"/>
      <c r="J15" s="391"/>
      <c r="K15" s="391">
        <f>+E15-Q15</f>
        <v>953050</v>
      </c>
      <c r="L15" s="391"/>
      <c r="M15" s="391"/>
      <c r="N15" s="391">
        <f>+H15-T15</f>
        <v>0</v>
      </c>
      <c r="O15" s="294"/>
      <c r="P15" s="294"/>
      <c r="Q15" s="391"/>
      <c r="R15" s="391"/>
      <c r="S15" s="391"/>
      <c r="T15" s="391"/>
      <c r="U15" s="391"/>
      <c r="V15" s="391"/>
    </row>
    <row r="16" spans="1:32" ht="21.75" customHeight="1">
      <c r="A16" s="97"/>
      <c r="B16" s="93" t="s">
        <v>126</v>
      </c>
      <c r="C16" s="968" t="s">
        <v>388</v>
      </c>
      <c r="D16" s="968"/>
      <c r="E16" s="391">
        <v>930000</v>
      </c>
      <c r="F16" s="391"/>
      <c r="G16" s="391"/>
      <c r="H16" s="391"/>
      <c r="I16" s="391"/>
      <c r="J16" s="391"/>
      <c r="K16" s="391">
        <f>+E16-Q16</f>
        <v>930000</v>
      </c>
      <c r="L16" s="391">
        <v>867602</v>
      </c>
      <c r="M16" s="391">
        <v>867602</v>
      </c>
      <c r="N16" s="391">
        <f>+H16-T16</f>
        <v>0</v>
      </c>
      <c r="O16" s="819"/>
      <c r="P16" s="819"/>
      <c r="Q16" s="391"/>
      <c r="R16" s="391"/>
      <c r="S16" s="391"/>
      <c r="T16" s="391"/>
      <c r="U16" s="391"/>
      <c r="V16" s="391"/>
    </row>
    <row r="17" spans="1:22" ht="21.75" customHeight="1">
      <c r="A17" s="97"/>
      <c r="B17" s="93" t="s">
        <v>52</v>
      </c>
      <c r="C17" s="969" t="s">
        <v>389</v>
      </c>
      <c r="D17" s="970"/>
      <c r="E17" s="391">
        <f>SUM(E18:E19)</f>
        <v>0</v>
      </c>
      <c r="F17" s="391">
        <f>SUM(F18:F19)</f>
        <v>0</v>
      </c>
      <c r="G17" s="391">
        <f>SUM(G18:G19)</f>
        <v>0</v>
      </c>
      <c r="H17" s="391">
        <f t="shared" ref="H17:Q17" si="9">SUM(H18:H19)</f>
        <v>0</v>
      </c>
      <c r="I17" s="391">
        <f t="shared" si="9"/>
        <v>0</v>
      </c>
      <c r="J17" s="391">
        <f t="shared" si="9"/>
        <v>0</v>
      </c>
      <c r="K17" s="391">
        <f>SUM(K18:K19)</f>
        <v>0</v>
      </c>
      <c r="L17" s="391">
        <f>SUM(L18:L19)</f>
        <v>0</v>
      </c>
      <c r="M17" s="391">
        <f>SUM(M18:M19)</f>
        <v>0</v>
      </c>
      <c r="N17" s="391">
        <f>SUM(N18:N19)</f>
        <v>0</v>
      </c>
      <c r="O17" s="391">
        <f t="shared" si="9"/>
        <v>0</v>
      </c>
      <c r="P17" s="391">
        <f t="shared" si="9"/>
        <v>0</v>
      </c>
      <c r="Q17" s="391">
        <f>SUM(Q18:Q19)</f>
        <v>0</v>
      </c>
      <c r="R17" s="391">
        <f>SUM(R18:R19)</f>
        <v>549275</v>
      </c>
      <c r="S17" s="391">
        <f>SUM(S18:S19)</f>
        <v>549276</v>
      </c>
      <c r="T17" s="391">
        <f>SUM(T18:T19)</f>
        <v>0</v>
      </c>
      <c r="U17" s="391">
        <f t="shared" ref="U17:V17" si="10">SUM(U18:U19)</f>
        <v>549278</v>
      </c>
      <c r="V17" s="391">
        <f t="shared" si="10"/>
        <v>549279</v>
      </c>
    </row>
    <row r="18" spans="1:22" ht="21.75" customHeight="1">
      <c r="A18" s="97"/>
      <c r="B18" s="93"/>
      <c r="C18" s="93" t="s">
        <v>390</v>
      </c>
      <c r="D18" s="697" t="s">
        <v>392</v>
      </c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819"/>
      <c r="P18" s="819"/>
      <c r="Q18" s="391"/>
      <c r="R18" s="391"/>
      <c r="S18" s="391"/>
      <c r="T18" s="391"/>
      <c r="U18" s="391"/>
      <c r="V18" s="391"/>
    </row>
    <row r="19" spans="1:22" s="868" customFormat="1" ht="21.75" hidden="1" customHeight="1">
      <c r="A19" s="863"/>
      <c r="B19" s="864"/>
      <c r="C19" s="864" t="s">
        <v>391</v>
      </c>
      <c r="D19" s="865" t="s">
        <v>493</v>
      </c>
      <c r="E19" s="866"/>
      <c r="F19" s="866"/>
      <c r="G19" s="866"/>
      <c r="H19" s="866"/>
      <c r="I19" s="866"/>
      <c r="J19" s="866"/>
      <c r="K19" s="866">
        <f>+E19-Q19</f>
        <v>0</v>
      </c>
      <c r="L19" s="866"/>
      <c r="M19" s="866"/>
      <c r="N19" s="866">
        <f>+H19-T19</f>
        <v>0</v>
      </c>
      <c r="O19" s="867"/>
      <c r="P19" s="867"/>
      <c r="Q19" s="866"/>
      <c r="R19" s="866">
        <v>549275</v>
      </c>
      <c r="S19" s="866">
        <v>549276</v>
      </c>
      <c r="T19" s="866"/>
      <c r="U19" s="866">
        <v>549278</v>
      </c>
      <c r="V19" s="866">
        <v>549279</v>
      </c>
    </row>
    <row r="20" spans="1:22" ht="21.75" customHeight="1" thickBot="1">
      <c r="A20" s="519"/>
      <c r="B20" s="820" t="s">
        <v>53</v>
      </c>
      <c r="C20" s="971" t="s">
        <v>393</v>
      </c>
      <c r="D20" s="972"/>
      <c r="E20" s="518">
        <v>30000</v>
      </c>
      <c r="F20" s="518"/>
      <c r="G20" s="518"/>
      <c r="H20" s="518"/>
      <c r="I20" s="518"/>
      <c r="J20" s="518"/>
      <c r="K20" s="518">
        <f>+E20-Q20</f>
        <v>30000</v>
      </c>
      <c r="L20" s="518">
        <v>10000</v>
      </c>
      <c r="M20" s="518">
        <v>10000</v>
      </c>
      <c r="N20" s="518">
        <f>+H20-T20</f>
        <v>0</v>
      </c>
      <c r="O20" s="821"/>
      <c r="P20" s="821"/>
      <c r="Q20" s="518"/>
      <c r="R20" s="518"/>
      <c r="S20" s="518"/>
      <c r="T20" s="518"/>
      <c r="U20" s="518"/>
      <c r="V20" s="518"/>
    </row>
    <row r="21" spans="1:22" ht="21.75" customHeight="1" thickBot="1">
      <c r="A21" s="100" t="s">
        <v>394</v>
      </c>
      <c r="B21" s="960" t="s">
        <v>395</v>
      </c>
      <c r="C21" s="960"/>
      <c r="D21" s="960"/>
      <c r="E21" s="389">
        <f>E22+E23+E24+E28+E29+E30+E31+E32</f>
        <v>11151338</v>
      </c>
      <c r="F21" s="389">
        <f>F22+F23+F24+F28+F29+F30+F31</f>
        <v>0</v>
      </c>
      <c r="G21" s="389">
        <f>G22+G23+G24+G28+G29+G30+G31</f>
        <v>0</v>
      </c>
      <c r="H21" s="389">
        <f>H22+H23+H24+H28+H29+H30+H31+H32</f>
        <v>0</v>
      </c>
      <c r="I21" s="454">
        <f t="shared" ref="I21:J21" si="11">SUM(I22:I31)</f>
        <v>0</v>
      </c>
      <c r="J21" s="454">
        <f t="shared" si="11"/>
        <v>0</v>
      </c>
      <c r="K21" s="389">
        <f>K22+K23+K24+K28+K29+K30+K31+K32</f>
        <v>11151338</v>
      </c>
      <c r="L21" s="389">
        <f t="shared" ref="K21:S21" si="12">L22+L23+L24+L28+L29+L30+L31</f>
        <v>10359357</v>
      </c>
      <c r="M21" s="389">
        <f t="shared" si="12"/>
        <v>8530788</v>
      </c>
      <c r="N21" s="389">
        <f>N22+N23+N24+N28+N29+N30+N31+N32</f>
        <v>0</v>
      </c>
      <c r="O21" s="389">
        <f t="shared" si="12"/>
        <v>0</v>
      </c>
      <c r="P21" s="389">
        <f t="shared" si="12"/>
        <v>0</v>
      </c>
      <c r="Q21" s="389">
        <f t="shared" si="12"/>
        <v>0</v>
      </c>
      <c r="R21" s="389">
        <f t="shared" si="12"/>
        <v>827000</v>
      </c>
      <c r="S21" s="389">
        <f t="shared" si="12"/>
        <v>827000</v>
      </c>
      <c r="T21" s="389">
        <f t="shared" ref="T21:V21" si="13">T22+T23+T24+T28+T29+T30+T31</f>
        <v>0</v>
      </c>
      <c r="U21" s="389">
        <f t="shared" si="13"/>
        <v>827002</v>
      </c>
      <c r="V21" s="389">
        <f t="shared" si="13"/>
        <v>827003</v>
      </c>
    </row>
    <row r="22" spans="1:22" ht="21.75" customHeight="1">
      <c r="A22" s="98"/>
      <c r="B22" s="99" t="s">
        <v>41</v>
      </c>
      <c r="C22" s="959" t="s">
        <v>396</v>
      </c>
      <c r="D22" s="959"/>
      <c r="E22" s="390">
        <v>6514421</v>
      </c>
      <c r="F22" s="293"/>
      <c r="G22" s="293"/>
      <c r="H22" s="455"/>
      <c r="I22" s="455"/>
      <c r="J22" s="455"/>
      <c r="K22" s="455">
        <f>E22-Q22</f>
        <v>6514421</v>
      </c>
      <c r="L22" s="390"/>
      <c r="M22" s="293"/>
      <c r="N22" s="455">
        <f>H22-T22</f>
        <v>0</v>
      </c>
      <c r="O22" s="455"/>
      <c r="P22" s="455"/>
      <c r="Q22" s="455"/>
      <c r="R22" s="293"/>
      <c r="S22" s="293"/>
      <c r="T22" s="293"/>
      <c r="U22" s="293"/>
      <c r="V22" s="293"/>
    </row>
    <row r="23" spans="1:22" ht="21.75" customHeight="1">
      <c r="A23" s="97"/>
      <c r="B23" s="93" t="s">
        <v>42</v>
      </c>
      <c r="C23" s="951" t="s">
        <v>434</v>
      </c>
      <c r="D23" s="951"/>
      <c r="E23" s="396"/>
      <c r="F23" s="296"/>
      <c r="G23" s="296"/>
      <c r="H23" s="296"/>
      <c r="I23" s="296"/>
      <c r="J23" s="296"/>
      <c r="K23" s="296"/>
      <c r="L23" s="3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</row>
    <row r="24" spans="1:22" ht="21.75" customHeight="1">
      <c r="A24" s="97"/>
      <c r="B24" s="93" t="s">
        <v>43</v>
      </c>
      <c r="C24" s="951" t="s">
        <v>398</v>
      </c>
      <c r="D24" s="951"/>
      <c r="E24" s="396">
        <f>SUM(E25:E27)</f>
        <v>30000</v>
      </c>
      <c r="F24" s="396">
        <f>SUM(F25:F27)</f>
        <v>0</v>
      </c>
      <c r="G24" s="396">
        <f>SUM(G25:G27)</f>
        <v>0</v>
      </c>
      <c r="H24" s="396">
        <f>SUM(H25:H27)</f>
        <v>0</v>
      </c>
      <c r="I24" s="296"/>
      <c r="J24" s="296"/>
      <c r="K24" s="396">
        <f t="shared" ref="K24" si="14">SUM(K25:K27)</f>
        <v>30000</v>
      </c>
      <c r="L24" s="396">
        <f t="shared" ref="K24:R24" si="15">SUM(L25:L27)</f>
        <v>5643856</v>
      </c>
      <c r="M24" s="396">
        <f t="shared" ref="M24:N24" si="16">SUM(M25:M27)</f>
        <v>5643856</v>
      </c>
      <c r="N24" s="396">
        <f t="shared" si="16"/>
        <v>0</v>
      </c>
      <c r="O24" s="396">
        <f t="shared" si="15"/>
        <v>0</v>
      </c>
      <c r="P24" s="396">
        <f t="shared" si="15"/>
        <v>0</v>
      </c>
      <c r="Q24" s="396">
        <f t="shared" si="15"/>
        <v>0</v>
      </c>
      <c r="R24" s="396">
        <f t="shared" si="15"/>
        <v>827000</v>
      </c>
      <c r="S24" s="396">
        <f t="shared" ref="S24:V24" si="17">SUM(S25:S27)</f>
        <v>827000</v>
      </c>
      <c r="T24" s="396">
        <f t="shared" si="17"/>
        <v>0</v>
      </c>
      <c r="U24" s="396">
        <f t="shared" si="17"/>
        <v>827002</v>
      </c>
      <c r="V24" s="396">
        <f t="shared" si="17"/>
        <v>827003</v>
      </c>
    </row>
    <row r="25" spans="1:22" ht="36.75" customHeight="1">
      <c r="A25" s="97"/>
      <c r="B25" s="93"/>
      <c r="C25" s="93" t="s">
        <v>109</v>
      </c>
      <c r="D25" s="352" t="s">
        <v>399</v>
      </c>
      <c r="E25" s="396">
        <v>30000</v>
      </c>
      <c r="F25" s="396"/>
      <c r="G25" s="396"/>
      <c r="H25" s="296"/>
      <c r="I25" s="296"/>
      <c r="J25" s="296"/>
      <c r="K25" s="296">
        <f>+E25-Q25</f>
        <v>30000</v>
      </c>
      <c r="L25" s="396">
        <f>6470856-827000</f>
        <v>5643856</v>
      </c>
      <c r="M25" s="396">
        <f>6470856-827000</f>
        <v>5643856</v>
      </c>
      <c r="N25" s="296">
        <f>+H25-T25</f>
        <v>0</v>
      </c>
      <c r="O25" s="296"/>
      <c r="P25" s="296"/>
      <c r="Q25" s="296">
        <v>0</v>
      </c>
      <c r="R25" s="396">
        <v>827000</v>
      </c>
      <c r="S25" s="396">
        <v>827000</v>
      </c>
      <c r="T25" s="396">
        <v>0</v>
      </c>
      <c r="U25" s="396">
        <v>827002</v>
      </c>
      <c r="V25" s="396">
        <v>827003</v>
      </c>
    </row>
    <row r="26" spans="1:22" ht="41.25" customHeight="1">
      <c r="A26" s="97"/>
      <c r="B26" s="93"/>
      <c r="C26" s="93" t="s">
        <v>110</v>
      </c>
      <c r="D26" s="352" t="s">
        <v>400</v>
      </c>
      <c r="E26" s="396"/>
      <c r="F26" s="396"/>
      <c r="G26" s="296"/>
      <c r="H26" s="296"/>
      <c r="I26" s="296"/>
      <c r="J26" s="296"/>
      <c r="K26" s="296"/>
      <c r="L26" s="3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</row>
    <row r="27" spans="1:22" ht="21.75" customHeight="1">
      <c r="A27" s="97"/>
      <c r="B27" s="93"/>
      <c r="C27" s="93" t="s">
        <v>111</v>
      </c>
      <c r="D27" s="352" t="s">
        <v>401</v>
      </c>
      <c r="E27" s="396"/>
      <c r="F27" s="396"/>
      <c r="G27" s="296"/>
      <c r="H27" s="296"/>
      <c r="I27" s="296"/>
      <c r="J27" s="296"/>
      <c r="K27" s="296"/>
      <c r="L27" s="3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</row>
    <row r="28" spans="1:22" ht="21.75" customHeight="1">
      <c r="A28" s="97"/>
      <c r="B28" s="93" t="s">
        <v>367</v>
      </c>
      <c r="C28" s="951" t="s">
        <v>402</v>
      </c>
      <c r="D28" s="951"/>
      <c r="E28" s="396"/>
      <c r="F28" s="396"/>
      <c r="G28" s="296"/>
      <c r="H28" s="296"/>
      <c r="I28" s="296"/>
      <c r="J28" s="296"/>
      <c r="K28" s="296"/>
      <c r="L28" s="3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</row>
    <row r="29" spans="1:22" ht="21.75" customHeight="1">
      <c r="A29" s="101"/>
      <c r="B29" s="102" t="s">
        <v>403</v>
      </c>
      <c r="C29" s="951" t="s">
        <v>404</v>
      </c>
      <c r="D29" s="965"/>
      <c r="E29" s="396"/>
      <c r="F29" s="396"/>
      <c r="G29" s="296"/>
      <c r="H29" s="296"/>
      <c r="I29" s="296"/>
      <c r="J29" s="296"/>
      <c r="K29" s="296"/>
      <c r="L29" s="3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</row>
    <row r="30" spans="1:22" ht="21.75" customHeight="1">
      <c r="A30" s="101"/>
      <c r="B30" s="102" t="s">
        <v>405</v>
      </c>
      <c r="C30" s="951" t="s">
        <v>406</v>
      </c>
      <c r="D30" s="965"/>
      <c r="E30" s="396">
        <v>150000</v>
      </c>
      <c r="F30" s="396"/>
      <c r="G30" s="396"/>
      <c r="H30" s="296"/>
      <c r="I30" s="296"/>
      <c r="J30" s="296"/>
      <c r="K30" s="296">
        <f>+E30-Q30</f>
        <v>150000</v>
      </c>
      <c r="L30" s="396">
        <v>40000</v>
      </c>
      <c r="M30" s="396">
        <v>40000</v>
      </c>
      <c r="N30" s="296">
        <f>+H30-T30</f>
        <v>0</v>
      </c>
      <c r="O30" s="296"/>
      <c r="P30" s="296"/>
      <c r="Q30" s="296"/>
      <c r="R30" s="296"/>
      <c r="S30" s="296"/>
      <c r="T30" s="296"/>
      <c r="U30" s="296"/>
      <c r="V30" s="296"/>
    </row>
    <row r="31" spans="1:22" ht="21.75" customHeight="1">
      <c r="A31" s="101"/>
      <c r="B31" s="102" t="s">
        <v>505</v>
      </c>
      <c r="C31" s="950" t="s">
        <v>83</v>
      </c>
      <c r="D31" s="950"/>
      <c r="E31" s="396">
        <v>3056917</v>
      </c>
      <c r="F31" s="396"/>
      <c r="G31" s="296"/>
      <c r="H31" s="296"/>
      <c r="I31" s="296"/>
      <c r="J31" s="296"/>
      <c r="K31" s="296">
        <f>+E31-Q31</f>
        <v>3056917</v>
      </c>
      <c r="L31" s="396">
        <v>4675501</v>
      </c>
      <c r="M31" s="396">
        <v>2846932</v>
      </c>
      <c r="N31" s="296">
        <f>+H31-T31</f>
        <v>0</v>
      </c>
      <c r="O31" s="296"/>
      <c r="P31" s="296"/>
      <c r="Q31" s="296"/>
      <c r="R31" s="296"/>
      <c r="S31" s="296"/>
      <c r="T31" s="296"/>
      <c r="U31" s="296"/>
      <c r="V31" s="296"/>
    </row>
    <row r="32" spans="1:22" ht="21.75" customHeight="1" thickBot="1">
      <c r="A32" s="101"/>
      <c r="B32" s="102" t="s">
        <v>506</v>
      </c>
      <c r="C32" s="950" t="s">
        <v>507</v>
      </c>
      <c r="D32" s="950"/>
      <c r="E32" s="396">
        <v>1400000</v>
      </c>
      <c r="F32" s="396"/>
      <c r="G32" s="296"/>
      <c r="H32" s="296"/>
      <c r="I32" s="296"/>
      <c r="J32" s="296"/>
      <c r="K32" s="296">
        <f>E32-Q32</f>
        <v>1400000</v>
      </c>
      <c r="L32" s="396"/>
      <c r="M32" s="396"/>
      <c r="N32" s="296">
        <f>H32-T32</f>
        <v>0</v>
      </c>
      <c r="O32" s="296"/>
      <c r="P32" s="296"/>
      <c r="Q32" s="296"/>
      <c r="R32" s="296"/>
      <c r="S32" s="296"/>
      <c r="T32" s="296"/>
      <c r="U32" s="296"/>
      <c r="V32" s="296"/>
    </row>
    <row r="33" spans="1:22" ht="21.75" customHeight="1" thickBot="1">
      <c r="A33" s="104" t="s">
        <v>9</v>
      </c>
      <c r="B33" s="960" t="s">
        <v>407</v>
      </c>
      <c r="C33" s="960"/>
      <c r="D33" s="960"/>
      <c r="E33" s="384">
        <f>SUM(E34:E37)</f>
        <v>35134581</v>
      </c>
      <c r="F33" s="384">
        <f>SUM(F34:F37)</f>
        <v>0</v>
      </c>
      <c r="G33" s="384">
        <f>SUM(G34:G37)</f>
        <v>0</v>
      </c>
      <c r="H33" s="107">
        <f>+H34+H35+H36+H37</f>
        <v>0</v>
      </c>
      <c r="I33" s="107"/>
      <c r="J33" s="107"/>
      <c r="K33" s="107">
        <f>SUM(K34:K37)</f>
        <v>35134581</v>
      </c>
      <c r="L33" s="384">
        <f>SUM(L34:L37)</f>
        <v>-11076000</v>
      </c>
      <c r="M33" s="384">
        <f t="shared" ref="M33:S33" si="18">SUM(M34:M37)</f>
        <v>-11076000</v>
      </c>
      <c r="N33" s="107">
        <f>SUM(N34:N37)</f>
        <v>0</v>
      </c>
      <c r="O33" s="384">
        <f t="shared" si="18"/>
        <v>0</v>
      </c>
      <c r="P33" s="384">
        <f t="shared" si="18"/>
        <v>0</v>
      </c>
      <c r="Q33" s="107">
        <f t="shared" si="18"/>
        <v>0</v>
      </c>
      <c r="R33" s="384">
        <f t="shared" si="18"/>
        <v>11076000</v>
      </c>
      <c r="S33" s="384">
        <f t="shared" si="18"/>
        <v>11076000</v>
      </c>
      <c r="T33" s="384">
        <f t="shared" ref="T33:V33" si="19">SUM(T34:T37)</f>
        <v>0</v>
      </c>
      <c r="U33" s="384">
        <f t="shared" si="19"/>
        <v>11076002</v>
      </c>
      <c r="V33" s="384">
        <f t="shared" si="19"/>
        <v>11076003</v>
      </c>
    </row>
    <row r="34" spans="1:22" ht="21.75" customHeight="1" thickBot="1">
      <c r="A34" s="98"/>
      <c r="B34" s="102" t="s">
        <v>44</v>
      </c>
      <c r="C34" s="966" t="s">
        <v>408</v>
      </c>
      <c r="D34" s="967"/>
      <c r="E34" s="1162">
        <f>14564081+16623000+1800000</f>
        <v>32987081</v>
      </c>
      <c r="F34" s="823"/>
      <c r="G34" s="824"/>
      <c r="H34" s="824"/>
      <c r="I34" s="824"/>
      <c r="J34" s="824"/>
      <c r="K34" s="824">
        <f>E34-Q34</f>
        <v>32987081</v>
      </c>
      <c r="L34" s="823">
        <f>F34-R34</f>
        <v>-11076000</v>
      </c>
      <c r="M34" s="823">
        <f>G34-S34</f>
        <v>-11076000</v>
      </c>
      <c r="N34" s="824">
        <f>H34-T34</f>
        <v>0</v>
      </c>
      <c r="O34" s="824"/>
      <c r="P34" s="824"/>
      <c r="Q34" s="824"/>
      <c r="R34" s="823">
        <v>11076000</v>
      </c>
      <c r="S34" s="889">
        <v>11076000</v>
      </c>
      <c r="T34" s="889"/>
      <c r="U34" s="889">
        <v>11076002</v>
      </c>
      <c r="V34" s="889">
        <v>11076003</v>
      </c>
    </row>
    <row r="35" spans="1:22" ht="21.75" customHeight="1" thickBot="1">
      <c r="A35" s="97"/>
      <c r="B35" s="102" t="s">
        <v>45</v>
      </c>
      <c r="C35" s="951" t="s">
        <v>504</v>
      </c>
      <c r="D35" s="965"/>
      <c r="E35" s="825"/>
      <c r="F35" s="826"/>
      <c r="G35" s="826"/>
      <c r="H35" s="826"/>
      <c r="I35" s="826"/>
      <c r="J35" s="826"/>
      <c r="K35" s="826">
        <f>E35-Q35</f>
        <v>0</v>
      </c>
      <c r="L35" s="826"/>
      <c r="M35" s="826"/>
      <c r="N35" s="826">
        <f>H35-T35</f>
        <v>0</v>
      </c>
      <c r="O35" s="826"/>
      <c r="P35" s="826"/>
      <c r="Q35" s="826"/>
      <c r="R35" s="107"/>
      <c r="S35" s="107"/>
      <c r="T35" s="107"/>
      <c r="U35" s="107"/>
      <c r="V35" s="107"/>
    </row>
    <row r="36" spans="1:22" ht="21.75" customHeight="1" thickBot="1">
      <c r="A36" s="97"/>
      <c r="B36" s="102" t="s">
        <v>81</v>
      </c>
      <c r="C36" s="951" t="s">
        <v>409</v>
      </c>
      <c r="D36" s="965"/>
      <c r="E36" s="825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107"/>
      <c r="S36" s="107"/>
      <c r="T36" s="107"/>
      <c r="U36" s="107"/>
      <c r="V36" s="107"/>
    </row>
    <row r="37" spans="1:22" ht="21.75" customHeight="1" thickBot="1">
      <c r="A37" s="97"/>
      <c r="B37" s="102" t="s">
        <v>82</v>
      </c>
      <c r="C37" s="951" t="s">
        <v>410</v>
      </c>
      <c r="D37" s="965"/>
      <c r="E37" s="825">
        <f>SUM(E38:E40)</f>
        <v>2147500</v>
      </c>
      <c r="F37" s="826"/>
      <c r="G37" s="826"/>
      <c r="H37" s="826">
        <f>SUM(H38:H40)</f>
        <v>0</v>
      </c>
      <c r="I37" s="826"/>
      <c r="J37" s="826"/>
      <c r="K37" s="826">
        <f>SUM(K38:K40)</f>
        <v>2147500</v>
      </c>
      <c r="L37" s="826"/>
      <c r="M37" s="826"/>
      <c r="N37" s="826">
        <f>SUM(N38:N40)</f>
        <v>0</v>
      </c>
      <c r="O37" s="826"/>
      <c r="P37" s="826"/>
      <c r="Q37" s="826"/>
      <c r="R37" s="107"/>
      <c r="S37" s="107"/>
      <c r="T37" s="107"/>
      <c r="U37" s="107"/>
      <c r="V37" s="107"/>
    </row>
    <row r="38" spans="1:22" ht="21.75" customHeight="1" thickBot="1">
      <c r="A38" s="97"/>
      <c r="B38" s="102"/>
      <c r="C38" s="99" t="s">
        <v>411</v>
      </c>
      <c r="D38" s="822" t="s">
        <v>33</v>
      </c>
      <c r="E38" s="825"/>
      <c r="F38" s="826"/>
      <c r="G38" s="826"/>
      <c r="H38" s="826"/>
      <c r="I38" s="826"/>
      <c r="J38" s="826"/>
      <c r="K38" s="826"/>
      <c r="L38" s="826"/>
      <c r="M38" s="826"/>
      <c r="N38" s="826"/>
      <c r="O38" s="826"/>
      <c r="P38" s="826"/>
      <c r="Q38" s="826"/>
      <c r="R38" s="107"/>
      <c r="S38" s="107"/>
      <c r="T38" s="107"/>
      <c r="U38" s="107"/>
      <c r="V38" s="107"/>
    </row>
    <row r="39" spans="1:22" ht="21.75" customHeight="1" thickBot="1">
      <c r="A39" s="97"/>
      <c r="B39" s="102"/>
      <c r="C39" s="93" t="s">
        <v>412</v>
      </c>
      <c r="D39" s="352" t="s">
        <v>32</v>
      </c>
      <c r="E39" s="825"/>
      <c r="F39" s="826"/>
      <c r="G39" s="826"/>
      <c r="H39" s="826"/>
      <c r="I39" s="826"/>
      <c r="J39" s="826"/>
      <c r="K39" s="826"/>
      <c r="L39" s="826"/>
      <c r="M39" s="826"/>
      <c r="N39" s="826"/>
      <c r="O39" s="826"/>
      <c r="P39" s="826"/>
      <c r="Q39" s="826"/>
      <c r="R39" s="107"/>
      <c r="S39" s="107"/>
      <c r="T39" s="107"/>
      <c r="U39" s="107"/>
      <c r="V39" s="107"/>
    </row>
    <row r="40" spans="1:22" ht="21.75" customHeight="1" thickBot="1">
      <c r="A40" s="97"/>
      <c r="B40" s="102"/>
      <c r="C40" s="93" t="s">
        <v>413</v>
      </c>
      <c r="D40" s="352" t="s">
        <v>34</v>
      </c>
      <c r="E40" s="827">
        <v>2147500</v>
      </c>
      <c r="F40" s="828"/>
      <c r="G40" s="828"/>
      <c r="H40" s="828"/>
      <c r="I40" s="828"/>
      <c r="J40" s="828"/>
      <c r="K40" s="828">
        <f>E40-Q40</f>
        <v>2147500</v>
      </c>
      <c r="L40" s="828"/>
      <c r="M40" s="828"/>
      <c r="N40" s="828">
        <f>H40-T40</f>
        <v>0</v>
      </c>
      <c r="O40" s="828"/>
      <c r="P40" s="828"/>
      <c r="Q40" s="828"/>
      <c r="R40" s="107"/>
      <c r="S40" s="107"/>
      <c r="T40" s="107"/>
      <c r="U40" s="107"/>
      <c r="V40" s="107"/>
    </row>
    <row r="41" spans="1:22" ht="21.75" customHeight="1" thickBot="1">
      <c r="A41" s="104" t="s">
        <v>10</v>
      </c>
      <c r="B41" s="964" t="s">
        <v>414</v>
      </c>
      <c r="C41" s="964"/>
      <c r="D41" s="964"/>
      <c r="E41" s="384">
        <f>SUM(E42:E43)</f>
        <v>8400000</v>
      </c>
      <c r="F41" s="107">
        <f>SUM(F42:F46)</f>
        <v>0</v>
      </c>
      <c r="G41" s="107">
        <f>SUM(G42:G46)</f>
        <v>0</v>
      </c>
      <c r="H41" s="107">
        <f>SUM(H42:H46)</f>
        <v>0</v>
      </c>
      <c r="I41" s="107">
        <f>SUM(I42:I46)</f>
        <v>0</v>
      </c>
      <c r="J41" s="107">
        <f>SUM(J42:J48)</f>
        <v>0</v>
      </c>
      <c r="K41" s="107">
        <f t="shared" ref="K41" si="20">SUM(K42:K43)</f>
        <v>8400000</v>
      </c>
      <c r="L41" s="384">
        <f t="shared" ref="L41:Q41" si="21">SUM(L42:L43)</f>
        <v>0</v>
      </c>
      <c r="M41" s="384">
        <f t="shared" si="21"/>
        <v>0</v>
      </c>
      <c r="N41" s="107">
        <f t="shared" ref="N41" si="22">SUM(N42:N43)</f>
        <v>0</v>
      </c>
      <c r="O41" s="384">
        <f t="shared" si="21"/>
        <v>0</v>
      </c>
      <c r="P41" s="384">
        <f t="shared" si="21"/>
        <v>0</v>
      </c>
      <c r="Q41" s="107"/>
      <c r="R41" s="107"/>
      <c r="S41" s="107"/>
      <c r="T41" s="107"/>
      <c r="U41" s="107"/>
      <c r="V41" s="107"/>
    </row>
    <row r="42" spans="1:22" ht="21.75" customHeight="1">
      <c r="A42" s="98"/>
      <c r="B42" s="105" t="s">
        <v>415</v>
      </c>
      <c r="C42" s="959" t="s">
        <v>417</v>
      </c>
      <c r="D42" s="959"/>
      <c r="E42" s="393">
        <v>8400000</v>
      </c>
      <c r="F42" s="394"/>
      <c r="G42" s="394"/>
      <c r="H42" s="394"/>
      <c r="I42" s="394"/>
      <c r="J42" s="394"/>
      <c r="K42" s="394">
        <f>E42-Q42</f>
        <v>8400000</v>
      </c>
      <c r="L42" s="394"/>
      <c r="M42" s="394"/>
      <c r="N42" s="394">
        <f>H42-T42</f>
        <v>0</v>
      </c>
      <c r="O42" s="394"/>
      <c r="P42" s="394"/>
      <c r="Q42" s="394"/>
      <c r="R42" s="394"/>
      <c r="S42" s="394"/>
      <c r="T42" s="394"/>
      <c r="U42" s="394"/>
      <c r="V42" s="394"/>
    </row>
    <row r="43" spans="1:22" ht="21.75" customHeight="1">
      <c r="A43" s="97"/>
      <c r="B43" s="94" t="s">
        <v>416</v>
      </c>
      <c r="C43" s="951" t="s">
        <v>418</v>
      </c>
      <c r="D43" s="951"/>
      <c r="E43" s="396">
        <f>SUM(E44:E46)</f>
        <v>0</v>
      </c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</row>
    <row r="44" spans="1:22" ht="21.75" customHeight="1">
      <c r="A44" s="97"/>
      <c r="B44" s="105"/>
      <c r="C44" s="99" t="s">
        <v>419</v>
      </c>
      <c r="D44" s="822" t="s">
        <v>33</v>
      </c>
      <c r="E44" s="3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</row>
    <row r="45" spans="1:22" ht="21.75" customHeight="1">
      <c r="A45" s="97"/>
      <c r="B45" s="94"/>
      <c r="C45" s="93" t="s">
        <v>420</v>
      </c>
      <c r="D45" s="822" t="s">
        <v>32</v>
      </c>
      <c r="E45" s="396"/>
      <c r="F45" s="296"/>
      <c r="G45" s="296"/>
      <c r="H45" s="296"/>
      <c r="I45" s="296"/>
      <c r="J45" s="698"/>
      <c r="K45" s="296"/>
      <c r="L45" s="296"/>
      <c r="M45" s="296"/>
      <c r="N45" s="296"/>
      <c r="O45" s="296"/>
      <c r="P45" s="698"/>
      <c r="Q45" s="296"/>
      <c r="R45" s="296"/>
      <c r="S45" s="296"/>
      <c r="T45" s="296"/>
      <c r="U45" s="296"/>
      <c r="V45" s="296"/>
    </row>
    <row r="46" spans="1:22" ht="21.75" customHeight="1" thickBot="1">
      <c r="A46" s="101"/>
      <c r="B46" s="105"/>
      <c r="C46" s="99" t="s">
        <v>421</v>
      </c>
      <c r="D46" s="822" t="s">
        <v>422</v>
      </c>
      <c r="E46" s="396"/>
      <c r="F46" s="296"/>
      <c r="G46" s="296"/>
      <c r="H46" s="296"/>
      <c r="I46" s="296"/>
      <c r="J46" s="698"/>
      <c r="K46" s="296"/>
      <c r="L46" s="296"/>
      <c r="M46" s="296"/>
      <c r="N46" s="296"/>
      <c r="O46" s="296"/>
      <c r="P46" s="698"/>
      <c r="Q46" s="296"/>
      <c r="R46" s="452"/>
      <c r="S46" s="452"/>
      <c r="T46" s="452"/>
      <c r="U46" s="452"/>
      <c r="V46" s="452"/>
    </row>
    <row r="47" spans="1:22" ht="21.75" hidden="1" customHeight="1">
      <c r="A47" s="403"/>
      <c r="B47" s="94"/>
      <c r="C47" s="951"/>
      <c r="D47" s="965"/>
      <c r="E47" s="396"/>
      <c r="F47" s="296"/>
      <c r="G47" s="296"/>
      <c r="H47" s="296"/>
      <c r="I47" s="296"/>
      <c r="J47" s="698"/>
      <c r="K47" s="296"/>
      <c r="L47" s="296"/>
      <c r="M47" s="296"/>
      <c r="N47" s="296"/>
      <c r="O47" s="296"/>
      <c r="P47" s="698"/>
      <c r="Q47" s="296"/>
      <c r="R47" s="405"/>
      <c r="S47" s="405"/>
      <c r="T47" s="405"/>
      <c r="U47" s="405"/>
      <c r="V47" s="405"/>
    </row>
    <row r="48" spans="1:22" ht="21.75" hidden="1" customHeight="1" thickBot="1">
      <c r="A48" s="403"/>
      <c r="B48" s="105"/>
      <c r="C48" s="961"/>
      <c r="D48" s="962"/>
      <c r="E48" s="699"/>
      <c r="F48" s="700"/>
      <c r="G48" s="700"/>
      <c r="H48" s="700"/>
      <c r="I48" s="700"/>
      <c r="J48" s="701"/>
      <c r="K48" s="700"/>
      <c r="L48" s="700"/>
      <c r="M48" s="700"/>
      <c r="N48" s="700"/>
      <c r="O48" s="700"/>
      <c r="P48" s="701"/>
      <c r="Q48" s="700"/>
      <c r="R48" s="405"/>
      <c r="S48" s="405"/>
      <c r="T48" s="405"/>
      <c r="U48" s="405"/>
      <c r="V48" s="405"/>
    </row>
    <row r="49" spans="1:22" ht="21.75" customHeight="1" thickBot="1">
      <c r="A49" s="104" t="s">
        <v>11</v>
      </c>
      <c r="B49" s="960" t="s">
        <v>87</v>
      </c>
      <c r="C49" s="960"/>
      <c r="D49" s="960"/>
      <c r="E49" s="384">
        <f t="shared" ref="E49:S49" si="23">E50+E51</f>
        <v>382010</v>
      </c>
      <c r="F49" s="384">
        <f>F50+F51</f>
        <v>0</v>
      </c>
      <c r="G49" s="107">
        <f t="shared" si="23"/>
        <v>0</v>
      </c>
      <c r="H49" s="107">
        <f t="shared" si="23"/>
        <v>0</v>
      </c>
      <c r="I49" s="107">
        <f t="shared" si="23"/>
        <v>0</v>
      </c>
      <c r="J49" s="107">
        <f t="shared" si="23"/>
        <v>0</v>
      </c>
      <c r="K49" s="107">
        <f t="shared" si="23"/>
        <v>382010</v>
      </c>
      <c r="L49" s="107">
        <f t="shared" si="23"/>
        <v>0</v>
      </c>
      <c r="M49" s="107">
        <f t="shared" si="23"/>
        <v>0</v>
      </c>
      <c r="N49" s="107">
        <f t="shared" ref="N49" si="24">N50+N51</f>
        <v>0</v>
      </c>
      <c r="O49" s="107">
        <f t="shared" si="23"/>
        <v>0</v>
      </c>
      <c r="P49" s="107">
        <f t="shared" si="23"/>
        <v>0</v>
      </c>
      <c r="Q49" s="107">
        <f t="shared" si="23"/>
        <v>0</v>
      </c>
      <c r="R49" s="384">
        <f>R50+R51</f>
        <v>300000</v>
      </c>
      <c r="S49" s="107">
        <f t="shared" si="23"/>
        <v>300000</v>
      </c>
      <c r="T49" s="107">
        <f t="shared" ref="T49:V49" si="25">T50+T51</f>
        <v>0</v>
      </c>
      <c r="U49" s="107">
        <f t="shared" si="25"/>
        <v>300002</v>
      </c>
      <c r="V49" s="107">
        <f t="shared" si="25"/>
        <v>300003</v>
      </c>
    </row>
    <row r="50" spans="1:22" s="7" customFormat="1" ht="21.75" customHeight="1">
      <c r="A50" s="106"/>
      <c r="B50" s="105" t="s">
        <v>46</v>
      </c>
      <c r="C50" s="959" t="s">
        <v>435</v>
      </c>
      <c r="D50" s="959"/>
      <c r="E50" s="395"/>
      <c r="F50" s="3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395"/>
      <c r="S50" s="295"/>
      <c r="T50" s="295"/>
      <c r="U50" s="295"/>
      <c r="V50" s="295"/>
    </row>
    <row r="51" spans="1:22" ht="21.75" customHeight="1" thickBot="1">
      <c r="A51" s="97"/>
      <c r="B51" s="93" t="s">
        <v>47</v>
      </c>
      <c r="C51" s="951" t="s">
        <v>436</v>
      </c>
      <c r="D51" s="951"/>
      <c r="E51" s="374">
        <v>382010</v>
      </c>
      <c r="F51" s="374"/>
      <c r="G51" s="374"/>
      <c r="H51" s="297"/>
      <c r="I51" s="297"/>
      <c r="J51" s="297"/>
      <c r="K51" s="297">
        <f>E51-Q51</f>
        <v>382010</v>
      </c>
      <c r="L51" s="297"/>
      <c r="M51" s="297"/>
      <c r="N51" s="297">
        <f>H51-T51</f>
        <v>0</v>
      </c>
      <c r="O51" s="297"/>
      <c r="P51" s="297"/>
      <c r="Q51" s="297"/>
      <c r="R51" s="374">
        <v>300000</v>
      </c>
      <c r="S51" s="374">
        <v>300000</v>
      </c>
      <c r="T51" s="374"/>
      <c r="U51" s="374">
        <v>300002</v>
      </c>
      <c r="V51" s="374">
        <v>300003</v>
      </c>
    </row>
    <row r="52" spans="1:22" ht="21.75" customHeight="1" thickBot="1">
      <c r="A52" s="104" t="s">
        <v>12</v>
      </c>
      <c r="B52" s="960" t="s">
        <v>423</v>
      </c>
      <c r="C52" s="960"/>
      <c r="D52" s="960"/>
      <c r="E52" s="379">
        <f t="shared" ref="E52:S52" si="26">SUM(E53:E54)</f>
        <v>0</v>
      </c>
      <c r="F52" s="379">
        <f>SUM(F53:F54)</f>
        <v>0</v>
      </c>
      <c r="G52" s="299">
        <f t="shared" si="26"/>
        <v>0</v>
      </c>
      <c r="H52" s="299">
        <f t="shared" si="26"/>
        <v>0</v>
      </c>
      <c r="I52" s="299">
        <f t="shared" si="26"/>
        <v>0</v>
      </c>
      <c r="J52" s="299">
        <f t="shared" si="26"/>
        <v>0</v>
      </c>
      <c r="K52" s="299">
        <f t="shared" si="26"/>
        <v>0</v>
      </c>
      <c r="L52" s="299">
        <f t="shared" si="26"/>
        <v>0</v>
      </c>
      <c r="M52" s="299">
        <f t="shared" si="26"/>
        <v>0</v>
      </c>
      <c r="N52" s="299">
        <f t="shared" ref="N52" si="27">SUM(N53:N54)</f>
        <v>0</v>
      </c>
      <c r="O52" s="299">
        <f t="shared" si="26"/>
        <v>0</v>
      </c>
      <c r="P52" s="299">
        <f t="shared" si="26"/>
        <v>0</v>
      </c>
      <c r="Q52" s="299">
        <f t="shared" si="26"/>
        <v>0</v>
      </c>
      <c r="R52" s="379">
        <f>SUM(R53:R54)</f>
        <v>0</v>
      </c>
      <c r="S52" s="299">
        <f t="shared" si="26"/>
        <v>0</v>
      </c>
      <c r="T52" s="299">
        <f t="shared" ref="T52:V52" si="28">SUM(T53:T54)</f>
        <v>0</v>
      </c>
      <c r="U52" s="299">
        <f t="shared" si="28"/>
        <v>0</v>
      </c>
      <c r="V52" s="299">
        <f t="shared" si="28"/>
        <v>0</v>
      </c>
    </row>
    <row r="53" spans="1:22" s="7" customFormat="1" ht="21.75" customHeight="1">
      <c r="A53" s="106"/>
      <c r="B53" s="99" t="s">
        <v>48</v>
      </c>
      <c r="C53" s="959" t="s">
        <v>425</v>
      </c>
      <c r="D53" s="959"/>
      <c r="E53" s="380">
        <v>0</v>
      </c>
      <c r="F53" s="380">
        <v>0</v>
      </c>
      <c r="G53" s="301">
        <v>0</v>
      </c>
      <c r="H53" s="301">
        <v>0</v>
      </c>
      <c r="I53" s="301">
        <v>0</v>
      </c>
      <c r="J53" s="301">
        <v>0</v>
      </c>
      <c r="K53" s="301">
        <v>0</v>
      </c>
      <c r="L53" s="301">
        <v>0</v>
      </c>
      <c r="M53" s="301">
        <v>0</v>
      </c>
      <c r="N53" s="301">
        <v>0</v>
      </c>
      <c r="O53" s="301">
        <v>0</v>
      </c>
      <c r="P53" s="301">
        <v>0</v>
      </c>
      <c r="Q53" s="301"/>
      <c r="R53" s="380"/>
      <c r="S53" s="300"/>
      <c r="T53" s="300"/>
      <c r="U53" s="300"/>
      <c r="V53" s="300"/>
    </row>
    <row r="54" spans="1:22" ht="21.75" customHeight="1" thickBot="1">
      <c r="A54" s="101"/>
      <c r="B54" s="102" t="s">
        <v>424</v>
      </c>
      <c r="C54" s="950" t="s">
        <v>426</v>
      </c>
      <c r="D54" s="950"/>
      <c r="E54" s="397">
        <v>0</v>
      </c>
      <c r="F54" s="397">
        <v>0</v>
      </c>
      <c r="G54" s="398">
        <v>0</v>
      </c>
      <c r="H54" s="398">
        <v>0</v>
      </c>
      <c r="I54" s="398">
        <v>0</v>
      </c>
      <c r="J54" s="398">
        <v>0</v>
      </c>
      <c r="K54" s="398">
        <f>+E54-Q54</f>
        <v>0</v>
      </c>
      <c r="L54" s="398">
        <v>0</v>
      </c>
      <c r="M54" s="398">
        <v>0</v>
      </c>
      <c r="N54" s="398">
        <f>+H54-T54</f>
        <v>0</v>
      </c>
      <c r="O54" s="398">
        <v>0</v>
      </c>
      <c r="P54" s="398">
        <v>0</v>
      </c>
      <c r="Q54" s="398"/>
      <c r="R54" s="397"/>
      <c r="S54" s="398"/>
      <c r="T54" s="398"/>
      <c r="U54" s="398"/>
      <c r="V54" s="398"/>
    </row>
    <row r="55" spans="1:22" ht="21.75" customHeight="1" thickBot="1">
      <c r="A55" s="104" t="s">
        <v>13</v>
      </c>
      <c r="B55" s="963" t="s">
        <v>89</v>
      </c>
      <c r="C55" s="963"/>
      <c r="D55" s="963"/>
      <c r="E55" s="379">
        <f t="shared" ref="E55:L55" si="29">E7+E21+E41+E49+E52+E33</f>
        <v>60408947</v>
      </c>
      <c r="F55" s="379">
        <f>F7+F21+F41+F49+F52+F33</f>
        <v>0</v>
      </c>
      <c r="G55" s="379">
        <f>G7+G21+G41+G49+G52+G33</f>
        <v>0</v>
      </c>
      <c r="H55" s="379">
        <f t="shared" si="29"/>
        <v>0</v>
      </c>
      <c r="I55" s="379">
        <f t="shared" si="29"/>
        <v>0</v>
      </c>
      <c r="J55" s="379">
        <f t="shared" si="29"/>
        <v>0</v>
      </c>
      <c r="K55" s="379">
        <f t="shared" si="29"/>
        <v>58515547</v>
      </c>
      <c r="L55" s="379">
        <f t="shared" si="29"/>
        <v>180959</v>
      </c>
      <c r="M55" s="379">
        <f t="shared" ref="M55:S55" si="30">M7+M21+M41+M49+M52+M33</f>
        <v>-1647610</v>
      </c>
      <c r="N55" s="379">
        <f t="shared" ref="N55" si="31">N7+N21+N41+N49+N52+N33</f>
        <v>0</v>
      </c>
      <c r="O55" s="379">
        <f t="shared" si="30"/>
        <v>0</v>
      </c>
      <c r="P55" s="379">
        <f t="shared" si="30"/>
        <v>0</v>
      </c>
      <c r="Q55" s="379">
        <f t="shared" si="30"/>
        <v>1893400</v>
      </c>
      <c r="R55" s="379">
        <f t="shared" si="30"/>
        <v>16984534</v>
      </c>
      <c r="S55" s="379">
        <f t="shared" si="30"/>
        <v>16984536</v>
      </c>
      <c r="T55" s="379">
        <f t="shared" ref="T55:V55" si="32">T7+T21+T41+T49+T52+T33</f>
        <v>0</v>
      </c>
      <c r="U55" s="379">
        <f t="shared" si="32"/>
        <v>16984546</v>
      </c>
      <c r="V55" s="379">
        <f t="shared" si="32"/>
        <v>16984551</v>
      </c>
    </row>
    <row r="56" spans="1:22" ht="24" customHeight="1" thickBot="1">
      <c r="A56" s="100" t="s">
        <v>64</v>
      </c>
      <c r="B56" s="960" t="s">
        <v>427</v>
      </c>
      <c r="C56" s="960"/>
      <c r="D56" s="960"/>
      <c r="E56" s="379">
        <f t="shared" ref="E56:K56" si="33">SUM(E57:E59)</f>
        <v>28478820</v>
      </c>
      <c r="F56" s="379">
        <f>SUM(F57:F59)</f>
        <v>0</v>
      </c>
      <c r="G56" s="379">
        <f t="shared" si="33"/>
        <v>0</v>
      </c>
      <c r="H56" s="379">
        <f t="shared" si="33"/>
        <v>0</v>
      </c>
      <c r="I56" s="379">
        <f t="shared" si="33"/>
        <v>0</v>
      </c>
      <c r="J56" s="379">
        <f t="shared" si="33"/>
        <v>0</v>
      </c>
      <c r="K56" s="379">
        <f t="shared" ref="K56" si="34">SUM(K57:K59)</f>
        <v>28478820</v>
      </c>
      <c r="L56" s="379">
        <f t="shared" ref="L56:S56" si="35">SUM(L57:L59)</f>
        <v>-15916000</v>
      </c>
      <c r="M56" s="379">
        <f t="shared" si="35"/>
        <v>-15916000</v>
      </c>
      <c r="N56" s="379">
        <f t="shared" ref="N56" si="36">SUM(N57:N59)</f>
        <v>0</v>
      </c>
      <c r="O56" s="379">
        <f t="shared" si="35"/>
        <v>0</v>
      </c>
      <c r="P56" s="379">
        <f t="shared" si="35"/>
        <v>0</v>
      </c>
      <c r="Q56" s="379">
        <f t="shared" si="35"/>
        <v>0</v>
      </c>
      <c r="R56" s="379">
        <f t="shared" si="35"/>
        <v>15916000</v>
      </c>
      <c r="S56" s="379">
        <f t="shared" si="35"/>
        <v>15916000</v>
      </c>
      <c r="T56" s="379">
        <f t="shared" ref="T56:V56" si="37">SUM(T57:T59)</f>
        <v>0</v>
      </c>
      <c r="U56" s="379">
        <f t="shared" si="37"/>
        <v>15916002</v>
      </c>
      <c r="V56" s="379">
        <f t="shared" si="37"/>
        <v>15916003</v>
      </c>
    </row>
    <row r="57" spans="1:22" ht="21.75" customHeight="1">
      <c r="A57" s="98"/>
      <c r="B57" s="99" t="s">
        <v>50</v>
      </c>
      <c r="C57" s="959" t="s">
        <v>428</v>
      </c>
      <c r="D57" s="959"/>
      <c r="E57" s="399"/>
      <c r="F57" s="399"/>
      <c r="G57" s="300"/>
      <c r="H57" s="300"/>
      <c r="I57" s="300"/>
      <c r="J57" s="300"/>
      <c r="K57" s="300"/>
      <c r="L57" s="399"/>
      <c r="M57" s="300"/>
      <c r="N57" s="300"/>
      <c r="O57" s="300"/>
      <c r="P57" s="300"/>
      <c r="Q57" s="300"/>
      <c r="R57" s="399"/>
      <c r="S57" s="300"/>
      <c r="T57" s="300"/>
      <c r="U57" s="300"/>
      <c r="V57" s="300"/>
    </row>
    <row r="58" spans="1:22" ht="21.75" customHeight="1">
      <c r="A58" s="97"/>
      <c r="B58" s="94" t="s">
        <v>51</v>
      </c>
      <c r="C58" s="959" t="s">
        <v>508</v>
      </c>
      <c r="D58" s="959"/>
      <c r="E58" s="375"/>
      <c r="F58" s="375"/>
      <c r="G58" s="298"/>
      <c r="H58" s="298"/>
      <c r="I58" s="298"/>
      <c r="J58" s="298"/>
      <c r="K58" s="298">
        <f>E58-Q58</f>
        <v>0</v>
      </c>
      <c r="L58" s="375"/>
      <c r="M58" s="298"/>
      <c r="N58" s="298">
        <f>H58-T58</f>
        <v>0</v>
      </c>
      <c r="O58" s="298"/>
      <c r="P58" s="298"/>
      <c r="Q58" s="298"/>
      <c r="R58" s="375"/>
      <c r="S58" s="298"/>
      <c r="T58" s="298"/>
      <c r="U58" s="298"/>
      <c r="V58" s="298"/>
    </row>
    <row r="59" spans="1:22" ht="21.75" customHeight="1" thickBot="1">
      <c r="A59" s="97"/>
      <c r="B59" s="94" t="s">
        <v>88</v>
      </c>
      <c r="C59" s="959" t="s">
        <v>429</v>
      </c>
      <c r="D59" s="959"/>
      <c r="E59" s="375">
        <v>28478820</v>
      </c>
      <c r="F59" s="375"/>
      <c r="G59" s="298"/>
      <c r="H59" s="298"/>
      <c r="I59" s="298"/>
      <c r="J59" s="298"/>
      <c r="K59" s="298">
        <f>E59-Q59</f>
        <v>28478820</v>
      </c>
      <c r="L59" s="375">
        <f>F59-R59</f>
        <v>-15916000</v>
      </c>
      <c r="M59" s="375">
        <f>G59-S59</f>
        <v>-15916000</v>
      </c>
      <c r="N59" s="298">
        <f>H59-T59</f>
        <v>0</v>
      </c>
      <c r="O59" s="298"/>
      <c r="P59" s="298"/>
      <c r="Q59" s="298"/>
      <c r="R59" s="375">
        <v>15916000</v>
      </c>
      <c r="S59" s="375">
        <v>15916000</v>
      </c>
      <c r="T59" s="375"/>
      <c r="U59" s="375">
        <v>15916002</v>
      </c>
      <c r="V59" s="375">
        <v>15916003</v>
      </c>
    </row>
    <row r="60" spans="1:22" ht="35.25" customHeight="1" thickBot="1">
      <c r="A60" s="104" t="s">
        <v>65</v>
      </c>
      <c r="B60" s="955" t="s">
        <v>90</v>
      </c>
      <c r="C60" s="955"/>
      <c r="D60" s="955"/>
      <c r="E60" s="381">
        <f>E55+E56</f>
        <v>88887767</v>
      </c>
      <c r="F60" s="62">
        <f t="shared" ref="F60:K60" si="38">F55+F56</f>
        <v>0</v>
      </c>
      <c r="G60" s="62">
        <f t="shared" si="38"/>
        <v>0</v>
      </c>
      <c r="H60" s="62">
        <f t="shared" si="38"/>
        <v>0</v>
      </c>
      <c r="I60" s="62">
        <f t="shared" si="38"/>
        <v>0</v>
      </c>
      <c r="J60" s="62">
        <f t="shared" si="38"/>
        <v>0</v>
      </c>
      <c r="K60" s="62">
        <f t="shared" si="38"/>
        <v>86994367</v>
      </c>
      <c r="L60" s="381">
        <f t="shared" ref="L60:Q60" si="39">L55+L56</f>
        <v>-15735041</v>
      </c>
      <c r="M60" s="381">
        <f t="shared" si="39"/>
        <v>-17563610</v>
      </c>
      <c r="N60" s="62">
        <f t="shared" ref="N60" si="40">N55+N56</f>
        <v>0</v>
      </c>
      <c r="O60" s="381">
        <f t="shared" si="39"/>
        <v>0</v>
      </c>
      <c r="P60" s="381">
        <f t="shared" si="39"/>
        <v>0</v>
      </c>
      <c r="Q60" s="62">
        <f t="shared" si="39"/>
        <v>1893400</v>
      </c>
      <c r="R60" s="381">
        <f>R55+R56</f>
        <v>32900534</v>
      </c>
      <c r="S60" s="381">
        <f>S55+S56</f>
        <v>32900536</v>
      </c>
      <c r="T60" s="381">
        <f t="shared" ref="T60:V60" si="41">T55+T56</f>
        <v>0</v>
      </c>
      <c r="U60" s="381">
        <f t="shared" si="41"/>
        <v>32900548</v>
      </c>
      <c r="V60" s="381">
        <f t="shared" si="41"/>
        <v>32900554</v>
      </c>
    </row>
    <row r="61" spans="1:22" ht="21.75" hidden="1" customHeight="1" thickBot="1">
      <c r="A61" s="952" t="s">
        <v>276</v>
      </c>
      <c r="B61" s="953"/>
      <c r="C61" s="953"/>
      <c r="D61" s="953"/>
      <c r="E61" s="702"/>
      <c r="F61" s="703"/>
      <c r="G61" s="703"/>
      <c r="H61" s="703"/>
      <c r="I61" s="703"/>
      <c r="J61" s="704"/>
      <c r="K61" s="703"/>
      <c r="L61" s="703"/>
      <c r="M61" s="703"/>
      <c r="N61" s="703"/>
      <c r="O61" s="703"/>
      <c r="P61" s="704"/>
      <c r="Q61" s="703"/>
      <c r="R61" s="703"/>
      <c r="S61" s="703"/>
      <c r="T61" s="703"/>
      <c r="U61" s="703"/>
      <c r="V61" s="703"/>
    </row>
    <row r="62" spans="1:22" ht="21.75" hidden="1" customHeight="1" thickBot="1">
      <c r="A62" s="954" t="s">
        <v>6</v>
      </c>
      <c r="B62" s="955"/>
      <c r="C62" s="955"/>
      <c r="D62" s="955"/>
      <c r="E62" s="456"/>
      <c r="F62" s="457"/>
      <c r="G62" s="457"/>
      <c r="H62" s="457"/>
      <c r="I62" s="457"/>
      <c r="J62" s="458"/>
      <c r="K62" s="457"/>
      <c r="L62" s="457"/>
      <c r="M62" s="457"/>
      <c r="N62" s="457"/>
      <c r="O62" s="457"/>
      <c r="P62" s="458"/>
      <c r="Q62" s="457"/>
      <c r="R62" s="457"/>
      <c r="S62" s="457"/>
      <c r="T62" s="457"/>
      <c r="U62" s="457"/>
      <c r="V62" s="457"/>
    </row>
    <row r="63" spans="1:22" ht="21.75" customHeight="1">
      <c r="A63" s="705"/>
      <c r="B63" s="706"/>
      <c r="C63" s="706"/>
      <c r="D63" s="706"/>
      <c r="E63" s="707"/>
      <c r="F63" s="707"/>
      <c r="G63" s="707"/>
      <c r="H63" s="707"/>
      <c r="I63" s="707"/>
      <c r="J63" s="707"/>
      <c r="K63" s="707"/>
      <c r="L63" s="707"/>
      <c r="M63" s="707"/>
      <c r="N63" s="707"/>
      <c r="O63" s="707"/>
      <c r="P63" s="707"/>
      <c r="Q63" s="870"/>
      <c r="R63" s="707"/>
      <c r="S63" s="707"/>
      <c r="T63" s="870"/>
      <c r="U63" s="707"/>
      <c r="V63" s="707"/>
    </row>
    <row r="64" spans="1:22" ht="21.75" customHeight="1">
      <c r="A64" s="82"/>
      <c r="B64" s="130"/>
      <c r="C64" s="130"/>
      <c r="D64" s="130"/>
      <c r="E64" s="347"/>
      <c r="F64" s="347"/>
      <c r="G64" s="347"/>
      <c r="H64" s="346"/>
      <c r="I64" s="347"/>
      <c r="J64" s="347"/>
      <c r="Q64" s="346"/>
      <c r="R64" s="347"/>
      <c r="S64" s="347"/>
    </row>
    <row r="65" spans="1:20" ht="35.25" customHeight="1">
      <c r="A65" s="82"/>
      <c r="B65" s="130"/>
      <c r="C65" s="130"/>
      <c r="D65" s="130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6"/>
      <c r="R65" s="347"/>
      <c r="S65" s="347"/>
    </row>
    <row r="66" spans="1:20" ht="35.25" customHeight="1">
      <c r="A66" s="82"/>
      <c r="B66" s="130"/>
      <c r="C66" s="130"/>
      <c r="D66" s="130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R66" s="347"/>
      <c r="S66" s="347"/>
      <c r="T66" s="347"/>
    </row>
    <row r="67" spans="1:20"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R67" s="347"/>
      <c r="S67" s="347"/>
      <c r="T67" s="347"/>
    </row>
    <row r="68" spans="1:20"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R68" s="347"/>
      <c r="S68" s="347"/>
      <c r="T68" s="347"/>
    </row>
    <row r="69" spans="1:20"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R69" s="347"/>
      <c r="S69" s="347"/>
      <c r="T69" s="347"/>
    </row>
    <row r="70" spans="1:20">
      <c r="D70" s="91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R70" s="347"/>
      <c r="S70" s="347"/>
      <c r="T70" s="347"/>
    </row>
    <row r="71" spans="1:20" ht="48.75" customHeight="1">
      <c r="D71" s="91"/>
      <c r="E71" s="347"/>
      <c r="F71" s="347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R71" s="347"/>
      <c r="S71" s="347"/>
      <c r="T71" s="347"/>
    </row>
    <row r="72" spans="1:20" ht="46.5" customHeight="1">
      <c r="D72" s="91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R72" s="347"/>
      <c r="S72" s="347"/>
      <c r="T72" s="347"/>
    </row>
    <row r="73" spans="1:20" ht="41.25" customHeight="1"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R73" s="347"/>
      <c r="S73" s="347"/>
      <c r="T73" s="347"/>
    </row>
    <row r="74" spans="1:20"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R74" s="347"/>
      <c r="S74" s="347"/>
      <c r="T74" s="347"/>
    </row>
    <row r="75" spans="1:20"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R75" s="347"/>
      <c r="S75" s="347"/>
      <c r="T75" s="347"/>
    </row>
    <row r="76" spans="1:20"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R76" s="347"/>
      <c r="S76" s="347"/>
      <c r="T76" s="347"/>
    </row>
    <row r="77" spans="1:20"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R77" s="347"/>
      <c r="S77" s="347"/>
      <c r="T77" s="347"/>
    </row>
    <row r="78" spans="1:20"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R78" s="347"/>
      <c r="S78" s="347"/>
      <c r="T78" s="347"/>
    </row>
    <row r="79" spans="1:20"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R79" s="347"/>
      <c r="S79" s="347"/>
      <c r="T79" s="347"/>
    </row>
    <row r="80" spans="1:20"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R80" s="347"/>
      <c r="S80" s="347"/>
      <c r="T80" s="347"/>
    </row>
    <row r="81" spans="5:20"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R81" s="347"/>
      <c r="S81" s="347"/>
      <c r="T81" s="347"/>
    </row>
    <row r="82" spans="5:20"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R82" s="347"/>
      <c r="S82" s="347"/>
      <c r="T82" s="347"/>
    </row>
    <row r="83" spans="5:20"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R83" s="347"/>
      <c r="S83" s="347"/>
      <c r="T83" s="347"/>
    </row>
    <row r="84" spans="5:20"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R84" s="347"/>
      <c r="S84" s="347"/>
      <c r="T84" s="347"/>
    </row>
    <row r="85" spans="5:20"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R85" s="347"/>
      <c r="S85" s="347"/>
      <c r="T85" s="347"/>
    </row>
    <row r="86" spans="5:20"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R86" s="347"/>
      <c r="S86" s="347"/>
      <c r="T86" s="347"/>
    </row>
    <row r="87" spans="5:20"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R87" s="347"/>
      <c r="S87" s="347"/>
      <c r="T87" s="347"/>
    </row>
    <row r="88" spans="5:20"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R88" s="347"/>
      <c r="S88" s="347"/>
      <c r="T88" s="347"/>
    </row>
    <row r="89" spans="5:20"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R89" s="347"/>
      <c r="S89" s="347"/>
      <c r="T89" s="347"/>
    </row>
    <row r="90" spans="5:20"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R90" s="347"/>
      <c r="S90" s="347"/>
      <c r="T90" s="347"/>
    </row>
    <row r="91" spans="5:20"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R91" s="347"/>
      <c r="S91" s="347"/>
      <c r="T91" s="347"/>
    </row>
    <row r="92" spans="5:20"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7"/>
      <c r="R92" s="347"/>
      <c r="S92" s="347"/>
      <c r="T92" s="347"/>
    </row>
    <row r="93" spans="5:20"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R93" s="347"/>
      <c r="S93" s="347"/>
      <c r="T93" s="347"/>
    </row>
    <row r="94" spans="5:20"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R94" s="347"/>
      <c r="S94" s="347"/>
      <c r="T94" s="347"/>
    </row>
    <row r="95" spans="5:20"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R95" s="347"/>
      <c r="S95" s="347"/>
      <c r="T95" s="347"/>
    </row>
    <row r="96" spans="5:20"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7"/>
      <c r="R96" s="347"/>
      <c r="S96" s="347"/>
      <c r="T96" s="347"/>
    </row>
    <row r="97" spans="5:20"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R97" s="347"/>
      <c r="S97" s="347"/>
      <c r="T97" s="347"/>
    </row>
    <row r="98" spans="5:20"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R98" s="347"/>
      <c r="S98" s="347"/>
      <c r="T98" s="347"/>
    </row>
    <row r="99" spans="5:20"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R99" s="347"/>
      <c r="S99" s="347"/>
      <c r="T99" s="347"/>
    </row>
    <row r="100" spans="5:20"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R100" s="347"/>
      <c r="S100" s="347"/>
      <c r="T100" s="347"/>
    </row>
    <row r="101" spans="5:20"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R101" s="347"/>
      <c r="S101" s="347"/>
      <c r="T101" s="347"/>
    </row>
    <row r="102" spans="5:20"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R102" s="347"/>
      <c r="S102" s="347"/>
      <c r="T102" s="347"/>
    </row>
    <row r="103" spans="5:20"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R103" s="347"/>
      <c r="S103" s="347"/>
      <c r="T103" s="347"/>
    </row>
    <row r="104" spans="5:20"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R104" s="347"/>
      <c r="S104" s="347"/>
      <c r="T104" s="347"/>
    </row>
    <row r="105" spans="5:20"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7"/>
      <c r="R105" s="347"/>
      <c r="S105" s="347"/>
      <c r="T105" s="347"/>
    </row>
    <row r="106" spans="5:20"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R106" s="347"/>
      <c r="S106" s="347"/>
      <c r="T106" s="347"/>
    </row>
    <row r="107" spans="5:20"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  <c r="P107" s="347"/>
      <c r="R107" s="347"/>
      <c r="S107" s="347"/>
      <c r="T107" s="347"/>
    </row>
    <row r="108" spans="5:20"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7"/>
      <c r="R108" s="347"/>
      <c r="S108" s="347"/>
      <c r="T108" s="347"/>
    </row>
    <row r="109" spans="5:20"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R109" s="347"/>
      <c r="S109" s="347"/>
      <c r="T109" s="347"/>
    </row>
    <row r="110" spans="5:20"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R110" s="347"/>
      <c r="S110" s="347"/>
      <c r="T110" s="347"/>
    </row>
    <row r="111" spans="5:20"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R111" s="347"/>
      <c r="S111" s="347"/>
      <c r="T111" s="347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6" zoomScale="75" zoomScaleNormal="75" workbookViewId="0">
      <selection activeCell="K19" sqref="K19"/>
    </sheetView>
  </sheetViews>
  <sheetFormatPr defaultRowHeight="15.75"/>
  <cols>
    <col min="1" max="1" width="5.85546875" style="112" customWidth="1"/>
    <col min="2" max="2" width="8.140625" style="119" customWidth="1"/>
    <col min="3" max="3" width="6.85546875" style="119" customWidth="1"/>
    <col min="4" max="4" width="50.140625" style="120" bestFit="1" customWidth="1"/>
    <col min="5" max="5" width="21.5703125" style="1" customWidth="1"/>
    <col min="6" max="6" width="15.42578125" style="1" hidden="1" customWidth="1"/>
    <col min="7" max="10" width="14.85546875" style="1" hidden="1" customWidth="1"/>
    <col min="11" max="11" width="18.140625" style="64" customWidth="1"/>
    <col min="12" max="16" width="14.85546875" style="64" hidden="1" customWidth="1"/>
    <col min="17" max="17" width="14.85546875" style="64" customWidth="1"/>
    <col min="18" max="18" width="14.85546875" style="64" hidden="1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>
      <c r="E1" s="1020" t="s">
        <v>60</v>
      </c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</row>
    <row r="2" spans="1:22" ht="37.5" customHeight="1">
      <c r="A2" s="1019" t="s">
        <v>537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249"/>
    </row>
    <row r="3" spans="1:22" ht="14.25" customHeight="1" thickBot="1">
      <c r="A3" s="82"/>
      <c r="B3" s="111"/>
      <c r="C3" s="111"/>
      <c r="D3" s="121"/>
      <c r="Q3" s="127" t="s">
        <v>486</v>
      </c>
    </row>
    <row r="4" spans="1:22" s="2" customFormat="1" ht="48.75" customHeight="1" thickBot="1">
      <c r="A4" s="996" t="s">
        <v>3</v>
      </c>
      <c r="B4" s="963"/>
      <c r="C4" s="963"/>
      <c r="D4" s="963"/>
      <c r="E4" s="314" t="s">
        <v>4</v>
      </c>
      <c r="F4" s="314"/>
      <c r="G4" s="314"/>
      <c r="H4" s="314"/>
      <c r="I4" s="314"/>
      <c r="J4" s="314"/>
      <c r="K4" s="314" t="s">
        <v>72</v>
      </c>
      <c r="L4" s="314"/>
      <c r="M4" s="314"/>
      <c r="N4" s="314"/>
      <c r="O4" s="314"/>
      <c r="P4" s="314"/>
      <c r="Q4" s="996" t="s">
        <v>73</v>
      </c>
      <c r="R4" s="963"/>
      <c r="S4" s="963"/>
      <c r="T4" s="963"/>
      <c r="U4" s="963"/>
      <c r="V4" s="998"/>
    </row>
    <row r="5" spans="1:22" s="2" customFormat="1" ht="16.5" hidden="1" thickBot="1">
      <c r="A5" s="310"/>
      <c r="B5" s="308"/>
      <c r="C5" s="308"/>
      <c r="D5" s="308"/>
      <c r="E5" s="442" t="s">
        <v>78</v>
      </c>
      <c r="F5" s="443" t="s">
        <v>250</v>
      </c>
      <c r="G5" s="443" t="s">
        <v>254</v>
      </c>
      <c r="H5" s="443" t="s">
        <v>260</v>
      </c>
      <c r="I5" s="443" t="s">
        <v>278</v>
      </c>
      <c r="J5" s="450" t="s">
        <v>311</v>
      </c>
      <c r="K5" s="442" t="s">
        <v>78</v>
      </c>
      <c r="L5" s="443" t="s">
        <v>250</v>
      </c>
      <c r="M5" s="443" t="s">
        <v>254</v>
      </c>
      <c r="N5" s="443" t="s">
        <v>260</v>
      </c>
      <c r="O5" s="443" t="s">
        <v>278</v>
      </c>
      <c r="P5" s="450" t="s">
        <v>311</v>
      </c>
      <c r="Q5" s="442" t="s">
        <v>78</v>
      </c>
      <c r="R5" s="443" t="s">
        <v>250</v>
      </c>
      <c r="S5" s="443" t="s">
        <v>254</v>
      </c>
      <c r="T5" s="443" t="s">
        <v>260</v>
      </c>
      <c r="U5" s="443" t="s">
        <v>278</v>
      </c>
      <c r="V5" s="450" t="s">
        <v>311</v>
      </c>
    </row>
    <row r="6" spans="1:22" s="63" customFormat="1" ht="22.5" customHeight="1" thickBot="1">
      <c r="A6" s="104" t="s">
        <v>28</v>
      </c>
      <c r="B6" s="984" t="s">
        <v>91</v>
      </c>
      <c r="C6" s="984"/>
      <c r="D6" s="984"/>
      <c r="E6" s="379">
        <f t="shared" ref="E6:V6" si="0">SUM(E7:E11)</f>
        <v>24885180</v>
      </c>
      <c r="F6" s="299">
        <f t="shared" si="0"/>
        <v>1500000</v>
      </c>
      <c r="G6" s="299">
        <f t="shared" si="0"/>
        <v>1500000</v>
      </c>
      <c r="H6" s="299">
        <f>SUM(H7:H11)</f>
        <v>0</v>
      </c>
      <c r="I6" s="299">
        <f t="shared" si="0"/>
        <v>0</v>
      </c>
      <c r="J6" s="299">
        <f t="shared" si="0"/>
        <v>0</v>
      </c>
      <c r="K6" s="379">
        <f t="shared" si="0"/>
        <v>22991780</v>
      </c>
      <c r="L6" s="299">
        <f t="shared" si="0"/>
        <v>17917032</v>
      </c>
      <c r="M6" s="299">
        <f t="shared" si="0"/>
        <v>20716032</v>
      </c>
      <c r="N6" s="299">
        <f t="shared" si="0"/>
        <v>0</v>
      </c>
      <c r="O6" s="299">
        <f t="shared" si="0"/>
        <v>0</v>
      </c>
      <c r="P6" s="299">
        <f t="shared" si="0"/>
        <v>0</v>
      </c>
      <c r="Q6" s="379">
        <f t="shared" si="0"/>
        <v>1893400</v>
      </c>
      <c r="R6" s="299">
        <f t="shared" si="0"/>
        <v>1446000</v>
      </c>
      <c r="S6" s="299">
        <f t="shared" si="0"/>
        <v>1447000</v>
      </c>
      <c r="T6" s="299">
        <f t="shared" si="0"/>
        <v>0</v>
      </c>
      <c r="U6" s="299">
        <f t="shared" si="0"/>
        <v>0</v>
      </c>
      <c r="V6" s="299">
        <f t="shared" si="0"/>
        <v>0</v>
      </c>
    </row>
    <row r="7" spans="1:22" s="5" customFormat="1" ht="22.5" customHeight="1">
      <c r="A7" s="103"/>
      <c r="B7" s="108" t="s">
        <v>38</v>
      </c>
      <c r="C7" s="108"/>
      <c r="D7" s="369" t="s">
        <v>0</v>
      </c>
      <c r="E7" s="380">
        <v>8803664</v>
      </c>
      <c r="F7" s="380"/>
      <c r="G7" s="380"/>
      <c r="H7" s="380"/>
      <c r="I7" s="380"/>
      <c r="J7" s="380"/>
      <c r="K7" s="301">
        <f>+E7-Q7</f>
        <v>8803664</v>
      </c>
      <c r="L7" s="380">
        <v>8115264</v>
      </c>
      <c r="M7" s="380">
        <v>8115264</v>
      </c>
      <c r="N7" s="301">
        <f>+H7-T7</f>
        <v>0</v>
      </c>
      <c r="O7" s="301"/>
      <c r="P7" s="301"/>
      <c r="Q7" s="380"/>
      <c r="R7" s="301"/>
      <c r="S7" s="301"/>
      <c r="T7" s="301"/>
      <c r="U7" s="301"/>
      <c r="V7" s="301"/>
    </row>
    <row r="8" spans="1:22" s="5" customFormat="1" ht="22.5" customHeight="1">
      <c r="A8" s="86"/>
      <c r="B8" s="95" t="s">
        <v>39</v>
      </c>
      <c r="C8" s="95"/>
      <c r="D8" s="370" t="s">
        <v>92</v>
      </c>
      <c r="E8" s="445">
        <v>1538909</v>
      </c>
      <c r="F8" s="445"/>
      <c r="G8" s="445"/>
      <c r="H8" s="445"/>
      <c r="I8" s="445"/>
      <c r="J8" s="445"/>
      <c r="K8" s="301">
        <f>+E8-Q8</f>
        <v>1538909</v>
      </c>
      <c r="L8" s="445">
        <v>613968</v>
      </c>
      <c r="M8" s="445">
        <v>1613968</v>
      </c>
      <c r="N8" s="301">
        <f>+H8-T8</f>
        <v>0</v>
      </c>
      <c r="O8" s="447"/>
      <c r="P8" s="301"/>
      <c r="Q8" s="445"/>
      <c r="R8" s="446"/>
      <c r="S8" s="446"/>
      <c r="T8" s="446"/>
      <c r="U8" s="447"/>
      <c r="V8" s="447"/>
    </row>
    <row r="9" spans="1:22" s="5" customFormat="1" ht="22.5" customHeight="1">
      <c r="A9" s="86"/>
      <c r="B9" s="95" t="s">
        <v>40</v>
      </c>
      <c r="C9" s="95"/>
      <c r="D9" s="370" t="s">
        <v>93</v>
      </c>
      <c r="E9" s="445">
        <v>10363576</v>
      </c>
      <c r="F9" s="445"/>
      <c r="G9" s="445"/>
      <c r="H9" s="445"/>
      <c r="I9" s="445"/>
      <c r="J9" s="445"/>
      <c r="K9" s="301">
        <f>+E9-Q9</f>
        <v>10363576</v>
      </c>
      <c r="L9" s="445">
        <v>9133800</v>
      </c>
      <c r="M9" s="446">
        <v>10933800</v>
      </c>
      <c r="N9" s="301">
        <f>+H9-T9</f>
        <v>0</v>
      </c>
      <c r="O9" s="447"/>
      <c r="P9" s="301"/>
      <c r="Q9" s="445"/>
      <c r="R9" s="446"/>
      <c r="S9" s="446"/>
      <c r="T9" s="446"/>
      <c r="U9" s="447"/>
      <c r="V9" s="447"/>
    </row>
    <row r="10" spans="1:22" s="5" customFormat="1" ht="22.5" customHeight="1">
      <c r="A10" s="86"/>
      <c r="B10" s="95" t="s">
        <v>52</v>
      </c>
      <c r="C10" s="95"/>
      <c r="D10" s="370" t="s">
        <v>94</v>
      </c>
      <c r="E10" s="375">
        <v>1816000</v>
      </c>
      <c r="F10" s="375">
        <v>1500000</v>
      </c>
      <c r="G10" s="375">
        <v>1500000</v>
      </c>
      <c r="H10" s="298"/>
      <c r="I10" s="298"/>
      <c r="J10" s="298"/>
      <c r="K10" s="298">
        <f>+'9.sz.m.szociális kiadások'!C16</f>
        <v>1816000</v>
      </c>
      <c r="L10" s="380">
        <v>60000</v>
      </c>
      <c r="M10" s="380">
        <v>60000</v>
      </c>
      <c r="N10" s="298">
        <f>+'9.sz.m.szociális kiadások'!J16</f>
        <v>0</v>
      </c>
      <c r="O10" s="301"/>
      <c r="P10" s="301"/>
      <c r="Q10" s="375"/>
      <c r="R10" s="375">
        <v>1440000</v>
      </c>
      <c r="S10" s="375">
        <v>1440000</v>
      </c>
      <c r="T10" s="298"/>
      <c r="U10" s="301"/>
      <c r="V10" s="301"/>
    </row>
    <row r="11" spans="1:22" s="5" customFormat="1" ht="22.5" customHeight="1">
      <c r="A11" s="86"/>
      <c r="B11" s="95" t="s">
        <v>53</v>
      </c>
      <c r="C11" s="95"/>
      <c r="D11" s="371" t="s">
        <v>96</v>
      </c>
      <c r="E11" s="445">
        <f>SUM(E12:E14)</f>
        <v>2363031</v>
      </c>
      <c r="F11" s="445">
        <f>SUM(F12:F13)</f>
        <v>0</v>
      </c>
      <c r="G11" s="445">
        <f>SUM(G12:G13)</f>
        <v>0</v>
      </c>
      <c r="H11" s="446">
        <f>SUM(H12:H16)</f>
        <v>0</v>
      </c>
      <c r="I11" s="446">
        <f>SUM(I12:I16)</f>
        <v>0</v>
      </c>
      <c r="J11" s="446">
        <f>SUM(J12:J16)</f>
        <v>0</v>
      </c>
      <c r="K11" s="446">
        <f>E11-Q11</f>
        <v>469631</v>
      </c>
      <c r="L11" s="446">
        <f>F11-R11</f>
        <v>-6000</v>
      </c>
      <c r="M11" s="446">
        <f>G11-S11</f>
        <v>-7000</v>
      </c>
      <c r="N11" s="446">
        <f>H11-T11</f>
        <v>0</v>
      </c>
      <c r="O11" s="446"/>
      <c r="P11" s="301"/>
      <c r="Q11" s="446">
        <f>SUM(Q12:Q16)</f>
        <v>1893400</v>
      </c>
      <c r="R11" s="445">
        <v>6000</v>
      </c>
      <c r="S11" s="445">
        <v>7000</v>
      </c>
      <c r="T11" s="446">
        <f>SUM(T12:T16)</f>
        <v>0</v>
      </c>
      <c r="U11" s="446"/>
      <c r="V11" s="446"/>
    </row>
    <row r="12" spans="1:22" s="5" customFormat="1" ht="22.5" customHeight="1">
      <c r="A12" s="86"/>
      <c r="B12" s="118"/>
      <c r="C12" s="95" t="s">
        <v>95</v>
      </c>
      <c r="D12" s="372" t="s">
        <v>373</v>
      </c>
      <c r="E12" s="375"/>
      <c r="F12" s="375"/>
      <c r="G12" s="298"/>
      <c r="H12" s="298"/>
      <c r="I12" s="298"/>
      <c r="J12" s="298"/>
      <c r="K12" s="298"/>
      <c r="L12" s="298"/>
      <c r="M12" s="298"/>
      <c r="N12" s="298"/>
      <c r="O12" s="301"/>
      <c r="P12" s="301"/>
      <c r="Q12" s="298"/>
      <c r="R12" s="375"/>
      <c r="S12" s="298"/>
      <c r="T12" s="298"/>
      <c r="U12" s="301"/>
      <c r="V12" s="301"/>
    </row>
    <row r="13" spans="1:22" s="5" customFormat="1" ht="31.5" customHeight="1">
      <c r="A13" s="86"/>
      <c r="B13" s="95"/>
      <c r="C13" s="95" t="s">
        <v>97</v>
      </c>
      <c r="D13" s="370" t="s">
        <v>374</v>
      </c>
      <c r="E13" s="375">
        <v>1780000</v>
      </c>
      <c r="F13" s="375"/>
      <c r="G13" s="298"/>
      <c r="H13" s="298"/>
      <c r="I13" s="298"/>
      <c r="J13" s="298"/>
      <c r="K13" s="301">
        <f>+E13-Q13</f>
        <v>0</v>
      </c>
      <c r="L13" s="298"/>
      <c r="M13" s="298">
        <v>0</v>
      </c>
      <c r="N13" s="301">
        <f>+H13-T13</f>
        <v>0</v>
      </c>
      <c r="O13" s="301"/>
      <c r="P13" s="301"/>
      <c r="Q13" s="298">
        <f>+'10.sz.m.átadott pe (2)'!G28</f>
        <v>1780000</v>
      </c>
      <c r="R13" s="375">
        <v>2230000</v>
      </c>
      <c r="S13" s="375">
        <v>2231000</v>
      </c>
      <c r="T13" s="298">
        <f>+'10.sz.m.átadott pe (2)'!J28</f>
        <v>0</v>
      </c>
      <c r="U13" s="301"/>
      <c r="V13" s="301"/>
    </row>
    <row r="14" spans="1:22" s="5" customFormat="1" ht="36.75" customHeight="1">
      <c r="A14" s="114"/>
      <c r="B14" s="115"/>
      <c r="C14" s="95" t="s">
        <v>98</v>
      </c>
      <c r="D14" s="370" t="s">
        <v>509</v>
      </c>
      <c r="E14" s="375">
        <v>583031</v>
      </c>
      <c r="F14" s="298"/>
      <c r="G14" s="298"/>
      <c r="H14" s="298"/>
      <c r="I14" s="298"/>
      <c r="J14" s="724"/>
      <c r="K14" s="298">
        <f>+'10.sz.m.átadott pe (2)'!B55</f>
        <v>469631</v>
      </c>
      <c r="L14" s="298"/>
      <c r="M14" s="298"/>
      <c r="N14" s="298">
        <f>+'10.sz.m.átadott pe (2)'!E55</f>
        <v>0</v>
      </c>
      <c r="O14" s="301"/>
      <c r="P14" s="301"/>
      <c r="Q14" s="298">
        <f>+'10.sz.m.átadott pe (2)'!G55</f>
        <v>113400</v>
      </c>
      <c r="R14" s="298"/>
      <c r="S14" s="298"/>
      <c r="T14" s="298">
        <f>+'10.sz.m.átadott pe (2)'!J55</f>
        <v>0</v>
      </c>
      <c r="U14" s="301"/>
      <c r="V14" s="301"/>
    </row>
    <row r="15" spans="1:22" s="5" customFormat="1" ht="22.5" customHeight="1">
      <c r="A15" s="86"/>
      <c r="B15" s="95"/>
      <c r="C15" s="95" t="s">
        <v>101</v>
      </c>
      <c r="D15" s="370" t="s">
        <v>103</v>
      </c>
      <c r="E15" s="445"/>
      <c r="F15" s="446"/>
      <c r="G15" s="446"/>
      <c r="H15" s="446"/>
      <c r="I15" s="446"/>
      <c r="J15" s="446"/>
      <c r="K15" s="301">
        <f>+E15-Q15</f>
        <v>0</v>
      </c>
      <c r="L15" s="446"/>
      <c r="M15" s="446"/>
      <c r="N15" s="301">
        <f>+H15-T15</f>
        <v>0</v>
      </c>
      <c r="O15" s="447"/>
      <c r="P15" s="301"/>
      <c r="Q15" s="446"/>
      <c r="R15" s="446"/>
      <c r="S15" s="446"/>
      <c r="T15" s="446"/>
      <c r="U15" s="447"/>
      <c r="V15" s="447"/>
    </row>
    <row r="16" spans="1:22" s="5" customFormat="1" ht="22.5" customHeight="1" thickBot="1">
      <c r="A16" s="122"/>
      <c r="B16" s="109"/>
      <c r="C16" s="109" t="s">
        <v>102</v>
      </c>
      <c r="D16" s="373" t="s">
        <v>104</v>
      </c>
      <c r="E16" s="385"/>
      <c r="F16" s="125"/>
      <c r="G16" s="125"/>
      <c r="H16" s="125"/>
      <c r="I16" s="125"/>
      <c r="J16" s="125"/>
      <c r="K16" s="301">
        <f>+E16-Q16</f>
        <v>0</v>
      </c>
      <c r="L16" s="125"/>
      <c r="M16" s="125"/>
      <c r="N16" s="301">
        <f>+H16-T16</f>
        <v>0</v>
      </c>
      <c r="O16" s="448"/>
      <c r="P16" s="301"/>
      <c r="Q16" s="125"/>
      <c r="R16" s="125"/>
      <c r="S16" s="125"/>
      <c r="T16" s="125"/>
      <c r="U16" s="448"/>
      <c r="V16" s="448"/>
    </row>
    <row r="17" spans="1:23" s="5" customFormat="1" ht="22.5" customHeight="1" thickBot="1">
      <c r="A17" s="104" t="s">
        <v>29</v>
      </c>
      <c r="B17" s="984" t="s">
        <v>105</v>
      </c>
      <c r="C17" s="984"/>
      <c r="D17" s="984"/>
      <c r="E17" s="381">
        <f t="shared" ref="E17:V17" si="1">SUM(E18:E20)</f>
        <v>36824930</v>
      </c>
      <c r="F17" s="62">
        <f t="shared" si="1"/>
        <v>0</v>
      </c>
      <c r="G17" s="62">
        <f t="shared" si="1"/>
        <v>0</v>
      </c>
      <c r="H17" s="62">
        <f t="shared" si="1"/>
        <v>0</v>
      </c>
      <c r="I17" s="62">
        <f t="shared" si="1"/>
        <v>0</v>
      </c>
      <c r="J17" s="62">
        <f t="shared" si="1"/>
        <v>0</v>
      </c>
      <c r="K17" s="62">
        <f t="shared" ref="K17" si="2">SUM(K18:K20)</f>
        <v>36824930</v>
      </c>
      <c r="L17" s="62">
        <f t="shared" si="1"/>
        <v>0</v>
      </c>
      <c r="M17" s="62">
        <f t="shared" si="1"/>
        <v>0</v>
      </c>
      <c r="N17" s="62">
        <f t="shared" si="1"/>
        <v>0</v>
      </c>
      <c r="O17" s="62">
        <f t="shared" si="1"/>
        <v>0</v>
      </c>
      <c r="P17" s="62">
        <f t="shared" si="1"/>
        <v>0</v>
      </c>
      <c r="Q17" s="62">
        <f t="shared" ref="Q17" si="3">SUM(Q18:Q20)</f>
        <v>0</v>
      </c>
      <c r="R17" s="62">
        <f t="shared" si="1"/>
        <v>28382393</v>
      </c>
      <c r="S17" s="62">
        <f t="shared" si="1"/>
        <v>27082393</v>
      </c>
      <c r="T17" s="62">
        <f t="shared" si="1"/>
        <v>0</v>
      </c>
      <c r="U17" s="62">
        <f t="shared" si="1"/>
        <v>0</v>
      </c>
      <c r="V17" s="62">
        <f t="shared" si="1"/>
        <v>0</v>
      </c>
    </row>
    <row r="18" spans="1:23" s="5" customFormat="1" ht="22.5" customHeight="1">
      <c r="A18" s="103"/>
      <c r="B18" s="108" t="s">
        <v>41</v>
      </c>
      <c r="C18" s="985" t="s">
        <v>106</v>
      </c>
      <c r="D18" s="985"/>
      <c r="E18" s="380">
        <v>1471503</v>
      </c>
      <c r="F18" s="380"/>
      <c r="G18" s="301"/>
      <c r="H18" s="301"/>
      <c r="I18" s="301"/>
      <c r="J18" s="301"/>
      <c r="K18" s="301">
        <f>+'7.sz.m.fejlesztés (2)'!D7+'7.sz.m.fejlesztés (2)'!D8+'7.sz.m.fejlesztés (2)'!D9+'7.sz.m.fejlesztés (2)'!D6</f>
        <v>1471503</v>
      </c>
      <c r="L18" s="301"/>
      <c r="M18" s="301"/>
      <c r="N18" s="301">
        <f>+'7.sz.m.fejlesztés (2)'!G7+'7.sz.m.fejlesztés (2)'!G8+'7.sz.m.fejlesztés (2)'!G9</f>
        <v>0</v>
      </c>
      <c r="O18" s="301"/>
      <c r="P18" s="301"/>
      <c r="Q18" s="301"/>
      <c r="R18" s="380">
        <v>254000</v>
      </c>
      <c r="S18" s="301">
        <v>554000</v>
      </c>
      <c r="T18" s="301"/>
      <c r="U18" s="301"/>
      <c r="V18" s="301"/>
    </row>
    <row r="19" spans="1:23" s="5" customFormat="1" ht="22.5" customHeight="1">
      <c r="A19" s="86"/>
      <c r="B19" s="95" t="s">
        <v>42</v>
      </c>
      <c r="C19" s="981" t="s">
        <v>107</v>
      </c>
      <c r="D19" s="981"/>
      <c r="E19" s="375">
        <v>35353427</v>
      </c>
      <c r="F19" s="375"/>
      <c r="G19" s="298"/>
      <c r="H19" s="298"/>
      <c r="I19" s="298"/>
      <c r="J19" s="298"/>
      <c r="K19" s="298">
        <f>+E19-Q19</f>
        <v>35353427</v>
      </c>
      <c r="L19" s="298"/>
      <c r="M19" s="298"/>
      <c r="N19" s="888">
        <f>+H19-T19</f>
        <v>0</v>
      </c>
      <c r="O19" s="298"/>
      <c r="P19" s="298"/>
      <c r="Q19" s="298"/>
      <c r="R19" s="375">
        <v>28128393</v>
      </c>
      <c r="S19" s="298">
        <v>26528393</v>
      </c>
      <c r="T19" s="298">
        <f>+'7.sz.m.fejlesztés (2)'!G24</f>
        <v>0</v>
      </c>
      <c r="U19" s="298"/>
      <c r="V19" s="298"/>
      <c r="W19" s="1169"/>
    </row>
    <row r="20" spans="1:23" s="5" customFormat="1" ht="22.5" customHeight="1">
      <c r="A20" s="116"/>
      <c r="B20" s="95" t="s">
        <v>43</v>
      </c>
      <c r="C20" s="991" t="s">
        <v>108</v>
      </c>
      <c r="D20" s="991"/>
      <c r="E20" s="445">
        <f t="shared" ref="E20:N20" si="4">SUM(E21:E24)</f>
        <v>0</v>
      </c>
      <c r="F20" s="446">
        <f t="shared" si="4"/>
        <v>0</v>
      </c>
      <c r="G20" s="446">
        <f t="shared" si="4"/>
        <v>0</v>
      </c>
      <c r="H20" s="446">
        <f t="shared" si="4"/>
        <v>0</v>
      </c>
      <c r="I20" s="446">
        <f t="shared" si="4"/>
        <v>0</v>
      </c>
      <c r="J20" s="446">
        <f t="shared" si="4"/>
        <v>0</v>
      </c>
      <c r="K20" s="446">
        <f t="shared" ref="K20" si="5">SUM(K21:K24)</f>
        <v>0</v>
      </c>
      <c r="L20" s="446">
        <f t="shared" si="4"/>
        <v>0</v>
      </c>
      <c r="M20" s="446">
        <f t="shared" si="4"/>
        <v>0</v>
      </c>
      <c r="N20" s="446">
        <f t="shared" si="4"/>
        <v>0</v>
      </c>
      <c r="O20" s="446"/>
      <c r="P20" s="446"/>
      <c r="Q20" s="446">
        <f>SUM(Q21:Q24)</f>
        <v>0</v>
      </c>
      <c r="R20" s="446">
        <f>SUM(R21:R24)</f>
        <v>0</v>
      </c>
      <c r="S20" s="446">
        <f>SUM(S21:S24)</f>
        <v>0</v>
      </c>
      <c r="T20" s="446">
        <f>SUM(T21:T24)</f>
        <v>0</v>
      </c>
      <c r="U20" s="446"/>
      <c r="V20" s="446"/>
    </row>
    <row r="21" spans="1:23" s="5" customFormat="1" ht="22.5" customHeight="1">
      <c r="A21" s="92"/>
      <c r="B21" s="96"/>
      <c r="C21" s="96" t="s">
        <v>109</v>
      </c>
      <c r="D21" s="252" t="s">
        <v>99</v>
      </c>
      <c r="E21" s="375"/>
      <c r="F21" s="298"/>
      <c r="G21" s="298"/>
      <c r="H21" s="298"/>
      <c r="I21" s="298"/>
      <c r="J21" s="298"/>
      <c r="K21" s="298"/>
      <c r="L21" s="298"/>
      <c r="M21" s="298"/>
      <c r="N21" s="298"/>
      <c r="O21" s="301"/>
      <c r="P21" s="301"/>
      <c r="Q21" s="298"/>
      <c r="R21" s="298"/>
      <c r="S21" s="298"/>
      <c r="T21" s="298"/>
      <c r="U21" s="301"/>
      <c r="V21" s="301"/>
    </row>
    <row r="22" spans="1:23" s="5" customFormat="1" ht="22.5" customHeight="1">
      <c r="A22" s="92"/>
      <c r="B22" s="96"/>
      <c r="C22" s="96" t="s">
        <v>110</v>
      </c>
      <c r="D22" s="252" t="s">
        <v>100</v>
      </c>
      <c r="E22" s="375">
        <v>0</v>
      </c>
      <c r="F22" s="298">
        <v>0</v>
      </c>
      <c r="G22" s="298">
        <v>0</v>
      </c>
      <c r="H22" s="298">
        <v>0</v>
      </c>
      <c r="I22" s="298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  <c r="O22" s="298">
        <v>0</v>
      </c>
      <c r="P22" s="298">
        <v>0</v>
      </c>
      <c r="Q22" s="298">
        <v>0</v>
      </c>
      <c r="R22" s="298">
        <v>0</v>
      </c>
      <c r="S22" s="298">
        <v>0</v>
      </c>
      <c r="T22" s="298">
        <v>0</v>
      </c>
      <c r="U22" s="298">
        <v>0</v>
      </c>
      <c r="V22" s="298">
        <v>0</v>
      </c>
    </row>
    <row r="23" spans="1:23" s="5" customFormat="1" ht="22.5" customHeight="1">
      <c r="A23" s="116"/>
      <c r="B23" s="252"/>
      <c r="C23" s="96" t="s">
        <v>111</v>
      </c>
      <c r="D23" s="252" t="s">
        <v>103</v>
      </c>
      <c r="E23" s="445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0</v>
      </c>
      <c r="M23" s="446">
        <v>0</v>
      </c>
      <c r="N23" s="446">
        <v>0</v>
      </c>
      <c r="O23" s="446">
        <v>0</v>
      </c>
      <c r="P23" s="446">
        <v>0</v>
      </c>
      <c r="Q23" s="446">
        <v>0</v>
      </c>
      <c r="R23" s="446">
        <v>0</v>
      </c>
      <c r="S23" s="446">
        <v>0</v>
      </c>
      <c r="T23" s="446">
        <v>0</v>
      </c>
      <c r="U23" s="446">
        <v>0</v>
      </c>
      <c r="V23" s="446">
        <v>0</v>
      </c>
    </row>
    <row r="24" spans="1:23" s="5" customFormat="1" ht="22.5" customHeight="1" thickBot="1">
      <c r="A24" s="279"/>
      <c r="B24" s="280"/>
      <c r="C24" s="281" t="s">
        <v>230</v>
      </c>
      <c r="D24" s="280" t="s">
        <v>231</v>
      </c>
      <c r="E24" s="449">
        <v>0</v>
      </c>
      <c r="F24" s="448">
        <v>0</v>
      </c>
      <c r="G24" s="448">
        <v>0</v>
      </c>
      <c r="H24" s="448">
        <v>0</v>
      </c>
      <c r="I24" s="448">
        <v>0</v>
      </c>
      <c r="J24" s="448">
        <v>0</v>
      </c>
      <c r="K24" s="448">
        <v>0</v>
      </c>
      <c r="L24" s="448">
        <v>0</v>
      </c>
      <c r="M24" s="448">
        <v>0</v>
      </c>
      <c r="N24" s="448">
        <v>0</v>
      </c>
      <c r="O24" s="448">
        <v>0</v>
      </c>
      <c r="P24" s="448">
        <v>0</v>
      </c>
      <c r="Q24" s="448">
        <v>0</v>
      </c>
      <c r="R24" s="448">
        <v>0</v>
      </c>
      <c r="S24" s="448">
        <v>0</v>
      </c>
      <c r="T24" s="448">
        <v>0</v>
      </c>
      <c r="U24" s="448">
        <v>0</v>
      </c>
      <c r="V24" s="448">
        <v>0</v>
      </c>
    </row>
    <row r="25" spans="1:23" s="5" customFormat="1" ht="22.5" customHeight="1" thickBot="1">
      <c r="A25" s="104" t="s">
        <v>9</v>
      </c>
      <c r="B25" s="984" t="s">
        <v>112</v>
      </c>
      <c r="C25" s="984"/>
      <c r="D25" s="984"/>
      <c r="E25" s="381">
        <f t="shared" ref="E25:V25" si="6">SUM(E26:E28)</f>
        <v>6075031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ref="K25" si="7">SUM(K26:K28)</f>
        <v>6075031</v>
      </c>
      <c r="L25" s="62">
        <f t="shared" si="6"/>
        <v>5087882</v>
      </c>
      <c r="M25" s="62">
        <f t="shared" si="6"/>
        <v>3543082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ref="Q25" si="8">SUM(Q26:Q28)</f>
        <v>0</v>
      </c>
      <c r="R25" s="62">
        <f t="shared" si="6"/>
        <v>0</v>
      </c>
      <c r="S25" s="62">
        <f t="shared" si="6"/>
        <v>0</v>
      </c>
      <c r="T25" s="62">
        <f t="shared" si="6"/>
        <v>0</v>
      </c>
      <c r="U25" s="62">
        <f t="shared" si="6"/>
        <v>0</v>
      </c>
      <c r="V25" s="62">
        <f t="shared" si="6"/>
        <v>0</v>
      </c>
    </row>
    <row r="26" spans="1:23" s="5" customFormat="1" ht="22.5" customHeight="1">
      <c r="A26" s="103"/>
      <c r="B26" s="108" t="s">
        <v>44</v>
      </c>
      <c r="C26" s="985" t="s">
        <v>2</v>
      </c>
      <c r="D26" s="985"/>
      <c r="E26" s="380">
        <v>6075031</v>
      </c>
      <c r="F26" s="380"/>
      <c r="G26" s="380"/>
      <c r="H26" s="380"/>
      <c r="I26" s="380"/>
      <c r="J26" s="380"/>
      <c r="K26" s="301">
        <f>+E26-Q26</f>
        <v>6075031</v>
      </c>
      <c r="L26" s="380">
        <v>5087882</v>
      </c>
      <c r="M26" s="380">
        <v>3543082</v>
      </c>
      <c r="N26" s="301">
        <f>+H26-T26</f>
        <v>0</v>
      </c>
      <c r="O26" s="301"/>
      <c r="P26" s="301"/>
      <c r="Q26" s="301">
        <v>0</v>
      </c>
      <c r="R26" s="301">
        <v>0</v>
      </c>
      <c r="S26" s="301">
        <v>0</v>
      </c>
      <c r="T26" s="301">
        <v>0</v>
      </c>
      <c r="U26" s="301">
        <v>0</v>
      </c>
      <c r="V26" s="301">
        <v>0</v>
      </c>
    </row>
    <row r="27" spans="1:23" s="8" customFormat="1" ht="22.5" customHeight="1">
      <c r="A27" s="117"/>
      <c r="B27" s="95" t="s">
        <v>45</v>
      </c>
      <c r="C27" s="980" t="s">
        <v>375</v>
      </c>
      <c r="D27" s="980"/>
      <c r="E27" s="375"/>
      <c r="F27" s="298"/>
      <c r="G27" s="298"/>
      <c r="H27" s="298"/>
      <c r="I27" s="298">
        <v>0</v>
      </c>
      <c r="J27" s="298">
        <v>0</v>
      </c>
      <c r="K27" s="298"/>
      <c r="L27" s="298">
        <v>0</v>
      </c>
      <c r="M27" s="298">
        <v>0</v>
      </c>
      <c r="N27" s="298"/>
      <c r="O27" s="298">
        <v>0</v>
      </c>
      <c r="P27" s="298">
        <v>0</v>
      </c>
      <c r="Q27" s="298">
        <v>0</v>
      </c>
      <c r="R27" s="298">
        <v>0</v>
      </c>
      <c r="S27" s="298">
        <v>0</v>
      </c>
      <c r="T27" s="298">
        <v>0</v>
      </c>
      <c r="U27" s="298">
        <v>0</v>
      </c>
      <c r="V27" s="298">
        <v>0</v>
      </c>
    </row>
    <row r="28" spans="1:23" s="8" customFormat="1" ht="22.5" customHeight="1" thickBot="1">
      <c r="A28" s="123"/>
      <c r="B28" s="109" t="s">
        <v>81</v>
      </c>
      <c r="C28" s="124" t="s">
        <v>113</v>
      </c>
      <c r="D28" s="124"/>
      <c r="E28" s="397"/>
      <c r="F28" s="398"/>
      <c r="G28" s="398"/>
      <c r="H28" s="398"/>
      <c r="I28" s="398">
        <v>0</v>
      </c>
      <c r="J28" s="398">
        <v>0</v>
      </c>
      <c r="K28" s="398">
        <v>0</v>
      </c>
      <c r="L28" s="398">
        <v>0</v>
      </c>
      <c r="M28" s="398">
        <v>0</v>
      </c>
      <c r="N28" s="398">
        <v>0</v>
      </c>
      <c r="O28" s="398">
        <v>0</v>
      </c>
      <c r="P28" s="398">
        <v>0</v>
      </c>
      <c r="Q28" s="398">
        <v>0</v>
      </c>
      <c r="R28" s="398">
        <v>0</v>
      </c>
      <c r="S28" s="398">
        <v>0</v>
      </c>
      <c r="T28" s="398">
        <v>0</v>
      </c>
      <c r="U28" s="398">
        <v>0</v>
      </c>
      <c r="V28" s="398">
        <v>0</v>
      </c>
    </row>
    <row r="29" spans="1:23" s="63" customFormat="1" ht="22.5" hidden="1" customHeight="1" thickBot="1">
      <c r="A29" s="83" t="s">
        <v>10</v>
      </c>
      <c r="B29" s="110" t="s">
        <v>114</v>
      </c>
      <c r="C29" s="110"/>
      <c r="D29" s="110"/>
      <c r="E29" s="382">
        <v>0</v>
      </c>
      <c r="F29" s="383">
        <v>0</v>
      </c>
      <c r="G29" s="383">
        <v>0</v>
      </c>
      <c r="H29" s="383">
        <v>0</v>
      </c>
      <c r="I29" s="383">
        <v>0</v>
      </c>
      <c r="J29" s="383">
        <v>0</v>
      </c>
      <c r="K29" s="383">
        <v>0</v>
      </c>
      <c r="L29" s="383">
        <v>0</v>
      </c>
      <c r="M29" s="383">
        <v>0</v>
      </c>
      <c r="N29" s="383">
        <v>0</v>
      </c>
      <c r="O29" s="383">
        <v>0</v>
      </c>
      <c r="P29" s="383">
        <v>0</v>
      </c>
      <c r="Q29" s="383">
        <v>0</v>
      </c>
      <c r="R29" s="383">
        <v>0</v>
      </c>
      <c r="S29" s="383">
        <v>0</v>
      </c>
      <c r="T29" s="383">
        <v>0</v>
      </c>
      <c r="U29" s="383">
        <v>0</v>
      </c>
      <c r="V29" s="383">
        <v>0</v>
      </c>
    </row>
    <row r="30" spans="1:23" s="63" customFormat="1" ht="22.5" hidden="1" customHeight="1" thickBot="1">
      <c r="A30" s="104"/>
      <c r="B30" s="984"/>
      <c r="C30" s="984"/>
      <c r="D30" s="984"/>
      <c r="Q30" s="299">
        <v>0</v>
      </c>
      <c r="R30" s="299">
        <v>0</v>
      </c>
      <c r="S30" s="299">
        <v>0</v>
      </c>
      <c r="T30" s="299">
        <v>0</v>
      </c>
      <c r="U30" s="299">
        <v>0</v>
      </c>
      <c r="V30" s="299">
        <v>0</v>
      </c>
    </row>
    <row r="31" spans="1:23" s="63" customFormat="1" ht="22.5" customHeight="1" thickBot="1">
      <c r="A31" s="104" t="s">
        <v>10</v>
      </c>
      <c r="B31" s="955" t="s">
        <v>115</v>
      </c>
      <c r="C31" s="955"/>
      <c r="D31" s="955"/>
      <c r="E31" s="379">
        <f>E6+E17+E25+E29</f>
        <v>67785141</v>
      </c>
      <c r="F31" s="379">
        <f>F6+F17+F25</f>
        <v>1500000</v>
      </c>
      <c r="G31" s="379">
        <f>G6+G17+G25</f>
        <v>1500000</v>
      </c>
      <c r="H31" s="379">
        <f>H6+H17+H25</f>
        <v>0</v>
      </c>
      <c r="I31" s="299">
        <f>I6+I17+I25+I29+I35</f>
        <v>0</v>
      </c>
      <c r="J31" s="299">
        <f>J6+J17+J25+J29+J35</f>
        <v>0</v>
      </c>
      <c r="K31" s="379">
        <f t="shared" ref="K31" si="9">K6+K17+K25</f>
        <v>65891741</v>
      </c>
      <c r="L31" s="379">
        <f t="shared" ref="K31:Q31" si="10">L6+L17+L25</f>
        <v>23004914</v>
      </c>
      <c r="M31" s="379">
        <f t="shared" si="10"/>
        <v>24259114</v>
      </c>
      <c r="N31" s="379">
        <f t="shared" si="10"/>
        <v>0</v>
      </c>
      <c r="O31" s="379">
        <f t="shared" si="10"/>
        <v>0</v>
      </c>
      <c r="P31" s="379">
        <f t="shared" si="10"/>
        <v>0</v>
      </c>
      <c r="Q31" s="299">
        <f t="shared" ref="Q31" si="11">Q6+Q17+Q25+Q29+Q30</f>
        <v>1893400</v>
      </c>
      <c r="R31" s="299">
        <f t="shared" ref="R31:V31" si="12">R6+R17+R25+R29+R30</f>
        <v>29828393</v>
      </c>
      <c r="S31" s="299">
        <f t="shared" si="12"/>
        <v>28529393</v>
      </c>
      <c r="T31" s="299">
        <f t="shared" si="12"/>
        <v>0</v>
      </c>
      <c r="U31" s="299">
        <f t="shared" si="12"/>
        <v>0</v>
      </c>
      <c r="V31" s="299">
        <f t="shared" si="12"/>
        <v>0</v>
      </c>
    </row>
    <row r="32" spans="1:23" s="63" customFormat="1" ht="22.5" customHeight="1" thickBot="1">
      <c r="A32" s="81">
        <v>5</v>
      </c>
      <c r="B32" s="1021" t="s">
        <v>116</v>
      </c>
      <c r="C32" s="1021"/>
      <c r="D32" s="1021"/>
      <c r="E32" s="384">
        <f t="shared" ref="E32:T32" si="13">SUM(E33:E35)</f>
        <v>21102626</v>
      </c>
      <c r="F32" s="384">
        <f t="shared" si="13"/>
        <v>0</v>
      </c>
      <c r="G32" s="384">
        <f t="shared" si="13"/>
        <v>0</v>
      </c>
      <c r="H32" s="384">
        <f t="shared" si="13"/>
        <v>0</v>
      </c>
      <c r="I32" s="384">
        <f t="shared" si="13"/>
        <v>0</v>
      </c>
      <c r="J32" s="384">
        <f t="shared" si="13"/>
        <v>0</v>
      </c>
      <c r="K32" s="384">
        <f t="shared" ref="K32" si="14">SUM(K33:K35)</f>
        <v>21102626</v>
      </c>
      <c r="L32" s="384">
        <f t="shared" si="13"/>
        <v>1185112</v>
      </c>
      <c r="M32" s="384">
        <f t="shared" si="13"/>
        <v>1185112</v>
      </c>
      <c r="N32" s="384">
        <f t="shared" si="13"/>
        <v>0</v>
      </c>
      <c r="O32" s="384">
        <f t="shared" si="13"/>
        <v>0</v>
      </c>
      <c r="P32" s="384">
        <f t="shared" si="13"/>
        <v>0</v>
      </c>
      <c r="Q32" s="384">
        <f t="shared" ref="Q32" si="15">SUM(Q33:Q35)</f>
        <v>0</v>
      </c>
      <c r="R32" s="384">
        <f t="shared" si="13"/>
        <v>16469963</v>
      </c>
      <c r="S32" s="384">
        <f t="shared" si="13"/>
        <v>16513763</v>
      </c>
      <c r="T32" s="384">
        <f t="shared" si="13"/>
        <v>0</v>
      </c>
      <c r="U32" s="107"/>
      <c r="V32" s="107"/>
    </row>
    <row r="33" spans="1:22" s="5" customFormat="1" ht="22.5" customHeight="1">
      <c r="A33" s="126"/>
      <c r="B33" s="108" t="s">
        <v>46</v>
      </c>
      <c r="C33" s="959" t="s">
        <v>511</v>
      </c>
      <c r="D33" s="1022"/>
      <c r="E33" s="380">
        <v>1319483</v>
      </c>
      <c r="F33" s="380"/>
      <c r="G33" s="380"/>
      <c r="H33" s="380"/>
      <c r="I33" s="380"/>
      <c r="J33" s="380"/>
      <c r="K33" s="301">
        <f>+E33-Q33</f>
        <v>1319483</v>
      </c>
      <c r="L33" s="380">
        <v>1185112</v>
      </c>
      <c r="M33" s="380">
        <v>1185112</v>
      </c>
      <c r="N33" s="301">
        <f>+H33-T33</f>
        <v>0</v>
      </c>
      <c r="O33" s="301"/>
      <c r="P33" s="301"/>
      <c r="Q33" s="301"/>
      <c r="R33" s="301"/>
      <c r="S33" s="301"/>
      <c r="T33" s="301"/>
      <c r="U33" s="301"/>
      <c r="V33" s="301"/>
    </row>
    <row r="34" spans="1:22" s="5" customFormat="1" ht="22.5" customHeight="1">
      <c r="A34" s="86"/>
      <c r="B34" s="95" t="s">
        <v>47</v>
      </c>
      <c r="C34" s="981" t="s">
        <v>377</v>
      </c>
      <c r="D34" s="981"/>
      <c r="E34" s="445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125"/>
      <c r="R34" s="125"/>
      <c r="S34" s="125"/>
      <c r="T34" s="125"/>
      <c r="U34" s="125"/>
      <c r="V34" s="125"/>
    </row>
    <row r="35" spans="1:22" s="5" customFormat="1" ht="22.5" customHeight="1" thickBot="1">
      <c r="A35" s="831"/>
      <c r="B35" s="832" t="s">
        <v>84</v>
      </c>
      <c r="C35" s="833" t="s">
        <v>376</v>
      </c>
      <c r="D35" s="833"/>
      <c r="E35" s="834">
        <v>19783143</v>
      </c>
      <c r="F35" s="834"/>
      <c r="G35" s="834"/>
      <c r="H35" s="835"/>
      <c r="I35" s="835"/>
      <c r="J35" s="835"/>
      <c r="K35" s="301">
        <f>+E35-Q35</f>
        <v>19783143</v>
      </c>
      <c r="L35" s="835"/>
      <c r="M35" s="835"/>
      <c r="N35" s="301">
        <f>+H35-T35</f>
        <v>0</v>
      </c>
      <c r="O35" s="835"/>
      <c r="P35" s="835"/>
      <c r="Q35" s="448"/>
      <c r="R35" s="834">
        <v>16469963</v>
      </c>
      <c r="S35" s="834">
        <v>16513763</v>
      </c>
      <c r="T35" s="448"/>
      <c r="U35" s="448"/>
      <c r="V35" s="448"/>
    </row>
    <row r="36" spans="1:22" s="5" customFormat="1" ht="22.5" customHeight="1" thickBot="1">
      <c r="A36" s="104" t="s">
        <v>12</v>
      </c>
      <c r="B36" s="955" t="s">
        <v>266</v>
      </c>
      <c r="C36" s="955"/>
      <c r="D36" s="955"/>
      <c r="E36" s="381">
        <f>E31+E32</f>
        <v>88887767</v>
      </c>
      <c r="F36" s="381">
        <f>F31+F32</f>
        <v>1500000</v>
      </c>
      <c r="G36" s="381">
        <f>G31+G32</f>
        <v>1500000</v>
      </c>
      <c r="H36" s="62">
        <f t="shared" ref="H36:V36" si="16">H31+H32</f>
        <v>0</v>
      </c>
      <c r="I36" s="62">
        <f t="shared" si="16"/>
        <v>0</v>
      </c>
      <c r="J36" s="62">
        <f t="shared" si="16"/>
        <v>0</v>
      </c>
      <c r="K36" s="62">
        <f t="shared" ref="K36" si="17">K31+K32</f>
        <v>86994367</v>
      </c>
      <c r="L36" s="381">
        <f t="shared" si="16"/>
        <v>24190026</v>
      </c>
      <c r="M36" s="62">
        <f t="shared" si="16"/>
        <v>25444226</v>
      </c>
      <c r="N36" s="62">
        <f t="shared" si="16"/>
        <v>0</v>
      </c>
      <c r="O36" s="62">
        <f t="shared" si="16"/>
        <v>0</v>
      </c>
      <c r="P36" s="62">
        <f t="shared" si="16"/>
        <v>0</v>
      </c>
      <c r="Q36" s="62">
        <f t="shared" ref="Q36" si="18">Q31+Q32</f>
        <v>1893400</v>
      </c>
      <c r="R36" s="62">
        <f t="shared" si="16"/>
        <v>46298356</v>
      </c>
      <c r="S36" s="62">
        <f t="shared" si="16"/>
        <v>45043156</v>
      </c>
      <c r="T36" s="62">
        <f t="shared" si="16"/>
        <v>0</v>
      </c>
      <c r="U36" s="62">
        <f t="shared" si="16"/>
        <v>0</v>
      </c>
      <c r="V36" s="62">
        <f t="shared" si="16"/>
        <v>0</v>
      </c>
    </row>
    <row r="37" spans="1:22" s="5" customFormat="1" ht="20.100000000000001" hidden="1" customHeight="1" thickBot="1">
      <c r="A37" s="952" t="s">
        <v>267</v>
      </c>
      <c r="B37" s="953"/>
      <c r="C37" s="953"/>
      <c r="D37" s="953"/>
      <c r="E37" s="702"/>
      <c r="F37" s="703"/>
      <c r="G37" s="703"/>
      <c r="H37" s="703"/>
      <c r="I37" s="703"/>
      <c r="J37" s="704"/>
      <c r="K37" s="702"/>
      <c r="L37" s="703"/>
      <c r="M37" s="703"/>
      <c r="N37" s="703"/>
      <c r="O37" s="703"/>
      <c r="P37" s="704"/>
      <c r="Q37" s="702"/>
      <c r="R37" s="703"/>
      <c r="S37" s="703"/>
      <c r="T37" s="703"/>
      <c r="U37" s="703"/>
      <c r="V37" s="708"/>
    </row>
    <row r="38" spans="1:22" s="5" customFormat="1" ht="20.100000000000001" hidden="1" customHeight="1" thickBot="1">
      <c r="A38" s="954" t="s">
        <v>7</v>
      </c>
      <c r="B38" s="955"/>
      <c r="C38" s="955"/>
      <c r="D38" s="955"/>
      <c r="E38" s="456">
        <f>SUM(E36:E37)</f>
        <v>88887767</v>
      </c>
      <c r="F38" s="457">
        <f>SUM(F36:F37)</f>
        <v>1500000</v>
      </c>
      <c r="G38" s="457">
        <f>SUM(G36:G37)</f>
        <v>1500000</v>
      </c>
      <c r="H38" s="457">
        <f>SUM(H36:H37)</f>
        <v>0</v>
      </c>
      <c r="I38" s="457">
        <f>SUM(I36:I37)</f>
        <v>0</v>
      </c>
      <c r="J38" s="458"/>
      <c r="K38" s="456">
        <f>SUM(K36:K37)</f>
        <v>86994367</v>
      </c>
      <c r="L38" s="457">
        <f>SUM(L36:L37)</f>
        <v>24190026</v>
      </c>
      <c r="M38" s="457">
        <f>SUM(M36:M37)</f>
        <v>25444226</v>
      </c>
      <c r="N38" s="457">
        <f>SUM(N36:N37)</f>
        <v>0</v>
      </c>
      <c r="O38" s="457">
        <f>SUM(O36:O37)</f>
        <v>0</v>
      </c>
      <c r="P38" s="458"/>
      <c r="Q38" s="456">
        <f>SUM(Q36:Q37)</f>
        <v>1893400</v>
      </c>
      <c r="R38" s="457">
        <f>SUM(R36:R37)</f>
        <v>46298356</v>
      </c>
      <c r="S38" s="457">
        <f>SUM(S36:S37)</f>
        <v>45043156</v>
      </c>
      <c r="T38" s="457">
        <f>SUM(T36:T37)</f>
        <v>0</v>
      </c>
      <c r="U38" s="457">
        <f>SUM(U36:U37)</f>
        <v>0</v>
      </c>
      <c r="V38" s="459"/>
    </row>
    <row r="39" spans="1:22" s="5" customFormat="1" ht="20.100000000000001" customHeight="1">
      <c r="A39" s="542"/>
      <c r="B39" s="709"/>
      <c r="C39" s="542"/>
      <c r="D39" s="542"/>
      <c r="E39" s="710"/>
      <c r="F39" s="710"/>
      <c r="G39" s="710"/>
      <c r="H39" s="710"/>
      <c r="I39" s="710"/>
      <c r="J39" s="710"/>
      <c r="K39" s="711"/>
      <c r="L39" s="711"/>
      <c r="M39" s="711"/>
      <c r="N39" s="711"/>
      <c r="O39" s="711"/>
      <c r="P39" s="711"/>
      <c r="Q39" s="711"/>
      <c r="R39" s="711"/>
      <c r="S39" s="712"/>
      <c r="T39" s="712"/>
      <c r="U39" s="712"/>
      <c r="V39" s="712"/>
    </row>
    <row r="40" spans="1:22" s="5" customFormat="1" ht="20.100000000000001" customHeight="1">
      <c r="A40" s="51"/>
      <c r="B40" s="52"/>
      <c r="C40" s="52"/>
      <c r="D40" s="25"/>
      <c r="E40" s="6"/>
      <c r="F40" s="6"/>
      <c r="G40" s="6"/>
      <c r="H40" s="6"/>
      <c r="I40" s="6"/>
      <c r="J40" s="6"/>
      <c r="K40" s="128"/>
      <c r="L40" s="128"/>
      <c r="M40" s="128"/>
      <c r="N40" s="128"/>
      <c r="O40" s="128"/>
      <c r="P40" s="128"/>
      <c r="Q40" s="128"/>
      <c r="R40" s="128"/>
    </row>
    <row r="41" spans="1:22">
      <c r="A41" s="113"/>
      <c r="B41" s="50"/>
      <c r="C41" s="50"/>
      <c r="D41" s="25"/>
      <c r="E41" s="4"/>
      <c r="F41" s="4"/>
      <c r="G41" s="4"/>
      <c r="H41" s="4"/>
      <c r="I41" s="4"/>
      <c r="J41" s="4"/>
    </row>
    <row r="42" spans="1:22">
      <c r="A42" s="113"/>
      <c r="B42" s="50"/>
      <c r="C42" s="50"/>
      <c r="D42" s="25"/>
      <c r="E42" s="4"/>
      <c r="F42" s="4"/>
      <c r="G42" s="4"/>
      <c r="H42" s="4"/>
      <c r="I42" s="4"/>
      <c r="J42" s="4"/>
    </row>
    <row r="43" spans="1:22">
      <c r="A43" s="113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>
      <c r="A44" s="113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>
      <c r="A45" s="113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>
      <c r="A46" s="113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>
      <c r="A47" s="113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>
      <c r="A48" s="113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13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13"/>
      <c r="B50" s="50"/>
      <c r="C50" s="50"/>
      <c r="D50" s="25"/>
      <c r="E50" s="3"/>
      <c r="F50" s="3"/>
      <c r="G50" s="3"/>
      <c r="H50" s="3"/>
      <c r="I50" s="3"/>
      <c r="J50" s="3"/>
    </row>
    <row r="51" spans="1:18">
      <c r="A51" s="113"/>
      <c r="B51" s="50"/>
      <c r="C51" s="50"/>
      <c r="D51" s="25"/>
      <c r="E51" s="3"/>
      <c r="F51" s="3"/>
      <c r="G51" s="3"/>
      <c r="H51" s="3"/>
      <c r="I51" s="3"/>
      <c r="J51" s="3"/>
    </row>
    <row r="52" spans="1:18">
      <c r="A52" s="113"/>
      <c r="B52" s="50"/>
      <c r="C52" s="50"/>
      <c r="D52" s="25"/>
      <c r="E52" s="3"/>
      <c r="F52" s="3"/>
      <c r="G52" s="3"/>
      <c r="H52" s="3"/>
      <c r="I52" s="3"/>
      <c r="J52" s="3"/>
    </row>
    <row r="53" spans="1:18">
      <c r="A53" s="113"/>
      <c r="B53" s="50"/>
      <c r="C53" s="50"/>
      <c r="D53" s="25"/>
      <c r="E53" s="3"/>
      <c r="F53" s="3"/>
      <c r="G53" s="3"/>
      <c r="H53" s="3"/>
      <c r="I53" s="3"/>
      <c r="J53" s="3"/>
    </row>
    <row r="54" spans="1:18">
      <c r="A54" s="113"/>
      <c r="B54" s="50"/>
      <c r="C54" s="50"/>
      <c r="D54" s="25"/>
      <c r="E54" s="3"/>
      <c r="F54" s="3"/>
      <c r="G54" s="3"/>
      <c r="H54" s="3"/>
      <c r="I54" s="3"/>
      <c r="J54" s="3"/>
    </row>
    <row r="55" spans="1:18">
      <c r="A55" s="113"/>
      <c r="B55" s="50"/>
      <c r="C55" s="50"/>
      <c r="D55" s="25"/>
      <c r="E55" s="3"/>
      <c r="F55" s="3"/>
      <c r="G55" s="3"/>
      <c r="H55" s="3"/>
      <c r="I55" s="3"/>
      <c r="J55" s="3"/>
    </row>
    <row r="56" spans="1:18">
      <c r="A56" s="113"/>
      <c r="B56" s="50"/>
      <c r="C56" s="50"/>
      <c r="D56" s="25"/>
      <c r="E56" s="3"/>
      <c r="F56" s="3"/>
      <c r="G56" s="3"/>
      <c r="H56" s="3"/>
      <c r="I56" s="3"/>
      <c r="J56" s="3"/>
    </row>
    <row r="57" spans="1:18">
      <c r="A57" s="113"/>
      <c r="B57" s="50"/>
      <c r="C57" s="50"/>
      <c r="D57" s="25"/>
      <c r="E57" s="3"/>
      <c r="F57" s="3"/>
      <c r="G57" s="3"/>
      <c r="H57" s="3"/>
      <c r="I57" s="3"/>
      <c r="J57" s="3"/>
    </row>
    <row r="58" spans="1:18">
      <c r="A58" s="113"/>
      <c r="B58" s="50"/>
      <c r="C58" s="50"/>
      <c r="D58" s="25"/>
      <c r="E58" s="3"/>
      <c r="F58" s="3"/>
      <c r="G58" s="3"/>
      <c r="H58" s="3"/>
      <c r="I58" s="3"/>
      <c r="J58" s="3"/>
    </row>
    <row r="59" spans="1:18">
      <c r="A59" s="113"/>
      <c r="B59" s="50"/>
      <c r="C59" s="50"/>
      <c r="D59" s="25"/>
      <c r="E59" s="3"/>
      <c r="F59" s="3"/>
      <c r="G59" s="3"/>
      <c r="H59" s="3"/>
      <c r="I59" s="3"/>
      <c r="J59" s="3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3"/>
  <sheetViews>
    <sheetView topLeftCell="A19" workbookViewId="0">
      <selection activeCell="T7" sqref="T7"/>
    </sheetView>
  </sheetViews>
  <sheetFormatPr defaultRowHeight="12.75"/>
  <cols>
    <col min="1" max="1" width="8.28515625" style="338" customWidth="1"/>
    <col min="2" max="2" width="8.28515625" style="332" customWidth="1"/>
    <col min="3" max="3" width="52" style="332" customWidth="1"/>
    <col min="4" max="4" width="13.140625" style="332" customWidth="1"/>
    <col min="5" max="5" width="11" style="332" hidden="1" customWidth="1"/>
    <col min="6" max="9" width="10.5703125" style="332" hidden="1" customWidth="1"/>
    <col min="10" max="10" width="10.5703125" style="332" customWidth="1"/>
    <col min="11" max="15" width="10.5703125" style="332" hidden="1" customWidth="1"/>
    <col min="16" max="16" width="10.5703125" style="332" customWidth="1"/>
    <col min="17" max="18" width="10.5703125" style="332" hidden="1" customWidth="1"/>
    <col min="19" max="19" width="14.85546875" style="332" hidden="1" customWidth="1"/>
    <col min="20" max="20" width="10.5703125" style="332" customWidth="1"/>
    <col min="21" max="16384" width="9.140625" style="332"/>
  </cols>
  <sheetData>
    <row r="1" spans="1:19" s="141" customFormat="1" ht="21" customHeight="1">
      <c r="A1" s="137"/>
      <c r="B1" s="138"/>
      <c r="C1" s="139"/>
      <c r="D1" s="140"/>
      <c r="E1" s="140"/>
      <c r="F1" s="140"/>
      <c r="G1" s="140"/>
      <c r="H1" s="140"/>
      <c r="I1" s="140"/>
      <c r="J1" s="1024" t="s">
        <v>451</v>
      </c>
      <c r="K1" s="1024"/>
      <c r="L1" s="1024"/>
      <c r="M1" s="1024"/>
      <c r="N1" s="1024"/>
      <c r="O1" s="1024"/>
      <c r="P1" s="1024"/>
    </row>
    <row r="2" spans="1:19" s="141" customFormat="1" ht="21" customHeight="1">
      <c r="A2" s="257"/>
      <c r="B2" s="138"/>
      <c r="C2" s="143"/>
      <c r="D2" s="142"/>
      <c r="E2" s="142"/>
      <c r="F2" s="142"/>
      <c r="G2" s="142"/>
      <c r="H2" s="142"/>
      <c r="I2" s="142"/>
    </row>
    <row r="3" spans="1:19" s="144" customFormat="1" ht="25.5" customHeight="1">
      <c r="A3" s="1023" t="s">
        <v>450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  <c r="P3" s="1023"/>
    </row>
    <row r="4" spans="1:19" s="147" customFormat="1" ht="15.95" customHeight="1" thickBot="1">
      <c r="A4" s="145"/>
      <c r="B4" s="145"/>
      <c r="C4" s="145"/>
      <c r="P4" s="146" t="s">
        <v>485</v>
      </c>
    </row>
    <row r="5" spans="1:19" s="147" customFormat="1" ht="41.25" customHeight="1" thickBot="1">
      <c r="A5" s="145"/>
      <c r="B5" s="145"/>
      <c r="C5" s="145"/>
      <c r="D5" s="1028" t="s">
        <v>4</v>
      </c>
      <c r="E5" s="1029"/>
      <c r="F5" s="1029"/>
      <c r="G5" s="1029"/>
      <c r="H5" s="1029"/>
      <c r="I5" s="1030"/>
      <c r="J5" s="1028" t="s">
        <v>72</v>
      </c>
      <c r="K5" s="1029"/>
      <c r="L5" s="1029"/>
      <c r="M5" s="1029"/>
      <c r="N5" s="1029"/>
      <c r="O5" s="1030"/>
      <c r="P5" s="1028" t="s">
        <v>166</v>
      </c>
      <c r="Q5" s="1029"/>
      <c r="R5" s="1029"/>
      <c r="S5" s="1029"/>
    </row>
    <row r="6" spans="1:19" ht="13.5" hidden="1" thickBot="1">
      <c r="A6" s="1026" t="s">
        <v>120</v>
      </c>
      <c r="B6" s="1027"/>
      <c r="C6" s="587" t="s">
        <v>121</v>
      </c>
      <c r="D6" s="576" t="s">
        <v>78</v>
      </c>
      <c r="E6" s="148" t="s">
        <v>250</v>
      </c>
      <c r="F6" s="148" t="s">
        <v>254</v>
      </c>
      <c r="G6" s="148" t="s">
        <v>258</v>
      </c>
      <c r="H6" s="148" t="s">
        <v>279</v>
      </c>
      <c r="I6" s="148" t="s">
        <v>310</v>
      </c>
      <c r="J6" s="576" t="s">
        <v>78</v>
      </c>
      <c r="K6" s="148" t="s">
        <v>250</v>
      </c>
      <c r="L6" s="148" t="s">
        <v>254</v>
      </c>
      <c r="M6" s="148" t="s">
        <v>258</v>
      </c>
      <c r="N6" s="148" t="s">
        <v>279</v>
      </c>
      <c r="O6" s="148" t="s">
        <v>310</v>
      </c>
      <c r="P6" s="576" t="s">
        <v>78</v>
      </c>
      <c r="Q6" s="148" t="s">
        <v>499</v>
      </c>
      <c r="R6" s="148" t="s">
        <v>310</v>
      </c>
      <c r="S6" s="543" t="s">
        <v>258</v>
      </c>
    </row>
    <row r="7" spans="1:19" s="153" customFormat="1" ht="12.95" customHeight="1" thickBot="1">
      <c r="A7" s="150">
        <v>1</v>
      </c>
      <c r="B7" s="151">
        <v>2</v>
      </c>
      <c r="C7" s="312">
        <v>3</v>
      </c>
      <c r="D7" s="150">
        <v>4</v>
      </c>
      <c r="E7" s="151">
        <v>5</v>
      </c>
      <c r="F7" s="151">
        <v>6</v>
      </c>
      <c r="G7" s="151">
        <v>5</v>
      </c>
      <c r="H7" s="151"/>
      <c r="I7" s="151"/>
      <c r="J7" s="150">
        <v>5</v>
      </c>
      <c r="K7" s="151">
        <v>8</v>
      </c>
      <c r="L7" s="151">
        <v>9</v>
      </c>
      <c r="M7" s="151">
        <v>7</v>
      </c>
      <c r="N7" s="151"/>
      <c r="O7" s="152"/>
      <c r="P7" s="150">
        <v>6</v>
      </c>
      <c r="Q7" s="151">
        <v>11</v>
      </c>
      <c r="R7" s="152">
        <v>4</v>
      </c>
      <c r="S7" s="594">
        <v>9</v>
      </c>
    </row>
    <row r="8" spans="1:19" s="153" customFormat="1" ht="15.95" customHeight="1" thickBot="1">
      <c r="A8" s="154"/>
      <c r="B8" s="155"/>
      <c r="C8" s="155" t="s">
        <v>122</v>
      </c>
      <c r="D8" s="552"/>
      <c r="E8" s="603"/>
      <c r="F8" s="603"/>
      <c r="G8" s="603"/>
      <c r="H8" s="603"/>
      <c r="I8" s="603"/>
      <c r="J8" s="605"/>
      <c r="K8" s="283"/>
      <c r="L8" s="283"/>
      <c r="M8" s="283"/>
      <c r="N8" s="283"/>
      <c r="O8" s="284"/>
      <c r="P8" s="605"/>
      <c r="Q8" s="283"/>
      <c r="R8" s="284"/>
      <c r="S8" s="595"/>
    </row>
    <row r="9" spans="1:19" s="159" customFormat="1" ht="12" customHeight="1" thickBot="1">
      <c r="A9" s="150" t="s">
        <v>28</v>
      </c>
      <c r="B9" s="156"/>
      <c r="C9" s="588" t="s">
        <v>437</v>
      </c>
      <c r="D9" s="553">
        <f>SUM(D10:D13)</f>
        <v>15610020</v>
      </c>
      <c r="E9" s="553">
        <v>15539880</v>
      </c>
      <c r="F9" s="553">
        <v>15539875</v>
      </c>
      <c r="G9" s="553">
        <f>SUM(G10:G13)</f>
        <v>0</v>
      </c>
      <c r="H9" s="553"/>
      <c r="I9" s="553"/>
      <c r="J9" s="553">
        <f>SUM(J10:J13)</f>
        <v>15610020</v>
      </c>
      <c r="K9" s="553">
        <v>15539880</v>
      </c>
      <c r="L9" s="553">
        <v>15539875</v>
      </c>
      <c r="M9" s="553">
        <f>SUM(M10:M13)</f>
        <v>0</v>
      </c>
      <c r="N9" s="222"/>
      <c r="O9" s="222"/>
      <c r="P9" s="553"/>
      <c r="Q9" s="222"/>
      <c r="R9" s="158"/>
      <c r="S9" s="545"/>
    </row>
    <row r="10" spans="1:19" s="159" customFormat="1" ht="12" customHeight="1" thickBot="1">
      <c r="A10" s="150"/>
      <c r="B10" s="156"/>
      <c r="C10" s="861" t="s">
        <v>502</v>
      </c>
      <c r="D10" s="553">
        <v>15600000</v>
      </c>
      <c r="E10" s="553"/>
      <c r="F10" s="862"/>
      <c r="G10" s="862"/>
      <c r="H10" s="553"/>
      <c r="I10" s="553"/>
      <c r="J10" s="553">
        <v>15600000</v>
      </c>
      <c r="K10" s="285"/>
      <c r="L10" s="285"/>
      <c r="M10" s="862"/>
      <c r="N10" s="222"/>
      <c r="O10" s="222"/>
      <c r="P10" s="553"/>
      <c r="Q10" s="222"/>
      <c r="R10" s="158"/>
      <c r="S10" s="545"/>
    </row>
    <row r="11" spans="1:19" s="159" customFormat="1" ht="12" customHeight="1" thickBot="1">
      <c r="A11" s="150"/>
      <c r="B11" s="156"/>
      <c r="C11" s="861" t="s">
        <v>406</v>
      </c>
      <c r="D11" s="553">
        <v>10000</v>
      </c>
      <c r="E11" s="553"/>
      <c r="F11" s="862"/>
      <c r="G11" s="862"/>
      <c r="H11" s="553"/>
      <c r="I11" s="553"/>
      <c r="J11" s="553">
        <v>10000</v>
      </c>
      <c r="K11" s="285"/>
      <c r="L11" s="285"/>
      <c r="M11" s="862"/>
      <c r="N11" s="222"/>
      <c r="O11" s="222"/>
      <c r="P11" s="553"/>
      <c r="Q11" s="222"/>
      <c r="R11" s="158"/>
      <c r="S11" s="545"/>
    </row>
    <row r="12" spans="1:19" s="159" customFormat="1" ht="12" customHeight="1" thickBot="1">
      <c r="A12" s="150"/>
      <c r="B12" s="156"/>
      <c r="C12" s="861" t="s">
        <v>503</v>
      </c>
      <c r="D12" s="553">
        <v>20</v>
      </c>
      <c r="E12" s="553"/>
      <c r="F12" s="862"/>
      <c r="G12" s="862"/>
      <c r="H12" s="553"/>
      <c r="I12" s="553"/>
      <c r="J12" s="553">
        <v>20</v>
      </c>
      <c r="K12" s="285"/>
      <c r="L12" s="285"/>
      <c r="M12" s="862"/>
      <c r="N12" s="222"/>
      <c r="O12" s="222"/>
      <c r="P12" s="553"/>
      <c r="Q12" s="222"/>
      <c r="R12" s="158"/>
      <c r="S12" s="545"/>
    </row>
    <row r="13" spans="1:19" s="159" customFormat="1" ht="12" customHeight="1" thickBot="1">
      <c r="A13" s="150"/>
      <c r="B13" s="156"/>
      <c r="C13" s="861"/>
      <c r="D13" s="553"/>
      <c r="E13" s="553"/>
      <c r="F13" s="862"/>
      <c r="G13" s="862"/>
      <c r="H13" s="553"/>
      <c r="I13" s="553"/>
      <c r="J13" s="553"/>
      <c r="K13" s="285"/>
      <c r="L13" s="285"/>
      <c r="M13" s="862"/>
      <c r="N13" s="222"/>
      <c r="O13" s="222"/>
      <c r="P13" s="553"/>
      <c r="Q13" s="222"/>
      <c r="R13" s="158"/>
      <c r="S13" s="545"/>
    </row>
    <row r="14" spans="1:19" s="159" customFormat="1" ht="12" customHeight="1" thickBot="1">
      <c r="A14" s="150" t="s">
        <v>29</v>
      </c>
      <c r="B14" s="156"/>
      <c r="C14" s="588" t="s">
        <v>129</v>
      </c>
      <c r="D14" s="553">
        <f>D15+D17</f>
        <v>0</v>
      </c>
      <c r="E14" s="553">
        <f t="shared" ref="E14:J14" si="0">E15+E17</f>
        <v>0</v>
      </c>
      <c r="F14" s="553">
        <f t="shared" si="0"/>
        <v>0</v>
      </c>
      <c r="G14" s="553">
        <f t="shared" si="0"/>
        <v>0</v>
      </c>
      <c r="H14" s="553">
        <f t="shared" si="0"/>
        <v>0</v>
      </c>
      <c r="I14" s="553">
        <f t="shared" si="0"/>
        <v>0</v>
      </c>
      <c r="J14" s="553">
        <f>J15+J17</f>
        <v>0</v>
      </c>
      <c r="K14" s="222">
        <f>K15+K17</f>
        <v>0</v>
      </c>
      <c r="L14" s="222">
        <f>L15+L17</f>
        <v>0</v>
      </c>
      <c r="M14" s="553">
        <f t="shared" ref="M14" si="1">M15+M17</f>
        <v>0</v>
      </c>
      <c r="N14" s="222">
        <f>N15+N17</f>
        <v>0</v>
      </c>
      <c r="O14" s="222">
        <f>O15+O17</f>
        <v>0</v>
      </c>
      <c r="P14" s="553"/>
      <c r="Q14" s="222"/>
      <c r="R14" s="158"/>
      <c r="S14" s="545"/>
    </row>
    <row r="15" spans="1:19" s="165" customFormat="1" ht="12" customHeight="1">
      <c r="A15" s="162"/>
      <c r="B15" s="161" t="s">
        <v>41</v>
      </c>
      <c r="C15" s="565" t="s">
        <v>85</v>
      </c>
      <c r="D15" s="555"/>
      <c r="E15" s="555"/>
      <c r="F15" s="555"/>
      <c r="G15" s="555"/>
      <c r="H15" s="555"/>
      <c r="I15" s="555"/>
      <c r="J15" s="555"/>
      <c r="K15" s="223"/>
      <c r="L15" s="223"/>
      <c r="M15" s="555"/>
      <c r="N15" s="223"/>
      <c r="O15" s="223"/>
      <c r="P15" s="555"/>
      <c r="Q15" s="223"/>
      <c r="R15" s="164"/>
      <c r="S15" s="579"/>
    </row>
    <row r="16" spans="1:19" s="165" customFormat="1" ht="12" customHeight="1">
      <c r="A16" s="162"/>
      <c r="B16" s="161" t="s">
        <v>42</v>
      </c>
      <c r="C16" s="566" t="s">
        <v>132</v>
      </c>
      <c r="D16" s="555"/>
      <c r="E16" s="555"/>
      <c r="F16" s="555"/>
      <c r="G16" s="555"/>
      <c r="H16" s="555"/>
      <c r="I16" s="555"/>
      <c r="J16" s="555"/>
      <c r="K16" s="223"/>
      <c r="L16" s="223"/>
      <c r="M16" s="555"/>
      <c r="N16" s="223"/>
      <c r="O16" s="223"/>
      <c r="P16" s="555"/>
      <c r="Q16" s="223"/>
      <c r="R16" s="164"/>
      <c r="S16" s="579"/>
    </row>
    <row r="17" spans="1:19" s="165" customFormat="1" ht="12" customHeight="1">
      <c r="A17" s="162"/>
      <c r="B17" s="161" t="s">
        <v>43</v>
      </c>
      <c r="C17" s="566" t="s">
        <v>86</v>
      </c>
      <c r="D17" s="555"/>
      <c r="E17" s="555"/>
      <c r="F17" s="555"/>
      <c r="G17" s="555"/>
      <c r="H17" s="555"/>
      <c r="I17" s="555"/>
      <c r="J17" s="555"/>
      <c r="K17" s="223"/>
      <c r="L17" s="223"/>
      <c r="M17" s="555"/>
      <c r="N17" s="223"/>
      <c r="O17" s="223"/>
      <c r="P17" s="555"/>
      <c r="Q17" s="223"/>
      <c r="R17" s="164"/>
      <c r="S17" s="579"/>
    </row>
    <row r="18" spans="1:19" s="165" customFormat="1" ht="12" customHeight="1" thickBot="1">
      <c r="A18" s="162"/>
      <c r="B18" s="161" t="s">
        <v>367</v>
      </c>
      <c r="C18" s="566" t="s">
        <v>132</v>
      </c>
      <c r="D18" s="555"/>
      <c r="E18" s="555"/>
      <c r="F18" s="555"/>
      <c r="G18" s="555"/>
      <c r="H18" s="555"/>
      <c r="I18" s="555"/>
      <c r="J18" s="555"/>
      <c r="K18" s="223"/>
      <c r="L18" s="223"/>
      <c r="M18" s="555"/>
      <c r="N18" s="223"/>
      <c r="O18" s="223"/>
      <c r="P18" s="555" t="s">
        <v>275</v>
      </c>
      <c r="Q18" s="223"/>
      <c r="R18" s="164"/>
      <c r="S18" s="579"/>
    </row>
    <row r="19" spans="1:19" s="165" customFormat="1" ht="12" customHeight="1" thickBot="1">
      <c r="A19" s="170" t="s">
        <v>9</v>
      </c>
      <c r="B19" s="171"/>
      <c r="C19" s="564" t="s">
        <v>135</v>
      </c>
      <c r="D19" s="553">
        <f t="shared" ref="D19:O19" si="2">SUM(D20:D21)</f>
        <v>0</v>
      </c>
      <c r="E19" s="553">
        <f t="shared" si="2"/>
        <v>0</v>
      </c>
      <c r="F19" s="553">
        <f t="shared" si="2"/>
        <v>0</v>
      </c>
      <c r="G19" s="553">
        <f t="shared" si="2"/>
        <v>0</v>
      </c>
      <c r="H19" s="553">
        <f t="shared" si="2"/>
        <v>0</v>
      </c>
      <c r="I19" s="553">
        <f t="shared" si="2"/>
        <v>0</v>
      </c>
      <c r="J19" s="553">
        <f t="shared" ref="J19" si="3">SUM(J20:J21)</f>
        <v>0</v>
      </c>
      <c r="K19" s="222">
        <f t="shared" si="2"/>
        <v>0</v>
      </c>
      <c r="L19" s="222">
        <f t="shared" si="2"/>
        <v>0</v>
      </c>
      <c r="M19" s="553">
        <f t="shared" ref="M19" si="4">SUM(M20:M21)</f>
        <v>0</v>
      </c>
      <c r="N19" s="222">
        <f t="shared" si="2"/>
        <v>0</v>
      </c>
      <c r="O19" s="222">
        <f t="shared" si="2"/>
        <v>0</v>
      </c>
      <c r="P19" s="553"/>
      <c r="Q19" s="222"/>
      <c r="R19" s="158"/>
      <c r="S19" s="545"/>
    </row>
    <row r="20" spans="1:19" s="159" customFormat="1" ht="12" customHeight="1">
      <c r="A20" s="172"/>
      <c r="B20" s="173" t="s">
        <v>44</v>
      </c>
      <c r="C20" s="589" t="s">
        <v>137</v>
      </c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224"/>
      <c r="O20" s="224"/>
      <c r="P20" s="556"/>
      <c r="Q20" s="224"/>
      <c r="R20" s="175"/>
      <c r="S20" s="596"/>
    </row>
    <row r="21" spans="1:19" s="159" customFormat="1" ht="12" customHeight="1" thickBot="1">
      <c r="A21" s="176"/>
      <c r="B21" s="177" t="s">
        <v>45</v>
      </c>
      <c r="C21" s="590" t="s">
        <v>139</v>
      </c>
      <c r="D21" s="557"/>
      <c r="E21" s="557"/>
      <c r="F21" s="557"/>
      <c r="G21" s="557"/>
      <c r="H21" s="557"/>
      <c r="I21" s="557"/>
      <c r="J21" s="557"/>
      <c r="K21" s="225"/>
      <c r="L21" s="225"/>
      <c r="M21" s="557"/>
      <c r="N21" s="225"/>
      <c r="O21" s="225"/>
      <c r="P21" s="557"/>
      <c r="Q21" s="225"/>
      <c r="R21" s="179"/>
      <c r="S21" s="597"/>
    </row>
    <row r="22" spans="1:19" s="159" customFormat="1" ht="12" customHeight="1" thickBot="1">
      <c r="A22" s="170"/>
      <c r="B22" s="156"/>
      <c r="D22" s="558"/>
      <c r="E22" s="558"/>
      <c r="F22" s="558"/>
      <c r="G22" s="558"/>
      <c r="H22" s="558"/>
      <c r="I22" s="558"/>
      <c r="J22" s="558"/>
      <c r="K22" s="226"/>
      <c r="L22" s="226"/>
      <c r="M22" s="558"/>
      <c r="N22" s="226"/>
      <c r="O22" s="226"/>
      <c r="P22" s="558"/>
      <c r="Q22" s="226"/>
      <c r="R22" s="180"/>
      <c r="S22" s="547"/>
    </row>
    <row r="23" spans="1:19" s="159" customFormat="1" ht="12" customHeight="1" thickBot="1">
      <c r="A23" s="150" t="s">
        <v>10</v>
      </c>
      <c r="B23" s="181"/>
      <c r="C23" s="564" t="s">
        <v>368</v>
      </c>
      <c r="D23" s="553">
        <f>D9+D14+D19+D22</f>
        <v>15610020</v>
      </c>
      <c r="E23" s="553">
        <f t="shared" ref="E23:J23" si="5">E9+E14+E19+E22</f>
        <v>15539880</v>
      </c>
      <c r="F23" s="553">
        <f t="shared" si="5"/>
        <v>15539875</v>
      </c>
      <c r="G23" s="553">
        <f t="shared" si="5"/>
        <v>0</v>
      </c>
      <c r="H23" s="553">
        <f t="shared" si="5"/>
        <v>0</v>
      </c>
      <c r="I23" s="553">
        <f t="shared" si="5"/>
        <v>0</v>
      </c>
      <c r="J23" s="553">
        <f>J9+J14+J19+J22</f>
        <v>15610020</v>
      </c>
      <c r="K23" s="222">
        <f>K9+K14+K19+K22</f>
        <v>15539880</v>
      </c>
      <c r="L23" s="222">
        <f>L9+L14+L19+L22</f>
        <v>15539875</v>
      </c>
      <c r="M23" s="553">
        <f t="shared" ref="M23" si="6">M9+M14+M19+M22</f>
        <v>0</v>
      </c>
      <c r="N23" s="222">
        <f>N9+N14+N19+N22</f>
        <v>0</v>
      </c>
      <c r="O23" s="222">
        <f>O9+O14+O19+O22</f>
        <v>0</v>
      </c>
      <c r="P23" s="553"/>
      <c r="Q23" s="222"/>
      <c r="R23" s="158"/>
      <c r="S23" s="545"/>
    </row>
    <row r="24" spans="1:19" s="165" customFormat="1" ht="12" customHeight="1" thickBot="1">
      <c r="A24" s="182" t="s">
        <v>11</v>
      </c>
      <c r="B24" s="183"/>
      <c r="C24" s="591" t="s">
        <v>369</v>
      </c>
      <c r="D24" s="559">
        <f>SUM(D25:D27)</f>
        <v>20582267</v>
      </c>
      <c r="E24" s="559">
        <f t="shared" ref="E24:J24" si="7">SUM(E25:E27)</f>
        <v>0</v>
      </c>
      <c r="F24" s="559">
        <f t="shared" si="7"/>
        <v>0</v>
      </c>
      <c r="G24" s="559">
        <f t="shared" si="7"/>
        <v>0</v>
      </c>
      <c r="H24" s="559">
        <f t="shared" si="7"/>
        <v>0</v>
      </c>
      <c r="I24" s="559">
        <f t="shared" si="7"/>
        <v>0</v>
      </c>
      <c r="J24" s="559">
        <f>SUM(J25:J27)</f>
        <v>20582267</v>
      </c>
      <c r="K24" s="227">
        <f>SUM(K25:K27)</f>
        <v>0</v>
      </c>
      <c r="L24" s="227">
        <f>SUM(L25:L27)</f>
        <v>0</v>
      </c>
      <c r="M24" s="559">
        <f t="shared" ref="M24" si="8">SUM(M25:M27)</f>
        <v>0</v>
      </c>
      <c r="N24" s="227">
        <f>SUM(N25:N27)</f>
        <v>0</v>
      </c>
      <c r="O24" s="227">
        <f>SUM(O25:O27)</f>
        <v>0</v>
      </c>
      <c r="P24" s="553"/>
      <c r="Q24" s="222"/>
      <c r="R24" s="158"/>
      <c r="S24" s="545"/>
    </row>
    <row r="25" spans="1:19" s="165" customFormat="1" ht="15" customHeight="1" thickBot="1">
      <c r="A25" s="160"/>
      <c r="B25" s="185" t="s">
        <v>46</v>
      </c>
      <c r="C25" s="589" t="s">
        <v>144</v>
      </c>
      <c r="D25" s="556">
        <v>799124</v>
      </c>
      <c r="E25" s="556"/>
      <c r="F25" s="556"/>
      <c r="G25" s="556"/>
      <c r="H25" s="556"/>
      <c r="I25" s="556"/>
      <c r="J25" s="556">
        <v>799124</v>
      </c>
      <c r="K25" s="556"/>
      <c r="L25" s="556"/>
      <c r="M25" s="556"/>
      <c r="N25" s="224">
        <f>5610-2588-3022</f>
        <v>0</v>
      </c>
      <c r="O25" s="224">
        <f>5610-2588-3022</f>
        <v>0</v>
      </c>
      <c r="P25" s="562"/>
      <c r="Q25" s="563"/>
      <c r="R25" s="287"/>
      <c r="S25" s="598"/>
    </row>
    <row r="26" spans="1:19" s="165" customFormat="1" ht="15" customHeight="1">
      <c r="A26" s="808"/>
      <c r="B26" s="809" t="s">
        <v>47</v>
      </c>
      <c r="C26" s="589" t="s">
        <v>370</v>
      </c>
      <c r="D26" s="810">
        <v>19783143</v>
      </c>
      <c r="E26" s="810"/>
      <c r="F26" s="810"/>
      <c r="G26" s="810"/>
      <c r="H26" s="810"/>
      <c r="I26" s="810"/>
      <c r="J26" s="810">
        <v>19783143</v>
      </c>
      <c r="K26" s="810"/>
      <c r="L26" s="810"/>
      <c r="M26" s="810"/>
      <c r="N26" s="811"/>
      <c r="O26" s="811"/>
      <c r="P26" s="812"/>
      <c r="Q26" s="813"/>
      <c r="R26" s="814"/>
      <c r="S26" s="815"/>
    </row>
    <row r="27" spans="1:19" s="165" customFormat="1" ht="15" customHeight="1" thickBot="1">
      <c r="A27" s="186"/>
      <c r="B27" s="187" t="s">
        <v>84</v>
      </c>
      <c r="C27" s="592" t="s">
        <v>146</v>
      </c>
      <c r="D27" s="560"/>
      <c r="E27" s="560"/>
      <c r="F27" s="560"/>
      <c r="G27" s="560"/>
      <c r="H27" s="560"/>
      <c r="I27" s="560"/>
      <c r="J27" s="560"/>
      <c r="K27" s="228"/>
      <c r="L27" s="228"/>
      <c r="M27" s="560"/>
      <c r="N27" s="228"/>
      <c r="O27" s="228"/>
      <c r="P27" s="560"/>
      <c r="Q27" s="228"/>
      <c r="R27" s="189"/>
      <c r="S27" s="599"/>
    </row>
    <row r="28" spans="1:19" ht="13.5" hidden="1" thickBot="1">
      <c r="A28" s="190" t="s">
        <v>12</v>
      </c>
      <c r="B28" s="333"/>
      <c r="C28" s="568" t="s">
        <v>147</v>
      </c>
      <c r="D28" s="558"/>
      <c r="E28" s="558"/>
      <c r="F28" s="558"/>
      <c r="G28" s="558"/>
      <c r="H28" s="558"/>
      <c r="I28" s="558"/>
      <c r="J28" s="558"/>
      <c r="K28" s="226"/>
      <c r="L28" s="226"/>
      <c r="M28" s="558"/>
      <c r="N28" s="226"/>
      <c r="O28" s="226"/>
      <c r="P28" s="558"/>
      <c r="Q28" s="226"/>
      <c r="R28" s="180"/>
      <c r="S28" s="547"/>
    </row>
    <row r="29" spans="1:19" s="153" customFormat="1" ht="16.5" customHeight="1" thickBot="1">
      <c r="A29" s="190" t="s">
        <v>12</v>
      </c>
      <c r="B29" s="334"/>
      <c r="C29" s="593" t="s">
        <v>371</v>
      </c>
      <c r="D29" s="561">
        <f t="shared" ref="D29:O29" si="9">D23+D28+D24</f>
        <v>36192287</v>
      </c>
      <c r="E29" s="561">
        <f t="shared" ref="E29:J29" si="10">E23+E28+E24</f>
        <v>15539880</v>
      </c>
      <c r="F29" s="561">
        <f t="shared" si="10"/>
        <v>15539875</v>
      </c>
      <c r="G29" s="561">
        <f t="shared" si="10"/>
        <v>0</v>
      </c>
      <c r="H29" s="561">
        <f t="shared" si="10"/>
        <v>0</v>
      </c>
      <c r="I29" s="561">
        <f t="shared" si="10"/>
        <v>0</v>
      </c>
      <c r="J29" s="561">
        <f t="shared" si="10"/>
        <v>36192287</v>
      </c>
      <c r="K29" s="229">
        <f t="shared" si="9"/>
        <v>15539880</v>
      </c>
      <c r="L29" s="229">
        <f t="shared" si="9"/>
        <v>15539875</v>
      </c>
      <c r="M29" s="561">
        <f t="shared" si="9"/>
        <v>0</v>
      </c>
      <c r="N29" s="229">
        <f t="shared" si="9"/>
        <v>0</v>
      </c>
      <c r="O29" s="229">
        <f t="shared" si="9"/>
        <v>0</v>
      </c>
      <c r="P29" s="561"/>
      <c r="Q29" s="229"/>
      <c r="R29" s="213"/>
      <c r="S29" s="195"/>
    </row>
    <row r="30" spans="1:19" s="199" customFormat="1" ht="12" customHeight="1">
      <c r="A30" s="196"/>
      <c r="B30" s="196"/>
      <c r="C30" s="197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</row>
    <row r="31" spans="1:19" ht="12" customHeight="1" thickBot="1">
      <c r="A31" s="200"/>
      <c r="B31" s="201"/>
      <c r="C31" s="201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2" spans="1:19" ht="12" customHeight="1" thickBot="1">
      <c r="A32" s="203"/>
      <c r="B32" s="204"/>
      <c r="C32" s="205" t="s">
        <v>149</v>
      </c>
      <c r="D32" s="561"/>
      <c r="E32" s="229"/>
      <c r="F32" s="229"/>
      <c r="G32" s="229"/>
      <c r="H32" s="229"/>
      <c r="I32" s="213"/>
      <c r="J32" s="561"/>
      <c r="K32" s="229"/>
      <c r="L32" s="229"/>
      <c r="M32" s="229"/>
      <c r="N32" s="229"/>
      <c r="O32" s="213"/>
      <c r="P32" s="561"/>
      <c r="Q32" s="229"/>
      <c r="R32" s="213"/>
      <c r="S32" s="195"/>
    </row>
    <row r="33" spans="1:19" ht="12" customHeight="1" thickBot="1">
      <c r="A33" s="170" t="s">
        <v>28</v>
      </c>
      <c r="B33" s="206"/>
      <c r="C33" s="564" t="s">
        <v>150</v>
      </c>
      <c r="D33" s="553">
        <f>SUM(D34:D38)</f>
        <v>36192287</v>
      </c>
      <c r="E33" s="553">
        <f t="shared" ref="E33:J33" si="11">SUM(E34:E38)</f>
        <v>0</v>
      </c>
      <c r="F33" s="553">
        <f t="shared" si="11"/>
        <v>0</v>
      </c>
      <c r="G33" s="553">
        <f t="shared" si="11"/>
        <v>0</v>
      </c>
      <c r="H33" s="553">
        <f t="shared" si="11"/>
        <v>0</v>
      </c>
      <c r="I33" s="553">
        <f t="shared" si="11"/>
        <v>0</v>
      </c>
      <c r="J33" s="553">
        <f>SUM(J34:J38)</f>
        <v>36192287</v>
      </c>
      <c r="K33" s="553">
        <f>SUM(K34:K38)</f>
        <v>0</v>
      </c>
      <c r="L33" s="222">
        <f>SUM(L34:L38)</f>
        <v>0</v>
      </c>
      <c r="M33" s="553">
        <f t="shared" ref="M33" si="12">SUM(M34:M38)</f>
        <v>0</v>
      </c>
      <c r="N33" s="222">
        <f>SUM(N34:N38)</f>
        <v>0</v>
      </c>
      <c r="O33" s="158">
        <f>SUM(O34:O38)</f>
        <v>0</v>
      </c>
      <c r="P33" s="553"/>
      <c r="Q33" s="222"/>
      <c r="R33" s="158"/>
      <c r="S33" s="545"/>
    </row>
    <row r="34" spans="1:19" ht="12" customHeight="1">
      <c r="A34" s="207"/>
      <c r="B34" s="208" t="s">
        <v>124</v>
      </c>
      <c r="C34" s="565" t="s">
        <v>151</v>
      </c>
      <c r="D34" s="571">
        <v>21512387</v>
      </c>
      <c r="E34" s="571"/>
      <c r="F34" s="571"/>
      <c r="G34" s="571"/>
      <c r="H34" s="571"/>
      <c r="I34" s="571"/>
      <c r="J34" s="571">
        <v>21512387</v>
      </c>
      <c r="K34" s="571"/>
      <c r="L34" s="571"/>
      <c r="M34" s="571"/>
      <c r="N34" s="231"/>
      <c r="O34" s="572"/>
      <c r="P34" s="555"/>
      <c r="Q34" s="223"/>
      <c r="R34" s="164"/>
      <c r="S34" s="579"/>
    </row>
    <row r="35" spans="1:19" ht="12" customHeight="1">
      <c r="A35" s="209"/>
      <c r="B35" s="210" t="s">
        <v>125</v>
      </c>
      <c r="C35" s="566" t="s">
        <v>54</v>
      </c>
      <c r="D35" s="573">
        <v>4145730</v>
      </c>
      <c r="E35" s="573"/>
      <c r="F35" s="573"/>
      <c r="G35" s="573"/>
      <c r="H35" s="573"/>
      <c r="I35" s="573"/>
      <c r="J35" s="573">
        <v>4145730</v>
      </c>
      <c r="K35" s="573"/>
      <c r="L35" s="573"/>
      <c r="M35" s="573"/>
      <c r="N35" s="232"/>
      <c r="O35" s="211"/>
      <c r="P35" s="555"/>
      <c r="Q35" s="223"/>
      <c r="R35" s="164"/>
      <c r="S35" s="579"/>
    </row>
    <row r="36" spans="1:19" ht="12" customHeight="1">
      <c r="A36" s="209"/>
      <c r="B36" s="210" t="s">
        <v>126</v>
      </c>
      <c r="C36" s="566" t="s">
        <v>152</v>
      </c>
      <c r="D36" s="573">
        <v>10534170</v>
      </c>
      <c r="E36" s="573"/>
      <c r="F36" s="573"/>
      <c r="G36" s="573"/>
      <c r="H36" s="573"/>
      <c r="I36" s="573"/>
      <c r="J36" s="573">
        <v>10534170</v>
      </c>
      <c r="K36" s="573"/>
      <c r="L36" s="573"/>
      <c r="M36" s="573"/>
      <c r="N36" s="232"/>
      <c r="O36" s="211"/>
      <c r="P36" s="555"/>
      <c r="Q36" s="223"/>
      <c r="R36" s="164"/>
      <c r="S36" s="579"/>
    </row>
    <row r="37" spans="1:19" s="199" customFormat="1" ht="12" customHeight="1">
      <c r="A37" s="209"/>
      <c r="B37" s="210" t="s">
        <v>127</v>
      </c>
      <c r="C37" s="566" t="s">
        <v>94</v>
      </c>
      <c r="D37" s="573"/>
      <c r="E37" s="573"/>
      <c r="F37" s="573"/>
      <c r="G37" s="573"/>
      <c r="H37" s="573"/>
      <c r="I37" s="573"/>
      <c r="J37" s="573"/>
      <c r="K37" s="573"/>
      <c r="L37" s="232"/>
      <c r="M37" s="573"/>
      <c r="N37" s="232"/>
      <c r="O37" s="211"/>
      <c r="P37" s="555"/>
      <c r="Q37" s="223"/>
      <c r="R37" s="164"/>
      <c r="S37" s="579"/>
    </row>
    <row r="38" spans="1:19" ht="12" customHeight="1" thickBot="1">
      <c r="A38" s="209"/>
      <c r="B38" s="210" t="s">
        <v>53</v>
      </c>
      <c r="C38" s="566" t="s">
        <v>96</v>
      </c>
      <c r="D38" s="573"/>
      <c r="E38" s="573"/>
      <c r="F38" s="573"/>
      <c r="G38" s="573"/>
      <c r="H38" s="573"/>
      <c r="I38" s="573"/>
      <c r="J38" s="573"/>
      <c r="K38" s="573"/>
      <c r="L38" s="232"/>
      <c r="M38" s="573"/>
      <c r="N38" s="232"/>
      <c r="O38" s="211"/>
      <c r="P38" s="573"/>
      <c r="Q38" s="232"/>
      <c r="R38" s="211"/>
      <c r="S38" s="580"/>
    </row>
    <row r="39" spans="1:19" ht="12" customHeight="1" thickBot="1">
      <c r="A39" s="170" t="s">
        <v>29</v>
      </c>
      <c r="B39" s="206"/>
      <c r="C39" s="564" t="s">
        <v>153</v>
      </c>
      <c r="D39" s="553">
        <f>SUM(D40:D43)</f>
        <v>0</v>
      </c>
      <c r="E39" s="553">
        <f t="shared" ref="E39:J39" si="13">SUM(E40:E43)</f>
        <v>0</v>
      </c>
      <c r="F39" s="553">
        <f t="shared" si="13"/>
        <v>0</v>
      </c>
      <c r="G39" s="553">
        <f t="shared" si="13"/>
        <v>0</v>
      </c>
      <c r="H39" s="553">
        <f t="shared" si="13"/>
        <v>0</v>
      </c>
      <c r="I39" s="553">
        <f t="shared" si="13"/>
        <v>0</v>
      </c>
      <c r="J39" s="553">
        <f>SUM(J40:J43)</f>
        <v>0</v>
      </c>
      <c r="K39" s="553">
        <f>SUM(K40:K43)</f>
        <v>0</v>
      </c>
      <c r="L39" s="222">
        <f>SUM(L40:L43)</f>
        <v>0</v>
      </c>
      <c r="M39" s="553">
        <f t="shared" ref="M39" si="14">SUM(M40:M43)</f>
        <v>0</v>
      </c>
      <c r="N39" s="222">
        <f>SUM(N40:N43)</f>
        <v>0</v>
      </c>
      <c r="O39" s="158">
        <f>SUM(O40:O43)</f>
        <v>0</v>
      </c>
      <c r="P39" s="553"/>
      <c r="Q39" s="222"/>
      <c r="R39" s="158"/>
      <c r="S39" s="545"/>
    </row>
    <row r="40" spans="1:19" ht="12" customHeight="1">
      <c r="A40" s="207"/>
      <c r="B40" s="208" t="s">
        <v>154</v>
      </c>
      <c r="C40" s="565" t="s">
        <v>106</v>
      </c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231"/>
      <c r="O40" s="572"/>
      <c r="P40" s="555"/>
      <c r="Q40" s="223"/>
      <c r="R40" s="164"/>
      <c r="S40" s="579"/>
    </row>
    <row r="41" spans="1:19" ht="12" customHeight="1">
      <c r="A41" s="209"/>
      <c r="B41" s="210" t="s">
        <v>155</v>
      </c>
      <c r="C41" s="566" t="s">
        <v>107</v>
      </c>
      <c r="D41" s="573"/>
      <c r="E41" s="573"/>
      <c r="F41" s="573"/>
      <c r="G41" s="573"/>
      <c r="H41" s="573"/>
      <c r="I41" s="573"/>
      <c r="J41" s="573"/>
      <c r="K41" s="232"/>
      <c r="L41" s="232"/>
      <c r="M41" s="573"/>
      <c r="N41" s="232">
        <v>0</v>
      </c>
      <c r="O41" s="211">
        <v>0</v>
      </c>
      <c r="P41" s="573"/>
      <c r="Q41" s="232"/>
      <c r="R41" s="211"/>
      <c r="S41" s="580"/>
    </row>
    <row r="42" spans="1:19" ht="15" customHeight="1">
      <c r="A42" s="209"/>
      <c r="B42" s="210" t="s">
        <v>43</v>
      </c>
      <c r="C42" s="566" t="s">
        <v>157</v>
      </c>
      <c r="D42" s="573"/>
      <c r="E42" s="573"/>
      <c r="F42" s="573"/>
      <c r="G42" s="573"/>
      <c r="H42" s="573"/>
      <c r="I42" s="573"/>
      <c r="J42" s="573"/>
      <c r="K42" s="232"/>
      <c r="L42" s="232"/>
      <c r="M42" s="573"/>
      <c r="N42" s="232"/>
      <c r="O42" s="211"/>
      <c r="P42" s="573"/>
      <c r="Q42" s="232"/>
      <c r="R42" s="211"/>
      <c r="S42" s="580"/>
    </row>
    <row r="43" spans="1:19" ht="13.5" thickBot="1">
      <c r="A43" s="209"/>
      <c r="B43" s="210" t="s">
        <v>367</v>
      </c>
      <c r="C43" s="566" t="s">
        <v>159</v>
      </c>
      <c r="D43" s="573"/>
      <c r="E43" s="573"/>
      <c r="F43" s="573"/>
      <c r="G43" s="573"/>
      <c r="H43" s="573"/>
      <c r="I43" s="573"/>
      <c r="J43" s="573"/>
      <c r="K43" s="232"/>
      <c r="L43" s="232"/>
      <c r="M43" s="573"/>
      <c r="N43" s="232"/>
      <c r="O43" s="211"/>
      <c r="P43" s="573"/>
      <c r="Q43" s="232"/>
      <c r="R43" s="211"/>
      <c r="S43" s="580"/>
    </row>
    <row r="44" spans="1:19" ht="15" hidden="1" customHeight="1" thickBot="1">
      <c r="A44" s="170" t="s">
        <v>9</v>
      </c>
      <c r="B44" s="206"/>
      <c r="C44" s="567" t="s">
        <v>160</v>
      </c>
      <c r="D44" s="558"/>
      <c r="E44" s="558"/>
      <c r="F44" s="558"/>
      <c r="G44" s="558"/>
      <c r="H44" s="558"/>
      <c r="I44" s="558"/>
      <c r="J44" s="558"/>
      <c r="K44" s="226"/>
      <c r="L44" s="226"/>
      <c r="M44" s="558"/>
      <c r="N44" s="226"/>
      <c r="O44" s="180"/>
      <c r="P44" s="558"/>
      <c r="Q44" s="226"/>
      <c r="R44" s="180"/>
      <c r="S44" s="547"/>
    </row>
    <row r="45" spans="1:19" ht="14.25" hidden="1" customHeight="1" thickBot="1">
      <c r="A45" s="190" t="s">
        <v>10</v>
      </c>
      <c r="B45" s="333"/>
      <c r="C45" s="568" t="s">
        <v>161</v>
      </c>
      <c r="D45" s="558"/>
      <c r="E45" s="558"/>
      <c r="F45" s="558"/>
      <c r="G45" s="558"/>
      <c r="H45" s="558"/>
      <c r="I45" s="558"/>
      <c r="J45" s="558"/>
      <c r="K45" s="226"/>
      <c r="L45" s="226"/>
      <c r="M45" s="558"/>
      <c r="N45" s="226"/>
      <c r="O45" s="180"/>
      <c r="P45" s="558"/>
      <c r="Q45" s="226"/>
      <c r="R45" s="180"/>
      <c r="S45" s="547"/>
    </row>
    <row r="46" spans="1:19" ht="13.5" thickBot="1">
      <c r="A46" s="170" t="s">
        <v>9</v>
      </c>
      <c r="B46" s="212"/>
      <c r="C46" s="569" t="s">
        <v>372</v>
      </c>
      <c r="D46" s="561">
        <f t="shared" ref="D46:O46" si="15">D33+D39+D44+D45</f>
        <v>36192287</v>
      </c>
      <c r="E46" s="561">
        <f t="shared" ref="E46:J46" si="16">E33+E39+E44+E45</f>
        <v>0</v>
      </c>
      <c r="F46" s="561">
        <f t="shared" si="16"/>
        <v>0</v>
      </c>
      <c r="G46" s="561">
        <f t="shared" si="16"/>
        <v>0</v>
      </c>
      <c r="H46" s="561">
        <f t="shared" si="16"/>
        <v>0</v>
      </c>
      <c r="I46" s="561">
        <f t="shared" si="16"/>
        <v>0</v>
      </c>
      <c r="J46" s="561">
        <f t="shared" si="16"/>
        <v>36192287</v>
      </c>
      <c r="K46" s="229">
        <f t="shared" si="15"/>
        <v>0</v>
      </c>
      <c r="L46" s="229">
        <f t="shared" si="15"/>
        <v>0</v>
      </c>
      <c r="M46" s="561">
        <f t="shared" si="15"/>
        <v>0</v>
      </c>
      <c r="N46" s="229">
        <f t="shared" si="15"/>
        <v>0</v>
      </c>
      <c r="O46" s="213">
        <f t="shared" si="15"/>
        <v>0</v>
      </c>
      <c r="P46" s="561"/>
      <c r="Q46" s="229"/>
      <c r="R46" s="213"/>
      <c r="S46" s="195"/>
    </row>
    <row r="47" spans="1:19" ht="13.5" thickBot="1">
      <c r="A47" s="335"/>
      <c r="B47" s="336"/>
      <c r="C47" s="336"/>
      <c r="D47" s="606"/>
      <c r="E47" s="607"/>
      <c r="F47" s="607"/>
      <c r="G47" s="607"/>
      <c r="H47" s="607"/>
      <c r="I47" s="608"/>
      <c r="J47" s="606"/>
      <c r="K47" s="607"/>
      <c r="L47" s="607"/>
      <c r="M47" s="607"/>
      <c r="N47" s="607"/>
      <c r="O47" s="608"/>
      <c r="P47" s="606"/>
      <c r="Q47" s="607"/>
      <c r="R47" s="608"/>
      <c r="S47" s="337"/>
    </row>
    <row r="48" spans="1:19" ht="13.5" thickBot="1">
      <c r="A48" s="217" t="s">
        <v>163</v>
      </c>
      <c r="B48" s="218"/>
      <c r="C48" s="570"/>
      <c r="D48" s="1163">
        <v>6.5</v>
      </c>
      <c r="E48" s="586">
        <v>8</v>
      </c>
      <c r="F48" s="586">
        <v>8</v>
      </c>
      <c r="G48" s="1163">
        <v>6.5</v>
      </c>
      <c r="H48" s="235"/>
      <c r="I48" s="574"/>
      <c r="J48" s="1163">
        <v>6.5</v>
      </c>
      <c r="K48" s="586">
        <v>8</v>
      </c>
      <c r="L48" s="586">
        <v>8</v>
      </c>
      <c r="M48" s="586">
        <v>8</v>
      </c>
      <c r="N48" s="235"/>
      <c r="O48" s="574"/>
      <c r="P48" s="586"/>
      <c r="Q48" s="235"/>
      <c r="R48" s="574"/>
      <c r="S48" s="234"/>
    </row>
    <row r="49" spans="1:19" ht="13.5" thickBot="1">
      <c r="A49" s="217" t="s">
        <v>164</v>
      </c>
      <c r="B49" s="218"/>
      <c r="C49" s="570"/>
      <c r="D49" s="586">
        <v>0</v>
      </c>
      <c r="E49" s="586">
        <v>0</v>
      </c>
      <c r="F49" s="586">
        <v>0</v>
      </c>
      <c r="G49" s="586">
        <v>0</v>
      </c>
      <c r="H49" s="235"/>
      <c r="I49" s="574"/>
      <c r="J49" s="586">
        <v>0</v>
      </c>
      <c r="K49" s="586">
        <v>0</v>
      </c>
      <c r="L49" s="586">
        <v>0</v>
      </c>
      <c r="M49" s="586">
        <v>0</v>
      </c>
      <c r="N49" s="235"/>
      <c r="O49" s="574"/>
      <c r="P49" s="586"/>
      <c r="Q49" s="235"/>
      <c r="R49" s="574"/>
      <c r="S49" s="234"/>
    </row>
    <row r="50" spans="1:19">
      <c r="F50" s="339"/>
      <c r="G50" s="339"/>
      <c r="H50" s="339"/>
      <c r="I50" s="339"/>
    </row>
    <row r="51" spans="1:19">
      <c r="A51" s="1025" t="s">
        <v>165</v>
      </c>
      <c r="B51" s="1025"/>
      <c r="C51" s="1025"/>
      <c r="D51" s="1025"/>
      <c r="E51" s="311"/>
      <c r="F51" s="311"/>
      <c r="G51" s="311"/>
      <c r="H51" s="311"/>
      <c r="I51" s="311"/>
    </row>
    <row r="52" spans="1:19">
      <c r="A52" s="1025"/>
      <c r="B52" s="1025"/>
      <c r="C52" s="1025"/>
    </row>
    <row r="53" spans="1:19">
      <c r="D53" s="339">
        <v>0</v>
      </c>
      <c r="E53" s="339"/>
      <c r="F53" s="339"/>
      <c r="G53" s="339"/>
      <c r="H53" s="339"/>
      <c r="I53" s="33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topLeftCell="A4" workbookViewId="0">
      <selection activeCell="B10" sqref="B10"/>
    </sheetView>
  </sheetViews>
  <sheetFormatPr defaultRowHeight="12.75"/>
  <cols>
    <col min="1" max="1" width="48.28515625" style="28" customWidth="1"/>
    <col min="2" max="2" width="17.28515625" style="18" customWidth="1"/>
    <col min="3" max="3" width="14.85546875" style="18" customWidth="1"/>
    <col min="4" max="4" width="20.5703125" style="18" customWidth="1"/>
    <col min="5" max="5" width="14.85546875" style="18" customWidth="1"/>
    <col min="6" max="7" width="14.85546875" style="18" hidden="1" customWidth="1"/>
    <col min="8" max="8" width="20.42578125" style="18" hidden="1" customWidth="1"/>
    <col min="9" max="9" width="14.85546875" style="18" hidden="1" customWidth="1"/>
    <col min="10" max="10" width="18.42578125" style="18" hidden="1" customWidth="1"/>
    <col min="11" max="11" width="9.28515625" style="18" hidden="1" customWidth="1"/>
    <col min="12" max="16384" width="9.140625" style="18"/>
  </cols>
  <sheetData>
    <row r="2" spans="1:11">
      <c r="D2" s="1031" t="s">
        <v>215</v>
      </c>
      <c r="E2" s="1031"/>
      <c r="F2" s="401"/>
      <c r="G2" s="401"/>
      <c r="H2" s="401"/>
      <c r="I2" s="401"/>
    </row>
    <row r="4" spans="1:11" ht="19.5">
      <c r="A4" s="1037" t="s">
        <v>538</v>
      </c>
      <c r="B4" s="1037"/>
      <c r="C4" s="1037"/>
      <c r="D4" s="1037"/>
      <c r="E4" s="1037"/>
      <c r="F4" s="402"/>
      <c r="G4" s="402"/>
      <c r="H4" s="402"/>
      <c r="I4" s="402"/>
    </row>
    <row r="5" spans="1:11" ht="19.5">
      <c r="A5" s="402"/>
      <c r="B5" s="402"/>
      <c r="C5" s="402"/>
      <c r="D5" s="402"/>
      <c r="E5" s="402"/>
      <c r="F5" s="402"/>
      <c r="G5" s="402"/>
      <c r="H5" s="402"/>
      <c r="I5" s="402"/>
    </row>
    <row r="6" spans="1:11" ht="20.25" customHeight="1" thickBot="1">
      <c r="B6" s="1041" t="s">
        <v>4</v>
      </c>
      <c r="C6" s="1041"/>
      <c r="D6" s="1041"/>
      <c r="E6" s="1041"/>
      <c r="F6" s="1041"/>
      <c r="G6" s="1041"/>
      <c r="H6" s="1041"/>
      <c r="I6" s="1041"/>
      <c r="J6" s="1042" t="s">
        <v>263</v>
      </c>
      <c r="K6" s="1042"/>
    </row>
    <row r="7" spans="1:11" ht="36.75" customHeight="1">
      <c r="A7" s="1035" t="s">
        <v>3</v>
      </c>
      <c r="B7" s="1032" t="s">
        <v>539</v>
      </c>
      <c r="C7" s="1033"/>
      <c r="D7" s="1033"/>
      <c r="E7" s="1034"/>
      <c r="F7" s="1040" t="s">
        <v>283</v>
      </c>
      <c r="G7" s="1033"/>
      <c r="H7" s="1033"/>
      <c r="I7" s="1034"/>
      <c r="J7" s="1038" t="s">
        <v>269</v>
      </c>
      <c r="K7" s="1039"/>
    </row>
    <row r="8" spans="1:11" ht="41.25" customHeight="1" thickBot="1">
      <c r="A8" s="1036"/>
      <c r="B8" s="23" t="s">
        <v>534</v>
      </c>
      <c r="C8" s="23" t="s">
        <v>535</v>
      </c>
      <c r="D8" s="23" t="s">
        <v>226</v>
      </c>
      <c r="E8" s="24" t="s">
        <v>1</v>
      </c>
      <c r="F8" s="633" t="s">
        <v>30</v>
      </c>
      <c r="G8" s="23" t="s">
        <v>225</v>
      </c>
      <c r="H8" s="23" t="s">
        <v>226</v>
      </c>
      <c r="I8" s="24" t="s">
        <v>1</v>
      </c>
      <c r="J8" s="418" t="s">
        <v>263</v>
      </c>
      <c r="K8" s="419" t="s">
        <v>264</v>
      </c>
    </row>
    <row r="9" spans="1:11" ht="30" customHeight="1">
      <c r="A9" s="19" t="s">
        <v>234</v>
      </c>
      <c r="B9" s="135">
        <v>1.5</v>
      </c>
      <c r="C9" s="135"/>
      <c r="D9" s="135"/>
      <c r="E9" s="1164">
        <f>SUM(B9:C9)</f>
        <v>1.5</v>
      </c>
      <c r="F9" s="634"/>
      <c r="G9" s="135"/>
      <c r="H9" s="135"/>
      <c r="I9" s="304"/>
      <c r="J9" s="416"/>
      <c r="K9" s="417">
        <f>J9/E9</f>
        <v>0</v>
      </c>
    </row>
    <row r="10" spans="1:11" ht="30" customHeight="1" thickBot="1">
      <c r="A10" s="134" t="s">
        <v>449</v>
      </c>
      <c r="B10" s="136">
        <v>6</v>
      </c>
      <c r="C10" s="136">
        <v>0.5</v>
      </c>
      <c r="D10" s="136"/>
      <c r="E10" s="1164">
        <f>SUM(B10:C10)</f>
        <v>6.5</v>
      </c>
      <c r="F10" s="635"/>
      <c r="G10" s="136"/>
      <c r="H10" s="136"/>
      <c r="I10" s="305"/>
      <c r="J10" s="420"/>
      <c r="K10" s="421">
        <f>J10/E10</f>
        <v>0</v>
      </c>
    </row>
    <row r="11" spans="1:11" ht="54.75" customHeight="1" thickBot="1">
      <c r="A11" s="133" t="s">
        <v>25</v>
      </c>
      <c r="B11" s="258">
        <f t="shared" ref="B11:J11" si="0">SUM(B9:B10)</f>
        <v>7.5</v>
      </c>
      <c r="C11" s="258">
        <f t="shared" si="0"/>
        <v>0.5</v>
      </c>
      <c r="D11" s="258">
        <f t="shared" si="0"/>
        <v>0</v>
      </c>
      <c r="E11" s="1165">
        <f t="shared" si="0"/>
        <v>8</v>
      </c>
      <c r="F11" s="636">
        <f t="shared" si="0"/>
        <v>0</v>
      </c>
      <c r="G11" s="258">
        <f t="shared" si="0"/>
        <v>0</v>
      </c>
      <c r="H11" s="258">
        <f t="shared" si="0"/>
        <v>0</v>
      </c>
      <c r="I11" s="306">
        <f t="shared" si="0"/>
        <v>0</v>
      </c>
      <c r="J11" s="424">
        <f t="shared" si="0"/>
        <v>0</v>
      </c>
      <c r="K11" s="425">
        <f>J11/E11</f>
        <v>0</v>
      </c>
    </row>
    <row r="12" spans="1:11" ht="13.5" thickBot="1">
      <c r="E12" s="1166"/>
      <c r="K12" s="412"/>
    </row>
    <row r="13" spans="1:11" ht="30.75" customHeight="1" thickBot="1">
      <c r="A13" s="1043" t="s">
        <v>55</v>
      </c>
      <c r="B13" s="1044"/>
      <c r="C13" s="1044"/>
      <c r="D13" s="1045"/>
      <c r="E13" s="1167">
        <v>2</v>
      </c>
      <c r="F13" s="414"/>
      <c r="G13" s="415"/>
      <c r="H13" s="413"/>
      <c r="I13" s="413"/>
      <c r="J13" s="422"/>
      <c r="K13" s="423">
        <f>J13/E13</f>
        <v>0</v>
      </c>
    </row>
    <row r="15" spans="1:11">
      <c r="A15" s="28" t="s">
        <v>119</v>
      </c>
    </row>
    <row r="17" spans="5:9">
      <c r="E17" s="303"/>
      <c r="F17" s="303"/>
      <c r="G17" s="303"/>
      <c r="H17" s="303"/>
      <c r="I17" s="303"/>
    </row>
  </sheetData>
  <mergeCells count="9">
    <mergeCell ref="A13:D13"/>
    <mergeCell ref="D2:E2"/>
    <mergeCell ref="B7:E7"/>
    <mergeCell ref="A7:A8"/>
    <mergeCell ref="A4:E4"/>
    <mergeCell ref="J7:K7"/>
    <mergeCell ref="F7:I7"/>
    <mergeCell ref="B6:I6"/>
    <mergeCell ref="J6:K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33"/>
  <sheetViews>
    <sheetView zoomScale="70" zoomScaleNormal="70" workbookViewId="0">
      <selection activeCell="B7" sqref="B7:L7"/>
    </sheetView>
  </sheetViews>
  <sheetFormatPr defaultRowHeight="12.75"/>
  <cols>
    <col min="1" max="1" width="9.140625" style="27"/>
    <col min="2" max="2" width="54.28515625" style="27" customWidth="1"/>
    <col min="3" max="3" width="5.5703125" style="60" customWidth="1"/>
    <col min="4" max="4" width="14.140625" style="61" customWidth="1"/>
    <col min="5" max="7" width="14.140625" style="61" hidden="1" customWidth="1"/>
    <col min="8" max="8" width="17.5703125" style="27" customWidth="1"/>
    <col min="9" max="10" width="15.28515625" style="27" hidden="1" customWidth="1"/>
    <col min="11" max="11" width="17.5703125" style="27" hidden="1" customWidth="1"/>
    <col min="12" max="12" width="18.28515625" style="27" customWidth="1"/>
    <col min="13" max="13" width="14.42578125" style="27" hidden="1" customWidth="1"/>
    <col min="14" max="14" width="13.7109375" style="27" hidden="1" customWidth="1"/>
    <col min="15" max="15" width="16" style="27" hidden="1" customWidth="1"/>
    <col min="16" max="16384" width="9.140625" style="27"/>
  </cols>
  <sheetData>
    <row r="1" spans="1:89" ht="15.75">
      <c r="A1" s="1046" t="s">
        <v>69</v>
      </c>
      <c r="B1" s="1046"/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47"/>
    </row>
    <row r="2" spans="1:89" ht="16.5" thickBot="1">
      <c r="A2" s="55"/>
      <c r="B2" s="47"/>
      <c r="C2" s="47"/>
      <c r="D2" s="56"/>
      <c r="E2" s="56"/>
      <c r="F2" s="56"/>
      <c r="G2" s="56"/>
      <c r="H2" s="47"/>
      <c r="I2" s="47"/>
      <c r="J2" s="47"/>
      <c r="K2" s="47"/>
      <c r="L2" s="47" t="s">
        <v>487</v>
      </c>
      <c r="M2" s="47"/>
    </row>
    <row r="3" spans="1:89" s="57" customFormat="1" ht="31.5" customHeight="1" thickBot="1">
      <c r="A3" s="20" t="s">
        <v>5</v>
      </c>
      <c r="B3" s="21" t="s">
        <v>37</v>
      </c>
      <c r="C3" s="541" t="s">
        <v>327</v>
      </c>
      <c r="D3" s="1050" t="s">
        <v>4</v>
      </c>
      <c r="E3" s="1051"/>
      <c r="F3" s="1053"/>
      <c r="G3" s="1053"/>
      <c r="H3" s="1056" t="s">
        <v>328</v>
      </c>
      <c r="I3" s="1056"/>
      <c r="J3" s="1056"/>
      <c r="K3" s="1057"/>
      <c r="L3" s="1056" t="s">
        <v>27</v>
      </c>
      <c r="M3" s="1056"/>
      <c r="N3" s="1056"/>
      <c r="O3" s="1057"/>
    </row>
    <row r="4" spans="1:89" s="57" customFormat="1" ht="31.5" hidden="1" customHeight="1">
      <c r="A4" s="321"/>
      <c r="B4" s="322"/>
      <c r="C4" s="637"/>
      <c r="D4" s="650" t="s">
        <v>78</v>
      </c>
      <c r="E4" s="651" t="s">
        <v>313</v>
      </c>
      <c r="F4" s="645" t="s">
        <v>263</v>
      </c>
      <c r="G4" s="641" t="s">
        <v>264</v>
      </c>
      <c r="H4" s="650" t="s">
        <v>78</v>
      </c>
      <c r="I4" s="651" t="s">
        <v>313</v>
      </c>
      <c r="J4" s="323"/>
      <c r="K4" s="655"/>
      <c r="L4" s="871" t="s">
        <v>78</v>
      </c>
      <c r="M4" s="851" t="s">
        <v>313</v>
      </c>
      <c r="N4" s="872"/>
    </row>
    <row r="5" spans="1:89" s="57" customFormat="1" ht="31.5" hidden="1" customHeight="1">
      <c r="A5" s="321"/>
      <c r="B5" s="838"/>
      <c r="C5" s="637"/>
      <c r="D5" s="650" t="s">
        <v>78</v>
      </c>
      <c r="E5" s="651" t="s">
        <v>496</v>
      </c>
      <c r="F5" s="645" t="s">
        <v>254</v>
      </c>
      <c r="G5" s="645" t="s">
        <v>258</v>
      </c>
      <c r="H5" s="650" t="s">
        <v>78</v>
      </c>
      <c r="I5" s="839" t="s">
        <v>497</v>
      </c>
      <c r="J5" s="323" t="s">
        <v>254</v>
      </c>
      <c r="K5" s="645" t="s">
        <v>258</v>
      </c>
      <c r="L5" s="873" t="s">
        <v>78</v>
      </c>
      <c r="M5" s="874" t="s">
        <v>497</v>
      </c>
      <c r="N5" s="875" t="s">
        <v>254</v>
      </c>
      <c r="O5" s="876" t="s">
        <v>258</v>
      </c>
      <c r="P5" s="846"/>
      <c r="Q5" s="846"/>
      <c r="R5" s="846"/>
      <c r="S5" s="846"/>
      <c r="T5" s="846"/>
      <c r="U5" s="846"/>
      <c r="V5" s="846"/>
      <c r="W5" s="846"/>
      <c r="X5" s="846"/>
      <c r="Y5" s="846"/>
      <c r="Z5" s="846"/>
      <c r="AA5" s="846"/>
      <c r="AB5" s="846"/>
      <c r="AC5" s="846"/>
      <c r="AD5" s="846"/>
      <c r="AE5" s="846"/>
      <c r="AF5" s="846"/>
      <c r="AG5" s="846"/>
      <c r="AH5" s="846"/>
      <c r="AI5" s="846"/>
      <c r="AJ5" s="846"/>
      <c r="AK5" s="846"/>
      <c r="AL5" s="846"/>
      <c r="AM5" s="846"/>
      <c r="AN5" s="846"/>
      <c r="AO5" s="846"/>
      <c r="AP5" s="846"/>
      <c r="AQ5" s="846"/>
      <c r="AR5" s="846"/>
      <c r="AS5" s="846"/>
      <c r="AT5" s="846"/>
      <c r="AU5" s="846"/>
      <c r="AV5" s="846"/>
      <c r="AW5" s="846"/>
      <c r="AX5" s="846"/>
      <c r="AY5" s="846"/>
      <c r="AZ5" s="846"/>
      <c r="BA5" s="846"/>
      <c r="BB5" s="846"/>
      <c r="BC5" s="846"/>
      <c r="BD5" s="846"/>
      <c r="BE5" s="846"/>
      <c r="BF5" s="846"/>
      <c r="BG5" s="846"/>
      <c r="BH5" s="846"/>
      <c r="BI5" s="846"/>
      <c r="BJ5" s="846"/>
      <c r="BK5" s="846"/>
      <c r="BL5" s="846"/>
      <c r="BM5" s="846"/>
      <c r="BN5" s="846"/>
      <c r="BO5" s="846"/>
      <c r="BP5" s="846"/>
      <c r="BQ5" s="846"/>
      <c r="BR5" s="846"/>
      <c r="BS5" s="846"/>
      <c r="BT5" s="846"/>
      <c r="BU5" s="846"/>
      <c r="BV5" s="846"/>
      <c r="BW5" s="846"/>
      <c r="BX5" s="846"/>
      <c r="BY5" s="846"/>
      <c r="BZ5" s="846"/>
      <c r="CA5" s="846"/>
      <c r="CB5" s="846"/>
      <c r="CC5" s="846"/>
      <c r="CD5" s="846"/>
      <c r="CE5" s="846"/>
      <c r="CF5" s="846"/>
      <c r="CG5" s="846"/>
      <c r="CH5" s="846"/>
      <c r="CI5" s="846"/>
      <c r="CJ5" s="846"/>
      <c r="CK5" s="846"/>
    </row>
    <row r="6" spans="1:89" s="470" customFormat="1" ht="29.25" customHeight="1">
      <c r="A6" s="46">
        <v>1</v>
      </c>
      <c r="B6" s="1168" t="s">
        <v>550</v>
      </c>
      <c r="C6" s="840" t="s">
        <v>491</v>
      </c>
      <c r="D6" s="841">
        <f>212598+57402</f>
        <v>270000</v>
      </c>
      <c r="E6" s="841"/>
      <c r="F6" s="841"/>
      <c r="G6" s="841"/>
      <c r="H6" s="841">
        <f>212598+57402</f>
        <v>270000</v>
      </c>
      <c r="I6" s="842"/>
      <c r="J6" s="858"/>
      <c r="K6" s="841"/>
      <c r="L6" s="877">
        <f>+D6-H6</f>
        <v>0</v>
      </c>
      <c r="M6" s="878"/>
      <c r="N6" s="858"/>
      <c r="O6" s="841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845"/>
      <c r="AB6" s="845"/>
      <c r="AC6" s="845"/>
      <c r="AD6" s="845"/>
      <c r="AE6" s="845"/>
      <c r="AF6" s="845"/>
      <c r="AG6" s="845"/>
      <c r="AH6" s="845"/>
      <c r="AI6" s="845"/>
      <c r="AJ6" s="845"/>
      <c r="AK6" s="845"/>
      <c r="AL6" s="845"/>
      <c r="AM6" s="845"/>
      <c r="AN6" s="845"/>
      <c r="AO6" s="845"/>
      <c r="AP6" s="845"/>
      <c r="AQ6" s="845"/>
      <c r="AR6" s="845"/>
      <c r="AS6" s="845"/>
      <c r="AT6" s="845"/>
      <c r="AU6" s="845"/>
      <c r="AV6" s="845"/>
      <c r="AW6" s="845"/>
      <c r="AX6" s="845"/>
      <c r="AY6" s="845"/>
      <c r="AZ6" s="845"/>
      <c r="BA6" s="845"/>
      <c r="BB6" s="845"/>
      <c r="BC6" s="845"/>
      <c r="BD6" s="845"/>
      <c r="BE6" s="845"/>
      <c r="BF6" s="845"/>
      <c r="BG6" s="845"/>
      <c r="BH6" s="845"/>
      <c r="BI6" s="845"/>
      <c r="BJ6" s="845"/>
      <c r="BK6" s="845"/>
      <c r="BL6" s="845"/>
      <c r="BM6" s="845"/>
      <c r="BN6" s="845"/>
      <c r="BO6" s="845"/>
      <c r="BP6" s="845"/>
      <c r="BQ6" s="845"/>
      <c r="BR6" s="845"/>
      <c r="BS6" s="845"/>
      <c r="BT6" s="845"/>
      <c r="BU6" s="845"/>
      <c r="BV6" s="845"/>
      <c r="BW6" s="845"/>
      <c r="BX6" s="845"/>
      <c r="BY6" s="845"/>
      <c r="BZ6" s="845"/>
      <c r="CA6" s="845"/>
      <c r="CB6" s="845"/>
      <c r="CC6" s="845"/>
      <c r="CD6" s="845"/>
      <c r="CE6" s="845"/>
      <c r="CF6" s="845"/>
      <c r="CG6" s="845"/>
      <c r="CH6" s="845"/>
      <c r="CI6" s="845"/>
      <c r="CJ6" s="845"/>
      <c r="CK6" s="845"/>
    </row>
    <row r="7" spans="1:89" ht="29.25" customHeight="1" thickBot="1">
      <c r="A7" s="46">
        <v>2</v>
      </c>
      <c r="B7" s="837" t="s">
        <v>551</v>
      </c>
      <c r="C7" s="639" t="s">
        <v>491</v>
      </c>
      <c r="D7" s="653">
        <f>946065+255438</f>
        <v>1201503</v>
      </c>
      <c r="E7" s="653"/>
      <c r="F7" s="647"/>
      <c r="G7" s="647"/>
      <c r="H7" s="653">
        <f>946065+255438</f>
        <v>1201503</v>
      </c>
      <c r="I7" s="647"/>
      <c r="J7" s="647"/>
      <c r="K7" s="647"/>
      <c r="L7" s="877">
        <f>+D7-H7</f>
        <v>0</v>
      </c>
      <c r="M7" s="59"/>
      <c r="N7" s="59"/>
      <c r="O7" s="647">
        <f>+G7-K7</f>
        <v>0</v>
      </c>
    </row>
    <row r="8" spans="1:89" ht="29.25" hidden="1" customHeight="1">
      <c r="A8" s="46">
        <v>3</v>
      </c>
      <c r="B8" s="837" t="s">
        <v>516</v>
      </c>
      <c r="C8" s="639" t="s">
        <v>491</v>
      </c>
      <c r="D8" s="653"/>
      <c r="E8" s="653"/>
      <c r="F8" s="647"/>
      <c r="G8" s="647"/>
      <c r="H8" s="657">
        <v>0</v>
      </c>
      <c r="I8" s="647"/>
      <c r="J8" s="647"/>
      <c r="K8" s="647"/>
      <c r="L8" s="653"/>
      <c r="M8" s="59"/>
      <c r="N8" s="59"/>
      <c r="O8" s="647"/>
    </row>
    <row r="9" spans="1:89" ht="29.25" hidden="1" customHeight="1" thickBot="1">
      <c r="A9" s="46">
        <v>4</v>
      </c>
      <c r="B9" s="77" t="s">
        <v>517</v>
      </c>
      <c r="C9" s="639" t="s">
        <v>491</v>
      </c>
      <c r="D9" s="653"/>
      <c r="E9" s="653"/>
      <c r="F9" s="647"/>
      <c r="G9" s="647"/>
      <c r="H9" s="657"/>
      <c r="I9" s="59"/>
      <c r="J9" s="59"/>
      <c r="K9" s="647"/>
      <c r="L9" s="653"/>
      <c r="M9" s="59"/>
      <c r="N9" s="59"/>
      <c r="O9" s="647"/>
    </row>
    <row r="10" spans="1:89" ht="29.25" hidden="1" customHeight="1">
      <c r="A10" s="46">
        <v>5</v>
      </c>
      <c r="B10" s="78"/>
      <c r="C10" s="639"/>
      <c r="D10" s="653"/>
      <c r="E10" s="653"/>
      <c r="F10" s="647"/>
      <c r="G10" s="647"/>
      <c r="H10" s="657"/>
      <c r="I10" s="59"/>
      <c r="J10" s="59"/>
      <c r="K10" s="647"/>
      <c r="L10" s="653"/>
      <c r="M10" s="59"/>
      <c r="N10" s="879"/>
      <c r="O10" s="647"/>
    </row>
    <row r="11" spans="1:89" ht="29.25" hidden="1" customHeight="1">
      <c r="A11" s="46">
        <v>6</v>
      </c>
      <c r="B11" s="77"/>
      <c r="C11" s="639"/>
      <c r="D11" s="653"/>
      <c r="E11" s="653"/>
      <c r="F11" s="647"/>
      <c r="G11" s="647"/>
      <c r="H11" s="657"/>
      <c r="I11" s="59"/>
      <c r="J11" s="59"/>
      <c r="K11" s="647" t="e">
        <f>J11/I11</f>
        <v>#DIV/0!</v>
      </c>
      <c r="L11" s="653"/>
      <c r="M11" s="59"/>
      <c r="N11" s="858"/>
      <c r="O11" s="647" t="e">
        <f>N11/M11</f>
        <v>#DIV/0!</v>
      </c>
    </row>
    <row r="12" spans="1:89" ht="29.25" hidden="1" customHeight="1">
      <c r="A12" s="46">
        <v>7</v>
      </c>
      <c r="B12" s="79"/>
      <c r="C12" s="639"/>
      <c r="D12" s="653"/>
      <c r="E12" s="653"/>
      <c r="F12" s="647"/>
      <c r="G12" s="647"/>
      <c r="H12" s="657"/>
      <c r="I12" s="59"/>
      <c r="J12" s="59"/>
      <c r="K12" s="647" t="e">
        <f>J12/I12</f>
        <v>#DIV/0!</v>
      </c>
      <c r="L12" s="653"/>
      <c r="M12" s="59"/>
      <c r="N12" s="59"/>
      <c r="O12" s="647" t="e">
        <f>N12/M12</f>
        <v>#DIV/0!</v>
      </c>
    </row>
    <row r="13" spans="1:89" ht="29.25" hidden="1" customHeight="1">
      <c r="A13" s="46">
        <v>8</v>
      </c>
      <c r="B13" s="77"/>
      <c r="C13" s="639"/>
      <c r="D13" s="653"/>
      <c r="E13" s="653"/>
      <c r="F13" s="647"/>
      <c r="G13" s="647"/>
      <c r="H13" s="657"/>
      <c r="I13" s="59"/>
      <c r="J13" s="59"/>
      <c r="K13" s="647" t="e">
        <f>J13/I13</f>
        <v>#DIV/0!</v>
      </c>
      <c r="L13" s="653"/>
      <c r="M13" s="59"/>
      <c r="N13" s="59"/>
      <c r="O13" s="647" t="e">
        <f>N13/M13</f>
        <v>#DIV/0!</v>
      </c>
    </row>
    <row r="14" spans="1:89" ht="29.25" hidden="1" customHeight="1">
      <c r="A14" s="46">
        <v>9</v>
      </c>
      <c r="B14" s="78"/>
      <c r="C14" s="639"/>
      <c r="D14" s="653"/>
      <c r="E14" s="653"/>
      <c r="F14" s="647"/>
      <c r="G14" s="647"/>
      <c r="H14" s="657"/>
      <c r="I14" s="59"/>
      <c r="J14" s="59"/>
      <c r="K14" s="647" t="e">
        <f>J14/I14</f>
        <v>#DIV/0!</v>
      </c>
      <c r="L14" s="653"/>
      <c r="M14" s="59"/>
      <c r="N14" s="59"/>
      <c r="O14" s="647" t="e">
        <f>N14/M14</f>
        <v>#DIV/0!</v>
      </c>
    </row>
    <row r="15" spans="1:89" ht="29.25" hidden="1" customHeight="1" thickBot="1">
      <c r="A15" s="46">
        <v>10</v>
      </c>
      <c r="B15" s="78"/>
      <c r="C15" s="639"/>
      <c r="D15" s="653"/>
      <c r="E15" s="653"/>
      <c r="F15" s="647"/>
      <c r="G15" s="647"/>
      <c r="H15" s="657"/>
      <c r="I15" s="59"/>
      <c r="J15" s="59"/>
      <c r="K15" s="647" t="e">
        <f>J15/I15</f>
        <v>#DIV/0!</v>
      </c>
      <c r="L15" s="880"/>
      <c r="M15" s="881"/>
      <c r="N15" s="882"/>
      <c r="O15" s="647" t="e">
        <f>N15/M15</f>
        <v>#DIV/0!</v>
      </c>
    </row>
    <row r="16" spans="1:89" ht="31.5" customHeight="1" thickBot="1">
      <c r="A16" s="1047" t="s">
        <v>1</v>
      </c>
      <c r="B16" s="1048"/>
      <c r="C16" s="640"/>
      <c r="D16" s="654">
        <f>SUM(D6:D10)</f>
        <v>1471503</v>
      </c>
      <c r="E16" s="654">
        <f>SUM(E6:E10)</f>
        <v>0</v>
      </c>
      <c r="F16" s="648">
        <f>SUM(F6:F15)</f>
        <v>0</v>
      </c>
      <c r="G16" s="648">
        <f>SUM(G6:G15)</f>
        <v>0</v>
      </c>
      <c r="H16" s="654">
        <f t="shared" ref="H16:N16" si="0">SUM(H6:H15)</f>
        <v>1471503</v>
      </c>
      <c r="I16" s="654">
        <f t="shared" si="0"/>
        <v>0</v>
      </c>
      <c r="J16" s="654">
        <f t="shared" si="0"/>
        <v>0</v>
      </c>
      <c r="K16" s="648">
        <f>SUM(K6:K9)</f>
        <v>0</v>
      </c>
      <c r="L16" s="654">
        <f t="shared" si="0"/>
        <v>0</v>
      </c>
      <c r="M16" s="883">
        <f t="shared" si="0"/>
        <v>0</v>
      </c>
      <c r="N16" s="884">
        <f t="shared" si="0"/>
        <v>0</v>
      </c>
      <c r="O16" s="648">
        <f>SUM(O6:O9)</f>
        <v>0</v>
      </c>
    </row>
    <row r="17" spans="1:15" ht="15.75">
      <c r="A17" s="47"/>
      <c r="B17" s="47"/>
      <c r="C17" s="48"/>
      <c r="D17" s="49"/>
      <c r="E17" s="49"/>
      <c r="F17" s="49"/>
      <c r="G17" s="49">
        <f>+'4.sz.m.ÖNK kiadás'!H18</f>
        <v>0</v>
      </c>
      <c r="H17" s="49"/>
      <c r="I17" s="49"/>
      <c r="J17" s="49"/>
      <c r="K17" s="49"/>
      <c r="L17" s="49"/>
    </row>
    <row r="18" spans="1:15" ht="14.25">
      <c r="A18" s="1046" t="s">
        <v>70</v>
      </c>
      <c r="B18" s="1046"/>
      <c r="C18" s="1046"/>
      <c r="D18" s="1046"/>
      <c r="E18" s="1046"/>
      <c r="F18" s="1046"/>
      <c r="G18" s="1046"/>
      <c r="H18" s="1046"/>
      <c r="I18" s="1046"/>
      <c r="J18" s="1046"/>
      <c r="K18" s="1046"/>
      <c r="L18" s="1046"/>
    </row>
    <row r="19" spans="1:15" ht="13.5" thickBot="1">
      <c r="A19" s="60"/>
      <c r="B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5" ht="29.25" customHeight="1" thickBot="1">
      <c r="A20" s="20" t="s">
        <v>5</v>
      </c>
      <c r="B20" s="21" t="s">
        <v>31</v>
      </c>
      <c r="C20" s="541" t="s">
        <v>327</v>
      </c>
      <c r="D20" s="1050" t="s">
        <v>4</v>
      </c>
      <c r="E20" s="1052"/>
      <c r="F20" s="1054"/>
      <c r="G20" s="1054"/>
      <c r="H20" s="1055" t="s">
        <v>328</v>
      </c>
      <c r="I20" s="1056"/>
      <c r="J20" s="1056"/>
      <c r="K20" s="1057"/>
      <c r="L20" s="1056" t="s">
        <v>27</v>
      </c>
      <c r="M20" s="1056"/>
      <c r="N20" s="1056"/>
      <c r="O20" s="1057"/>
    </row>
    <row r="21" spans="1:15" ht="28.5" hidden="1" customHeight="1" thickBot="1">
      <c r="A21" s="324"/>
      <c r="B21" s="325"/>
      <c r="C21" s="643"/>
      <c r="D21" s="650" t="s">
        <v>78</v>
      </c>
      <c r="E21" s="651" t="s">
        <v>313</v>
      </c>
      <c r="F21" s="645" t="s">
        <v>263</v>
      </c>
      <c r="G21" s="641" t="s">
        <v>264</v>
      </c>
      <c r="H21" s="650" t="s">
        <v>78</v>
      </c>
      <c r="I21" s="651" t="s">
        <v>313</v>
      </c>
      <c r="J21" s="323" t="s">
        <v>263</v>
      </c>
      <c r="K21" s="655" t="s">
        <v>264</v>
      </c>
      <c r="L21" s="727" t="s">
        <v>78</v>
      </c>
      <c r="M21" s="852" t="s">
        <v>313</v>
      </c>
      <c r="N21" s="860"/>
    </row>
    <row r="22" spans="1:15" ht="28.5" hidden="1" customHeight="1">
      <c r="A22" s="843"/>
      <c r="B22" s="844"/>
      <c r="C22" s="838"/>
      <c r="D22" s="650" t="s">
        <v>78</v>
      </c>
      <c r="E22" s="651" t="s">
        <v>496</v>
      </c>
      <c r="F22" s="645" t="s">
        <v>254</v>
      </c>
      <c r="G22" s="645" t="s">
        <v>258</v>
      </c>
      <c r="H22" s="650" t="s">
        <v>78</v>
      </c>
      <c r="I22" s="651" t="s">
        <v>496</v>
      </c>
      <c r="J22" s="645" t="s">
        <v>254</v>
      </c>
      <c r="K22" s="645" t="s">
        <v>258</v>
      </c>
      <c r="L22" s="650" t="s">
        <v>78</v>
      </c>
      <c r="M22" s="853" t="s">
        <v>496</v>
      </c>
      <c r="N22" s="859" t="s">
        <v>254</v>
      </c>
      <c r="O22" s="876" t="s">
        <v>258</v>
      </c>
    </row>
    <row r="23" spans="1:15" ht="29.25" customHeight="1">
      <c r="A23" s="45">
        <v>1</v>
      </c>
      <c r="B23" s="77" t="s">
        <v>552</v>
      </c>
      <c r="C23" s="644" t="s">
        <v>491</v>
      </c>
      <c r="D23" s="652">
        <f>6060606+1636364</f>
        <v>7696970</v>
      </c>
      <c r="E23" s="652"/>
      <c r="F23" s="646"/>
      <c r="G23" s="642"/>
      <c r="H23" s="656">
        <v>0</v>
      </c>
      <c r="I23" s="58"/>
      <c r="J23" s="426"/>
      <c r="K23" s="642"/>
      <c r="L23" s="877">
        <f>+D23-H23</f>
        <v>7696970</v>
      </c>
      <c r="M23" s="854"/>
      <c r="N23" s="857"/>
      <c r="O23" s="642"/>
    </row>
    <row r="24" spans="1:15" ht="29.25" customHeight="1">
      <c r="A24" s="45">
        <v>2</v>
      </c>
      <c r="B24" s="77" t="s">
        <v>553</v>
      </c>
      <c r="C24" s="644" t="s">
        <v>491</v>
      </c>
      <c r="D24" s="652">
        <f>9090909+2454545</f>
        <v>11545454</v>
      </c>
      <c r="E24" s="652"/>
      <c r="F24" s="646"/>
      <c r="G24" s="642"/>
      <c r="H24" s="656">
        <v>0</v>
      </c>
      <c r="I24" s="58"/>
      <c r="J24" s="426"/>
      <c r="K24" s="642"/>
      <c r="L24" s="877">
        <f>+D24-H24</f>
        <v>11545454</v>
      </c>
      <c r="M24" s="854"/>
      <c r="N24" s="857"/>
      <c r="O24" s="642"/>
    </row>
    <row r="25" spans="1:15" ht="29.25" customHeight="1">
      <c r="A25" s="45">
        <v>3</v>
      </c>
      <c r="B25" s="77" t="s">
        <v>554</v>
      </c>
      <c r="C25" s="644" t="s">
        <v>491</v>
      </c>
      <c r="D25" s="652">
        <f>4848485+1309091</f>
        <v>6157576</v>
      </c>
      <c r="E25" s="652"/>
      <c r="F25" s="646"/>
      <c r="G25" s="642"/>
      <c r="H25" s="656">
        <v>0</v>
      </c>
      <c r="I25" s="58"/>
      <c r="J25" s="426"/>
      <c r="K25" s="642"/>
      <c r="L25" s="877">
        <f>+D25-H25</f>
        <v>6157576</v>
      </c>
      <c r="M25" s="854"/>
      <c r="N25" s="857"/>
      <c r="O25" s="642"/>
    </row>
    <row r="26" spans="1:15" ht="29.25" customHeight="1" thickBot="1">
      <c r="A26" s="45">
        <v>6</v>
      </c>
      <c r="B26" s="77" t="s">
        <v>555</v>
      </c>
      <c r="C26" s="644" t="s">
        <v>491</v>
      </c>
      <c r="D26" s="652">
        <f>7837344+2116083</f>
        <v>9953427</v>
      </c>
      <c r="E26" s="652"/>
      <c r="F26" s="646"/>
      <c r="G26" s="642"/>
      <c r="H26" s="656">
        <v>8400000</v>
      </c>
      <c r="I26" s="58"/>
      <c r="J26" s="426"/>
      <c r="K26" s="642"/>
      <c r="L26" s="877">
        <f>+D26-H26</f>
        <v>1553427</v>
      </c>
      <c r="M26" s="854"/>
      <c r="N26" s="857"/>
      <c r="O26" s="642"/>
    </row>
    <row r="27" spans="1:15" ht="29.25" hidden="1" customHeight="1">
      <c r="A27" s="45">
        <v>7</v>
      </c>
      <c r="B27" s="77"/>
      <c r="C27" s="644"/>
      <c r="D27" s="652"/>
      <c r="E27" s="652"/>
      <c r="F27" s="646"/>
      <c r="G27" s="642"/>
      <c r="H27" s="656"/>
      <c r="I27" s="58"/>
      <c r="J27" s="426"/>
      <c r="K27" s="642"/>
      <c r="L27" s="728"/>
      <c r="M27" s="854"/>
      <c r="N27" s="857"/>
      <c r="O27" s="642"/>
    </row>
    <row r="28" spans="1:15" ht="29.25" hidden="1" customHeight="1">
      <c r="A28" s="45">
        <v>8</v>
      </c>
      <c r="B28" s="77"/>
      <c r="C28" s="644"/>
      <c r="D28" s="652"/>
      <c r="E28" s="652"/>
      <c r="F28" s="646"/>
      <c r="G28" s="642" t="e">
        <f>F28/E28</f>
        <v>#DIV/0!</v>
      </c>
      <c r="H28" s="656"/>
      <c r="I28" s="58"/>
      <c r="J28" s="426"/>
      <c r="K28" s="642" t="e">
        <f>J28/I28</f>
        <v>#DIV/0!</v>
      </c>
      <c r="L28" s="728"/>
      <c r="M28" s="854"/>
      <c r="N28" s="857"/>
      <c r="O28" s="642" t="e">
        <f>N28/M28</f>
        <v>#DIV/0!</v>
      </c>
    </row>
    <row r="29" spans="1:15" ht="29.25" hidden="1" customHeight="1">
      <c r="A29" s="45">
        <v>9</v>
      </c>
      <c r="B29" s="77"/>
      <c r="C29" s="644"/>
      <c r="D29" s="652"/>
      <c r="E29" s="652"/>
      <c r="F29" s="646"/>
      <c r="G29" s="642" t="e">
        <f>F29/E29</f>
        <v>#DIV/0!</v>
      </c>
      <c r="H29" s="656"/>
      <c r="I29" s="58"/>
      <c r="J29" s="58"/>
      <c r="K29" s="642" t="e">
        <f>J29/I29</f>
        <v>#DIV/0!</v>
      </c>
      <c r="L29" s="729"/>
      <c r="M29" s="855"/>
      <c r="N29" s="857"/>
      <c r="O29" s="642" t="e">
        <f>N29/M29</f>
        <v>#DIV/0!</v>
      </c>
    </row>
    <row r="30" spans="1:15" ht="29.25" hidden="1" customHeight="1" thickBot="1">
      <c r="A30" s="45">
        <v>10</v>
      </c>
      <c r="B30" s="80"/>
      <c r="C30" s="638"/>
      <c r="D30" s="652"/>
      <c r="E30" s="652"/>
      <c r="F30" s="646"/>
      <c r="G30" s="642" t="e">
        <f>F30/E30</f>
        <v>#DIV/0!</v>
      </c>
      <c r="H30" s="656"/>
      <c r="I30" s="58"/>
      <c r="J30" s="58"/>
      <c r="K30" s="642" t="e">
        <f>J30/I30</f>
        <v>#DIV/0!</v>
      </c>
      <c r="L30" s="729"/>
      <c r="M30" s="855"/>
      <c r="N30" s="857"/>
      <c r="O30" s="642" t="e">
        <f>N30/M30</f>
        <v>#DIV/0!</v>
      </c>
    </row>
    <row r="31" spans="1:15" ht="29.25" customHeight="1" thickBot="1">
      <c r="A31" s="1047" t="s">
        <v>1</v>
      </c>
      <c r="B31" s="1049"/>
      <c r="C31" s="640"/>
      <c r="D31" s="658">
        <f>SUM(D23:D30)</f>
        <v>35353427</v>
      </c>
      <c r="E31" s="658">
        <f>SUM(E23:E30)</f>
        <v>0</v>
      </c>
      <c r="F31" s="649">
        <f>SUM(F23:F30)</f>
        <v>0</v>
      </c>
      <c r="G31" s="649">
        <f>SUM(G23:G25)</f>
        <v>0</v>
      </c>
      <c r="H31" s="658">
        <f t="shared" ref="H31:N31" si="1">SUM(H23:H30)</f>
        <v>8400000</v>
      </c>
      <c r="I31" s="658">
        <f t="shared" si="1"/>
        <v>0</v>
      </c>
      <c r="J31" s="658">
        <f t="shared" si="1"/>
        <v>0</v>
      </c>
      <c r="K31" s="649">
        <f>SUM(K23:K25)</f>
        <v>0</v>
      </c>
      <c r="L31" s="658">
        <f t="shared" si="1"/>
        <v>26953427</v>
      </c>
      <c r="M31" s="856">
        <f t="shared" si="1"/>
        <v>0</v>
      </c>
      <c r="N31" s="856">
        <f t="shared" si="1"/>
        <v>0</v>
      </c>
      <c r="O31" s="649">
        <f>SUM(O23:O25)</f>
        <v>0</v>
      </c>
    </row>
    <row r="33" spans="8:12">
      <c r="H33" s="61"/>
      <c r="I33" s="61"/>
      <c r="J33" s="61"/>
      <c r="K33" s="61"/>
      <c r="L33" s="61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2018.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workbookViewId="0">
      <selection activeCell="J8" sqref="J8:J21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4" style="29" customWidth="1"/>
    <col min="5" max="5" width="11.85546875" style="29" hidden="1" customWidth="1"/>
    <col min="6" max="9" width="13.85546875" style="29" hidden="1" customWidth="1"/>
    <col min="10" max="10" width="13.85546875" style="66" customWidth="1"/>
    <col min="11" max="11" width="11.5703125" style="66" hidden="1" customWidth="1"/>
    <col min="12" max="12" width="12.42578125" style="66" hidden="1" customWidth="1"/>
    <col min="13" max="13" width="11.42578125" style="66" hidden="1" customWidth="1"/>
    <col min="14" max="14" width="8.85546875" style="66" hidden="1" customWidth="1"/>
    <col min="15" max="15" width="10.42578125" style="66" hidden="1" customWidth="1"/>
    <col min="16" max="16" width="13" style="66" customWidth="1"/>
    <col min="17" max="17" width="8.140625" style="66" hidden="1" customWidth="1"/>
    <col min="18" max="18" width="9" style="9" hidden="1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>
      <c r="D1" s="84"/>
      <c r="E1" s="84"/>
      <c r="F1" s="84"/>
      <c r="G1" s="84"/>
      <c r="H1" s="84"/>
      <c r="I1" s="84"/>
      <c r="J1" s="1069" t="s">
        <v>216</v>
      </c>
      <c r="K1" s="1069"/>
      <c r="L1" s="1069"/>
      <c r="M1" s="1069"/>
      <c r="N1" s="1069"/>
      <c r="O1" s="1069"/>
      <c r="P1" s="1069"/>
      <c r="Q1" s="343"/>
    </row>
    <row r="2" spans="1:22" ht="16.5" customHeight="1">
      <c r="A2" s="1071" t="s">
        <v>36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341"/>
    </row>
    <row r="3" spans="1:22" ht="15" customHeight="1">
      <c r="A3" s="1072" t="s">
        <v>540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342"/>
    </row>
    <row r="4" spans="1:22" ht="15" customHeight="1">
      <c r="A4" s="1070" t="s">
        <v>210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1070"/>
      <c r="Q4" s="344"/>
    </row>
    <row r="5" spans="1:22" ht="13.5" thickBot="1">
      <c r="B5" s="11"/>
      <c r="C5" s="11"/>
      <c r="P5" s="836" t="s">
        <v>488</v>
      </c>
    </row>
    <row r="6" spans="1:22" s="132" customFormat="1" ht="41.25" customHeight="1" thickBot="1">
      <c r="A6" s="131" t="s">
        <v>5</v>
      </c>
      <c r="B6" s="1063" t="s">
        <v>3</v>
      </c>
      <c r="C6" s="1063"/>
      <c r="D6" s="1073" t="s">
        <v>4</v>
      </c>
      <c r="E6" s="1074"/>
      <c r="F6" s="1074"/>
      <c r="G6" s="1074"/>
      <c r="H6" s="1074"/>
      <c r="I6" s="1075"/>
      <c r="J6" s="1073" t="s">
        <v>74</v>
      </c>
      <c r="K6" s="1074"/>
      <c r="L6" s="1074"/>
      <c r="M6" s="1074"/>
      <c r="N6" s="1074"/>
      <c r="O6" s="1075"/>
      <c r="P6" s="1073" t="s">
        <v>75</v>
      </c>
      <c r="Q6" s="1074"/>
      <c r="R6" s="1074"/>
      <c r="S6" s="1074"/>
      <c r="T6" s="1074"/>
      <c r="U6" s="1075"/>
      <c r="V6" s="713"/>
    </row>
    <row r="7" spans="1:22" s="132" customFormat="1" ht="41.25" hidden="1" customHeight="1" thickBot="1">
      <c r="A7" s="326"/>
      <c r="B7" s="327"/>
      <c r="C7" s="327"/>
      <c r="D7" s="520" t="s">
        <v>78</v>
      </c>
      <c r="E7" s="521" t="s">
        <v>250</v>
      </c>
      <c r="F7" s="521" t="s">
        <v>254</v>
      </c>
      <c r="G7" s="521" t="s">
        <v>258</v>
      </c>
      <c r="H7" s="521" t="s">
        <v>263</v>
      </c>
      <c r="I7" s="522" t="s">
        <v>270</v>
      </c>
      <c r="J7" s="520" t="s">
        <v>78</v>
      </c>
      <c r="K7" s="521" t="s">
        <v>250</v>
      </c>
      <c r="L7" s="521" t="s">
        <v>254</v>
      </c>
      <c r="M7" s="521" t="s">
        <v>258</v>
      </c>
      <c r="N7" s="521" t="s">
        <v>263</v>
      </c>
      <c r="O7" s="522" t="s">
        <v>270</v>
      </c>
      <c r="P7" s="520" t="s">
        <v>78</v>
      </c>
      <c r="Q7" s="521" t="s">
        <v>250</v>
      </c>
      <c r="R7" s="521" t="s">
        <v>254</v>
      </c>
      <c r="S7" s="521" t="s">
        <v>258</v>
      </c>
      <c r="T7" s="714" t="s">
        <v>263</v>
      </c>
      <c r="U7" s="522" t="s">
        <v>270</v>
      </c>
    </row>
    <row r="8" spans="1:22" ht="27.95" customHeight="1">
      <c r="A8" s="46">
        <v>1</v>
      </c>
      <c r="B8" s="1059" t="s">
        <v>452</v>
      </c>
      <c r="C8" s="1059"/>
      <c r="D8" s="527">
        <v>1587500</v>
      </c>
      <c r="E8" s="527"/>
      <c r="F8" s="527"/>
      <c r="G8" s="527"/>
      <c r="H8" s="527"/>
      <c r="I8" s="527"/>
      <c r="J8" s="527">
        <v>1587500</v>
      </c>
      <c r="K8" s="527"/>
      <c r="L8" s="527"/>
      <c r="M8" s="527"/>
      <c r="N8" s="527">
        <v>1620000</v>
      </c>
      <c r="O8" s="527">
        <v>1620000</v>
      </c>
      <c r="P8" s="523"/>
      <c r="Q8" s="524"/>
      <c r="R8" s="524"/>
      <c r="S8" s="525"/>
      <c r="T8" s="715"/>
      <c r="U8" s="525"/>
    </row>
    <row r="9" spans="1:22" ht="27.95" customHeight="1">
      <c r="A9" s="46">
        <v>2</v>
      </c>
      <c r="B9" s="1059" t="s">
        <v>453</v>
      </c>
      <c r="C9" s="1059"/>
      <c r="D9" s="527">
        <v>1055177</v>
      </c>
      <c r="E9" s="527"/>
      <c r="F9" s="527"/>
      <c r="G9" s="527"/>
      <c r="H9" s="527"/>
      <c r="I9" s="527"/>
      <c r="J9" s="527">
        <v>1055177</v>
      </c>
      <c r="K9" s="527"/>
      <c r="L9" s="527"/>
      <c r="M9" s="527"/>
      <c r="N9" s="527">
        <v>1819000</v>
      </c>
      <c r="O9" s="527">
        <v>1819000</v>
      </c>
      <c r="P9" s="526"/>
      <c r="Q9" s="527"/>
      <c r="R9" s="527"/>
      <c r="S9" s="528"/>
      <c r="T9" s="716"/>
      <c r="U9" s="528"/>
    </row>
    <row r="10" spans="1:22" ht="27.95" customHeight="1">
      <c r="A10" s="46">
        <v>3</v>
      </c>
      <c r="B10" s="1059" t="s">
        <v>16</v>
      </c>
      <c r="C10" s="1059"/>
      <c r="D10" s="527">
        <v>666354</v>
      </c>
      <c r="E10" s="527"/>
      <c r="F10" s="527"/>
      <c r="G10" s="527"/>
      <c r="H10" s="527"/>
      <c r="I10" s="527"/>
      <c r="J10" s="527">
        <v>666354</v>
      </c>
      <c r="K10" s="527"/>
      <c r="L10" s="527"/>
      <c r="M10" s="527"/>
      <c r="N10" s="527">
        <v>1302800</v>
      </c>
      <c r="O10" s="527">
        <v>1302800</v>
      </c>
      <c r="P10" s="526"/>
      <c r="Q10" s="527"/>
      <c r="R10" s="527"/>
      <c r="S10" s="528"/>
      <c r="T10" s="716"/>
      <c r="U10" s="528"/>
    </row>
    <row r="11" spans="1:22" ht="27.95" customHeight="1">
      <c r="A11" s="46">
        <v>4</v>
      </c>
      <c r="B11" s="1059" t="s">
        <v>235</v>
      </c>
      <c r="C11" s="1059"/>
      <c r="D11" s="527">
        <v>2226246</v>
      </c>
      <c r="E11" s="527"/>
      <c r="F11" s="527"/>
      <c r="G11" s="527"/>
      <c r="H11" s="527"/>
      <c r="I11" s="527"/>
      <c r="J11" s="527">
        <v>2226246</v>
      </c>
      <c r="K11" s="527"/>
      <c r="L11" s="527"/>
      <c r="M11" s="527"/>
      <c r="N11" s="527">
        <v>2011000</v>
      </c>
      <c r="O11" s="527">
        <v>2011000</v>
      </c>
      <c r="P11" s="526"/>
      <c r="Q11" s="527"/>
      <c r="R11" s="527"/>
      <c r="S11" s="528"/>
      <c r="T11" s="716"/>
      <c r="U11" s="534"/>
    </row>
    <row r="12" spans="1:22" ht="27.95" customHeight="1">
      <c r="A12" s="46">
        <v>5</v>
      </c>
      <c r="B12" s="1059" t="s">
        <v>557</v>
      </c>
      <c r="C12" s="1059"/>
      <c r="D12" s="527">
        <v>2228850</v>
      </c>
      <c r="E12" s="527"/>
      <c r="F12" s="527"/>
      <c r="G12" s="527"/>
      <c r="H12" s="527"/>
      <c r="I12" s="527"/>
      <c r="J12" s="527">
        <v>2228850</v>
      </c>
      <c r="K12" s="527"/>
      <c r="L12" s="527"/>
      <c r="M12" s="527"/>
      <c r="N12" s="527">
        <v>445000</v>
      </c>
      <c r="O12" s="527">
        <v>445000</v>
      </c>
      <c r="P12" s="526"/>
      <c r="Q12" s="527"/>
      <c r="R12" s="527"/>
      <c r="S12" s="528"/>
      <c r="T12" s="716"/>
      <c r="U12" s="528"/>
    </row>
    <row r="13" spans="1:22" ht="27.95" customHeight="1">
      <c r="A13" s="46">
        <v>6</v>
      </c>
      <c r="B13" s="1059" t="s">
        <v>454</v>
      </c>
      <c r="C13" s="1059"/>
      <c r="D13" s="527">
        <v>905510</v>
      </c>
      <c r="E13" s="527"/>
      <c r="F13" s="527"/>
      <c r="G13" s="527"/>
      <c r="H13" s="527"/>
      <c r="I13" s="527"/>
      <c r="J13" s="527">
        <v>905510</v>
      </c>
      <c r="K13" s="527"/>
      <c r="L13" s="527"/>
      <c r="M13" s="527"/>
      <c r="N13" s="527">
        <v>1046000</v>
      </c>
      <c r="O13" s="527">
        <v>1046000</v>
      </c>
      <c r="P13" s="526"/>
      <c r="Q13" s="527"/>
      <c r="R13" s="527"/>
      <c r="S13" s="528"/>
      <c r="T13" s="716"/>
      <c r="U13" s="528"/>
    </row>
    <row r="14" spans="1:22" ht="27.95" customHeight="1">
      <c r="A14" s="46">
        <v>7</v>
      </c>
      <c r="B14" s="1068" t="s">
        <v>236</v>
      </c>
      <c r="C14" s="1068"/>
      <c r="D14" s="530">
        <v>115570</v>
      </c>
      <c r="E14" s="530"/>
      <c r="F14" s="530"/>
      <c r="G14" s="530"/>
      <c r="H14" s="530"/>
      <c r="I14" s="530"/>
      <c r="J14" s="530">
        <v>115570</v>
      </c>
      <c r="K14" s="530"/>
      <c r="L14" s="530"/>
      <c r="M14" s="530"/>
      <c r="N14" s="530">
        <v>890000</v>
      </c>
      <c r="O14" s="530">
        <v>890000</v>
      </c>
      <c r="P14" s="526"/>
      <c r="Q14" s="527"/>
      <c r="R14" s="527"/>
      <c r="S14" s="528"/>
      <c r="T14" s="716"/>
      <c r="U14" s="528"/>
    </row>
    <row r="15" spans="1:22" ht="27.95" customHeight="1">
      <c r="A15" s="46">
        <v>8</v>
      </c>
      <c r="B15" s="1060" t="s">
        <v>518</v>
      </c>
      <c r="C15" s="1060"/>
      <c r="D15" s="526">
        <v>128369</v>
      </c>
      <c r="E15" s="527"/>
      <c r="F15" s="527"/>
      <c r="G15" s="527"/>
      <c r="H15" s="527"/>
      <c r="I15" s="534"/>
      <c r="J15" s="526">
        <v>128369</v>
      </c>
      <c r="K15" s="527"/>
      <c r="L15" s="527"/>
      <c r="M15" s="527"/>
      <c r="N15" s="527"/>
      <c r="O15" s="527"/>
      <c r="P15" s="526"/>
      <c r="Q15" s="527"/>
      <c r="R15" s="527"/>
      <c r="S15" s="528"/>
      <c r="T15" s="716"/>
      <c r="U15" s="528"/>
    </row>
    <row r="16" spans="1:22" ht="27.95" customHeight="1">
      <c r="A16" s="46">
        <v>9</v>
      </c>
      <c r="B16" s="1060" t="s">
        <v>519</v>
      </c>
      <c r="C16" s="1060"/>
      <c r="D16" s="526">
        <v>180000</v>
      </c>
      <c r="E16" s="527"/>
      <c r="F16" s="527"/>
      <c r="G16" s="527"/>
      <c r="H16" s="527"/>
      <c r="I16" s="534"/>
      <c r="J16" s="526">
        <v>180000</v>
      </c>
      <c r="K16" s="527"/>
      <c r="L16" s="527"/>
      <c r="M16" s="527"/>
      <c r="N16" s="527"/>
      <c r="O16" s="527"/>
      <c r="P16" s="526"/>
      <c r="Q16" s="527"/>
      <c r="R16" s="527"/>
      <c r="S16" s="528"/>
      <c r="T16" s="716"/>
      <c r="U16" s="528"/>
    </row>
    <row r="17" spans="1:24" ht="36" customHeight="1" thickBot="1">
      <c r="A17" s="46">
        <v>10</v>
      </c>
      <c r="B17" s="1064" t="s">
        <v>556</v>
      </c>
      <c r="C17" s="1065"/>
      <c r="D17" s="526">
        <v>1270000</v>
      </c>
      <c r="E17" s="527"/>
      <c r="F17" s="527"/>
      <c r="G17" s="527"/>
      <c r="H17" s="527"/>
      <c r="I17" s="534"/>
      <c r="J17" s="526">
        <v>1270000</v>
      </c>
      <c r="K17" s="527"/>
      <c r="L17" s="527"/>
      <c r="M17" s="527"/>
      <c r="N17" s="527"/>
      <c r="O17" s="527"/>
      <c r="P17" s="526"/>
      <c r="Q17" s="527"/>
      <c r="R17" s="527"/>
      <c r="S17" s="528"/>
      <c r="T17" s="716"/>
      <c r="U17" s="528"/>
    </row>
    <row r="18" spans="1:24" ht="27.95" hidden="1" customHeight="1">
      <c r="A18" s="46">
        <v>11</v>
      </c>
      <c r="B18" s="1061"/>
      <c r="C18" s="1061"/>
      <c r="D18" s="529"/>
      <c r="E18" s="530"/>
      <c r="F18" s="530"/>
      <c r="G18" s="530"/>
      <c r="H18" s="530"/>
      <c r="I18" s="534"/>
      <c r="J18" s="529"/>
      <c r="K18" s="530"/>
      <c r="L18" s="530"/>
      <c r="M18" s="530"/>
      <c r="N18" s="530"/>
      <c r="O18" s="530"/>
      <c r="P18" s="529"/>
      <c r="Q18" s="530"/>
      <c r="R18" s="530"/>
      <c r="S18" s="531"/>
      <c r="T18" s="717"/>
      <c r="U18" s="531"/>
    </row>
    <row r="19" spans="1:24" ht="27.95" hidden="1" customHeight="1">
      <c r="A19" s="46"/>
      <c r="B19" s="1062"/>
      <c r="C19" s="1061"/>
      <c r="D19" s="529"/>
      <c r="E19" s="530"/>
      <c r="F19" s="530"/>
      <c r="G19" s="530"/>
      <c r="H19" s="530"/>
      <c r="I19" s="534"/>
      <c r="J19" s="529"/>
      <c r="K19" s="530"/>
      <c r="L19" s="530"/>
      <c r="M19" s="530"/>
      <c r="N19" s="530"/>
      <c r="O19" s="530"/>
      <c r="P19" s="529"/>
      <c r="Q19" s="530"/>
      <c r="R19" s="530"/>
      <c r="S19" s="531"/>
      <c r="T19" s="717"/>
      <c r="U19" s="531"/>
    </row>
    <row r="20" spans="1:24" ht="27.95" hidden="1" customHeight="1" thickBot="1">
      <c r="A20" s="536"/>
      <c r="B20" s="1066"/>
      <c r="C20" s="1067"/>
      <c r="D20" s="537"/>
      <c r="E20" s="538"/>
      <c r="F20" s="538"/>
      <c r="G20" s="538"/>
      <c r="H20" s="538"/>
      <c r="I20" s="539"/>
      <c r="J20" s="537"/>
      <c r="K20" s="538"/>
      <c r="L20" s="538"/>
      <c r="M20" s="538"/>
      <c r="N20" s="538"/>
      <c r="O20" s="538"/>
      <c r="P20" s="537"/>
      <c r="Q20" s="538"/>
      <c r="R20" s="538"/>
      <c r="S20" s="540"/>
      <c r="T20" s="718"/>
      <c r="U20" s="540"/>
    </row>
    <row r="21" spans="1:24" ht="32.25" customHeight="1" thickBot="1">
      <c r="A21" s="251"/>
      <c r="B21" s="1058" t="s">
        <v>17</v>
      </c>
      <c r="C21" s="1058"/>
      <c r="D21" s="532">
        <f>SUM(D8:D18)</f>
        <v>10363576</v>
      </c>
      <c r="E21" s="533">
        <f>SUM(E8:E18)</f>
        <v>0</v>
      </c>
      <c r="F21" s="533">
        <f>SUM(F8:F18)</f>
        <v>0</v>
      </c>
      <c r="G21" s="533">
        <f>SUM(G8:G18)</f>
        <v>0</v>
      </c>
      <c r="H21" s="533"/>
      <c r="I21" s="535"/>
      <c r="J21" s="532">
        <f>SUM(J8:J18)</f>
        <v>10363576</v>
      </c>
      <c r="K21" s="533">
        <f>SUM(K8:K18)</f>
        <v>0</v>
      </c>
      <c r="L21" s="533">
        <f t="shared" ref="L21:O21" si="0">SUM(L8:L18)</f>
        <v>0</v>
      </c>
      <c r="M21" s="533">
        <f>SUM(M8:M18)</f>
        <v>0</v>
      </c>
      <c r="N21" s="533">
        <f t="shared" si="0"/>
        <v>9133800</v>
      </c>
      <c r="O21" s="533">
        <f t="shared" si="0"/>
        <v>9133800</v>
      </c>
      <c r="P21" s="532">
        <f>SUM(P8:P18)</f>
        <v>0</v>
      </c>
      <c r="Q21" s="533">
        <f>SUM(Q8:Q18)</f>
        <v>0</v>
      </c>
      <c r="R21" s="533">
        <f>SUM(R8:R18)</f>
        <v>0</v>
      </c>
      <c r="S21" s="720">
        <f>SUM(S8:S18)</f>
        <v>0</v>
      </c>
      <c r="T21" s="719"/>
      <c r="U21" s="535"/>
    </row>
    <row r="23" spans="1:24">
      <c r="D23" s="66"/>
      <c r="E23" s="9"/>
      <c r="F23" s="9"/>
      <c r="G23" s="66"/>
      <c r="H23" s="9"/>
      <c r="I23" s="9"/>
      <c r="J23" s="9"/>
      <c r="K23" s="9"/>
      <c r="P23" s="9"/>
      <c r="Q23" s="9"/>
      <c r="X23" s="9" t="s">
        <v>474</v>
      </c>
    </row>
    <row r="24" spans="1:24">
      <c r="D24" s="9"/>
      <c r="E24" s="9"/>
      <c r="F24" s="9"/>
      <c r="G24" s="66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>
      <c r="D25" s="9"/>
      <c r="E25" s="9"/>
      <c r="F25" s="9"/>
      <c r="G25" s="9"/>
      <c r="H25" s="66"/>
      <c r="I25" s="9"/>
      <c r="J25" s="9"/>
      <c r="K25" s="9"/>
      <c r="L25" s="9"/>
      <c r="M25" s="9"/>
      <c r="N25" s="9"/>
      <c r="O25" s="9"/>
      <c r="P25" s="9"/>
      <c r="Q25" s="9"/>
    </row>
    <row r="26" spans="1:24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14</vt:i4>
      </vt:variant>
    </vt:vector>
  </HeadingPairs>
  <TitlesOfParts>
    <vt:vector size="33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Reni</cp:lastModifiedBy>
  <cp:lastPrinted>2017-09-20T11:07:39Z</cp:lastPrinted>
  <dcterms:created xsi:type="dcterms:W3CDTF">2000-01-07T08:44:52Z</dcterms:created>
  <dcterms:modified xsi:type="dcterms:W3CDTF">2018-03-17T23:49:09Z</dcterms:modified>
</cp:coreProperties>
</file>