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916" activeTab="0"/>
  </bookViews>
  <sheets>
    <sheet name="Összevont" sheetId="1" r:id="rId1"/>
    <sheet name="Költségvetési egyenleg" sheetId="2" r:id="rId2"/>
    <sheet name="kiemelt ei" sheetId="3" r:id="rId3"/>
    <sheet name="kiadások" sheetId="4" r:id="rId4"/>
    <sheet name="bevételek" sheetId="5" r:id="rId5"/>
    <sheet name="Közös Hivatal" sheetId="6" r:id="rId6"/>
    <sheet name="Óvoda" sheetId="7" r:id="rId7"/>
    <sheet name="létszám" sheetId="8" r:id="rId8"/>
    <sheet name="működés és felhalmozás" sheetId="9" r:id="rId9"/>
    <sheet name="beruházások és felújítások" sheetId="10" r:id="rId10"/>
    <sheet name="Szociális kiadások" sheetId="11" r:id="rId11"/>
    <sheet name="átadott támogatás" sheetId="12" r:id="rId12"/>
    <sheet name="Helyi adók" sheetId="13" r:id="rId13"/>
    <sheet name="Adósságot keletkeztető ügyletek" sheetId="14" r:id="rId14"/>
    <sheet name="Felhasználási ütemterv" sheetId="15" r:id="rId15"/>
    <sheet name="Gördülő terv" sheetId="16" r:id="rId16"/>
    <sheet name="Kötött felhasználású" sheetId="17" r:id="rId17"/>
  </sheets>
  <externalReferences>
    <externalReference r:id="rId20"/>
  </externalReferences>
  <definedNames>
    <definedName name="_xlnm.Print_Titles" localSheetId="4">'bevételek'!$4:$4</definedName>
    <definedName name="_xlnm.Print_Titles" localSheetId="3">'kiadások'!$4:$4</definedName>
    <definedName name="_xlnm.Print_Area" localSheetId="4">'bevételek'!$A$1:$D$61</definedName>
    <definedName name="_xlnm.Print_Area" localSheetId="3">'kiadások'!$A$1:$D$72</definedName>
    <definedName name="_xlnm.Print_Area" localSheetId="2">'kiemelt ei'!$A$1:$B$25</definedName>
    <definedName name="_xlnm.Print_Area" localSheetId="8">'működés és felhalmozás'!$A$1:$F$17</definedName>
    <definedName name="_xlnm.Print_Area" localSheetId="0">'Összevont'!$A$1:$E$25</definedName>
  </definedNames>
  <calcPr fullCalcOnLoad="1"/>
</workbook>
</file>

<file path=xl/sharedStrings.xml><?xml version="1.0" encoding="utf-8"?>
<sst xmlns="http://schemas.openxmlformats.org/spreadsheetml/2006/main" count="997" uniqueCount="552">
  <si>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</si>
  <si>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</si>
  <si>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</si>
  <si>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</si>
  <si>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</si>
  <si>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</si>
  <si>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</si>
  <si>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</si>
  <si>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</si>
  <si>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</si>
  <si>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</si>
  <si>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</si>
  <si>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</si>
  <si>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</si>
  <si>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</si>
  <si>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</si>
  <si>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</si>
  <si>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</si>
  <si>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</si>
  <si>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</si>
  <si>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</si>
  <si>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</si>
  <si>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</si>
  <si>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</si>
  <si>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</si>
  <si>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</si>
  <si>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</si>
  <si>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</si>
  <si>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</si>
  <si>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</si>
  <si>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</si>
  <si>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</si>
  <si>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</si>
  <si>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</si>
  <si>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</si>
  <si>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</si>
  <si>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</si>
  <si>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</si>
  <si>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</si>
  <si>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</si>
  <si>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</si>
  <si>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</si>
  <si>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</si>
  <si>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</si>
  <si>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</si>
  <si>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</si>
  <si>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</si>
  <si>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</si>
  <si>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</si>
  <si>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</si>
  <si>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</si>
  <si>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</si>
  <si>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</si>
  <si>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</si>
  <si>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</si>
  <si>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</si>
  <si>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</si>
  <si>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</si>
  <si>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</si>
  <si>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</si>
  <si>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</si>
  <si>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</si>
  <si>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</si>
  <si>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</si>
  <si>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</si>
  <si>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</si>
  <si>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</si>
  <si>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</si>
  <si>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</si>
  <si>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</si>
  <si>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</si>
  <si>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</si>
  <si>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</si>
  <si>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>K35</t>
  </si>
  <si>
    <t>K3</t>
  </si>
  <si>
    <t>K42</t>
  </si>
  <si>
    <t>K48</t>
  </si>
  <si>
    <t>K4</t>
  </si>
  <si>
    <t>K506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</si>
  <si>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</si>
  <si>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</si>
  <si>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</si>
  <si>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</si>
  <si>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</si>
  <si>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</si>
  <si>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</si>
  <si>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</si>
  <si>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</si>
  <si>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</si>
  <si>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</si>
  <si>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</si>
  <si>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</si>
  <si>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</si>
  <si>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</si>
  <si>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</si>
  <si>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</si>
  <si>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</si>
  <si>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</si>
  <si>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</si>
  <si>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</si>
  <si>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</si>
  <si>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</si>
  <si>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</si>
  <si>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</si>
  <si>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</si>
  <si>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>K91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</si>
  <si>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</si>
  <si>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</si>
  <si>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</si>
  <si>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</si>
  <si>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</si>
  <si>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</si>
  <si>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</si>
  <si>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</si>
  <si>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</si>
  <si>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</t>
  </si>
  <si>
    <t>B16</t>
  </si>
  <si>
    <t>B1</t>
  </si>
  <si>
    <t>B311</t>
  </si>
  <si>
    <t>B31</t>
  </si>
  <si>
    <t>B34</t>
  </si>
  <si>
    <t>ebből: állandó jeleggel végzett iparűzési tevékenység után fizetett helyi iparűzési adó</t>
  </si>
  <si>
    <t>B354</t>
  </si>
  <si>
    <t>ebből: belföldi gépjárművek adójának a helyi önkormányzatot megillető része</t>
  </si>
  <si>
    <t>B355</t>
  </si>
  <si>
    <t>ebből: talajterhelési díj</t>
  </si>
  <si>
    <t>B35</t>
  </si>
  <si>
    <t>B36</t>
  </si>
  <si>
    <t>B3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</si>
  <si>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</si>
  <si>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</si>
  <si>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</si>
  <si>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</si>
  <si>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</si>
  <si>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</si>
  <si>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</si>
  <si>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B408</t>
  </si>
  <si>
    <t>B4</t>
  </si>
  <si>
    <t>B6</t>
  </si>
  <si>
    <t>B7</t>
  </si>
  <si>
    <t>B1-B7</t>
  </si>
  <si>
    <t>B8131</t>
  </si>
  <si>
    <t>B813</t>
  </si>
  <si>
    <t>Központi, irányító szervi támogatás</t>
  </si>
  <si>
    <t>B816</t>
  </si>
  <si>
    <t>B81</t>
  </si>
  <si>
    <t>B8</t>
  </si>
  <si>
    <t>KIADÁSOK ÖSSZESEN (K1-9)</t>
  </si>
  <si>
    <t>BEVÉTELEK ÖSSZESEN (B1-8)</t>
  </si>
  <si>
    <t>Az egységes rovatrend szerint a kiemelt kiadási és bevételi jogcímek</t>
  </si>
  <si>
    <t>Megnevezés</t>
  </si>
  <si>
    <t>Dunaszekcső Községi Önkormányzat 2016. évi költségvetése</t>
  </si>
  <si>
    <t>FELHALMOZÁSI CÉLÚ KIADÁSOK ÖSSZESEN</t>
  </si>
  <si>
    <t>ÖSSZESEN</t>
  </si>
  <si>
    <t>Sor-szám</t>
  </si>
  <si>
    <t>01</t>
  </si>
  <si>
    <t>07</t>
  </si>
  <si>
    <t>09</t>
  </si>
  <si>
    <t>10</t>
  </si>
  <si>
    <t>15</t>
  </si>
  <si>
    <t>Foglalkoztatottak személyi juttatásai (=01+…+13)</t>
  </si>
  <si>
    <t>17</t>
  </si>
  <si>
    <t>18</t>
  </si>
  <si>
    <t>19</t>
  </si>
  <si>
    <t>Külső személyi juttatások (=16+17+18)</t>
  </si>
  <si>
    <t>20</t>
  </si>
  <si>
    <t>Személyi juttatások összesen (=15+19)</t>
  </si>
  <si>
    <t>21</t>
  </si>
  <si>
    <t xml:space="preserve">Munkaadókat terhelő járulékok és szociális hozzájárulási adó  (=22+…+28)                                                                          </t>
  </si>
  <si>
    <t>22</t>
  </si>
  <si>
    <t>ebből: szociális hozzájárulási adó</t>
  </si>
  <si>
    <t>25</t>
  </si>
  <si>
    <t>ebből: egészségügyi hozzájárulás</t>
  </si>
  <si>
    <t>28</t>
  </si>
  <si>
    <t>ebből: munkáltatót terhelő személyi jövedelemadó</t>
  </si>
  <si>
    <t>SZEMÉLYI JELLEGŰ KIADÁSOK ÖSSZESEN</t>
  </si>
  <si>
    <t>K1+K2</t>
  </si>
  <si>
    <t>29</t>
  </si>
  <si>
    <t>30</t>
  </si>
  <si>
    <t>32</t>
  </si>
  <si>
    <t>Készletbeszerzés (=29+30+31)</t>
  </si>
  <si>
    <t>33</t>
  </si>
  <si>
    <t>34</t>
  </si>
  <si>
    <t>35</t>
  </si>
  <si>
    <t>Kommunikációs szolgáltatások (=33+34)</t>
  </si>
  <si>
    <t>36</t>
  </si>
  <si>
    <t>40</t>
  </si>
  <si>
    <t>43</t>
  </si>
  <si>
    <t>44</t>
  </si>
  <si>
    <t>Egyéb szolgáltatások  (&gt;=45)</t>
  </si>
  <si>
    <t>46</t>
  </si>
  <si>
    <t>Szolgáltatási kiadások (=36+37+38+40+41+43+44)</t>
  </si>
  <si>
    <t>47</t>
  </si>
  <si>
    <t>Kiküldetések, reklám- és propagandakiadások (=47+48)</t>
  </si>
  <si>
    <t>50</t>
  </si>
  <si>
    <t>59</t>
  </si>
  <si>
    <t>60</t>
  </si>
  <si>
    <t>Különféle befizetések és egyéb dologi kiadások (=50+51+52+55+59)</t>
  </si>
  <si>
    <t>61</t>
  </si>
  <si>
    <t>Dologi kiadások (=32+35+46+49+60)</t>
  </si>
  <si>
    <t>ebből: társulások és költségvetési szerveik</t>
  </si>
  <si>
    <t>ebből: egyéb civil szervezetek</t>
  </si>
  <si>
    <t>ebből: egyéb vállalkozások</t>
  </si>
  <si>
    <t>K513</t>
  </si>
  <si>
    <t>MŰKÖDÉSI CÉLÚ KIADÁSOK ÖSSZESEN</t>
  </si>
  <si>
    <t>K1-K5</t>
  </si>
  <si>
    <t>K1-K9</t>
  </si>
  <si>
    <t>ebből: biztosítási díjak</t>
  </si>
  <si>
    <t>(adatok Ft-ban)</t>
  </si>
  <si>
    <t xml:space="preserve">Kiadások                                                      </t>
  </si>
  <si>
    <t>1.</t>
  </si>
  <si>
    <t>2.</t>
  </si>
  <si>
    <t>3.</t>
  </si>
  <si>
    <t>02</t>
  </si>
  <si>
    <t>06</t>
  </si>
  <si>
    <t>ebből: társadalombiztosítás pénzügyi alapjai</t>
  </si>
  <si>
    <t>ebből: termőföld bérbeadásából származó jövedelem utáni személyi jövedelemadó</t>
  </si>
  <si>
    <t xml:space="preserve">ebből: építményadó </t>
  </si>
  <si>
    <t>ebből: magánszemélyek kommunális adója</t>
  </si>
  <si>
    <t>ebből: önkormányzati vagyon üzemeltetéséből, koncesszióból származó bevétel</t>
  </si>
  <si>
    <t>B411</t>
  </si>
  <si>
    <t>B65</t>
  </si>
  <si>
    <t>Működési célú átvett pénzeszközök</t>
  </si>
  <si>
    <t>B75</t>
  </si>
  <si>
    <t>ebből: háztartások</t>
  </si>
  <si>
    <t>Előző év költségvetési maradványának igénybevétele</t>
  </si>
  <si>
    <t>299</t>
  </si>
  <si>
    <t>B1-B8</t>
  </si>
  <si>
    <t xml:space="preserve">Bevételek                                                               </t>
  </si>
  <si>
    <t>4.</t>
  </si>
  <si>
    <t>K6-K7</t>
  </si>
  <si>
    <t>Községi Önk.</t>
  </si>
  <si>
    <t>Óvoda</t>
  </si>
  <si>
    <t>KÖH</t>
  </si>
  <si>
    <t>Összevont költségvetési mérleg kiemelt kiadási és bevételi jogcímek szerint</t>
  </si>
  <si>
    <t>Felhalmozási célú átvett pénzeszközök</t>
  </si>
  <si>
    <t>B351</t>
  </si>
  <si>
    <t>Egyéb működési célú támogatások bevételei államháztartáson belülről (=33+…+42)</t>
  </si>
  <si>
    <t>ebből: helyi önkormányzatok és költségvetési szerveik</t>
  </si>
  <si>
    <t>B1607</t>
  </si>
  <si>
    <t>Működési célú támogatások államháztartáson belülről (=07+...+10+21+32)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</si>
  <si>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</si>
  <si>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</si>
  <si>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</si>
  <si>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KÖZÖS HIVATAL</t>
  </si>
  <si>
    <t>Költségvetési engedélyezett létszámkeret (álláshely) (fő) DUNASZEKCSŐI ÓVODA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</si>
  <si>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</si>
  <si>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</si>
  <si>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</si>
  <si>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</si>
  <si>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</si>
  <si>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</si>
  <si>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</si>
  <si>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</si>
  <si>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</si>
  <si>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</si>
  <si>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</si>
  <si>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</si>
  <si>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</si>
  <si>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pedagógus I.</t>
  </si>
  <si>
    <t>pedagógus II.</t>
  </si>
  <si>
    <t>pedagógus(magasabb) vezetői megbízással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</si>
  <si>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</si>
  <si>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</si>
  <si>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</si>
  <si>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</si>
  <si>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</si>
  <si>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</si>
  <si>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</si>
  <si>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</si>
  <si>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</si>
  <si>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</si>
  <si>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</si>
  <si>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</si>
  <si>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</si>
  <si>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</si>
  <si>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</si>
  <si>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gyakornok (pedagógus)</t>
  </si>
  <si>
    <t xml:space="preserve">Ingatlanok beszerzése, létesítése </t>
  </si>
  <si>
    <t xml:space="preserve">Beruházások </t>
  </si>
  <si>
    <t xml:space="preserve">Felújítások </t>
  </si>
  <si>
    <t>Beruházások és felújítások</t>
  </si>
  <si>
    <t>tereprendezési terv</t>
  </si>
  <si>
    <t>Műv. Ház fűtés átalakítás</t>
  </si>
  <si>
    <t>K6+K7</t>
  </si>
  <si>
    <t>Megnevezése</t>
  </si>
  <si>
    <t>eredeti ei.</t>
  </si>
  <si>
    <t>Támogatások, kölcsönök nyújtása és törlesztése</t>
  </si>
  <si>
    <t>társulások és költségvetési szerveik részére</t>
  </si>
  <si>
    <t>Egyéb működési célú támogatások államháztartáson belülre</t>
  </si>
  <si>
    <t xml:space="preserve">Egyéb működési célú támogatások államháztartáson kívülre </t>
  </si>
  <si>
    <t>Közhatalmi bevételek</t>
  </si>
  <si>
    <t>Működési és felhalmozási kiadás-bevétel előirányzatok</t>
  </si>
  <si>
    <t>K8</t>
  </si>
  <si>
    <t>B2</t>
  </si>
  <si>
    <t>B5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</si>
  <si>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</si>
  <si>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</si>
  <si>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</si>
  <si>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</si>
  <si>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</si>
  <si>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Beruházási kiadások</t>
  </si>
  <si>
    <t>Felújítások</t>
  </si>
  <si>
    <t>Egyéb felhalmozási célú kiadások</t>
  </si>
  <si>
    <t>Költségvetési kiadások</t>
  </si>
  <si>
    <t>Finanszírozási kiadások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</si>
  <si>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</si>
  <si>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</si>
  <si>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</si>
  <si>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</si>
  <si>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Költségvetési bevételek</t>
  </si>
  <si>
    <t>Finanszírozási bevételek</t>
  </si>
  <si>
    <t>Felhalmozási célú költségvetési kiadások</t>
  </si>
  <si>
    <t>Működési célú költségvetési kiadások</t>
  </si>
  <si>
    <t>K6-K8</t>
  </si>
  <si>
    <t>Működési célú költségvetési bevételek</t>
  </si>
  <si>
    <t>Felhalmozási célú költségvetési bevételek</t>
  </si>
  <si>
    <t>B2+B5+B7</t>
  </si>
  <si>
    <t>B1+B3+ B4+B6</t>
  </si>
  <si>
    <t>MTKT normatíva hozzájárulás</t>
  </si>
  <si>
    <t>Helyi adó és egyéb 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</si>
  <si>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</si>
  <si>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</si>
  <si>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</si>
  <si>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</si>
  <si>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</si>
  <si>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</si>
  <si>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</si>
  <si>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</si>
  <si>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</si>
  <si>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</si>
  <si>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</si>
  <si>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</si>
  <si>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 előirányzat</t>
  </si>
  <si>
    <t>Bevétel előirányzat</t>
  </si>
  <si>
    <t>Havi</t>
  </si>
  <si>
    <t>Halmozott</t>
  </si>
  <si>
    <t>Hónapok</t>
  </si>
  <si>
    <t>2017. év</t>
  </si>
  <si>
    <t>2018. év</t>
  </si>
  <si>
    <t>Az önkormányzat adósságot keletkeztető ügyletekből és kezességvállalásokból fennálló kötelezettségei, valamint saját bevételeinek részletezése az adósságot keletkeztető ügyletből származó tárgyévi fizetési kötelezettség megállapításához</t>
  </si>
  <si>
    <t>Helyi adókból származó bevétel</t>
  </si>
  <si>
    <t>Önkormányzati vagyon, vagyoni értékű jog értékesítése, hasznosítása</t>
  </si>
  <si>
    <t>Osztalék, koncessziós díj és hozambevétel</t>
  </si>
  <si>
    <t>Tárgyi eszköz és immateriális javak, részvény, részesedés értékesítés bevétele</t>
  </si>
  <si>
    <t>Bírság, pótlék és díjbevétel</t>
  </si>
  <si>
    <t>Kezességvállalás megtérülése</t>
  </si>
  <si>
    <t>Saját bevételek összesen</t>
  </si>
  <si>
    <t>Saját bevételek 50%-a</t>
  </si>
  <si>
    <t>Előző év(ek)ben keletkezett tárgyévi fizetési kötelezettség</t>
  </si>
  <si>
    <t>Felvett, átvállalt hitel és annak tőketartozása</t>
  </si>
  <si>
    <t>Felvett, átvállalt kölcsön és annak tőketartozása</t>
  </si>
  <si>
    <t>Váltó kibocsátás</t>
  </si>
  <si>
    <t>Halasztott fizetés</t>
  </si>
  <si>
    <t>Kezességvállalásból eredő fizetési kötelezettség</t>
  </si>
  <si>
    <t>Tárgyévben keletkezett, illetve keletkező, tárgyévet terhelő fizetési kötelezettség</t>
  </si>
  <si>
    <t>Hitelviszonyt megtestesítő értékpapír</t>
  </si>
  <si>
    <t>Pénzügyi lízing</t>
  </si>
  <si>
    <t>Fizetési kötelezettségek összesen</t>
  </si>
  <si>
    <t>Középfokú végzettségű költségvetési szerveknél foglalkoztatott egyéb munkavállaló</t>
  </si>
  <si>
    <t>Eredeti ei.</t>
  </si>
  <si>
    <t>ebből: táppénz hozzájárulás</t>
  </si>
  <si>
    <t>egyéb civil szervezetek részére:</t>
  </si>
  <si>
    <t>Beruházások (=192+193+195+…+199)</t>
  </si>
  <si>
    <t>Költségvetési kiadások (=20+21+61+121+191+200+205+267)</t>
  </si>
  <si>
    <t>ebből: kiadások visszatérítései</t>
  </si>
  <si>
    <t>Eredeti előirányzat</t>
  </si>
  <si>
    <t>Jubileumi jutalom</t>
  </si>
  <si>
    <t>K1106</t>
  </si>
  <si>
    <t>Foglalkoztatottak egyéb személyi juttatásai (&gt;=14)</t>
  </si>
  <si>
    <t>K1113</t>
  </si>
  <si>
    <t>KIADÁSOK ÖSSZESEN (=268)</t>
  </si>
  <si>
    <t>Elirányzat-felhasználási ütemterv - módosított</t>
  </si>
  <si>
    <t>Bevételek és kiadások kiemelt módosított előirányzatainak</t>
  </si>
  <si>
    <t xml:space="preserve">Egyéb szolgáltatások </t>
  </si>
  <si>
    <t>KIADÁSOK ÖSSZESEN</t>
  </si>
  <si>
    <t>ebből: egyéb települési adók</t>
  </si>
  <si>
    <t>BEVÉTELEK ÖSSZESEN</t>
  </si>
  <si>
    <t>ebből: fejezeti kezelésű előirányzatok</t>
  </si>
  <si>
    <t>B1603</t>
  </si>
  <si>
    <t>Kamatbevételek (&gt;=195+196+197)</t>
  </si>
  <si>
    <t>Egyéb működési bevételek</t>
  </si>
  <si>
    <t>B4115</t>
  </si>
  <si>
    <t>Működési bevételek (=178+179+182+184+191+…+194+198+203)</t>
  </si>
  <si>
    <t>Költségvetési bevételek (=43+79+177+207+216+240+264)</t>
  </si>
  <si>
    <t>Maradvány igénybevétele (=279+280)</t>
  </si>
  <si>
    <t>Központi, irányító szervi támogatás (+bérkomp.)</t>
  </si>
  <si>
    <t>Belföldi finanszírozás bevételei (=271+278+281+…+286)</t>
  </si>
  <si>
    <t>Finanszírozási bevételek (=288+296+297)</t>
  </si>
  <si>
    <t>Bevételek összesen (265+298)</t>
  </si>
  <si>
    <t>194</t>
  </si>
  <si>
    <t>207</t>
  </si>
  <si>
    <t>265</t>
  </si>
  <si>
    <t>279</t>
  </si>
  <si>
    <t>281</t>
  </si>
  <si>
    <t>284</t>
  </si>
  <si>
    <t>288</t>
  </si>
  <si>
    <t>298</t>
  </si>
  <si>
    <t>Foglalkoztatottak egyéb személyi juttatásai</t>
  </si>
  <si>
    <t>Foglalkoztatottak személyi juttatásai</t>
  </si>
  <si>
    <t>Külső személyi juttatások</t>
  </si>
  <si>
    <t>Készletbeszerzés</t>
  </si>
  <si>
    <t>Kommunikációs szolgáltatások</t>
  </si>
  <si>
    <t>Bérleti és lízing díjak</t>
  </si>
  <si>
    <t>Szolgáltatási kiadások</t>
  </si>
  <si>
    <t>Különféle befizetések és egyéb dologi kiadások</t>
  </si>
  <si>
    <t>Egyéb nem intézményi ellátások</t>
  </si>
  <si>
    <t>Egyéb működési célú támogatások államháztartáson kívülre</t>
  </si>
  <si>
    <t>Beruházások</t>
  </si>
  <si>
    <t>Belföldi finanszírozás kiadásai</t>
  </si>
  <si>
    <t>Önkormányzatok működési támogatásai</t>
  </si>
  <si>
    <t>Magánszemélyek jövedelemadói</t>
  </si>
  <si>
    <t>Jövedelemadók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</si>
  <si>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</si>
  <si>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</si>
  <si>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</si>
  <si>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</si>
  <si>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</si>
  <si>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ebből: egyéb bírság</t>
  </si>
  <si>
    <t>Szolgáltatások ellenértéke</t>
  </si>
  <si>
    <t>Tulajdonosi bevételek</t>
  </si>
  <si>
    <t>Egyéb működési célú átvett pénzeszközök</t>
  </si>
  <si>
    <t>Maradvány igénybevétele</t>
  </si>
  <si>
    <t>Belföldi finanszírozás bevételei</t>
  </si>
  <si>
    <t>Céljuttatás</t>
  </si>
  <si>
    <t>Települési önkormányzatok szociális és gyermekjóléti  feladatainak támogatása</t>
  </si>
  <si>
    <t>Működési célú központosított előirányzatok</t>
  </si>
  <si>
    <t>Helyi önkormányzatok kiegészítő támogatásai</t>
  </si>
  <si>
    <t>B116</t>
  </si>
  <si>
    <t>Egyéb működési célú támogatások bevételei</t>
  </si>
  <si>
    <t>ebből: munkaügyi központtól kapott tám.</t>
  </si>
  <si>
    <t>B1606</t>
  </si>
  <si>
    <t>ebből: kp-i fejezeti ei-ból kapott tám. (Gyeremekvéd. Erzs utalvány)</t>
  </si>
  <si>
    <t>B1604</t>
  </si>
  <si>
    <t>B1605</t>
  </si>
  <si>
    <t>B31103</t>
  </si>
  <si>
    <t>B341</t>
  </si>
  <si>
    <t>B343</t>
  </si>
  <si>
    <t>B35107</t>
  </si>
  <si>
    <t>B3541</t>
  </si>
  <si>
    <t>ebből: tartózkodás után fizetett idegenforgalmi adó</t>
  </si>
  <si>
    <t>B35501</t>
  </si>
  <si>
    <t>B35502</t>
  </si>
  <si>
    <t>Termékek és szolgáltatások adói</t>
  </si>
  <si>
    <t>ebből: ebrendészeti hozzájárulás</t>
  </si>
  <si>
    <t>ebből: szabálysértési pénz- és helyszíni bírság</t>
  </si>
  <si>
    <t>ebből: pótlék</t>
  </si>
  <si>
    <t>ebből: tárgyi eszközök bérbeadásából származó bevétel</t>
  </si>
  <si>
    <t xml:space="preserve">Közvetített szolgáltatások értéke </t>
  </si>
  <si>
    <t>B4042</t>
  </si>
  <si>
    <t>Kamatbevételek</t>
  </si>
  <si>
    <t>ebből: 1 és 2 forintosok kerekítési különbözete</t>
  </si>
  <si>
    <t>Egyéb felhalmozási célú átvett pénzeszközök</t>
  </si>
  <si>
    <t>K11011</t>
  </si>
  <si>
    <t>Személyi juttatások összesen</t>
  </si>
  <si>
    <t xml:space="preserve">Munkaadókat terhelő járulékok és szociális hozzájárulási adó                                                              </t>
  </si>
  <si>
    <t>K21</t>
  </si>
  <si>
    <t>K24</t>
  </si>
  <si>
    <t>K25</t>
  </si>
  <si>
    <t>K27</t>
  </si>
  <si>
    <t>áram</t>
  </si>
  <si>
    <t>gáz</t>
  </si>
  <si>
    <t>víz-csatorna</t>
  </si>
  <si>
    <t>Kiküldetések, reklám- és propagandakiadások</t>
  </si>
  <si>
    <t>Családi támogatások</t>
  </si>
  <si>
    <t xml:space="preserve">Tartalékok </t>
  </si>
  <si>
    <t>Közös Hivatal finanszírozás</t>
  </si>
  <si>
    <t>K9151</t>
  </si>
  <si>
    <t>Óvoda finanszírozás</t>
  </si>
  <si>
    <t>K9152</t>
  </si>
  <si>
    <t>Dunaszekcső Községi Önkormányzat 2017. évi költségvetése</t>
  </si>
  <si>
    <t>Dunaszekcsői Közös Önkormányzati Hivatal 2017. évi költségvetése</t>
  </si>
  <si>
    <t>Dunaszekcsői Óvoda és Konyha 2017. évi költségvetése</t>
  </si>
  <si>
    <t>2019. év</t>
  </si>
  <si>
    <t>2017-2018-2019. évi alakulását külön bemutató MÉRLEG</t>
  </si>
  <si>
    <t>K1103</t>
  </si>
  <si>
    <t>Jubileumi jutalmak</t>
  </si>
  <si>
    <t xml:space="preserve">Munkaadókat terhelő járulékok és szociális hozzájárulási adó                                      </t>
  </si>
  <si>
    <t>1</t>
  </si>
  <si>
    <t>2</t>
  </si>
  <si>
    <t>3</t>
  </si>
  <si>
    <t>Kiszámlázott ÁFA</t>
  </si>
  <si>
    <t>4</t>
  </si>
  <si>
    <t>5</t>
  </si>
  <si>
    <t>Kerekítési különbözet</t>
  </si>
  <si>
    <t>6</t>
  </si>
  <si>
    <t>7</t>
  </si>
  <si>
    <t>8</t>
  </si>
  <si>
    <t>9</t>
  </si>
  <si>
    <t>11</t>
  </si>
  <si>
    <t>12</t>
  </si>
  <si>
    <t>13</t>
  </si>
  <si>
    <t>Bevételek összesen</t>
  </si>
  <si>
    <t>Bérleti és lízingdíjak</t>
  </si>
  <si>
    <t>Karbantartás, kisjavítás</t>
  </si>
  <si>
    <t>Egyéb szolgáltatások</t>
  </si>
  <si>
    <t>Fizetendő ÁFA</t>
  </si>
  <si>
    <t>Egyéb dologi kiadások (kerekítés)</t>
  </si>
  <si>
    <t>K1+K3</t>
  </si>
  <si>
    <t>K6+k7</t>
  </si>
  <si>
    <t>V.K. eszköz beszerzés</t>
  </si>
  <si>
    <t>Ebédszállító autó beszerzés</t>
  </si>
  <si>
    <t>Közmunkaprogram keretén belüli eszközbeszerzések</t>
  </si>
  <si>
    <t>ASP pályázat keretén belül beszerzésre kerülő inf. eszközök</t>
  </si>
  <si>
    <t>Kazán beszerzés Közös Hivatal</t>
  </si>
  <si>
    <t>Konyhai eszköz beszerzések</t>
  </si>
  <si>
    <t>Közös Hivatal</t>
  </si>
  <si>
    <t>Óvoda és Konyha</t>
  </si>
  <si>
    <t>Utak karbantartása</t>
  </si>
  <si>
    <t>Szennyvízelvezetés bővítése - koncessziós díj terhére</t>
  </si>
  <si>
    <t>Ebédlő felújítás - adósságkonszolidációban nem részesültek pályázatból</t>
  </si>
  <si>
    <t>Óvoda udvar korszerűsítése, felújítása</t>
  </si>
  <si>
    <t xml:space="preserve"> - Dunaszekcsői Sportegyesület</t>
  </si>
  <si>
    <t xml:space="preserve"> - Dunaszekcsői Fúvósegyesület</t>
  </si>
  <si>
    <t xml:space="preserve"> - Dunaszekcsőért Alapítvány</t>
  </si>
  <si>
    <t xml:space="preserve"> - Jégesőelhárítás tagdíj</t>
  </si>
  <si>
    <t xml:space="preserve"> - Otthonka Egyesület</t>
  </si>
  <si>
    <t>MTKT kistérségi hozzájárulás</t>
  </si>
  <si>
    <t>Támogatási célú finanszírozási műveletek</t>
  </si>
  <si>
    <t>BEVÉTELEK</t>
  </si>
  <si>
    <t>Rovat</t>
  </si>
  <si>
    <t>018030</t>
  </si>
  <si>
    <t>Adósságkonszolidációban részt nem vettek pályázat összege az előző évi maradványból</t>
  </si>
  <si>
    <t>Ebédlő felújítás kiadásai</t>
  </si>
  <si>
    <t>Óvodai nevelés, ellátás működtetési feladatai</t>
  </si>
  <si>
    <t>Kiadások</t>
  </si>
  <si>
    <t>091140</t>
  </si>
  <si>
    <t>Közbeszerzés, műszaki ellenőri díj</t>
  </si>
  <si>
    <t>Működési célú ÁFA</t>
  </si>
  <si>
    <t>K1-K7</t>
  </si>
  <si>
    <t>ASP pályázat az előző évi maradványból</t>
  </si>
  <si>
    <t>KIADÁSOK</t>
  </si>
  <si>
    <t>Önkormányzatok és önkormányzati hivatalok jogalkotó és általános igazgatási tevékenysége</t>
  </si>
  <si>
    <t>011130</t>
  </si>
  <si>
    <t>Szakmai tevékenységet segítő szolgáltatások</t>
  </si>
  <si>
    <t>Adósságkonszolidációban nem részesült települési önkormányzatok fejlesztéseinek támogatása</t>
  </si>
  <si>
    <t>ASP pályázat</t>
  </si>
  <si>
    <t>Dunaszekcső Községi Önkormányzat 2017. évi költségvetése - pályázatokból megvalósuló fejlesztések</t>
  </si>
  <si>
    <t>Költségvetési egyenleg működési és felhalmozási kiadások és bevételek egyenlege szerinti bontásban</t>
  </si>
  <si>
    <t>Működési kiadások</t>
  </si>
  <si>
    <t>Működési egyenleg</t>
  </si>
  <si>
    <t>Felhalmozási kiadások</t>
  </si>
  <si>
    <t>Felhalmozási egyenleg</t>
  </si>
  <si>
    <t>Összes bevétel</t>
  </si>
  <si>
    <t>Összes kiadás</t>
  </si>
  <si>
    <t>Költségvetési egyenleg</t>
  </si>
  <si>
    <t>egyéb pénzbeli és természetbeni gyermekvédelmi ellátások</t>
  </si>
  <si>
    <t>ebből: települési támogatás</t>
  </si>
  <si>
    <t>ebből: köztemetés [Szoctv. 48.§]</t>
  </si>
  <si>
    <t>ebből: települési támogatás [Szoctv. 45. §],</t>
  </si>
  <si>
    <t>ebből: önkormányzat által saját hatáskörben (nem szociális és gyermekvédelmi előírások alapján) adott más ellátás</t>
  </si>
  <si>
    <t>Lakosságnak juttatott támogatások, szociális, rászorultsági jellegű ellátások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</si>
</sst>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0.0"/>
    <numFmt numFmtId="182" formatCode="[$¥€-2]\ #\ ##,000_);[Red]\([$€-2]\ #\ ##,000\)"/>
  </numFmts>
  <fonts count="66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i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8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i/>
      <sz val="12"/>
      <color indexed="8"/>
      <name val="Bookman Old Style"/>
      <family val="1"/>
    </font>
    <font>
      <b/>
      <sz val="14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Bookman Old Style"/>
      <family val="1"/>
    </font>
    <font>
      <b/>
      <i/>
      <sz val="11"/>
      <name val="Arial"/>
      <family val="2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6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9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17" borderId="7" applyNumberFormat="0" applyFont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4" fillId="4" borderId="0" applyNumberFormat="0" applyBorder="0" applyAlignment="0" applyProtection="0"/>
    <xf numFmtId="0" fontId="55" fillId="22" borderId="8" applyNumberFormat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  <xf numFmtId="0" fontId="59" fillId="23" borderId="0" applyNumberFormat="0" applyBorder="0" applyAlignment="0" applyProtection="0"/>
    <xf numFmtId="0" fontId="60" fillId="22" borderId="1" applyNumberFormat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18" fillId="8" borderId="10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0" fontId="11" fillId="0" borderId="10" xfId="56" applyFont="1" applyFill="1" applyBorder="1" applyAlignment="1">
      <alignment horizontal="left" vertical="center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15" fillId="0" borderId="10" xfId="56" applyFont="1" applyFill="1" applyBorder="1" applyAlignment="1">
      <alignment horizontal="left" vertical="center" wrapText="1"/>
      <protection/>
    </xf>
    <xf numFmtId="0" fontId="16" fillId="0" borderId="10" xfId="56" applyFont="1" applyFill="1" applyBorder="1" applyAlignment="1">
      <alignment horizontal="left" vertical="center" wrapText="1"/>
      <protection/>
    </xf>
    <xf numFmtId="0" fontId="10" fillId="0" borderId="13" xfId="56" applyFont="1" applyFill="1" applyBorder="1" applyAlignment="1">
      <alignment horizontal="left" vertical="center"/>
      <protection/>
    </xf>
    <xf numFmtId="0" fontId="12" fillId="0" borderId="13" xfId="56" applyFont="1" applyFill="1" applyBorder="1" applyAlignment="1">
      <alignment horizontal="left" vertical="center"/>
      <protection/>
    </xf>
    <xf numFmtId="0" fontId="14" fillId="0" borderId="10" xfId="56" applyFont="1" applyFill="1" applyBorder="1" applyAlignment="1">
      <alignment vertical="center" wrapText="1"/>
      <protection/>
    </xf>
    <xf numFmtId="0" fontId="8" fillId="25" borderId="12" xfId="0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right" vertical="center"/>
    </xf>
    <xf numFmtId="0" fontId="10" fillId="0" borderId="16" xfId="0" applyFont="1" applyFill="1" applyBorder="1" applyAlignment="1" quotePrefix="1">
      <alignment horizontal="right" vertical="center"/>
    </xf>
    <xf numFmtId="0" fontId="11" fillId="0" borderId="16" xfId="0" applyFont="1" applyFill="1" applyBorder="1" applyAlignment="1" quotePrefix="1">
      <alignment horizontal="right" vertical="center"/>
    </xf>
    <xf numFmtId="0" fontId="14" fillId="0" borderId="13" xfId="56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/>
    </xf>
    <xf numFmtId="0" fontId="11" fillId="0" borderId="13" xfId="56" applyFont="1" applyFill="1" applyBorder="1" applyAlignment="1">
      <alignment horizontal="left" vertical="center"/>
      <protection/>
    </xf>
    <xf numFmtId="0" fontId="4" fillId="25" borderId="16" xfId="0" applyFont="1" applyFill="1" applyBorder="1" applyAlignment="1">
      <alignment/>
    </xf>
    <xf numFmtId="0" fontId="4" fillId="25" borderId="20" xfId="0" applyFont="1" applyFill="1" applyBorder="1" applyAlignment="1">
      <alignment/>
    </xf>
    <xf numFmtId="0" fontId="13" fillId="2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3" fontId="35" fillId="0" borderId="10" xfId="0" applyNumberFormat="1" applyFont="1" applyBorder="1" applyAlignment="1">
      <alignment/>
    </xf>
    <xf numFmtId="0" fontId="28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3" fontId="36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6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3" fontId="36" fillId="0" borderId="10" xfId="0" applyNumberFormat="1" applyFont="1" applyFill="1" applyBorder="1" applyAlignment="1">
      <alignment/>
    </xf>
    <xf numFmtId="3" fontId="37" fillId="0" borderId="10" xfId="0" applyNumberFormat="1" applyFont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1" fillId="25" borderId="16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3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center" wrapText="1"/>
    </xf>
    <xf numFmtId="0" fontId="35" fillId="0" borderId="0" xfId="0" applyFont="1" applyAlignment="1">
      <alignment/>
    </xf>
    <xf numFmtId="0" fontId="24" fillId="0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1" fillId="24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 quotePrefix="1">
      <alignment horizontal="right" vertical="center"/>
    </xf>
    <xf numFmtId="0" fontId="1" fillId="26" borderId="10" xfId="0" applyFont="1" applyFill="1" applyBorder="1" applyAlignment="1" quotePrefix="1">
      <alignment horizontal="center" vertical="center" wrapText="1"/>
    </xf>
    <xf numFmtId="3" fontId="1" fillId="26" borderId="10" xfId="0" applyNumberFormat="1" applyFont="1" applyFill="1" applyBorder="1" applyAlignment="1" quotePrefix="1">
      <alignment horizontal="right" vertical="center"/>
    </xf>
    <xf numFmtId="0" fontId="6" fillId="0" borderId="0" xfId="0" applyFont="1" applyAlignment="1">
      <alignment wrapText="1"/>
    </xf>
    <xf numFmtId="0" fontId="1" fillId="24" borderId="16" xfId="0" applyFont="1" applyFill="1" applyBorder="1" applyAlignment="1" quotePrefix="1">
      <alignment horizontal="left" vertical="center"/>
    </xf>
    <xf numFmtId="3" fontId="1" fillId="24" borderId="14" xfId="0" applyNumberFormat="1" applyFont="1" applyFill="1" applyBorder="1" applyAlignment="1" quotePrefix="1">
      <alignment horizontal="right" vertical="center"/>
    </xf>
    <xf numFmtId="0" fontId="1" fillId="26" borderId="16" xfId="0" applyFont="1" applyFill="1" applyBorder="1" applyAlignment="1" quotePrefix="1">
      <alignment horizontal="left" vertical="center"/>
    </xf>
    <xf numFmtId="3" fontId="1" fillId="26" borderId="14" xfId="0" applyNumberFormat="1" applyFont="1" applyFill="1" applyBorder="1" applyAlignment="1" quotePrefix="1">
      <alignment horizontal="right" vertical="center"/>
    </xf>
    <xf numFmtId="0" fontId="3" fillId="0" borderId="20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4" fillId="25" borderId="10" xfId="0" applyNumberFormat="1" applyFont="1" applyFill="1" applyBorder="1" applyAlignment="1">
      <alignment horizontal="right" vertical="center"/>
    </xf>
    <xf numFmtId="3" fontId="4" fillId="25" borderId="14" xfId="0" applyNumberFormat="1" applyFont="1" applyFill="1" applyBorder="1" applyAlignment="1">
      <alignment horizontal="right" vertical="center"/>
    </xf>
    <xf numFmtId="3" fontId="4" fillId="25" borderId="23" xfId="0" applyNumberFormat="1" applyFont="1" applyFill="1" applyBorder="1" applyAlignment="1">
      <alignment horizontal="right" vertical="center"/>
    </xf>
    <xf numFmtId="3" fontId="4" fillId="25" borderId="2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23" fillId="0" borderId="15" xfId="57" applyFont="1" applyFill="1" applyBorder="1" applyAlignment="1">
      <alignment horizontal="left" vertical="center" wrapText="1"/>
      <protection/>
    </xf>
    <xf numFmtId="0" fontId="24" fillId="0" borderId="21" xfId="57" applyFont="1" applyFill="1" applyBorder="1" applyAlignment="1">
      <alignment horizontal="left" vertical="center" wrapText="1"/>
      <protection/>
    </xf>
    <xf numFmtId="0" fontId="24" fillId="0" borderId="16" xfId="57" applyFont="1" applyFill="1" applyBorder="1" applyAlignment="1">
      <alignment horizontal="left" vertical="center" wrapText="1"/>
      <protection/>
    </xf>
    <xf numFmtId="0" fontId="23" fillId="0" borderId="16" xfId="57" applyFont="1" applyFill="1" applyBorder="1" applyAlignment="1">
      <alignment horizontal="left" vertical="center" wrapText="1"/>
      <protection/>
    </xf>
    <xf numFmtId="0" fontId="23" fillId="0" borderId="20" xfId="57" applyFont="1" applyFill="1" applyBorder="1" applyAlignment="1">
      <alignment horizontal="left" vertical="center" wrapText="1"/>
      <protection/>
    </xf>
    <xf numFmtId="0" fontId="24" fillId="0" borderId="23" xfId="0" applyFont="1" applyFill="1" applyBorder="1" applyAlignment="1">
      <alignment horizontal="center" vertical="center" wrapText="1"/>
    </xf>
    <xf numFmtId="0" fontId="10" fillId="0" borderId="16" xfId="56" applyFont="1" applyFill="1" applyBorder="1" applyAlignment="1">
      <alignment horizontal="left" vertical="center" wrapText="1"/>
      <protection/>
    </xf>
    <xf numFmtId="0" fontId="12" fillId="0" borderId="16" xfId="56" applyFont="1" applyFill="1" applyBorder="1" applyAlignment="1">
      <alignment horizontal="left" vertical="center" wrapText="1"/>
      <protection/>
    </xf>
    <xf numFmtId="0" fontId="11" fillId="0" borderId="16" xfId="56" applyFont="1" applyFill="1" applyBorder="1" applyAlignment="1">
      <alignment horizontal="left" vertical="center" wrapText="1"/>
      <protection/>
    </xf>
    <xf numFmtId="0" fontId="10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3" fillId="23" borderId="25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4" fillId="25" borderId="11" xfId="0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27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1" fillId="24" borderId="10" xfId="0" applyFont="1" applyFill="1" applyBorder="1" applyAlignment="1" quotePrefix="1">
      <alignment vertical="center" wrapText="1"/>
    </xf>
    <xf numFmtId="3" fontId="1" fillId="24" borderId="14" xfId="0" applyNumberFormat="1" applyFont="1" applyFill="1" applyBorder="1" applyAlignment="1" quotePrefix="1">
      <alignment vertical="center"/>
    </xf>
    <xf numFmtId="0" fontId="3" fillId="0" borderId="29" xfId="0" applyFont="1" applyBorder="1" applyAlignment="1">
      <alignment/>
    </xf>
    <xf numFmtId="0" fontId="1" fillId="24" borderId="30" xfId="0" applyFont="1" applyFill="1" applyBorder="1" applyAlignment="1" quotePrefix="1">
      <alignment vertical="center"/>
    </xf>
    <xf numFmtId="0" fontId="1" fillId="24" borderId="29" xfId="0" applyFont="1" applyFill="1" applyBorder="1" applyAlignment="1" quotePrefix="1">
      <alignment horizontal="left" vertical="center"/>
    </xf>
    <xf numFmtId="0" fontId="1" fillId="26" borderId="29" xfId="0" applyFont="1" applyFill="1" applyBorder="1" applyAlignment="1" quotePrefix="1">
      <alignment horizontal="left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7" xfId="56" applyFont="1" applyFill="1" applyBorder="1" applyAlignment="1">
      <alignment horizontal="left" vertical="center" wrapText="1"/>
      <protection/>
    </xf>
    <xf numFmtId="0" fontId="10" fillId="0" borderId="31" xfId="56" applyFont="1" applyFill="1" applyBorder="1" applyAlignment="1">
      <alignment horizontal="left" vertical="center"/>
      <protection/>
    </xf>
    <xf numFmtId="0" fontId="10" fillId="0" borderId="17" xfId="56" applyFont="1" applyFill="1" applyBorder="1" applyAlignment="1">
      <alignment horizontal="center" vertical="center"/>
      <protection/>
    </xf>
    <xf numFmtId="0" fontId="10" fillId="0" borderId="31" xfId="56" applyFont="1" applyFill="1" applyBorder="1" applyAlignment="1">
      <alignment horizontal="center" vertical="center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8" xfId="56" applyFont="1" applyFill="1" applyBorder="1" applyAlignment="1">
      <alignment horizontal="left" vertical="center" wrapText="1"/>
      <protection/>
    </xf>
    <xf numFmtId="0" fontId="10" fillId="0" borderId="17" xfId="56" applyFont="1" applyFill="1" applyBorder="1" applyAlignment="1">
      <alignment horizontal="left" vertical="center"/>
      <protection/>
    </xf>
    <xf numFmtId="3" fontId="14" fillId="0" borderId="28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vertical="center"/>
    </xf>
    <xf numFmtId="3" fontId="9" fillId="27" borderId="27" xfId="0" applyNumberFormat="1" applyFont="1" applyFill="1" applyBorder="1" applyAlignment="1" quotePrefix="1">
      <alignment horizontal="right" vertical="center"/>
    </xf>
    <xf numFmtId="0" fontId="1" fillId="26" borderId="26" xfId="0" applyFont="1" applyFill="1" applyBorder="1" applyAlignment="1" quotePrefix="1">
      <alignment horizontal="left" vertical="center"/>
    </xf>
    <xf numFmtId="0" fontId="1" fillId="26" borderId="25" xfId="0" applyFont="1" applyFill="1" applyBorder="1" applyAlignment="1" quotePrefix="1">
      <alignment horizontal="center" vertical="center" wrapText="1"/>
    </xf>
    <xf numFmtId="3" fontId="1" fillId="26" borderId="25" xfId="0" applyNumberFormat="1" applyFont="1" applyFill="1" applyBorder="1" applyAlignment="1" quotePrefix="1">
      <alignment horizontal="right" vertical="center"/>
    </xf>
    <xf numFmtId="0" fontId="1" fillId="26" borderId="30" xfId="0" applyFont="1" applyFill="1" applyBorder="1" applyAlignment="1" quotePrefix="1">
      <alignment horizontal="left" vertical="center"/>
    </xf>
    <xf numFmtId="3" fontId="1" fillId="26" borderId="33" xfId="0" applyNumberFormat="1" applyFont="1" applyFill="1" applyBorder="1" applyAlignment="1" quotePrefix="1">
      <alignment horizontal="right" vertical="center"/>
    </xf>
    <xf numFmtId="0" fontId="4" fillId="25" borderId="12" xfId="0" applyFont="1" applyFill="1" applyBorder="1" applyAlignment="1">
      <alignment/>
    </xf>
    <xf numFmtId="0" fontId="4" fillId="25" borderId="34" xfId="0" applyFont="1" applyFill="1" applyBorder="1" applyAlignment="1">
      <alignment/>
    </xf>
    <xf numFmtId="0" fontId="4" fillId="25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7" fillId="8" borderId="16" xfId="0" applyFont="1" applyFill="1" applyBorder="1" applyAlignment="1" quotePrefix="1">
      <alignment horizontal="right" vertical="center"/>
    </xf>
    <xf numFmtId="0" fontId="19" fillId="24" borderId="16" xfId="0" applyFont="1" applyFill="1" applyBorder="1" applyAlignment="1" quotePrefix="1">
      <alignment horizontal="right" vertical="center"/>
    </xf>
    <xf numFmtId="0" fontId="13" fillId="23" borderId="26" xfId="0" applyFont="1" applyFill="1" applyBorder="1" applyAlignment="1" quotePrefix="1">
      <alignment horizontal="right" vertical="center"/>
    </xf>
    <xf numFmtId="0" fontId="8" fillId="25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18" xfId="56" applyFont="1" applyFill="1" applyBorder="1" applyAlignment="1">
      <alignment horizontal="right" vertical="center"/>
      <protection/>
    </xf>
    <xf numFmtId="0" fontId="12" fillId="0" borderId="16" xfId="56" applyFont="1" applyFill="1" applyBorder="1" applyAlignment="1">
      <alignment horizontal="right" vertical="center"/>
      <protection/>
    </xf>
    <xf numFmtId="0" fontId="11" fillId="0" borderId="16" xfId="56" applyFont="1" applyFill="1" applyBorder="1" applyAlignment="1">
      <alignment horizontal="right" vertical="center"/>
      <protection/>
    </xf>
    <xf numFmtId="0" fontId="10" fillId="0" borderId="16" xfId="56" applyFont="1" applyFill="1" applyBorder="1" applyAlignment="1">
      <alignment horizontal="right" vertical="center"/>
      <protection/>
    </xf>
    <xf numFmtId="0" fontId="10" fillId="0" borderId="16" xfId="56" applyFont="1" applyFill="1" applyBorder="1" applyAlignment="1" quotePrefix="1">
      <alignment horizontal="right" vertical="center"/>
      <protection/>
    </xf>
    <xf numFmtId="0" fontId="11" fillId="0" borderId="16" xfId="56" applyFont="1" applyFill="1" applyBorder="1" applyAlignment="1" quotePrefix="1">
      <alignment horizontal="right" vertical="center"/>
      <protection/>
    </xf>
    <xf numFmtId="0" fontId="13" fillId="23" borderId="16" xfId="0" applyFont="1" applyFill="1" applyBorder="1" applyAlignment="1" quotePrefix="1">
      <alignment horizontal="right" vertical="center"/>
    </xf>
    <xf numFmtId="0" fontId="10" fillId="0" borderId="36" xfId="56" applyFont="1" applyFill="1" applyBorder="1" applyAlignment="1" quotePrefix="1">
      <alignment horizontal="right"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12" fillId="0" borderId="16" xfId="56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11" fillId="0" borderId="18" xfId="56" applyFont="1" applyFill="1" applyBorder="1" applyAlignment="1" quotePrefix="1">
      <alignment horizontal="right" vertical="center"/>
      <protection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25" borderId="39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1" fillId="0" borderId="4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3" fillId="22" borderId="10" xfId="0" applyFont="1" applyFill="1" applyBorder="1" applyAlignment="1">
      <alignment vertical="center" wrapText="1"/>
    </xf>
    <xf numFmtId="0" fontId="15" fillId="28" borderId="10" xfId="56" applyFont="1" applyFill="1" applyBorder="1" applyAlignment="1">
      <alignment horizontal="left" vertical="center" wrapText="1"/>
      <protection/>
    </xf>
    <xf numFmtId="0" fontId="18" fillId="14" borderId="10" xfId="0" applyFont="1" applyFill="1" applyBorder="1" applyAlignment="1">
      <alignment horizontal="left" vertical="center" wrapText="1"/>
    </xf>
    <xf numFmtId="0" fontId="16" fillId="0" borderId="10" xfId="56" applyFont="1" applyFill="1" applyBorder="1" applyAlignment="1">
      <alignment vertical="center" wrapText="1"/>
      <protection/>
    </xf>
    <xf numFmtId="0" fontId="61" fillId="22" borderId="12" xfId="0" applyFont="1" applyFill="1" applyBorder="1" applyAlignment="1">
      <alignment/>
    </xf>
    <xf numFmtId="0" fontId="10" fillId="0" borderId="16" xfId="56" applyFont="1" applyFill="1" applyBorder="1" applyAlignment="1">
      <alignment horizontal="right" vertical="center" wrapText="1"/>
      <protection/>
    </xf>
    <xf numFmtId="0" fontId="12" fillId="0" borderId="16" xfId="56" applyFont="1" applyFill="1" applyBorder="1" applyAlignment="1">
      <alignment horizontal="right" vertical="center" wrapText="1"/>
      <protection/>
    </xf>
    <xf numFmtId="0" fontId="11" fillId="0" borderId="16" xfId="56" applyFont="1" applyFill="1" applyBorder="1" applyAlignment="1">
      <alignment horizontal="right" vertical="center" wrapText="1"/>
      <protection/>
    </xf>
    <xf numFmtId="0" fontId="13" fillId="22" borderId="16" xfId="0" applyFont="1" applyFill="1" applyBorder="1" applyAlignment="1">
      <alignment horizontal="right" vertical="center" wrapText="1"/>
    </xf>
    <xf numFmtId="0" fontId="14" fillId="0" borderId="16" xfId="56" applyFont="1" applyFill="1" applyBorder="1" applyAlignment="1">
      <alignment horizontal="right" vertical="center" wrapText="1"/>
      <protection/>
    </xf>
    <xf numFmtId="0" fontId="15" fillId="28" borderId="16" xfId="56" applyFont="1" applyFill="1" applyBorder="1" applyAlignment="1">
      <alignment horizontal="right" vertical="center" wrapText="1"/>
      <protection/>
    </xf>
    <xf numFmtId="0" fontId="15" fillId="0" borderId="16" xfId="56" applyFont="1" applyFill="1" applyBorder="1" applyAlignment="1">
      <alignment horizontal="right" vertical="center" wrapText="1"/>
      <protection/>
    </xf>
    <xf numFmtId="0" fontId="18" fillId="14" borderId="16" xfId="0" applyFont="1" applyFill="1" applyBorder="1" applyAlignment="1">
      <alignment horizontal="right" vertical="center" wrapText="1"/>
    </xf>
    <xf numFmtId="0" fontId="16" fillId="0" borderId="16" xfId="56" applyFont="1" applyFill="1" applyBorder="1" applyAlignment="1">
      <alignment horizontal="right" vertical="center" wrapText="1"/>
      <protection/>
    </xf>
    <xf numFmtId="0" fontId="61" fillId="22" borderId="11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72" fontId="12" fillId="0" borderId="10" xfId="0" applyNumberFormat="1" applyFont="1" applyFill="1" applyBorder="1" applyAlignment="1">
      <alignment horizontal="left" vertical="center" wrapText="1"/>
    </xf>
    <xf numFmtId="0" fontId="62" fillId="29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172" fontId="12" fillId="0" borderId="16" xfId="0" applyNumberFormat="1" applyFont="1" applyFill="1" applyBorder="1" applyAlignment="1">
      <alignment horizontal="right" vertical="center" wrapText="1"/>
    </xf>
    <xf numFmtId="0" fontId="62" fillId="29" borderId="16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21" fillId="0" borderId="40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0" fillId="0" borderId="18" xfId="56" applyFont="1" applyFill="1" applyBorder="1" applyAlignment="1">
      <alignment horizontal="center" vertical="center"/>
      <protection/>
    </xf>
    <xf numFmtId="3" fontId="14" fillId="0" borderId="42" xfId="0" applyNumberFormat="1" applyFont="1" applyFill="1" applyBorder="1" applyAlignment="1">
      <alignment horizontal="right" vertical="center"/>
    </xf>
    <xf numFmtId="3" fontId="15" fillId="0" borderId="42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0" fontId="13" fillId="23" borderId="20" xfId="0" applyFont="1" applyFill="1" applyBorder="1" applyAlignment="1" quotePrefix="1">
      <alignment horizontal="right" vertical="center"/>
    </xf>
    <xf numFmtId="0" fontId="13" fillId="23" borderId="2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right"/>
    </xf>
    <xf numFmtId="3" fontId="10" fillId="0" borderId="42" xfId="0" applyNumberFormat="1" applyFont="1" applyFill="1" applyBorder="1" applyAlignment="1" quotePrefix="1">
      <alignment horizontal="right" vertical="center"/>
    </xf>
    <xf numFmtId="3" fontId="11" fillId="0" borderId="42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2" fillId="0" borderId="42" xfId="0" applyNumberFormat="1" applyFont="1" applyFill="1" applyBorder="1" applyAlignment="1" quotePrefix="1">
      <alignment horizontal="right" vertical="center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0" fillId="0" borderId="13" xfId="56" applyFont="1" applyFill="1" applyBorder="1" applyAlignment="1">
      <alignment horizontal="left" vertical="center" wrapText="1"/>
      <protection/>
    </xf>
    <xf numFmtId="0" fontId="11" fillId="0" borderId="13" xfId="56" applyFont="1" applyFill="1" applyBorder="1" applyAlignment="1">
      <alignment horizontal="left" vertical="center" wrapText="1"/>
      <protection/>
    </xf>
    <xf numFmtId="0" fontId="16" fillId="0" borderId="13" xfId="0" applyFont="1" applyFill="1" applyBorder="1" applyAlignment="1">
      <alignment vertical="center" wrapText="1"/>
    </xf>
    <xf numFmtId="49" fontId="9" fillId="0" borderId="32" xfId="0" applyNumberFormat="1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3" fillId="23" borderId="41" xfId="0" applyFont="1" applyFill="1" applyBorder="1" applyAlignment="1">
      <alignment horizontal="left" vertical="center" wrapText="1"/>
    </xf>
    <xf numFmtId="3" fontId="8" fillId="25" borderId="32" xfId="0" applyNumberFormat="1" applyFont="1" applyFill="1" applyBorder="1" applyAlignment="1">
      <alignment horizontal="left" vertical="center"/>
    </xf>
    <xf numFmtId="0" fontId="1" fillId="0" borderId="43" xfId="0" applyFont="1" applyBorder="1" applyAlignment="1">
      <alignment horizontal="center" vertical="center" wrapText="1"/>
    </xf>
    <xf numFmtId="3" fontId="17" fillId="27" borderId="42" xfId="0" applyNumberFormat="1" applyFont="1" applyFill="1" applyBorder="1" applyAlignment="1" quotePrefix="1">
      <alignment horizontal="right" vertical="center"/>
    </xf>
    <xf numFmtId="3" fontId="19" fillId="30" borderId="42" xfId="0" applyNumberFormat="1" applyFont="1" applyFill="1" applyBorder="1" applyAlignment="1">
      <alignment horizontal="right" vertical="center"/>
    </xf>
    <xf numFmtId="3" fontId="13" fillId="23" borderId="44" xfId="0" applyNumberFormat="1" applyFont="1" applyFill="1" applyBorder="1" applyAlignment="1" quotePrefix="1">
      <alignment horizontal="right" vertical="center"/>
    </xf>
    <xf numFmtId="3" fontId="8" fillId="31" borderId="43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 quotePrefix="1">
      <alignment horizontal="right" vertical="center"/>
    </xf>
    <xf numFmtId="3" fontId="11" fillId="0" borderId="44" xfId="0" applyNumberFormat="1" applyFont="1" applyFill="1" applyBorder="1" applyAlignment="1">
      <alignment horizontal="right" vertical="center"/>
    </xf>
    <xf numFmtId="49" fontId="10" fillId="0" borderId="10" xfId="56" applyNumberFormat="1" applyFont="1" applyFill="1" applyBorder="1" applyAlignment="1">
      <alignment horizontal="left" vertical="center" wrapText="1"/>
      <protection/>
    </xf>
    <xf numFmtId="49" fontId="10" fillId="0" borderId="13" xfId="56" applyNumberFormat="1" applyFont="1" applyFill="1" applyBorder="1" applyAlignment="1">
      <alignment horizontal="left" vertical="center"/>
      <protection/>
    </xf>
    <xf numFmtId="49" fontId="14" fillId="0" borderId="10" xfId="56" applyNumberFormat="1" applyFont="1" applyFill="1" applyBorder="1" applyAlignment="1">
      <alignment horizontal="left" vertical="center" wrapText="1"/>
      <protection/>
    </xf>
    <xf numFmtId="49" fontId="12" fillId="0" borderId="13" xfId="56" applyNumberFormat="1" applyFont="1" applyFill="1" applyBorder="1" applyAlignment="1">
      <alignment horizontal="left" vertical="center"/>
      <protection/>
    </xf>
    <xf numFmtId="0" fontId="11" fillId="0" borderId="31" xfId="56" applyFont="1" applyFill="1" applyBorder="1" applyAlignment="1">
      <alignment horizontal="left" vertical="center"/>
      <protection/>
    </xf>
    <xf numFmtId="0" fontId="13" fillId="23" borderId="13" xfId="0" applyFont="1" applyFill="1" applyBorder="1" applyAlignment="1">
      <alignment horizontal="left" vertical="center" wrapText="1"/>
    </xf>
    <xf numFmtId="0" fontId="8" fillId="25" borderId="32" xfId="0" applyFont="1" applyFill="1" applyBorder="1" applyAlignment="1">
      <alignment horizontal="left" vertical="center"/>
    </xf>
    <xf numFmtId="3" fontId="10" fillId="0" borderId="42" xfId="56" applyNumberFormat="1" applyFont="1" applyFill="1" applyBorder="1" applyAlignment="1">
      <alignment vertical="center"/>
      <protection/>
    </xf>
    <xf numFmtId="3" fontId="16" fillId="0" borderId="45" xfId="0" applyNumberFormat="1" applyFont="1" applyFill="1" applyBorder="1" applyAlignment="1">
      <alignment horizontal="right" vertical="center"/>
    </xf>
    <xf numFmtId="3" fontId="13" fillId="23" borderId="42" xfId="0" applyNumberFormat="1" applyFont="1" applyFill="1" applyBorder="1" applyAlignment="1" quotePrefix="1">
      <alignment horizontal="right" vertical="center"/>
    </xf>
    <xf numFmtId="0" fontId="13" fillId="23" borderId="46" xfId="0" applyFont="1" applyFill="1" applyBorder="1" applyAlignment="1">
      <alignment horizontal="left" vertical="center" wrapText="1"/>
    </xf>
    <xf numFmtId="3" fontId="10" fillId="0" borderId="45" xfId="56" applyNumberFormat="1" applyFont="1" applyFill="1" applyBorder="1" applyAlignment="1">
      <alignment vertical="center"/>
      <protection/>
    </xf>
    <xf numFmtId="3" fontId="12" fillId="0" borderId="42" xfId="56" applyNumberFormat="1" applyFont="1" applyFill="1" applyBorder="1" applyAlignment="1">
      <alignment vertical="center"/>
      <protection/>
    </xf>
    <xf numFmtId="3" fontId="11" fillId="0" borderId="42" xfId="56" applyNumberFormat="1" applyFont="1" applyFill="1" applyBorder="1" applyAlignment="1">
      <alignment vertical="center"/>
      <protection/>
    </xf>
    <xf numFmtId="3" fontId="16" fillId="0" borderId="42" xfId="0" applyNumberFormat="1" applyFont="1" applyFill="1" applyBorder="1" applyAlignment="1">
      <alignment horizontal="right" vertical="center"/>
    </xf>
    <xf numFmtId="3" fontId="13" fillId="23" borderId="47" xfId="0" applyNumberFormat="1" applyFont="1" applyFill="1" applyBorder="1" applyAlignment="1" quotePrefix="1">
      <alignment horizontal="right" vertical="center"/>
    </xf>
    <xf numFmtId="0" fontId="10" fillId="0" borderId="31" xfId="0" applyFont="1" applyFill="1" applyBorder="1" applyAlignment="1">
      <alignment vertical="center"/>
    </xf>
    <xf numFmtId="3" fontId="10" fillId="0" borderId="45" xfId="0" applyNumberFormat="1" applyFont="1" applyFill="1" applyBorder="1" applyAlignment="1" quotePrefix="1">
      <alignment horizontal="right" vertical="center"/>
    </xf>
    <xf numFmtId="3" fontId="10" fillId="0" borderId="42" xfId="0" applyNumberFormat="1" applyFont="1" applyFill="1" applyBorder="1" applyAlignment="1" quotePrefix="1">
      <alignment horizontal="right" vertical="center"/>
    </xf>
    <xf numFmtId="3" fontId="11" fillId="0" borderId="42" xfId="0" applyNumberFormat="1" applyFont="1" applyFill="1" applyBorder="1" applyAlignment="1" quotePrefix="1">
      <alignment horizontal="right" vertical="center"/>
    </xf>
    <xf numFmtId="3" fontId="12" fillId="0" borderId="42" xfId="0" applyNumberFormat="1" applyFont="1" applyFill="1" applyBorder="1" applyAlignment="1" quotePrefix="1">
      <alignment horizontal="right" vertical="center"/>
    </xf>
    <xf numFmtId="0" fontId="13" fillId="22" borderId="13" xfId="0" applyFont="1" applyFill="1" applyBorder="1" applyAlignment="1">
      <alignment vertical="center" wrapText="1"/>
    </xf>
    <xf numFmtId="0" fontId="12" fillId="0" borderId="13" xfId="56" applyFont="1" applyFill="1" applyBorder="1" applyAlignment="1">
      <alignment horizontal="left" vertical="center" wrapText="1"/>
      <protection/>
    </xf>
    <xf numFmtId="0" fontId="15" fillId="0" borderId="13" xfId="56" applyFont="1" applyFill="1" applyBorder="1" applyAlignment="1">
      <alignment horizontal="left" vertical="center" wrapText="1"/>
      <protection/>
    </xf>
    <xf numFmtId="0" fontId="18" fillId="14" borderId="13" xfId="0" applyFont="1" applyFill="1" applyBorder="1" applyAlignment="1">
      <alignment horizontal="left" vertical="center" wrapText="1"/>
    </xf>
    <xf numFmtId="0" fontId="61" fillId="22" borderId="32" xfId="0" applyFont="1" applyFill="1" applyBorder="1" applyAlignment="1">
      <alignment/>
    </xf>
    <xf numFmtId="0" fontId="10" fillId="0" borderId="45" xfId="56" applyFont="1" applyFill="1" applyBorder="1" applyAlignment="1">
      <alignment horizontal="center" vertical="center"/>
      <protection/>
    </xf>
    <xf numFmtId="3" fontId="10" fillId="0" borderId="42" xfId="0" applyNumberFormat="1" applyFont="1" applyBorder="1" applyAlignment="1">
      <alignment horizontal="right" vertical="center"/>
    </xf>
    <xf numFmtId="3" fontId="11" fillId="0" borderId="42" xfId="0" applyNumberFormat="1" applyFont="1" applyBorder="1" applyAlignment="1">
      <alignment horizontal="right" vertical="center"/>
    </xf>
    <xf numFmtId="3" fontId="12" fillId="0" borderId="42" xfId="0" applyNumberFormat="1" applyFont="1" applyBorder="1" applyAlignment="1">
      <alignment horizontal="right" vertical="center"/>
    </xf>
    <xf numFmtId="3" fontId="13" fillId="22" borderId="42" xfId="0" applyNumberFormat="1" applyFont="1" applyFill="1" applyBorder="1" applyAlignment="1">
      <alignment horizontal="right" vertical="center" wrapText="1"/>
    </xf>
    <xf numFmtId="3" fontId="18" fillId="14" borderId="42" xfId="0" applyNumberFormat="1" applyFont="1" applyFill="1" applyBorder="1" applyAlignment="1">
      <alignment/>
    </xf>
    <xf numFmtId="3" fontId="61" fillId="22" borderId="43" xfId="0" applyNumberFormat="1" applyFont="1" applyFill="1" applyBorder="1" applyAlignment="1">
      <alignment horizontal="right" vertical="center"/>
    </xf>
    <xf numFmtId="0" fontId="62" fillId="29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3" fontId="62" fillId="29" borderId="42" xfId="0" applyNumberFormat="1" applyFont="1" applyFill="1" applyBorder="1" applyAlignment="1">
      <alignment horizontal="right" vertical="center" wrapText="1"/>
    </xf>
    <xf numFmtId="3" fontId="18" fillId="14" borderId="42" xfId="0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4" fillId="25" borderId="48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3" fontId="3" fillId="0" borderId="45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25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1" fillId="0" borderId="32" xfId="0" applyFont="1" applyBorder="1" applyAlignment="1">
      <alignment horizontal="center"/>
    </xf>
    <xf numFmtId="3" fontId="3" fillId="0" borderId="3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4" fillId="25" borderId="32" xfId="0" applyNumberFormat="1" applyFont="1" applyFill="1" applyBorder="1" applyAlignment="1">
      <alignment/>
    </xf>
    <xf numFmtId="3" fontId="3" fillId="0" borderId="44" xfId="0" applyNumberFormat="1" applyFont="1" applyBorder="1" applyAlignment="1">
      <alignment/>
    </xf>
    <xf numFmtId="0" fontId="24" fillId="0" borderId="51" xfId="57" applyFont="1" applyFill="1" applyBorder="1" applyAlignment="1">
      <alignment horizontal="left"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vertical="center" wrapText="1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3" fontId="1" fillId="0" borderId="51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3" fontId="36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1" fillId="0" borderId="52" xfId="0" applyNumberFormat="1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/>
    </xf>
    <xf numFmtId="3" fontId="5" fillId="25" borderId="10" xfId="0" applyNumberFormat="1" applyFont="1" applyFill="1" applyBorder="1" applyAlignment="1">
      <alignment horizontal="right" vertical="center"/>
    </xf>
    <xf numFmtId="3" fontId="5" fillId="25" borderId="13" xfId="0" applyNumberFormat="1" applyFont="1" applyFill="1" applyBorder="1" applyAlignment="1">
      <alignment horizontal="right" vertical="center"/>
    </xf>
    <xf numFmtId="3" fontId="5" fillId="25" borderId="42" xfId="0" applyNumberFormat="1" applyFont="1" applyFill="1" applyBorder="1" applyAlignment="1">
      <alignment horizontal="right" vertical="center"/>
    </xf>
    <xf numFmtId="0" fontId="39" fillId="0" borderId="0" xfId="0" applyFont="1" applyAlignment="1">
      <alignment/>
    </xf>
    <xf numFmtId="3" fontId="36" fillId="0" borderId="10" xfId="0" applyNumberFormat="1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3" fontId="37" fillId="0" borderId="42" xfId="0" applyNumberFormat="1" applyFont="1" applyBorder="1" applyAlignment="1">
      <alignment vertical="center"/>
    </xf>
    <xf numFmtId="0" fontId="40" fillId="32" borderId="20" xfId="0" applyFont="1" applyFill="1" applyBorder="1" applyAlignment="1">
      <alignment/>
    </xf>
    <xf numFmtId="0" fontId="40" fillId="32" borderId="23" xfId="0" applyFont="1" applyFill="1" applyBorder="1" applyAlignment="1">
      <alignment/>
    </xf>
    <xf numFmtId="3" fontId="40" fillId="32" borderId="23" xfId="0" applyNumberFormat="1" applyFont="1" applyFill="1" applyBorder="1" applyAlignment="1">
      <alignment/>
    </xf>
    <xf numFmtId="3" fontId="40" fillId="32" borderId="46" xfId="0" applyNumberFormat="1" applyFont="1" applyFill="1" applyBorder="1" applyAlignment="1">
      <alignment/>
    </xf>
    <xf numFmtId="3" fontId="40" fillId="32" borderId="47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23" fillId="0" borderId="36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6" fillId="25" borderId="48" xfId="0" applyFont="1" applyFill="1" applyBorder="1" applyAlignment="1">
      <alignment horizontal="left" vertical="center" wrapText="1"/>
    </xf>
    <xf numFmtId="3" fontId="4" fillId="0" borderId="52" xfId="0" applyNumberFormat="1" applyFont="1" applyBorder="1" applyAlignment="1">
      <alignment horizontal="center" vertical="center"/>
    </xf>
    <xf numFmtId="3" fontId="23" fillId="0" borderId="42" xfId="0" applyNumberFormat="1" applyFont="1" applyFill="1" applyBorder="1" applyAlignment="1">
      <alignment horizontal="right" vertical="center" wrapText="1"/>
    </xf>
    <xf numFmtId="3" fontId="24" fillId="0" borderId="42" xfId="0" applyNumberFormat="1" applyFont="1" applyFill="1" applyBorder="1" applyAlignment="1">
      <alignment horizontal="right" vertical="center" wrapText="1"/>
    </xf>
    <xf numFmtId="3" fontId="23" fillId="0" borderId="44" xfId="0" applyNumberFormat="1" applyFont="1" applyFill="1" applyBorder="1" applyAlignment="1">
      <alignment horizontal="right" vertical="center" wrapText="1"/>
    </xf>
    <xf numFmtId="3" fontId="26" fillId="25" borderId="43" xfId="0" applyNumberFormat="1" applyFont="1" applyFill="1" applyBorder="1" applyAlignment="1">
      <alignment horizontal="right" vertical="center" wrapText="1"/>
    </xf>
    <xf numFmtId="0" fontId="12" fillId="0" borderId="54" xfId="56" applyFont="1" applyFill="1" applyBorder="1" applyAlignment="1">
      <alignment horizontal="left" vertical="center" wrapText="1"/>
      <protection/>
    </xf>
    <xf numFmtId="0" fontId="12" fillId="0" borderId="55" xfId="56" applyFont="1" applyFill="1" applyBorder="1" applyAlignment="1">
      <alignment horizontal="left" vertical="center" wrapText="1"/>
      <protection/>
    </xf>
    <xf numFmtId="3" fontId="15" fillId="0" borderId="56" xfId="0" applyNumberFormat="1" applyFont="1" applyFill="1" applyBorder="1" applyAlignment="1">
      <alignment horizontal="right" vertical="center"/>
    </xf>
    <xf numFmtId="3" fontId="41" fillId="0" borderId="14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25" xfId="0" applyFont="1" applyBorder="1" applyAlignment="1">
      <alignment horizontal="right" wrapText="1"/>
    </xf>
    <xf numFmtId="0" fontId="63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62" fillId="29" borderId="10" xfId="0" applyFont="1" applyFill="1" applyBorder="1" applyAlignment="1">
      <alignment horizontal="right"/>
    </xf>
    <xf numFmtId="0" fontId="62" fillId="29" borderId="10" xfId="0" applyFont="1" applyFill="1" applyBorder="1" applyAlignment="1">
      <alignment/>
    </xf>
    <xf numFmtId="49" fontId="62" fillId="29" borderId="10" xfId="0" applyNumberFormat="1" applyFont="1" applyFill="1" applyBorder="1" applyAlignment="1">
      <alignment/>
    </xf>
    <xf numFmtId="3" fontId="62" fillId="29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vertical="center"/>
    </xf>
    <xf numFmtId="49" fontId="9" fillId="0" borderId="2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vertical="center"/>
    </xf>
    <xf numFmtId="0" fontId="16" fillId="22" borderId="10" xfId="0" applyFont="1" applyFill="1" applyBorder="1" applyAlignment="1">
      <alignment horizontal="right" vertical="center" wrapText="1"/>
    </xf>
    <xf numFmtId="0" fontId="16" fillId="22" borderId="10" xfId="0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left" vertical="center"/>
    </xf>
    <xf numFmtId="3" fontId="10" fillId="22" borderId="10" xfId="0" applyNumberFormat="1" applyFont="1" applyFill="1" applyBorder="1" applyAlignment="1">
      <alignment horizontal="right" vertical="center"/>
    </xf>
    <xf numFmtId="0" fontId="62" fillId="29" borderId="25" xfId="0" applyFont="1" applyFill="1" applyBorder="1" applyAlignment="1">
      <alignment horizontal="right" vertical="center" wrapText="1"/>
    </xf>
    <xf numFmtId="0" fontId="62" fillId="29" borderId="25" xfId="0" applyFont="1" applyFill="1" applyBorder="1" applyAlignment="1">
      <alignment vertical="center" wrapText="1"/>
    </xf>
    <xf numFmtId="3" fontId="62" fillId="29" borderId="25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61" fillId="22" borderId="12" xfId="0" applyFont="1" applyFill="1" applyBorder="1" applyAlignment="1">
      <alignment horizontal="right"/>
    </xf>
    <xf numFmtId="3" fontId="61" fillId="22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1" fillId="24" borderId="36" xfId="0" applyFont="1" applyFill="1" applyBorder="1" applyAlignment="1" quotePrefix="1">
      <alignment horizontal="left" vertical="center"/>
    </xf>
    <xf numFmtId="0" fontId="65" fillId="9" borderId="36" xfId="0" applyFont="1" applyFill="1" applyBorder="1" applyAlignment="1">
      <alignment/>
    </xf>
    <xf numFmtId="3" fontId="65" fillId="9" borderId="45" xfId="0" applyNumberFormat="1" applyFont="1" applyFill="1" applyBorder="1" applyAlignment="1">
      <alignment/>
    </xf>
    <xf numFmtId="3" fontId="1" fillId="24" borderId="42" xfId="0" applyNumberFormat="1" applyFont="1" applyFill="1" applyBorder="1" applyAlignment="1" quotePrefix="1">
      <alignment horizontal="right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65" fillId="9" borderId="50" xfId="0" applyFont="1" applyFill="1" applyBorder="1" applyAlignment="1">
      <alignment/>
    </xf>
    <xf numFmtId="3" fontId="65" fillId="9" borderId="44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/>
    </xf>
    <xf numFmtId="0" fontId="15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/>
    </xf>
    <xf numFmtId="3" fontId="10" fillId="0" borderId="14" xfId="0" applyNumberFormat="1" applyFont="1" applyFill="1" applyBorder="1" applyAlignment="1" quotePrefix="1">
      <alignment horizontal="right" vertical="center"/>
    </xf>
    <xf numFmtId="3" fontId="12" fillId="0" borderId="14" xfId="0" applyNumberFormat="1" applyFont="1" applyFill="1" applyBorder="1" applyAlignment="1" quotePrefix="1">
      <alignment horizontal="right" vertical="center"/>
    </xf>
    <xf numFmtId="3" fontId="1" fillId="32" borderId="27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64" fillId="0" borderId="0" xfId="0" applyFont="1" applyBorder="1" applyAlignment="1">
      <alignment horizontal="center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4" xfId="0" applyNumberFormat="1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/>
    </xf>
    <xf numFmtId="3" fontId="10" fillId="0" borderId="28" xfId="0" applyNumberFormat="1" applyFont="1" applyFill="1" applyBorder="1" applyAlignment="1" quotePrefix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right" vertical="center" wrapText="1"/>
    </xf>
    <xf numFmtId="3" fontId="23" fillId="0" borderId="24" xfId="0" applyNumberFormat="1" applyFont="1" applyFill="1" applyBorder="1" applyAlignment="1">
      <alignment horizontal="right" vertical="center" wrapText="1"/>
    </xf>
    <xf numFmtId="0" fontId="21" fillId="0" borderId="40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ál_06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\LOCALS~1\Temp\V&#233;gleges\&#211;voda%20K&#246;lts&#233;gvet&#233;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Óvoda"/>
      <sheetName val="Konyha"/>
    </sheetNames>
    <sheetDataSet>
      <sheetData sheetId="1">
        <row r="17">
          <cell r="H17">
            <v>25791947</v>
          </cell>
        </row>
        <row r="18">
          <cell r="H18">
            <v>1266000</v>
          </cell>
        </row>
        <row r="19">
          <cell r="H19">
            <v>0</v>
          </cell>
        </row>
        <row r="20">
          <cell r="H20">
            <v>37200</v>
          </cell>
        </row>
        <row r="22">
          <cell r="H22">
            <v>200000</v>
          </cell>
        </row>
        <row r="26">
          <cell r="H26">
            <v>5854238</v>
          </cell>
        </row>
        <row r="27">
          <cell r="H27">
            <v>214191</v>
          </cell>
        </row>
        <row r="28">
          <cell r="H28">
            <v>0</v>
          </cell>
        </row>
        <row r="29">
          <cell r="H29">
            <v>229419</v>
          </cell>
        </row>
        <row r="31">
          <cell r="H31">
            <v>258000</v>
          </cell>
        </row>
        <row r="32">
          <cell r="H32">
            <v>507029.1338582677</v>
          </cell>
        </row>
        <row r="34">
          <cell r="H34">
            <v>40800</v>
          </cell>
        </row>
        <row r="35">
          <cell r="H35">
            <v>25000</v>
          </cell>
        </row>
        <row r="37">
          <cell r="H37">
            <v>830000</v>
          </cell>
        </row>
        <row r="38">
          <cell r="H38">
            <v>492400</v>
          </cell>
        </row>
        <row r="39">
          <cell r="H39">
            <v>321978</v>
          </cell>
        </row>
        <row r="41">
          <cell r="H41">
            <v>21000</v>
          </cell>
        </row>
        <row r="43">
          <cell r="H43">
            <v>674003</v>
          </cell>
        </row>
        <row r="44">
          <cell r="H44">
            <v>100</v>
          </cell>
        </row>
        <row r="48">
          <cell r="G48">
            <v>1305633.0708661417</v>
          </cell>
        </row>
        <row r="49">
          <cell r="G49">
            <v>352520.9291338583</v>
          </cell>
        </row>
      </sheetData>
      <sheetData sheetId="2">
        <row r="14">
          <cell r="I14">
            <v>12522674</v>
          </cell>
        </row>
        <row r="15">
          <cell r="I15">
            <v>322000</v>
          </cell>
        </row>
        <row r="16">
          <cell r="I16">
            <v>633000</v>
          </cell>
        </row>
        <row r="17">
          <cell r="I17">
            <v>144000</v>
          </cell>
        </row>
        <row r="18">
          <cell r="I18">
            <v>9405</v>
          </cell>
        </row>
        <row r="22">
          <cell r="I22">
            <v>2879607.93</v>
          </cell>
        </row>
        <row r="23">
          <cell r="I23">
            <v>104571.6</v>
          </cell>
        </row>
        <row r="24">
          <cell r="I24">
            <v>0</v>
          </cell>
        </row>
        <row r="25">
          <cell r="I25">
            <v>112041</v>
          </cell>
        </row>
        <row r="27">
          <cell r="I27">
            <v>15494997.016949153</v>
          </cell>
        </row>
        <row r="29">
          <cell r="I29">
            <v>55262.00000000001</v>
          </cell>
        </row>
        <row r="30">
          <cell r="I30">
            <v>64032.17777777778</v>
          </cell>
        </row>
        <row r="32">
          <cell r="I32">
            <v>753564</v>
          </cell>
        </row>
        <row r="33">
          <cell r="I33">
            <v>17700</v>
          </cell>
        </row>
        <row r="34">
          <cell r="I34">
            <v>20692</v>
          </cell>
        </row>
        <row r="35">
          <cell r="I35">
            <v>200000</v>
          </cell>
        </row>
        <row r="36">
          <cell r="I36">
            <v>100000.17777777778</v>
          </cell>
        </row>
        <row r="37">
          <cell r="I37">
            <v>73851</v>
          </cell>
        </row>
        <row r="39">
          <cell r="I39">
            <v>3655431.1608286253</v>
          </cell>
        </row>
        <row r="40">
          <cell r="I40">
            <v>1000000</v>
          </cell>
        </row>
        <row r="41">
          <cell r="I41">
            <v>281419</v>
          </cell>
        </row>
        <row r="45">
          <cell r="I45">
            <v>197672.44094488188</v>
          </cell>
        </row>
        <row r="46">
          <cell r="I46">
            <v>53371.55905511811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0" zoomScaleNormal="90" zoomScalePageLayoutView="0" workbookViewId="0" topLeftCell="A1">
      <selection activeCell="D30" sqref="D30"/>
    </sheetView>
  </sheetViews>
  <sheetFormatPr defaultColWidth="9.140625" defaultRowHeight="15"/>
  <cols>
    <col min="1" max="1" width="73.421875" style="0" customWidth="1"/>
    <col min="2" max="3" width="17.00390625" style="0" customWidth="1"/>
    <col min="4" max="4" width="14.421875" style="0" customWidth="1"/>
    <col min="5" max="5" width="20.421875" style="0" customWidth="1"/>
    <col min="6" max="7" width="14.421875" style="0" customWidth="1"/>
    <col min="8" max="8" width="23.28125" style="0" customWidth="1"/>
  </cols>
  <sheetData>
    <row r="1" spans="1:8" ht="26.25" customHeight="1">
      <c r="A1" s="443" t="s">
        <v>470</v>
      </c>
      <c r="B1" s="443"/>
      <c r="C1" s="443"/>
      <c r="D1" s="443"/>
      <c r="E1" s="443"/>
      <c r="F1" s="193"/>
      <c r="G1" s="193"/>
      <c r="H1" s="193"/>
    </row>
    <row r="2" spans="1:8" ht="33.75" customHeight="1">
      <c r="A2" s="442" t="s">
        <v>234</v>
      </c>
      <c r="B2" s="442"/>
      <c r="C2" s="442"/>
      <c r="D2" s="442"/>
      <c r="E2" s="442"/>
      <c r="F2" s="185"/>
      <c r="G2" s="185"/>
      <c r="H2" s="185"/>
    </row>
    <row r="3" spans="2:5" ht="31.5" customHeight="1" thickBot="1">
      <c r="B3" s="6"/>
      <c r="C3" s="6"/>
      <c r="E3" s="14" t="s">
        <v>208</v>
      </c>
    </row>
    <row r="4" spans="1:5" ht="16.5" thickBot="1">
      <c r="A4" s="147" t="s">
        <v>150</v>
      </c>
      <c r="B4" s="148" t="s">
        <v>231</v>
      </c>
      <c r="C4" s="148" t="s">
        <v>233</v>
      </c>
      <c r="D4" s="324" t="s">
        <v>232</v>
      </c>
      <c r="E4" s="317" t="s">
        <v>360</v>
      </c>
    </row>
    <row r="5" spans="1:5" ht="15">
      <c r="A5" s="126" t="s">
        <v>1</v>
      </c>
      <c r="B5" s="127">
        <f>'kiemelt ei'!B5</f>
        <v>35931469.9</v>
      </c>
      <c r="C5" s="191">
        <v>27193293</v>
      </c>
      <c r="D5" s="325">
        <v>40926226</v>
      </c>
      <c r="E5" s="318">
        <v>104050988.9</v>
      </c>
    </row>
    <row r="6" spans="1:5" ht="15">
      <c r="A6" s="36" t="s">
        <v>2</v>
      </c>
      <c r="B6" s="127">
        <f>'kiemelt ei'!B6</f>
        <v>5455656.59</v>
      </c>
      <c r="C6" s="50">
        <v>6830848</v>
      </c>
      <c r="D6" s="326">
        <v>9394068.53</v>
      </c>
      <c r="E6" s="319">
        <v>21680573.119999997</v>
      </c>
    </row>
    <row r="7" spans="1:5" ht="15">
      <c r="A7" s="36" t="s">
        <v>3</v>
      </c>
      <c r="B7" s="8">
        <f>'kiemelt ei'!B7</f>
        <v>32393014.26771653</v>
      </c>
      <c r="C7" s="50">
        <v>6619522</v>
      </c>
      <c r="D7" s="326">
        <v>24887258.667191602</v>
      </c>
      <c r="E7" s="319">
        <v>63899794.93490813</v>
      </c>
    </row>
    <row r="8" spans="1:5" ht="15">
      <c r="A8" s="36" t="s">
        <v>4</v>
      </c>
      <c r="B8" s="8">
        <f>'kiemelt ei'!B8</f>
        <v>8613200</v>
      </c>
      <c r="C8" s="50">
        <v>0</v>
      </c>
      <c r="D8" s="326">
        <v>0</v>
      </c>
      <c r="E8" s="319">
        <v>8613200</v>
      </c>
    </row>
    <row r="9" spans="1:5" ht="15">
      <c r="A9" s="36" t="s">
        <v>5</v>
      </c>
      <c r="B9" s="8">
        <f>'kiemelt ei'!B9</f>
        <v>117173097</v>
      </c>
      <c r="C9" s="50">
        <v>0</v>
      </c>
      <c r="D9" s="326">
        <v>0</v>
      </c>
      <c r="E9" s="319">
        <v>117120519</v>
      </c>
    </row>
    <row r="10" spans="1:5" ht="15">
      <c r="A10" s="36" t="s">
        <v>6</v>
      </c>
      <c r="B10" s="8">
        <v>14862814</v>
      </c>
      <c r="C10" s="50">
        <v>381000</v>
      </c>
      <c r="D10" s="326">
        <v>251044</v>
      </c>
      <c r="E10" s="319">
        <v>15494858</v>
      </c>
    </row>
    <row r="11" spans="1:5" ht="15">
      <c r="A11" s="36" t="s">
        <v>7</v>
      </c>
      <c r="B11" s="8">
        <v>56354145.32</v>
      </c>
      <c r="C11" s="50">
        <v>0</v>
      </c>
      <c r="D11" s="326">
        <v>1658154</v>
      </c>
      <c r="E11" s="319">
        <v>58012299.32</v>
      </c>
    </row>
    <row r="12" spans="1:5" ht="15">
      <c r="A12" s="36" t="s">
        <v>8</v>
      </c>
      <c r="B12" s="8">
        <v>0</v>
      </c>
      <c r="C12" s="50">
        <v>0</v>
      </c>
      <c r="D12" s="326">
        <v>0</v>
      </c>
      <c r="E12" s="319">
        <v>0</v>
      </c>
    </row>
    <row r="13" spans="1:5" ht="15">
      <c r="A13" s="38" t="s">
        <v>0</v>
      </c>
      <c r="B13" s="8">
        <f>SUM(B5:B12)</f>
        <v>270783397.0777165</v>
      </c>
      <c r="C13" s="50">
        <v>41024663</v>
      </c>
      <c r="D13" s="326">
        <v>77116751.1971916</v>
      </c>
      <c r="E13" s="319">
        <v>388872233.2749081</v>
      </c>
    </row>
    <row r="14" spans="1:5" ht="15.75" thickBot="1">
      <c r="A14" s="124" t="s">
        <v>9</v>
      </c>
      <c r="B14" s="125">
        <v>5364903</v>
      </c>
      <c r="C14" s="190">
        <v>0</v>
      </c>
      <c r="D14" s="327">
        <v>0</v>
      </c>
      <c r="E14" s="329">
        <v>5364903</v>
      </c>
    </row>
    <row r="15" spans="1:5" ht="15.75" thickBot="1">
      <c r="A15" s="128" t="s">
        <v>147</v>
      </c>
      <c r="B15" s="129">
        <f>B13+B14</f>
        <v>276148300.0777165</v>
      </c>
      <c r="C15" s="192">
        <v>41024663</v>
      </c>
      <c r="D15" s="328">
        <v>77116751.1971916</v>
      </c>
      <c r="E15" s="322">
        <v>394237136.2749081</v>
      </c>
    </row>
    <row r="16" spans="1:5" ht="15">
      <c r="A16" s="126" t="s">
        <v>11</v>
      </c>
      <c r="B16" s="127">
        <v>183051864</v>
      </c>
      <c r="C16" s="191">
        <v>0</v>
      </c>
      <c r="D16" s="325">
        <v>0</v>
      </c>
      <c r="E16" s="318">
        <v>183051864</v>
      </c>
    </row>
    <row r="17" spans="1:5" ht="15">
      <c r="A17" s="36" t="s">
        <v>12</v>
      </c>
      <c r="B17" s="8">
        <v>0</v>
      </c>
      <c r="C17" s="50">
        <v>0</v>
      </c>
      <c r="D17" s="326">
        <v>0</v>
      </c>
      <c r="E17" s="319">
        <v>0</v>
      </c>
    </row>
    <row r="18" spans="1:5" ht="15">
      <c r="A18" s="36" t="s">
        <v>13</v>
      </c>
      <c r="B18" s="8">
        <v>35997865</v>
      </c>
      <c r="C18" s="50">
        <v>0</v>
      </c>
      <c r="D18" s="326">
        <v>0</v>
      </c>
      <c r="E18" s="319">
        <v>35997865</v>
      </c>
    </row>
    <row r="19" spans="1:5" ht="15">
      <c r="A19" s="36" t="s">
        <v>14</v>
      </c>
      <c r="B19" s="8">
        <v>7989300</v>
      </c>
      <c r="C19" s="50">
        <v>1050</v>
      </c>
      <c r="D19" s="326">
        <v>17388507.47</v>
      </c>
      <c r="E19" s="319">
        <v>25378857.47</v>
      </c>
    </row>
    <row r="20" spans="1:5" ht="15">
      <c r="A20" s="36" t="s">
        <v>15</v>
      </c>
      <c r="B20" s="8">
        <v>0</v>
      </c>
      <c r="C20" s="50">
        <v>0</v>
      </c>
      <c r="D20" s="326">
        <v>0</v>
      </c>
      <c r="E20" s="319">
        <v>0</v>
      </c>
    </row>
    <row r="21" spans="1:5" ht="15">
      <c r="A21" s="36" t="s">
        <v>16</v>
      </c>
      <c r="B21" s="8">
        <v>800000</v>
      </c>
      <c r="C21" s="50">
        <v>0</v>
      </c>
      <c r="D21" s="326">
        <v>0</v>
      </c>
      <c r="E21" s="319">
        <v>800000</v>
      </c>
    </row>
    <row r="22" spans="1:5" ht="15">
      <c r="A22" s="36" t="s">
        <v>17</v>
      </c>
      <c r="B22" s="8">
        <v>2700000</v>
      </c>
      <c r="C22" s="50">
        <v>0</v>
      </c>
      <c r="D22" s="326">
        <v>0</v>
      </c>
      <c r="E22" s="319">
        <v>2700000</v>
      </c>
    </row>
    <row r="23" spans="1:6" ht="15">
      <c r="A23" s="38" t="s">
        <v>10</v>
      </c>
      <c r="B23" s="8">
        <v>230539029</v>
      </c>
      <c r="C23" s="50">
        <v>1050</v>
      </c>
      <c r="D23" s="326">
        <v>17388507.47</v>
      </c>
      <c r="E23" s="319">
        <v>247928586.47</v>
      </c>
      <c r="F23" s="6"/>
    </row>
    <row r="24" spans="1:5" ht="15.75" thickBot="1">
      <c r="A24" s="124" t="s">
        <v>18</v>
      </c>
      <c r="B24" s="125">
        <v>140573208</v>
      </c>
      <c r="C24" s="190">
        <v>3238613</v>
      </c>
      <c r="D24" s="327">
        <v>2496729</v>
      </c>
      <c r="E24" s="329">
        <v>146308550</v>
      </c>
    </row>
    <row r="25" spans="1:5" ht="15.75" thickBot="1">
      <c r="A25" s="128" t="s">
        <v>148</v>
      </c>
      <c r="B25" s="129">
        <v>371112237</v>
      </c>
      <c r="C25" s="192">
        <v>3239663</v>
      </c>
      <c r="D25" s="328">
        <v>19885236.47</v>
      </c>
      <c r="E25" s="322">
        <v>394237136.47</v>
      </c>
    </row>
    <row r="26" spans="2:5" ht="15">
      <c r="B26" s="6"/>
      <c r="C26" s="6"/>
      <c r="D26" s="6"/>
      <c r="E26" s="6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7" r:id="rId1"/>
  <headerFooter alignWithMargins="0">
    <oddHeader>&amp;R1. sz. melléklet</oddHeader>
  </headerFooter>
  <rowBreaks count="1" manualBreakCount="1">
    <brk id="2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9"/>
  <sheetViews>
    <sheetView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77.421875" style="0" customWidth="1"/>
    <col min="2" max="2" width="12.28125" style="0" bestFit="1" customWidth="1"/>
    <col min="3" max="3" width="19.8515625" style="6" bestFit="1" customWidth="1"/>
    <col min="4" max="4" width="16.57421875" style="6" customWidth="1"/>
    <col min="5" max="5" width="17.8515625" style="6" bestFit="1" customWidth="1"/>
    <col min="6" max="6" width="22.28125" style="6" bestFit="1" customWidth="1"/>
  </cols>
  <sheetData>
    <row r="1" spans="1:6" ht="21.75" customHeight="1">
      <c r="A1" s="449" t="s">
        <v>470</v>
      </c>
      <c r="B1" s="453"/>
      <c r="C1" s="453"/>
      <c r="D1" s="453"/>
      <c r="E1" s="453"/>
      <c r="F1" s="453"/>
    </row>
    <row r="2" spans="1:6" ht="42.75" customHeight="1">
      <c r="A2" s="442" t="s">
        <v>281</v>
      </c>
      <c r="B2" s="454"/>
      <c r="C2" s="454"/>
      <c r="D2" s="454"/>
      <c r="E2" s="454"/>
      <c r="F2" s="454"/>
    </row>
    <row r="3" ht="16.5" thickBot="1">
      <c r="F3" s="239" t="s">
        <v>208</v>
      </c>
    </row>
    <row r="4" spans="1:6" ht="31.5">
      <c r="A4" s="58" t="s">
        <v>285</v>
      </c>
      <c r="B4" s="59" t="s">
        <v>20</v>
      </c>
      <c r="C4" s="78" t="s">
        <v>231</v>
      </c>
      <c r="D4" s="336" t="s">
        <v>506</v>
      </c>
      <c r="E4" s="336" t="s">
        <v>507</v>
      </c>
      <c r="F4" s="342" t="s">
        <v>246</v>
      </c>
    </row>
    <row r="5" spans="1:6" s="73" customFormat="1" ht="15.75">
      <c r="A5" s="68" t="s">
        <v>81</v>
      </c>
      <c r="B5" s="69" t="s">
        <v>82</v>
      </c>
      <c r="C5" s="71">
        <f>C6</f>
        <v>4000000</v>
      </c>
      <c r="D5" s="71">
        <f>D6</f>
        <v>0</v>
      </c>
      <c r="E5" s="71">
        <f>E6</f>
        <v>0</v>
      </c>
      <c r="F5" s="343">
        <f>SUM(C5:E5)</f>
        <v>4000000</v>
      </c>
    </row>
    <row r="6" spans="1:6" ht="15.75">
      <c r="A6" s="63" t="s">
        <v>282</v>
      </c>
      <c r="B6" s="62"/>
      <c r="C6" s="60">
        <v>4000000</v>
      </c>
      <c r="D6" s="338"/>
      <c r="E6" s="338"/>
      <c r="F6" s="343">
        <f aca="true" t="shared" si="0" ref="F6:F36">SUM(C6:E6)</f>
        <v>4000000</v>
      </c>
    </row>
    <row r="7" spans="1:6" ht="15.75">
      <c r="A7" s="63"/>
      <c r="B7" s="62"/>
      <c r="C7" s="60"/>
      <c r="D7" s="338"/>
      <c r="E7" s="338"/>
      <c r="F7" s="343">
        <f t="shared" si="0"/>
        <v>0</v>
      </c>
    </row>
    <row r="8" spans="1:6" ht="15.75">
      <c r="A8" s="68" t="s">
        <v>278</v>
      </c>
      <c r="B8" s="69" t="s">
        <v>83</v>
      </c>
      <c r="C8" s="71">
        <f>SUM(C9)</f>
        <v>0</v>
      </c>
      <c r="D8" s="71">
        <f>SUM(D9)</f>
        <v>0</v>
      </c>
      <c r="E8" s="71">
        <f>SUM(E9)</f>
        <v>0</v>
      </c>
      <c r="F8" s="343">
        <f t="shared" si="0"/>
        <v>0</v>
      </c>
    </row>
    <row r="9" spans="1:6" ht="15.75">
      <c r="A9" s="63"/>
      <c r="B9" s="62"/>
      <c r="C9" s="60"/>
      <c r="D9" s="338"/>
      <c r="E9" s="338"/>
      <c r="F9" s="343">
        <f t="shared" si="0"/>
        <v>0</v>
      </c>
    </row>
    <row r="10" spans="1:6" ht="15.75">
      <c r="A10" s="72" t="s">
        <v>84</v>
      </c>
      <c r="B10" s="69" t="s">
        <v>85</v>
      </c>
      <c r="C10" s="60">
        <f>SUM(C11)</f>
        <v>0</v>
      </c>
      <c r="D10" s="60">
        <f>SUM(D11)</f>
        <v>0</v>
      </c>
      <c r="E10" s="60">
        <f>SUM(E11)</f>
        <v>0</v>
      </c>
      <c r="F10" s="343">
        <f t="shared" si="0"/>
        <v>0</v>
      </c>
    </row>
    <row r="11" spans="1:6" ht="15.75">
      <c r="A11" s="64"/>
      <c r="B11" s="62"/>
      <c r="C11" s="60"/>
      <c r="D11" s="338"/>
      <c r="E11" s="338"/>
      <c r="F11" s="343">
        <f t="shared" si="0"/>
        <v>0</v>
      </c>
    </row>
    <row r="12" spans="1:6" s="73" customFormat="1" ht="15.75">
      <c r="A12" s="68" t="s">
        <v>86</v>
      </c>
      <c r="B12" s="69" t="s">
        <v>87</v>
      </c>
      <c r="C12" s="71">
        <f>SUM(C13:C18)</f>
        <v>7703003</v>
      </c>
      <c r="D12" s="71">
        <f>SUM(D13:D18)</f>
        <v>300000</v>
      </c>
      <c r="E12" s="71">
        <f>SUM(E13:E18)</f>
        <v>197672</v>
      </c>
      <c r="F12" s="343">
        <f t="shared" si="0"/>
        <v>8200675</v>
      </c>
    </row>
    <row r="13" spans="1:6" s="67" customFormat="1" ht="15.75">
      <c r="A13" s="63" t="s">
        <v>500</v>
      </c>
      <c r="B13" s="65"/>
      <c r="C13" s="66">
        <v>240000</v>
      </c>
      <c r="D13" s="339"/>
      <c r="E13" s="339"/>
      <c r="F13" s="343">
        <f t="shared" si="0"/>
        <v>240000</v>
      </c>
    </row>
    <row r="14" spans="1:6" s="67" customFormat="1" ht="15.75">
      <c r="A14" s="63" t="s">
        <v>501</v>
      </c>
      <c r="B14" s="65"/>
      <c r="C14" s="66">
        <v>1496063</v>
      </c>
      <c r="D14" s="339"/>
      <c r="E14" s="339"/>
      <c r="F14" s="343">
        <f t="shared" si="0"/>
        <v>1496063</v>
      </c>
    </row>
    <row r="15" spans="1:6" s="67" customFormat="1" ht="15.75">
      <c r="A15" s="63" t="s">
        <v>502</v>
      </c>
      <c r="B15" s="65"/>
      <c r="C15" s="66">
        <v>3417140</v>
      </c>
      <c r="D15" s="339"/>
      <c r="E15" s="339"/>
      <c r="F15" s="343">
        <f t="shared" si="0"/>
        <v>3417140</v>
      </c>
    </row>
    <row r="16" spans="1:6" s="67" customFormat="1" ht="15.75">
      <c r="A16" s="63" t="s">
        <v>503</v>
      </c>
      <c r="B16" s="65"/>
      <c r="C16" s="66">
        <v>2549800</v>
      </c>
      <c r="D16" s="339"/>
      <c r="E16" s="339"/>
      <c r="F16" s="343">
        <f t="shared" si="0"/>
        <v>2549800</v>
      </c>
    </row>
    <row r="17" spans="1:6" s="67" customFormat="1" ht="15.75">
      <c r="A17" s="63" t="s">
        <v>504</v>
      </c>
      <c r="B17" s="65"/>
      <c r="C17" s="66"/>
      <c r="D17" s="66">
        <v>300000</v>
      </c>
      <c r="E17" s="339"/>
      <c r="F17" s="343">
        <f t="shared" si="0"/>
        <v>300000</v>
      </c>
    </row>
    <row r="18" spans="1:6" s="67" customFormat="1" ht="15.75">
      <c r="A18" s="63" t="s">
        <v>505</v>
      </c>
      <c r="B18" s="65"/>
      <c r="C18" s="66"/>
      <c r="D18" s="66"/>
      <c r="E18" s="66">
        <v>197672</v>
      </c>
      <c r="F18" s="343">
        <f t="shared" si="0"/>
        <v>197672</v>
      </c>
    </row>
    <row r="19" spans="1:6" s="67" customFormat="1" ht="15.75">
      <c r="A19" s="63"/>
      <c r="B19" s="65"/>
      <c r="C19" s="196"/>
      <c r="D19" s="340"/>
      <c r="E19" s="340"/>
      <c r="F19" s="343">
        <f t="shared" si="0"/>
        <v>0</v>
      </c>
    </row>
    <row r="20" spans="1:6" s="73" customFormat="1" ht="15.75">
      <c r="A20" s="72" t="s">
        <v>88</v>
      </c>
      <c r="B20" s="69" t="s">
        <v>89</v>
      </c>
      <c r="C20" s="71">
        <v>3159811</v>
      </c>
      <c r="D20" s="71">
        <v>81000</v>
      </c>
      <c r="E20" s="71">
        <v>53372</v>
      </c>
      <c r="F20" s="343">
        <f t="shared" si="0"/>
        <v>3294183</v>
      </c>
    </row>
    <row r="21" spans="1:6" s="76" customFormat="1" ht="18.75">
      <c r="A21" s="74" t="s">
        <v>279</v>
      </c>
      <c r="B21" s="75" t="s">
        <v>90</v>
      </c>
      <c r="C21" s="344">
        <f>C5+C8+C10+C12+C20</f>
        <v>14862814</v>
      </c>
      <c r="D21" s="344">
        <f>D5+D8+D10+D12+D20</f>
        <v>381000</v>
      </c>
      <c r="E21" s="344">
        <f>E5+E8+E10+E12+E20</f>
        <v>251044</v>
      </c>
      <c r="F21" s="346">
        <f t="shared" si="0"/>
        <v>15494858</v>
      </c>
    </row>
    <row r="22" spans="1:6" ht="15.75">
      <c r="A22" s="68"/>
      <c r="B22" s="69"/>
      <c r="C22" s="60"/>
      <c r="D22" s="338"/>
      <c r="E22" s="338"/>
      <c r="F22" s="343">
        <f t="shared" si="0"/>
        <v>0</v>
      </c>
    </row>
    <row r="23" spans="1:6" s="73" customFormat="1" ht="15.75">
      <c r="A23" s="68" t="s">
        <v>91</v>
      </c>
      <c r="B23" s="69" t="s">
        <v>92</v>
      </c>
      <c r="C23" s="71">
        <f>SUM(C24:C27)-1</f>
        <v>44373236</v>
      </c>
      <c r="D23" s="71">
        <f>SUM(D24:D27)</f>
        <v>0</v>
      </c>
      <c r="E23" s="71">
        <f>SUM(E24:E28)</f>
        <v>1305633</v>
      </c>
      <c r="F23" s="343">
        <f t="shared" si="0"/>
        <v>45678869</v>
      </c>
    </row>
    <row r="24" spans="1:6" s="67" customFormat="1" ht="15.75">
      <c r="A24" s="63" t="s">
        <v>508</v>
      </c>
      <c r="B24" s="65"/>
      <c r="C24" s="70">
        <v>3038583</v>
      </c>
      <c r="D24" s="341"/>
      <c r="E24" s="341"/>
      <c r="F24" s="343">
        <f t="shared" si="0"/>
        <v>3038583</v>
      </c>
    </row>
    <row r="25" spans="1:6" s="67" customFormat="1" ht="15.75">
      <c r="A25" s="63" t="s">
        <v>283</v>
      </c>
      <c r="B25" s="65"/>
      <c r="C25" s="66">
        <v>1000000</v>
      </c>
      <c r="D25" s="339"/>
      <c r="E25" s="339"/>
      <c r="F25" s="343">
        <f t="shared" si="0"/>
        <v>1000000</v>
      </c>
    </row>
    <row r="26" spans="1:6" s="67" customFormat="1" ht="15.75">
      <c r="A26" s="63" t="s">
        <v>509</v>
      </c>
      <c r="B26" s="65"/>
      <c r="C26" s="66">
        <v>8051191</v>
      </c>
      <c r="D26" s="339"/>
      <c r="E26" s="339"/>
      <c r="F26" s="343">
        <f t="shared" si="0"/>
        <v>8051191</v>
      </c>
    </row>
    <row r="27" spans="1:6" s="67" customFormat="1" ht="31.5">
      <c r="A27" s="63" t="s">
        <v>510</v>
      </c>
      <c r="B27" s="65"/>
      <c r="C27" s="348">
        <v>32283463</v>
      </c>
      <c r="D27" s="349"/>
      <c r="E27" s="349"/>
      <c r="F27" s="350">
        <f t="shared" si="0"/>
        <v>32283463</v>
      </c>
    </row>
    <row r="28" spans="1:6" s="67" customFormat="1" ht="15.75">
      <c r="A28" s="63" t="s">
        <v>511</v>
      </c>
      <c r="B28" s="65"/>
      <c r="C28" s="348"/>
      <c r="D28" s="349"/>
      <c r="E28" s="349">
        <v>1305633</v>
      </c>
      <c r="F28" s="350"/>
    </row>
    <row r="29" spans="1:6" ht="15.75">
      <c r="A29" s="68" t="s">
        <v>93</v>
      </c>
      <c r="B29" s="69" t="s">
        <v>94</v>
      </c>
      <c r="C29" s="60"/>
      <c r="D29" s="338"/>
      <c r="E29" s="338"/>
      <c r="F29" s="343">
        <f t="shared" si="0"/>
        <v>0</v>
      </c>
    </row>
    <row r="30" spans="1:6" ht="15.75">
      <c r="A30" s="61"/>
      <c r="B30" s="62"/>
      <c r="C30" s="60"/>
      <c r="D30" s="338"/>
      <c r="E30" s="338"/>
      <c r="F30" s="343">
        <f t="shared" si="0"/>
        <v>0</v>
      </c>
    </row>
    <row r="31" spans="1:6" ht="15.75">
      <c r="A31" s="68" t="s">
        <v>95</v>
      </c>
      <c r="B31" s="69" t="s">
        <v>96</v>
      </c>
      <c r="C31" s="60">
        <f>C32</f>
        <v>0</v>
      </c>
      <c r="D31" s="60">
        <f>D32</f>
        <v>0</v>
      </c>
      <c r="E31" s="60">
        <f>E32</f>
        <v>0</v>
      </c>
      <c r="F31" s="343">
        <f t="shared" si="0"/>
        <v>0</v>
      </c>
    </row>
    <row r="32" spans="1:6" ht="15.75">
      <c r="A32" s="63"/>
      <c r="B32" s="65"/>
      <c r="C32" s="66"/>
      <c r="D32" s="339"/>
      <c r="E32" s="339"/>
      <c r="F32" s="343">
        <f t="shared" si="0"/>
        <v>0</v>
      </c>
    </row>
    <row r="33" spans="1:6" ht="15.75">
      <c r="A33" s="63"/>
      <c r="B33" s="65"/>
      <c r="C33" s="66"/>
      <c r="D33" s="339"/>
      <c r="E33" s="339"/>
      <c r="F33" s="343">
        <f t="shared" si="0"/>
        <v>0</v>
      </c>
    </row>
    <row r="34" spans="1:6" s="73" customFormat="1" ht="15.75">
      <c r="A34" s="68" t="s">
        <v>97</v>
      </c>
      <c r="B34" s="69" t="s">
        <v>98</v>
      </c>
      <c r="C34" s="71">
        <v>11980909</v>
      </c>
      <c r="D34" s="337"/>
      <c r="E34" s="337">
        <v>352521</v>
      </c>
      <c r="F34" s="343">
        <f t="shared" si="0"/>
        <v>12333430</v>
      </c>
    </row>
    <row r="35" spans="1:6" s="77" customFormat="1" ht="18.75">
      <c r="A35" s="74" t="s">
        <v>280</v>
      </c>
      <c r="B35" s="75" t="s">
        <v>99</v>
      </c>
      <c r="C35" s="344">
        <f>C34+C31+C29+C23</f>
        <v>56354145</v>
      </c>
      <c r="D35" s="344">
        <f>D34+D31+D29+D23</f>
        <v>0</v>
      </c>
      <c r="E35" s="345">
        <f>E34+E31+E29+E23</f>
        <v>1658154</v>
      </c>
      <c r="F35" s="346">
        <f>SUM(C35:E35)</f>
        <v>58012299</v>
      </c>
    </row>
    <row r="36" spans="1:6" s="347" customFormat="1" ht="21" thickBot="1">
      <c r="A36" s="351" t="s">
        <v>152</v>
      </c>
      <c r="B36" s="352" t="s">
        <v>284</v>
      </c>
      <c r="C36" s="353">
        <f>C35+C21</f>
        <v>71216959</v>
      </c>
      <c r="D36" s="353">
        <f>D35+D21</f>
        <v>381000</v>
      </c>
      <c r="E36" s="354">
        <f>E35+E21</f>
        <v>1909198</v>
      </c>
      <c r="F36" s="355">
        <f t="shared" si="0"/>
        <v>73507157</v>
      </c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spans="1:5" ht="15">
      <c r="A76" s="2"/>
      <c r="B76" s="2"/>
      <c r="C76" s="7"/>
      <c r="D76" s="7"/>
      <c r="E76" s="7"/>
    </row>
    <row r="77" spans="1:5" ht="15">
      <c r="A77" s="2"/>
      <c r="B77" s="2"/>
      <c r="C77" s="7"/>
      <c r="D77" s="7"/>
      <c r="E77" s="7"/>
    </row>
    <row r="78" spans="1:5" ht="15">
      <c r="A78" s="2"/>
      <c r="B78" s="2"/>
      <c r="C78" s="7"/>
      <c r="D78" s="7"/>
      <c r="E78" s="7"/>
    </row>
    <row r="79" spans="1:5" ht="15">
      <c r="A79" s="2"/>
      <c r="B79" s="2"/>
      <c r="C79" s="7"/>
      <c r="D79" s="7"/>
      <c r="E79" s="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 alignWithMargins="0">
    <oddHeader>&amp;R8.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9.421875" style="0" customWidth="1"/>
    <col min="2" max="2" width="10.7109375" style="0" customWidth="1"/>
    <col min="3" max="4" width="20.00390625" style="0" customWidth="1"/>
    <col min="5" max="5" width="17.00390625" style="0" customWidth="1"/>
    <col min="6" max="6" width="18.140625" style="0" customWidth="1"/>
  </cols>
  <sheetData>
    <row r="1" spans="1:4" ht="18" customHeight="1">
      <c r="A1" s="449" t="s">
        <v>470</v>
      </c>
      <c r="B1" s="449"/>
      <c r="C1" s="449"/>
      <c r="D1" s="199"/>
    </row>
    <row r="2" spans="1:4" ht="18" customHeight="1">
      <c r="A2" s="442" t="s">
        <v>551</v>
      </c>
      <c r="B2" s="442"/>
      <c r="C2" s="442"/>
      <c r="D2" s="41"/>
    </row>
    <row r="3" spans="1:3" ht="18.75">
      <c r="A3" s="430"/>
      <c r="B3" s="431"/>
      <c r="C3" s="431"/>
    </row>
    <row r="4" spans="1:4" ht="16.5" customHeight="1" thickBot="1">
      <c r="A4" s="2"/>
      <c r="C4" s="197" t="s">
        <v>208</v>
      </c>
      <c r="D4" s="198"/>
    </row>
    <row r="5" spans="1:7" ht="32.25" thickBot="1">
      <c r="A5" s="440"/>
      <c r="B5" s="441"/>
      <c r="C5" s="140" t="s">
        <v>366</v>
      </c>
      <c r="D5" s="432"/>
      <c r="E5" s="409"/>
      <c r="F5" s="409"/>
      <c r="G5" s="409"/>
    </row>
    <row r="6" spans="1:3" ht="15">
      <c r="A6" s="437" t="s">
        <v>464</v>
      </c>
      <c r="B6" s="438" t="s">
        <v>75</v>
      </c>
      <c r="C6" s="439">
        <v>1328200</v>
      </c>
    </row>
    <row r="7" spans="1:3" ht="15">
      <c r="A7" s="425" t="s">
        <v>546</v>
      </c>
      <c r="B7" s="120"/>
      <c r="C7" s="439">
        <v>1328200</v>
      </c>
    </row>
    <row r="8" spans="1:3" ht="15">
      <c r="A8" s="419" t="s">
        <v>406</v>
      </c>
      <c r="B8" s="122" t="s">
        <v>76</v>
      </c>
      <c r="C8" s="427">
        <f>SUM(C9:C12)</f>
        <v>7285000</v>
      </c>
    </row>
    <row r="9" spans="1:3" ht="15">
      <c r="A9" s="421" t="s">
        <v>548</v>
      </c>
      <c r="B9" s="121"/>
      <c r="C9" s="428">
        <v>960000</v>
      </c>
    </row>
    <row r="10" spans="1:3" ht="15">
      <c r="A10" s="426" t="s">
        <v>549</v>
      </c>
      <c r="B10" s="121"/>
      <c r="C10" s="428">
        <v>300000</v>
      </c>
    </row>
    <row r="11" spans="1:3" ht="28.5">
      <c r="A11" s="421" t="s">
        <v>550</v>
      </c>
      <c r="B11" s="121"/>
      <c r="C11" s="428">
        <f>405000</f>
        <v>405000</v>
      </c>
    </row>
    <row r="12" spans="1:3" ht="15.75" thickBot="1">
      <c r="A12" s="422" t="s">
        <v>547</v>
      </c>
      <c r="B12" s="418"/>
      <c r="C12" s="420">
        <f>1500000+4000000+120000</f>
        <v>5620000</v>
      </c>
    </row>
    <row r="13" spans="1:3" ht="16.5" thickBot="1">
      <c r="A13" s="423" t="s">
        <v>299</v>
      </c>
      <c r="B13" s="424" t="s">
        <v>77</v>
      </c>
      <c r="C13" s="429">
        <f>C6+C8</f>
        <v>8613200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Header>&amp;R9.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"/>
  <sheetViews>
    <sheetView zoomScale="90" zoomScaleNormal="90" zoomScalePageLayoutView="0" workbookViewId="0" topLeftCell="A1">
      <selection activeCell="E25" sqref="E25"/>
    </sheetView>
  </sheetViews>
  <sheetFormatPr defaultColWidth="9.140625" defaultRowHeight="15"/>
  <cols>
    <col min="1" max="1" width="91.28125" style="0" customWidth="1"/>
    <col min="2" max="2" width="20.7109375" style="6" bestFit="1" customWidth="1"/>
  </cols>
  <sheetData>
    <row r="1" spans="1:2" ht="27" customHeight="1">
      <c r="A1" s="449" t="s">
        <v>470</v>
      </c>
      <c r="B1" s="449"/>
    </row>
    <row r="2" spans="1:2" ht="25.5" customHeight="1">
      <c r="A2" s="442" t="s">
        <v>287</v>
      </c>
      <c r="B2" s="442"/>
    </row>
    <row r="3" spans="1:2" ht="19.5" customHeight="1">
      <c r="A3" s="55"/>
      <c r="B3" s="80"/>
    </row>
    <row r="4" spans="1:2" ht="16.5" thickBot="1">
      <c r="A4" s="2"/>
      <c r="B4" s="197" t="s">
        <v>208</v>
      </c>
    </row>
    <row r="5" spans="1:2" ht="15">
      <c r="A5" s="357" t="s">
        <v>150</v>
      </c>
      <c r="B5" s="364" t="s">
        <v>286</v>
      </c>
    </row>
    <row r="6" spans="1:2" ht="15">
      <c r="A6" s="358" t="s">
        <v>288</v>
      </c>
      <c r="B6" s="365">
        <f>SUM(B7:B8)</f>
        <v>8565600</v>
      </c>
    </row>
    <row r="7" spans="1:2" s="67" customFormat="1" ht="15">
      <c r="A7" s="359" t="s">
        <v>319</v>
      </c>
      <c r="B7" s="366">
        <v>8000000</v>
      </c>
    </row>
    <row r="8" spans="1:2" s="67" customFormat="1" ht="15">
      <c r="A8" s="359" t="s">
        <v>517</v>
      </c>
      <c r="B8" s="366">
        <v>565600</v>
      </c>
    </row>
    <row r="9" spans="1:2" ht="15">
      <c r="A9" s="360" t="s">
        <v>289</v>
      </c>
      <c r="B9" s="365">
        <f>SUM(B6:B6)</f>
        <v>8565600</v>
      </c>
    </row>
    <row r="10" spans="1:2" ht="15">
      <c r="A10" s="361" t="s">
        <v>362</v>
      </c>
      <c r="B10" s="366">
        <f>SUM(B11:B15)</f>
        <v>4851000</v>
      </c>
    </row>
    <row r="11" spans="1:2" ht="15">
      <c r="A11" s="359" t="s">
        <v>512</v>
      </c>
      <c r="B11" s="300">
        <v>2000000</v>
      </c>
    </row>
    <row r="12" spans="1:2" ht="15">
      <c r="A12" s="359" t="s">
        <v>513</v>
      </c>
      <c r="B12" s="300">
        <v>1500000</v>
      </c>
    </row>
    <row r="13" spans="1:2" ht="15">
      <c r="A13" s="359" t="s">
        <v>514</v>
      </c>
      <c r="B13" s="300">
        <v>1100000</v>
      </c>
    </row>
    <row r="14" spans="1:2" ht="15">
      <c r="A14" s="359" t="s">
        <v>515</v>
      </c>
      <c r="B14" s="300">
        <v>1000</v>
      </c>
    </row>
    <row r="15" spans="1:2" ht="15">
      <c r="A15" s="359" t="s">
        <v>516</v>
      </c>
      <c r="B15" s="300">
        <v>250000</v>
      </c>
    </row>
    <row r="16" spans="1:2" ht="15.75" thickBot="1">
      <c r="A16" s="362" t="s">
        <v>290</v>
      </c>
      <c r="B16" s="367">
        <f>SUM(B10:B10)</f>
        <v>4851000</v>
      </c>
    </row>
    <row r="17" spans="1:2" s="81" customFormat="1" ht="16.5" thickBot="1">
      <c r="A17" s="363" t="s">
        <v>153</v>
      </c>
      <c r="B17" s="368">
        <f>B16+B9</f>
        <v>13416600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Header>&amp;R10.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5.00390625" style="0" customWidth="1"/>
    <col min="3" max="3" width="20.7109375" style="0" bestFit="1" customWidth="1"/>
  </cols>
  <sheetData>
    <row r="1" spans="1:3" ht="24" customHeight="1">
      <c r="A1" s="450" t="s">
        <v>470</v>
      </c>
      <c r="B1" s="450"/>
      <c r="C1" s="450"/>
    </row>
    <row r="2" spans="1:3" ht="26.25" customHeight="1">
      <c r="A2" s="448" t="s">
        <v>320</v>
      </c>
      <c r="B2" s="448"/>
      <c r="C2" s="448"/>
    </row>
    <row r="3" spans="1:3" ht="18">
      <c r="A3" s="55"/>
      <c r="B3" s="57"/>
      <c r="C3" s="57"/>
    </row>
    <row r="4" ht="16.5" thickBot="1">
      <c r="C4" s="197" t="s">
        <v>208</v>
      </c>
    </row>
    <row r="5" spans="1:3" ht="26.25" thickBot="1">
      <c r="A5" s="194" t="s">
        <v>150</v>
      </c>
      <c r="B5" s="152" t="s">
        <v>20</v>
      </c>
      <c r="C5" s="195" t="s">
        <v>286</v>
      </c>
    </row>
    <row r="6" spans="1:3" ht="15">
      <c r="A6" s="149" t="s">
        <v>411</v>
      </c>
      <c r="B6" s="150" t="s">
        <v>118</v>
      </c>
      <c r="C6" s="151">
        <v>0</v>
      </c>
    </row>
    <row r="7" spans="1:3" ht="28.5">
      <c r="A7" s="118" t="s">
        <v>216</v>
      </c>
      <c r="B7" s="18" t="s">
        <v>435</v>
      </c>
      <c r="C7" s="29">
        <v>0</v>
      </c>
    </row>
    <row r="8" spans="1:3" ht="15">
      <c r="A8" s="119" t="s">
        <v>412</v>
      </c>
      <c r="B8" s="20" t="s">
        <v>119</v>
      </c>
      <c r="C8" s="243">
        <v>0</v>
      </c>
    </row>
    <row r="9" spans="1:3" ht="15">
      <c r="A9" s="119" t="s">
        <v>413</v>
      </c>
      <c r="B9" s="20" t="s">
        <v>120</v>
      </c>
      <c r="C9" s="243">
        <v>6459188</v>
      </c>
    </row>
    <row r="10" spans="1:3" ht="15">
      <c r="A10" s="118" t="s">
        <v>217</v>
      </c>
      <c r="B10" s="17" t="s">
        <v>436</v>
      </c>
      <c r="C10" s="29">
        <v>3123059</v>
      </c>
    </row>
    <row r="11" spans="1:3" ht="15">
      <c r="A11" s="118" t="s">
        <v>218</v>
      </c>
      <c r="B11" s="17" t="s">
        <v>437</v>
      </c>
      <c r="C11" s="29">
        <v>3336129</v>
      </c>
    </row>
    <row r="12" spans="1:3" ht="15">
      <c r="A12" s="119" t="s">
        <v>414</v>
      </c>
      <c r="B12" s="20" t="s">
        <v>236</v>
      </c>
      <c r="C12" s="372">
        <v>22628082</v>
      </c>
    </row>
    <row r="13" spans="1:3" ht="28.5">
      <c r="A13" s="117" t="s">
        <v>121</v>
      </c>
      <c r="B13" s="16" t="s">
        <v>438</v>
      </c>
      <c r="C13" s="28">
        <v>22628082</v>
      </c>
    </row>
    <row r="14" spans="1:3" ht="15">
      <c r="A14" s="119" t="s">
        <v>415</v>
      </c>
      <c r="B14" s="20" t="s">
        <v>122</v>
      </c>
      <c r="C14" s="372">
        <v>4219851</v>
      </c>
    </row>
    <row r="15" spans="1:3" ht="28.5">
      <c r="A15" s="117" t="s">
        <v>123</v>
      </c>
      <c r="B15" s="16" t="s">
        <v>439</v>
      </c>
      <c r="C15" s="28">
        <v>4219851</v>
      </c>
    </row>
    <row r="16" spans="1:3" ht="15">
      <c r="A16" s="119" t="s">
        <v>416</v>
      </c>
      <c r="B16" s="20" t="s">
        <v>124</v>
      </c>
      <c r="C16" s="372">
        <v>2181031</v>
      </c>
    </row>
    <row r="17" spans="1:3" ht="15">
      <c r="A17" s="118" t="s">
        <v>440</v>
      </c>
      <c r="B17" s="17" t="s">
        <v>441</v>
      </c>
      <c r="C17" s="29">
        <v>80000</v>
      </c>
    </row>
    <row r="18" spans="1:3" ht="15">
      <c r="A18" s="118" t="s">
        <v>125</v>
      </c>
      <c r="B18" s="17" t="s">
        <v>442</v>
      </c>
      <c r="C18" s="29">
        <v>2101031</v>
      </c>
    </row>
    <row r="19" spans="1:3" ht="15">
      <c r="A19" s="119" t="s">
        <v>443</v>
      </c>
      <c r="B19" s="20" t="s">
        <v>126</v>
      </c>
      <c r="C19" s="243">
        <v>29028964</v>
      </c>
    </row>
    <row r="20" spans="1:3" ht="15">
      <c r="A20" s="119" t="s">
        <v>417</v>
      </c>
      <c r="B20" s="20" t="s">
        <v>127</v>
      </c>
      <c r="C20" s="243">
        <v>509713</v>
      </c>
    </row>
    <row r="21" spans="1:3" ht="15">
      <c r="A21" s="118" t="s">
        <v>444</v>
      </c>
      <c r="B21" s="18"/>
      <c r="C21" s="28">
        <v>0</v>
      </c>
    </row>
    <row r="22" spans="1:3" ht="15">
      <c r="A22" s="118" t="s">
        <v>445</v>
      </c>
      <c r="B22" s="17"/>
      <c r="C22" s="29">
        <v>5000</v>
      </c>
    </row>
    <row r="23" spans="1:3" ht="15">
      <c r="A23" s="118" t="s">
        <v>376</v>
      </c>
      <c r="B23" s="17"/>
      <c r="C23" s="29">
        <v>5000</v>
      </c>
    </row>
    <row r="24" spans="1:3" ht="15">
      <c r="A24" s="118" t="s">
        <v>418</v>
      </c>
      <c r="B24" s="17"/>
      <c r="C24" s="29">
        <v>1146</v>
      </c>
    </row>
    <row r="25" spans="1:3" ht="15.75" thickBot="1">
      <c r="A25" s="369" t="s">
        <v>446</v>
      </c>
      <c r="B25" s="370"/>
      <c r="C25" s="371">
        <v>498567</v>
      </c>
    </row>
    <row r="26" spans="1:3" ht="16.5" thickBot="1">
      <c r="A26" s="153" t="s">
        <v>291</v>
      </c>
      <c r="B26" s="154" t="s">
        <v>128</v>
      </c>
      <c r="C26" s="155">
        <v>35997865</v>
      </c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 alignWithMargins="0">
    <oddHeader>&amp;R11.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14" sqref="B14:C14"/>
    </sheetView>
  </sheetViews>
  <sheetFormatPr defaultColWidth="9.140625" defaultRowHeight="15"/>
  <cols>
    <col min="1" max="1" width="65.00390625" style="0" customWidth="1"/>
    <col min="3" max="3" width="20.7109375" style="0" bestFit="1" customWidth="1"/>
  </cols>
  <sheetData>
    <row r="1" spans="1:3" ht="31.5" customHeight="1">
      <c r="A1" s="450" t="s">
        <v>470</v>
      </c>
      <c r="B1" s="458"/>
      <c r="C1" s="458"/>
    </row>
    <row r="3" spans="1:3" ht="92.25" customHeight="1">
      <c r="A3" s="450" t="s">
        <v>340</v>
      </c>
      <c r="B3" s="458"/>
      <c r="C3" s="458"/>
    </row>
    <row r="4" spans="2:3" ht="33" customHeight="1" thickBot="1">
      <c r="B4" s="457" t="s">
        <v>208</v>
      </c>
      <c r="C4" s="457"/>
    </row>
    <row r="5" spans="1:3" ht="15">
      <c r="A5" s="110" t="s">
        <v>150</v>
      </c>
      <c r="B5" s="459">
        <v>2016</v>
      </c>
      <c r="C5" s="460"/>
    </row>
    <row r="6" spans="1:3" ht="15">
      <c r="A6" s="82" t="s">
        <v>341</v>
      </c>
      <c r="B6" s="433">
        <f>'Helyi adók'!C26-'Helyi adók'!C20</f>
        <v>35488152</v>
      </c>
      <c r="C6" s="434"/>
    </row>
    <row r="7" spans="1:3" ht="30">
      <c r="A7" s="82" t="s">
        <v>342</v>
      </c>
      <c r="B7" s="433"/>
      <c r="C7" s="434"/>
    </row>
    <row r="8" spans="1:3" ht="15">
      <c r="A8" s="82" t="s">
        <v>343</v>
      </c>
      <c r="B8" s="433">
        <v>3800000</v>
      </c>
      <c r="C8" s="434"/>
    </row>
    <row r="9" spans="1:3" ht="30">
      <c r="A9" s="82" t="s">
        <v>344</v>
      </c>
      <c r="B9" s="433"/>
      <c r="C9" s="434"/>
    </row>
    <row r="10" spans="1:3" ht="15">
      <c r="A10" s="82" t="s">
        <v>345</v>
      </c>
      <c r="B10" s="433">
        <f>'Helyi adók'!C20</f>
        <v>509713</v>
      </c>
      <c r="C10" s="434"/>
    </row>
    <row r="11" spans="1:3" ht="15">
      <c r="A11" s="82" t="s">
        <v>346</v>
      </c>
      <c r="B11" s="433"/>
      <c r="C11" s="434"/>
    </row>
    <row r="12" spans="1:3" ht="15">
      <c r="A12" s="108" t="s">
        <v>347</v>
      </c>
      <c r="B12" s="435">
        <f>SUM(B6:C11)</f>
        <v>39797865</v>
      </c>
      <c r="C12" s="436"/>
    </row>
    <row r="13" spans="1:3" ht="15">
      <c r="A13" s="108" t="s">
        <v>348</v>
      </c>
      <c r="B13" s="435">
        <f>B12/2</f>
        <v>19898932.5</v>
      </c>
      <c r="C13" s="436"/>
    </row>
    <row r="14" spans="1:3" ht="15">
      <c r="A14" s="108" t="s">
        <v>349</v>
      </c>
      <c r="B14" s="435">
        <v>0</v>
      </c>
      <c r="C14" s="436"/>
    </row>
    <row r="15" spans="1:3" ht="15">
      <c r="A15" s="82" t="s">
        <v>350</v>
      </c>
      <c r="B15" s="433"/>
      <c r="C15" s="434"/>
    </row>
    <row r="16" spans="1:3" ht="15">
      <c r="A16" s="82" t="s">
        <v>351</v>
      </c>
      <c r="B16" s="433"/>
      <c r="C16" s="434"/>
    </row>
    <row r="17" spans="1:3" ht="15">
      <c r="A17" s="82" t="s">
        <v>356</v>
      </c>
      <c r="B17" s="433"/>
      <c r="C17" s="434"/>
    </row>
    <row r="18" spans="1:3" ht="15">
      <c r="A18" s="82" t="s">
        <v>352</v>
      </c>
      <c r="B18" s="433"/>
      <c r="C18" s="434"/>
    </row>
    <row r="19" spans="1:3" ht="15">
      <c r="A19" s="82" t="s">
        <v>357</v>
      </c>
      <c r="B19" s="433"/>
      <c r="C19" s="434"/>
    </row>
    <row r="20" spans="1:3" ht="15">
      <c r="A20" s="82" t="s">
        <v>353</v>
      </c>
      <c r="B20" s="433"/>
      <c r="C20" s="434"/>
    </row>
    <row r="21" spans="1:3" ht="15">
      <c r="A21" s="82" t="s">
        <v>354</v>
      </c>
      <c r="B21" s="433"/>
      <c r="C21" s="434"/>
    </row>
    <row r="22" spans="1:3" ht="25.5">
      <c r="A22" s="108" t="s">
        <v>355</v>
      </c>
      <c r="B22" s="435">
        <v>0</v>
      </c>
      <c r="C22" s="436"/>
    </row>
    <row r="23" spans="1:3" ht="15">
      <c r="A23" s="82" t="s">
        <v>350</v>
      </c>
      <c r="B23" s="433"/>
      <c r="C23" s="434"/>
    </row>
    <row r="24" spans="1:3" ht="15">
      <c r="A24" s="82" t="s">
        <v>356</v>
      </c>
      <c r="B24" s="433"/>
      <c r="C24" s="434"/>
    </row>
    <row r="25" spans="1:3" ht="15">
      <c r="A25" s="82" t="s">
        <v>352</v>
      </c>
      <c r="B25" s="433"/>
      <c r="C25" s="434"/>
    </row>
    <row r="26" spans="1:3" ht="15">
      <c r="A26" s="82" t="s">
        <v>357</v>
      </c>
      <c r="B26" s="433"/>
      <c r="C26" s="434"/>
    </row>
    <row r="27" spans="1:3" ht="15">
      <c r="A27" s="82" t="s">
        <v>353</v>
      </c>
      <c r="B27" s="433"/>
      <c r="C27" s="434"/>
    </row>
    <row r="28" spans="1:3" ht="15">
      <c r="A28" s="82" t="s">
        <v>354</v>
      </c>
      <c r="B28" s="433"/>
      <c r="C28" s="434"/>
    </row>
    <row r="29" spans="1:3" ht="15.75" thickBot="1">
      <c r="A29" s="109" t="s">
        <v>358</v>
      </c>
      <c r="B29" s="455">
        <v>0</v>
      </c>
      <c r="C29" s="456"/>
    </row>
  </sheetData>
  <sheetProtection/>
  <mergeCells count="28">
    <mergeCell ref="B13:C13"/>
    <mergeCell ref="B14:C14"/>
    <mergeCell ref="A1:C1"/>
    <mergeCell ref="A3:C3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28:C28"/>
    <mergeCell ref="B15:C15"/>
    <mergeCell ref="B16:C16"/>
    <mergeCell ref="B17:C17"/>
    <mergeCell ref="B18:C18"/>
    <mergeCell ref="B29:C29"/>
    <mergeCell ref="B4:C4"/>
    <mergeCell ref="B21:C21"/>
    <mergeCell ref="B22:C22"/>
    <mergeCell ref="B23:C23"/>
    <mergeCell ref="B24:C24"/>
    <mergeCell ref="B25:C25"/>
    <mergeCell ref="B26:C26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1" r:id="rId1"/>
  <headerFooter alignWithMargins="0">
    <oddHeader>&amp;R12.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1.00390625" style="0" customWidth="1"/>
    <col min="2" max="5" width="16.28125" style="0" customWidth="1"/>
  </cols>
  <sheetData>
    <row r="1" spans="1:6" ht="33.75" customHeight="1">
      <c r="A1" s="450" t="s">
        <v>470</v>
      </c>
      <c r="B1" s="450"/>
      <c r="C1" s="450"/>
      <c r="D1" s="450"/>
      <c r="E1" s="450"/>
      <c r="F1" s="9"/>
    </row>
    <row r="2" spans="1:6" ht="31.5" customHeight="1">
      <c r="A2" s="448" t="s">
        <v>372</v>
      </c>
      <c r="B2" s="448"/>
      <c r="C2" s="448"/>
      <c r="D2" s="448"/>
      <c r="E2" s="448"/>
      <c r="F2" s="89"/>
    </row>
    <row r="3" spans="4:5" ht="27" customHeight="1" thickBot="1">
      <c r="D3" s="457" t="s">
        <v>208</v>
      </c>
      <c r="E3" s="457"/>
    </row>
    <row r="4" spans="1:5" ht="15.75">
      <c r="A4" s="463" t="s">
        <v>337</v>
      </c>
      <c r="B4" s="461" t="s">
        <v>333</v>
      </c>
      <c r="C4" s="461"/>
      <c r="D4" s="461" t="s">
        <v>334</v>
      </c>
      <c r="E4" s="462"/>
    </row>
    <row r="5" spans="1:5" ht="15.75">
      <c r="A5" s="464"/>
      <c r="B5" s="97" t="s">
        <v>335</v>
      </c>
      <c r="C5" s="97" t="s">
        <v>336</v>
      </c>
      <c r="D5" s="97" t="s">
        <v>335</v>
      </c>
      <c r="E5" s="99" t="s">
        <v>336</v>
      </c>
    </row>
    <row r="6" spans="1:5" ht="15">
      <c r="A6" s="36" t="s">
        <v>321</v>
      </c>
      <c r="B6" s="8">
        <f>394237136/12</f>
        <v>32853094.666666668</v>
      </c>
      <c r="C6" s="8">
        <f>B6</f>
        <v>32853094.666666668</v>
      </c>
      <c r="D6" s="8">
        <f>394237136/12</f>
        <v>32853094.666666668</v>
      </c>
      <c r="E6" s="37">
        <f>D6</f>
        <v>32853094.666666668</v>
      </c>
    </row>
    <row r="7" spans="1:5" ht="15">
      <c r="A7" s="36" t="s">
        <v>322</v>
      </c>
      <c r="B7" s="8">
        <f aca="true" t="shared" si="0" ref="B7:D17">394237136/12</f>
        <v>32853094.666666668</v>
      </c>
      <c r="C7" s="8">
        <f>C6+B7</f>
        <v>65706189.333333336</v>
      </c>
      <c r="D7" s="8">
        <f t="shared" si="0"/>
        <v>32853094.666666668</v>
      </c>
      <c r="E7" s="37">
        <f>E6+D7</f>
        <v>65706189.333333336</v>
      </c>
    </row>
    <row r="8" spans="1:5" ht="15">
      <c r="A8" s="36" t="s">
        <v>323</v>
      </c>
      <c r="B8" s="8">
        <f t="shared" si="0"/>
        <v>32853094.666666668</v>
      </c>
      <c r="C8" s="8">
        <f aca="true" t="shared" si="1" ref="C8:C16">C7+B8</f>
        <v>98559284</v>
      </c>
      <c r="D8" s="8">
        <f t="shared" si="0"/>
        <v>32853094.666666668</v>
      </c>
      <c r="E8" s="37">
        <f aca="true" t="shared" si="2" ref="E8:E17">E7+D8</f>
        <v>98559284</v>
      </c>
    </row>
    <row r="9" spans="1:5" ht="15">
      <c r="A9" s="36" t="s">
        <v>324</v>
      </c>
      <c r="B9" s="8">
        <f t="shared" si="0"/>
        <v>32853094.666666668</v>
      </c>
      <c r="C9" s="8">
        <f t="shared" si="1"/>
        <v>131412378.66666667</v>
      </c>
      <c r="D9" s="8">
        <f t="shared" si="0"/>
        <v>32853094.666666668</v>
      </c>
      <c r="E9" s="37">
        <f t="shared" si="2"/>
        <v>131412378.66666667</v>
      </c>
    </row>
    <row r="10" spans="1:5" ht="15">
      <c r="A10" s="36" t="s">
        <v>325</v>
      </c>
      <c r="B10" s="8">
        <f t="shared" si="0"/>
        <v>32853094.666666668</v>
      </c>
      <c r="C10" s="8">
        <f t="shared" si="1"/>
        <v>164265473.33333334</v>
      </c>
      <c r="D10" s="8">
        <f t="shared" si="0"/>
        <v>32853094.666666668</v>
      </c>
      <c r="E10" s="37">
        <f t="shared" si="2"/>
        <v>164265473.33333334</v>
      </c>
    </row>
    <row r="11" spans="1:5" ht="15">
      <c r="A11" s="36" t="s">
        <v>326</v>
      </c>
      <c r="B11" s="8">
        <f t="shared" si="0"/>
        <v>32853094.666666668</v>
      </c>
      <c r="C11" s="8">
        <f t="shared" si="1"/>
        <v>197118568</v>
      </c>
      <c r="D11" s="8">
        <f t="shared" si="0"/>
        <v>32853094.666666668</v>
      </c>
      <c r="E11" s="37">
        <f t="shared" si="2"/>
        <v>197118568</v>
      </c>
    </row>
    <row r="12" spans="1:5" ht="15">
      <c r="A12" s="36" t="s">
        <v>327</v>
      </c>
      <c r="B12" s="8">
        <f t="shared" si="0"/>
        <v>32853094.666666668</v>
      </c>
      <c r="C12" s="8">
        <f t="shared" si="1"/>
        <v>229971662.66666666</v>
      </c>
      <c r="D12" s="8">
        <f t="shared" si="0"/>
        <v>32853094.666666668</v>
      </c>
      <c r="E12" s="37">
        <f t="shared" si="2"/>
        <v>229971662.66666666</v>
      </c>
    </row>
    <row r="13" spans="1:5" ht="15">
      <c r="A13" s="36" t="s">
        <v>328</v>
      </c>
      <c r="B13" s="8">
        <f t="shared" si="0"/>
        <v>32853094.666666668</v>
      </c>
      <c r="C13" s="8">
        <f t="shared" si="1"/>
        <v>262824757.3333333</v>
      </c>
      <c r="D13" s="8">
        <f t="shared" si="0"/>
        <v>32853094.666666668</v>
      </c>
      <c r="E13" s="37">
        <f t="shared" si="2"/>
        <v>262824757.3333333</v>
      </c>
    </row>
    <row r="14" spans="1:5" ht="15">
      <c r="A14" s="36" t="s">
        <v>329</v>
      </c>
      <c r="B14" s="8">
        <f t="shared" si="0"/>
        <v>32853094.666666668</v>
      </c>
      <c r="C14" s="8">
        <f t="shared" si="1"/>
        <v>295677852</v>
      </c>
      <c r="D14" s="8">
        <f t="shared" si="0"/>
        <v>32853094.666666668</v>
      </c>
      <c r="E14" s="37">
        <f t="shared" si="2"/>
        <v>295677852</v>
      </c>
    </row>
    <row r="15" spans="1:5" ht="15">
      <c r="A15" s="36" t="s">
        <v>330</v>
      </c>
      <c r="B15" s="8">
        <f t="shared" si="0"/>
        <v>32853094.666666668</v>
      </c>
      <c r="C15" s="8">
        <f t="shared" si="1"/>
        <v>328530946.6666667</v>
      </c>
      <c r="D15" s="8">
        <f t="shared" si="0"/>
        <v>32853094.666666668</v>
      </c>
      <c r="E15" s="37">
        <f t="shared" si="2"/>
        <v>328530946.6666667</v>
      </c>
    </row>
    <row r="16" spans="1:5" ht="15">
      <c r="A16" s="36" t="s">
        <v>331</v>
      </c>
      <c r="B16" s="8">
        <f t="shared" si="0"/>
        <v>32853094.666666668</v>
      </c>
      <c r="C16" s="8">
        <f t="shared" si="1"/>
        <v>361384041.3333334</v>
      </c>
      <c r="D16" s="8">
        <f t="shared" si="0"/>
        <v>32853094.666666668</v>
      </c>
      <c r="E16" s="37">
        <f>E15+D16+1</f>
        <v>361384042.3333334</v>
      </c>
    </row>
    <row r="17" spans="1:5" ht="15.75" thickBot="1">
      <c r="A17" s="94" t="s">
        <v>332</v>
      </c>
      <c r="B17" s="95">
        <f t="shared" si="0"/>
        <v>32853094.666666668</v>
      </c>
      <c r="C17" s="95">
        <f>C16+B17+1</f>
        <v>394237137.00000006</v>
      </c>
      <c r="D17" s="95">
        <f t="shared" si="0"/>
        <v>32853094.666666668</v>
      </c>
      <c r="E17" s="96">
        <f t="shared" si="2"/>
        <v>394237137.00000006</v>
      </c>
    </row>
  </sheetData>
  <sheetProtection/>
  <mergeCells count="6">
    <mergeCell ref="A1:E1"/>
    <mergeCell ref="D3:E3"/>
    <mergeCell ref="B4:C4"/>
    <mergeCell ref="D4:E4"/>
    <mergeCell ref="A4:A5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  <headerFooter alignWithMargins="0">
    <oddHeader>&amp;R13.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78.140625" style="0" customWidth="1"/>
    <col min="2" max="2" width="15.7109375" style="0" customWidth="1"/>
    <col min="3" max="3" width="15.57421875" style="0" customWidth="1"/>
    <col min="4" max="4" width="15.421875" style="0" customWidth="1"/>
  </cols>
  <sheetData>
    <row r="1" spans="1:6" ht="18">
      <c r="A1" s="449" t="s">
        <v>151</v>
      </c>
      <c r="B1" s="449"/>
      <c r="C1" s="449"/>
      <c r="D1" s="449"/>
      <c r="E1" s="9"/>
      <c r="F1" s="9"/>
    </row>
    <row r="2" spans="1:5" ht="28.5" customHeight="1">
      <c r="A2" s="466" t="s">
        <v>373</v>
      </c>
      <c r="B2" s="466"/>
      <c r="C2" s="466"/>
      <c r="D2" s="466"/>
      <c r="E2" s="106"/>
    </row>
    <row r="3" spans="1:5" ht="15">
      <c r="A3" s="467" t="s">
        <v>474</v>
      </c>
      <c r="B3" s="467"/>
      <c r="C3" s="467"/>
      <c r="D3" s="467"/>
      <c r="E3" s="107"/>
    </row>
    <row r="4" spans="1:5" ht="15">
      <c r="A4" s="107"/>
      <c r="B4" s="107"/>
      <c r="C4" s="107"/>
      <c r="D4" s="107"/>
      <c r="E4" s="107"/>
    </row>
    <row r="5" spans="2:4" ht="16.5" thickBot="1">
      <c r="B5" s="465" t="s">
        <v>208</v>
      </c>
      <c r="C5" s="465"/>
      <c r="D5" s="465"/>
    </row>
    <row r="6" spans="1:4" ht="15.75">
      <c r="A6" s="35" t="s">
        <v>150</v>
      </c>
      <c r="B6" s="98" t="s">
        <v>338</v>
      </c>
      <c r="C6" s="98" t="s">
        <v>339</v>
      </c>
      <c r="D6" s="79" t="s">
        <v>473</v>
      </c>
    </row>
    <row r="7" spans="1:4" ht="15">
      <c r="A7" s="36" t="s">
        <v>1</v>
      </c>
      <c r="B7" s="100">
        <f>Összevont!E5</f>
        <v>104050988.9</v>
      </c>
      <c r="C7" s="100">
        <f aca="true" t="shared" si="0" ref="C7:D26">B7*1.05</f>
        <v>109253538.34500001</v>
      </c>
      <c r="D7" s="101">
        <f t="shared" si="0"/>
        <v>114716215.26225002</v>
      </c>
    </row>
    <row r="8" spans="1:4" ht="15">
      <c r="A8" s="36" t="s">
        <v>2</v>
      </c>
      <c r="B8" s="100">
        <f>Összevont!E6</f>
        <v>21680573.119999997</v>
      </c>
      <c r="C8" s="100">
        <f t="shared" si="0"/>
        <v>22764601.775999997</v>
      </c>
      <c r="D8" s="101">
        <f t="shared" si="0"/>
        <v>23902831.8648</v>
      </c>
    </row>
    <row r="9" spans="1:4" ht="15">
      <c r="A9" s="36" t="s">
        <v>3</v>
      </c>
      <c r="B9" s="100">
        <f>Összevont!E7</f>
        <v>63899794.93490813</v>
      </c>
      <c r="C9" s="100">
        <f t="shared" si="0"/>
        <v>67094784.68165354</v>
      </c>
      <c r="D9" s="101">
        <f t="shared" si="0"/>
        <v>70449523.91573621</v>
      </c>
    </row>
    <row r="10" spans="1:4" ht="15">
      <c r="A10" s="36" t="s">
        <v>4</v>
      </c>
      <c r="B10" s="100">
        <f>Összevont!E8</f>
        <v>8613200</v>
      </c>
      <c r="C10" s="100">
        <f t="shared" si="0"/>
        <v>9043860</v>
      </c>
      <c r="D10" s="101">
        <f t="shared" si="0"/>
        <v>9496053</v>
      </c>
    </row>
    <row r="11" spans="1:4" ht="15">
      <c r="A11" s="36" t="s">
        <v>5</v>
      </c>
      <c r="B11" s="100">
        <f>Összevont!E9</f>
        <v>117120519</v>
      </c>
      <c r="C11" s="100">
        <f t="shared" si="0"/>
        <v>122976544.95</v>
      </c>
      <c r="D11" s="101">
        <f t="shared" si="0"/>
        <v>129125372.1975</v>
      </c>
    </row>
    <row r="12" spans="1:4" ht="15">
      <c r="A12" s="36" t="s">
        <v>6</v>
      </c>
      <c r="B12" s="100">
        <f>Összevont!E10</f>
        <v>15494858</v>
      </c>
      <c r="C12" s="100">
        <f t="shared" si="0"/>
        <v>16269600.9</v>
      </c>
      <c r="D12" s="101">
        <f t="shared" si="0"/>
        <v>17083080.945</v>
      </c>
    </row>
    <row r="13" spans="1:4" ht="15">
      <c r="A13" s="36" t="s">
        <v>7</v>
      </c>
      <c r="B13" s="100">
        <f>Összevont!E11</f>
        <v>58012299.32</v>
      </c>
      <c r="C13" s="100">
        <f t="shared" si="0"/>
        <v>60912914.286000006</v>
      </c>
      <c r="D13" s="101">
        <f t="shared" si="0"/>
        <v>63958560.00030001</v>
      </c>
    </row>
    <row r="14" spans="1:4" ht="15">
      <c r="A14" s="36" t="s">
        <v>8</v>
      </c>
      <c r="B14" s="100">
        <f>Összevont!E12</f>
        <v>0</v>
      </c>
      <c r="C14" s="100">
        <f t="shared" si="0"/>
        <v>0</v>
      </c>
      <c r="D14" s="101">
        <f t="shared" si="0"/>
        <v>0</v>
      </c>
    </row>
    <row r="15" spans="1:4" ht="15">
      <c r="A15" s="38" t="s">
        <v>0</v>
      </c>
      <c r="B15" s="373">
        <f>SUM(B7:B14)</f>
        <v>388872233.2749081</v>
      </c>
      <c r="C15" s="373">
        <f t="shared" si="0"/>
        <v>408315844.9386535</v>
      </c>
      <c r="D15" s="374">
        <f t="shared" si="0"/>
        <v>428731637.1855862</v>
      </c>
    </row>
    <row r="16" spans="1:4" ht="15">
      <c r="A16" s="38" t="s">
        <v>9</v>
      </c>
      <c r="B16" s="373">
        <f>Összevont!E14</f>
        <v>5364903</v>
      </c>
      <c r="C16" s="373">
        <f t="shared" si="0"/>
        <v>5633148.15</v>
      </c>
      <c r="D16" s="374">
        <f t="shared" si="0"/>
        <v>5914805.557500001</v>
      </c>
    </row>
    <row r="17" spans="1:4" ht="15">
      <c r="A17" s="52" t="s">
        <v>147</v>
      </c>
      <c r="B17" s="102">
        <f>B15+B16</f>
        <v>394237136.2749081</v>
      </c>
      <c r="C17" s="102">
        <f t="shared" si="0"/>
        <v>413948993.08865356</v>
      </c>
      <c r="D17" s="103">
        <f t="shared" si="0"/>
        <v>434646442.7430863</v>
      </c>
    </row>
    <row r="18" spans="1:4" ht="15">
      <c r="A18" s="36" t="s">
        <v>11</v>
      </c>
      <c r="B18" s="100">
        <f>Összevont!E16</f>
        <v>183051864</v>
      </c>
      <c r="C18" s="100">
        <f t="shared" si="0"/>
        <v>192204457.20000002</v>
      </c>
      <c r="D18" s="101">
        <f t="shared" si="0"/>
        <v>201814680.06000003</v>
      </c>
    </row>
    <row r="19" spans="1:4" ht="15">
      <c r="A19" s="36" t="s">
        <v>12</v>
      </c>
      <c r="B19" s="100">
        <f>Összevont!E17</f>
        <v>0</v>
      </c>
      <c r="C19" s="100">
        <f t="shared" si="0"/>
        <v>0</v>
      </c>
      <c r="D19" s="101">
        <f t="shared" si="0"/>
        <v>0</v>
      </c>
    </row>
    <row r="20" spans="1:4" ht="15">
      <c r="A20" s="36" t="s">
        <v>13</v>
      </c>
      <c r="B20" s="100">
        <f>Összevont!E18</f>
        <v>35997865</v>
      </c>
      <c r="C20" s="100">
        <f t="shared" si="0"/>
        <v>37797758.25</v>
      </c>
      <c r="D20" s="101">
        <f t="shared" si="0"/>
        <v>39687646.1625</v>
      </c>
    </row>
    <row r="21" spans="1:4" ht="15">
      <c r="A21" s="36" t="s">
        <v>14</v>
      </c>
      <c r="B21" s="100">
        <f>Összevont!E19</f>
        <v>25378857.47</v>
      </c>
      <c r="C21" s="100">
        <f t="shared" si="0"/>
        <v>26647800.3435</v>
      </c>
      <c r="D21" s="101">
        <f t="shared" si="0"/>
        <v>27980190.360675</v>
      </c>
    </row>
    <row r="22" spans="1:4" ht="15">
      <c r="A22" s="36" t="s">
        <v>15</v>
      </c>
      <c r="B22" s="100">
        <f>Összevont!E20</f>
        <v>0</v>
      </c>
      <c r="C22" s="100">
        <f t="shared" si="0"/>
        <v>0</v>
      </c>
      <c r="D22" s="101">
        <f t="shared" si="0"/>
        <v>0</v>
      </c>
    </row>
    <row r="23" spans="1:4" ht="15">
      <c r="A23" s="36" t="s">
        <v>16</v>
      </c>
      <c r="B23" s="100">
        <f>Összevont!E21</f>
        <v>800000</v>
      </c>
      <c r="C23" s="100">
        <f t="shared" si="0"/>
        <v>840000</v>
      </c>
      <c r="D23" s="101">
        <f t="shared" si="0"/>
        <v>882000</v>
      </c>
    </row>
    <row r="24" spans="1:4" ht="15">
      <c r="A24" s="36" t="s">
        <v>17</v>
      </c>
      <c r="B24" s="100">
        <f>Összevont!E22</f>
        <v>2700000</v>
      </c>
      <c r="C24" s="100">
        <f t="shared" si="0"/>
        <v>2835000</v>
      </c>
      <c r="D24" s="101">
        <f t="shared" si="0"/>
        <v>2976750</v>
      </c>
    </row>
    <row r="25" spans="1:4" ht="15">
      <c r="A25" s="38" t="s">
        <v>10</v>
      </c>
      <c r="B25" s="373">
        <f>SUM(B18:B24)</f>
        <v>247928586.47</v>
      </c>
      <c r="C25" s="373">
        <f t="shared" si="0"/>
        <v>260325015.7935</v>
      </c>
      <c r="D25" s="374">
        <f t="shared" si="0"/>
        <v>273341266.583175</v>
      </c>
    </row>
    <row r="26" spans="1:4" ht="15">
      <c r="A26" s="38" t="s">
        <v>18</v>
      </c>
      <c r="B26" s="373">
        <f>Összevont!E24</f>
        <v>146308550</v>
      </c>
      <c r="C26" s="373">
        <f t="shared" si="0"/>
        <v>153623977.5</v>
      </c>
      <c r="D26" s="374">
        <f t="shared" si="0"/>
        <v>161305176.375</v>
      </c>
    </row>
    <row r="27" spans="1:4" ht="15.75" thickBot="1">
      <c r="A27" s="53" t="s">
        <v>148</v>
      </c>
      <c r="B27" s="104">
        <f>B25+B26</f>
        <v>394237136.47</v>
      </c>
      <c r="C27" s="104">
        <f>B27*1.05</f>
        <v>413948993.29350007</v>
      </c>
      <c r="D27" s="105">
        <f>C27*1.05</f>
        <v>434646442.95817506</v>
      </c>
    </row>
  </sheetData>
  <sheetProtection/>
  <mergeCells count="4">
    <mergeCell ref="B5:D5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 alignWithMargins="0">
    <oddHeader>&amp;R14.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8515625" style="0" customWidth="1"/>
    <col min="2" max="2" width="44.8515625" style="0" customWidth="1"/>
    <col min="3" max="3" width="10.7109375" style="0" customWidth="1"/>
    <col min="4" max="4" width="20.00390625" style="0" customWidth="1"/>
  </cols>
  <sheetData>
    <row r="2" spans="1:11" ht="36.75" customHeight="1">
      <c r="A2" s="469" t="s">
        <v>537</v>
      </c>
      <c r="B2" s="469"/>
      <c r="C2" s="469"/>
      <c r="D2" s="469"/>
      <c r="E2" s="409"/>
      <c r="F2" s="409"/>
      <c r="G2" s="409"/>
      <c r="H2" s="409"/>
      <c r="I2" s="409"/>
      <c r="J2" s="409"/>
      <c r="K2" s="409"/>
    </row>
    <row r="4" spans="1:4" ht="57" customHeight="1">
      <c r="A4" s="468" t="s">
        <v>535</v>
      </c>
      <c r="B4" s="468"/>
      <c r="C4" s="468"/>
      <c r="D4" s="381" t="s">
        <v>518</v>
      </c>
    </row>
    <row r="5" spans="1:4" ht="30">
      <c r="A5" s="382" t="s">
        <v>154</v>
      </c>
      <c r="B5" s="383" t="s">
        <v>519</v>
      </c>
      <c r="C5" s="384" t="s">
        <v>520</v>
      </c>
      <c r="D5" s="385" t="s">
        <v>521</v>
      </c>
    </row>
    <row r="6" spans="1:4" ht="28.5">
      <c r="A6" s="386">
        <v>1</v>
      </c>
      <c r="B6" s="218" t="s">
        <v>522</v>
      </c>
      <c r="C6" s="218" t="s">
        <v>141</v>
      </c>
      <c r="D6" s="356">
        <v>40999998</v>
      </c>
    </row>
    <row r="7" spans="1:4" ht="15.75">
      <c r="A7" s="387">
        <v>2</v>
      </c>
      <c r="B7" s="388" t="s">
        <v>153</v>
      </c>
      <c r="C7" s="389"/>
      <c r="D7" s="390">
        <f>SUM(D6:D6)</f>
        <v>40999998</v>
      </c>
    </row>
    <row r="9" spans="1:4" ht="60">
      <c r="A9" s="468" t="s">
        <v>523</v>
      </c>
      <c r="B9" s="468"/>
      <c r="C9" s="468"/>
      <c r="D9" s="391" t="s">
        <v>524</v>
      </c>
    </row>
    <row r="10" spans="1:4" ht="30.75" thickBot="1">
      <c r="A10" s="392" t="s">
        <v>154</v>
      </c>
      <c r="B10" s="393" t="s">
        <v>525</v>
      </c>
      <c r="C10" s="393" t="s">
        <v>520</v>
      </c>
      <c r="D10" s="394" t="s">
        <v>526</v>
      </c>
    </row>
    <row r="11" spans="1:4" ht="15">
      <c r="A11" s="395">
        <v>1</v>
      </c>
      <c r="B11" s="396" t="s">
        <v>527</v>
      </c>
      <c r="C11" s="217" t="s">
        <v>59</v>
      </c>
      <c r="D11" s="356">
        <f>1200000/1.27</f>
        <v>944881.8897637795</v>
      </c>
    </row>
    <row r="12" spans="1:4" ht="15">
      <c r="A12" s="395">
        <v>2</v>
      </c>
      <c r="B12" s="396" t="s">
        <v>528</v>
      </c>
      <c r="C12" s="396" t="s">
        <v>68</v>
      </c>
      <c r="D12" s="356">
        <f>D11*0.27</f>
        <v>255118.11023622047</v>
      </c>
    </row>
    <row r="13" spans="1:4" ht="15">
      <c r="A13" s="397">
        <v>3</v>
      </c>
      <c r="B13" s="398" t="s">
        <v>298</v>
      </c>
      <c r="C13" s="399" t="s">
        <v>74</v>
      </c>
      <c r="D13" s="400">
        <f>D11+D12</f>
        <v>1200000</v>
      </c>
    </row>
    <row r="14" spans="1:4" ht="31.5">
      <c r="A14" s="401">
        <v>4</v>
      </c>
      <c r="B14" s="402" t="s">
        <v>204</v>
      </c>
      <c r="C14" s="402" t="s">
        <v>284</v>
      </c>
      <c r="D14" s="403">
        <f>D13</f>
        <v>1200000</v>
      </c>
    </row>
    <row r="15" spans="1:8" ht="15">
      <c r="A15" s="404">
        <v>5</v>
      </c>
      <c r="B15" s="223" t="s">
        <v>91</v>
      </c>
      <c r="C15" s="217" t="s">
        <v>92</v>
      </c>
      <c r="D15" s="356">
        <f>40999998/1.27</f>
        <v>32283462.992125984</v>
      </c>
      <c r="H15" s="6"/>
    </row>
    <row r="16" spans="1:4" ht="28.5">
      <c r="A16" s="404">
        <v>6</v>
      </c>
      <c r="B16" s="223" t="s">
        <v>97</v>
      </c>
      <c r="C16" s="217" t="s">
        <v>98</v>
      </c>
      <c r="D16" s="356">
        <f>D15*0.27</f>
        <v>8716535.007874016</v>
      </c>
    </row>
    <row r="17" spans="1:4" ht="15">
      <c r="A17" s="397">
        <v>7</v>
      </c>
      <c r="B17" s="398" t="s">
        <v>302</v>
      </c>
      <c r="C17" s="399" t="s">
        <v>99</v>
      </c>
      <c r="D17" s="400">
        <f>SUM(D15:D16)</f>
        <v>40999998</v>
      </c>
    </row>
    <row r="18" spans="1:4" ht="32.25" thickBot="1">
      <c r="A18" s="401">
        <v>8</v>
      </c>
      <c r="B18" s="402" t="s">
        <v>152</v>
      </c>
      <c r="C18" s="402" t="s">
        <v>284</v>
      </c>
      <c r="D18" s="403">
        <f>D14+D17</f>
        <v>42199998</v>
      </c>
    </row>
    <row r="19" spans="1:4" ht="18.75" thickBot="1">
      <c r="A19" s="405">
        <v>9</v>
      </c>
      <c r="B19" s="205" t="s">
        <v>375</v>
      </c>
      <c r="C19" s="205" t="s">
        <v>529</v>
      </c>
      <c r="D19" s="406">
        <f>D18</f>
        <v>42199998</v>
      </c>
    </row>
    <row r="24" spans="1:4" ht="45">
      <c r="A24" s="468" t="s">
        <v>536</v>
      </c>
      <c r="B24" s="468"/>
      <c r="C24" s="468"/>
      <c r="D24" s="381" t="s">
        <v>518</v>
      </c>
    </row>
    <row r="25" spans="1:4" ht="30">
      <c r="A25" s="382" t="s">
        <v>154</v>
      </c>
      <c r="B25" s="383" t="s">
        <v>519</v>
      </c>
      <c r="C25" s="384" t="s">
        <v>520</v>
      </c>
      <c r="D25" s="385" t="s">
        <v>521</v>
      </c>
    </row>
    <row r="26" spans="1:4" ht="15">
      <c r="A26" s="386">
        <v>1</v>
      </c>
      <c r="B26" s="218" t="s">
        <v>530</v>
      </c>
      <c r="C26" s="218" t="s">
        <v>141</v>
      </c>
      <c r="D26" s="356">
        <f>5936146-515444</f>
        <v>5420702</v>
      </c>
    </row>
    <row r="27" spans="1:4" ht="15.75">
      <c r="A27" s="387">
        <v>2</v>
      </c>
      <c r="B27" s="388" t="s">
        <v>153</v>
      </c>
      <c r="C27" s="389"/>
      <c r="D27" s="390">
        <f>SUM(D26:D26)</f>
        <v>5420702</v>
      </c>
    </row>
    <row r="29" spans="1:4" ht="105">
      <c r="A29" s="468" t="s">
        <v>531</v>
      </c>
      <c r="B29" s="468"/>
      <c r="C29" s="468"/>
      <c r="D29" s="407" t="s">
        <v>532</v>
      </c>
    </row>
    <row r="30" spans="1:4" ht="30">
      <c r="A30" s="392" t="s">
        <v>154</v>
      </c>
      <c r="B30" s="393" t="s">
        <v>525</v>
      </c>
      <c r="C30" s="393" t="s">
        <v>520</v>
      </c>
      <c r="D30" s="408" t="s">
        <v>533</v>
      </c>
    </row>
    <row r="31" spans="1:4" ht="15">
      <c r="A31" s="395">
        <v>1</v>
      </c>
      <c r="B31" s="396" t="s">
        <v>27</v>
      </c>
      <c r="C31" s="396" t="s">
        <v>28</v>
      </c>
      <c r="D31" s="356">
        <f>5391+5618*2+30000</f>
        <v>46627</v>
      </c>
    </row>
    <row r="32" spans="1:4" ht="15">
      <c r="A32" s="397">
        <v>2</v>
      </c>
      <c r="B32" s="398" t="s">
        <v>454</v>
      </c>
      <c r="C32" s="399" t="s">
        <v>39</v>
      </c>
      <c r="D32" s="400">
        <f>D31</f>
        <v>46627</v>
      </c>
    </row>
    <row r="33" spans="1:4" ht="15">
      <c r="A33" s="395">
        <v>3</v>
      </c>
      <c r="B33" s="396" t="s">
        <v>534</v>
      </c>
      <c r="C33" s="217" t="s">
        <v>59</v>
      </c>
      <c r="D33" s="356">
        <f>23228+186770+53230+614173+1039370+116850-390000+113229/1.27</f>
        <v>1732777.6929133858</v>
      </c>
    </row>
    <row r="34" spans="1:4" ht="15">
      <c r="A34" s="395">
        <v>4</v>
      </c>
      <c r="B34" s="396" t="s">
        <v>528</v>
      </c>
      <c r="C34" s="396" t="s">
        <v>68</v>
      </c>
      <c r="D34" s="356">
        <f>6272+165827+280630+31550-105300+24072</f>
        <v>403051</v>
      </c>
    </row>
    <row r="35" spans="1:4" ht="15">
      <c r="A35" s="397">
        <v>5</v>
      </c>
      <c r="B35" s="398" t="s">
        <v>298</v>
      </c>
      <c r="C35" s="399" t="s">
        <v>74</v>
      </c>
      <c r="D35" s="400">
        <f>D33+D34</f>
        <v>2135828.692913386</v>
      </c>
    </row>
    <row r="36" spans="1:4" ht="31.5">
      <c r="A36" s="401">
        <v>6</v>
      </c>
      <c r="B36" s="402" t="s">
        <v>204</v>
      </c>
      <c r="C36" s="402" t="s">
        <v>284</v>
      </c>
      <c r="D36" s="403">
        <f>D32+D35</f>
        <v>2182455.692913386</v>
      </c>
    </row>
    <row r="37" spans="1:4" ht="15">
      <c r="A37" s="404">
        <v>7</v>
      </c>
      <c r="B37" s="223" t="s">
        <v>86</v>
      </c>
      <c r="C37" s="217" t="s">
        <v>87</v>
      </c>
      <c r="D37" s="356">
        <f>199000+14500*9+246700*9</f>
        <v>2549800</v>
      </c>
    </row>
    <row r="38" spans="1:4" ht="28.5">
      <c r="A38" s="386">
        <v>8</v>
      </c>
      <c r="B38" s="218" t="s">
        <v>88</v>
      </c>
      <c r="C38" s="217" t="s">
        <v>89</v>
      </c>
      <c r="D38" s="356">
        <f>53730+3915*9+66609*9</f>
        <v>688446</v>
      </c>
    </row>
    <row r="39" spans="1:4" ht="15">
      <c r="A39" s="397">
        <v>9</v>
      </c>
      <c r="B39" s="398" t="s">
        <v>408</v>
      </c>
      <c r="C39" s="399" t="s">
        <v>90</v>
      </c>
      <c r="D39" s="400">
        <f>SUM(D37:D38)</f>
        <v>3238246</v>
      </c>
    </row>
    <row r="40" spans="1:4" ht="32.25" thickBot="1">
      <c r="A40" s="401">
        <v>10</v>
      </c>
      <c r="B40" s="402" t="s">
        <v>152</v>
      </c>
      <c r="C40" s="402" t="s">
        <v>284</v>
      </c>
      <c r="D40" s="403">
        <f>D39</f>
        <v>3238246</v>
      </c>
    </row>
    <row r="41" spans="1:4" ht="18.75" thickBot="1">
      <c r="A41" s="405">
        <v>11</v>
      </c>
      <c r="B41" s="205" t="s">
        <v>375</v>
      </c>
      <c r="C41" s="205" t="s">
        <v>529</v>
      </c>
      <c r="D41" s="406">
        <f>D40+D36</f>
        <v>5420701.692913386</v>
      </c>
    </row>
  </sheetData>
  <sheetProtection/>
  <mergeCells count="5">
    <mergeCell ref="A29:C29"/>
    <mergeCell ref="A4:C4"/>
    <mergeCell ref="A9:C9"/>
    <mergeCell ref="A2:D2"/>
    <mergeCell ref="A24:C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&amp;R15. sz. melléklet</oddHead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B14"/>
    </sheetView>
  </sheetViews>
  <sheetFormatPr defaultColWidth="9.140625" defaultRowHeight="15"/>
  <cols>
    <col min="1" max="1" width="73.421875" style="0" customWidth="1"/>
    <col min="2" max="3" width="17.00390625" style="0" customWidth="1"/>
    <col min="4" max="4" width="14.421875" style="0" customWidth="1"/>
    <col min="5" max="5" width="20.421875" style="0" customWidth="1"/>
  </cols>
  <sheetData>
    <row r="1" spans="1:5" ht="18">
      <c r="A1" s="446" t="s">
        <v>470</v>
      </c>
      <c r="B1" s="447"/>
      <c r="C1" s="200"/>
      <c r="D1" s="200"/>
      <c r="E1" s="200"/>
    </row>
    <row r="2" spans="1:5" ht="35.25" customHeight="1">
      <c r="A2" s="444" t="s">
        <v>538</v>
      </c>
      <c r="B2" s="445"/>
      <c r="C2" s="41"/>
      <c r="D2" s="41"/>
      <c r="E2" s="41"/>
    </row>
    <row r="3" spans="1:2" ht="15">
      <c r="A3" s="414"/>
      <c r="B3" s="415"/>
    </row>
    <row r="4" spans="1:2" ht="15.75" thickBot="1">
      <c r="A4" s="414"/>
      <c r="B4" s="415"/>
    </row>
    <row r="5" spans="1:2" ht="16.5" thickBot="1">
      <c r="A5" s="310" t="s">
        <v>150</v>
      </c>
      <c r="B5" s="317" t="s">
        <v>360</v>
      </c>
    </row>
    <row r="6" spans="1:2" ht="15">
      <c r="A6" s="311" t="s">
        <v>308</v>
      </c>
      <c r="B6" s="318">
        <f>Összevont!E16+Összevont!E18+Összevont!E19+Összevont!E21</f>
        <v>245228586.47</v>
      </c>
    </row>
    <row r="7" spans="1:2" ht="15">
      <c r="A7" s="312" t="s">
        <v>539</v>
      </c>
      <c r="B7" s="319">
        <f>Összevont!E5+Összevont!E6+Összevont!E7+Összevont!E8+Összevont!E9</f>
        <v>315365075.95490813</v>
      </c>
    </row>
    <row r="8" spans="1:2" ht="15.75">
      <c r="A8" s="410" t="s">
        <v>540</v>
      </c>
      <c r="B8" s="413">
        <f>B6-B7</f>
        <v>-70136489.48490813</v>
      </c>
    </row>
    <row r="9" spans="1:2" ht="15">
      <c r="A9" s="312" t="s">
        <v>309</v>
      </c>
      <c r="B9" s="318">
        <f>Összevont!E22+Összevont!E24</f>
        <v>149008550</v>
      </c>
    </row>
    <row r="10" spans="1:2" ht="15">
      <c r="A10" s="312" t="s">
        <v>541</v>
      </c>
      <c r="B10" s="319">
        <f>Összevont!E10+Összevont!E11+Összevont!E14</f>
        <v>78872060.32</v>
      </c>
    </row>
    <row r="11" spans="1:2" ht="15.75">
      <c r="A11" s="410" t="s">
        <v>542</v>
      </c>
      <c r="B11" s="413">
        <f>B9-B10</f>
        <v>70136489.68</v>
      </c>
    </row>
    <row r="12" spans="1:2" ht="15">
      <c r="A12" s="411" t="s">
        <v>543</v>
      </c>
      <c r="B12" s="412">
        <f>B6+B9</f>
        <v>394237136.47</v>
      </c>
    </row>
    <row r="13" spans="1:2" ht="15.75" thickBot="1">
      <c r="A13" s="416" t="s">
        <v>544</v>
      </c>
      <c r="B13" s="417">
        <f>B7+B10</f>
        <v>394237136.2749081</v>
      </c>
    </row>
    <row r="14" spans="1:2" ht="15.75" thickBot="1">
      <c r="A14" s="315" t="s">
        <v>545</v>
      </c>
      <c r="B14" s="322">
        <f>B12-B13</f>
        <v>0.19509190320968628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 alignWithMargins="0">
    <oddHeader>&amp;R2. sz.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10" zoomScaleNormal="110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86.28125" style="0" customWidth="1"/>
    <col min="2" max="2" width="21.140625" style="6" bestFit="1" customWidth="1"/>
  </cols>
  <sheetData>
    <row r="1" spans="1:2" ht="26.25" customHeight="1">
      <c r="A1" s="443" t="s">
        <v>470</v>
      </c>
      <c r="B1" s="443"/>
    </row>
    <row r="2" spans="1:2" ht="33.75" customHeight="1">
      <c r="A2" s="442" t="s">
        <v>149</v>
      </c>
      <c r="B2" s="442"/>
    </row>
    <row r="3" ht="31.5" customHeight="1" thickBot="1">
      <c r="B3" s="238" t="s">
        <v>208</v>
      </c>
    </row>
    <row r="4" spans="1:8" ht="16.5" thickBot="1">
      <c r="A4" s="310" t="s">
        <v>150</v>
      </c>
      <c r="B4" s="317" t="s">
        <v>360</v>
      </c>
      <c r="C4" s="2"/>
      <c r="D4" s="2"/>
      <c r="E4" s="2"/>
      <c r="F4" s="2"/>
      <c r="G4" s="2"/>
      <c r="H4" s="2"/>
    </row>
    <row r="5" spans="1:8" ht="15">
      <c r="A5" s="311" t="s">
        <v>1</v>
      </c>
      <c r="B5" s="318">
        <f>kiadások!D15</f>
        <v>35931469.9</v>
      </c>
      <c r="C5" s="2"/>
      <c r="D5" s="2"/>
      <c r="E5" s="2"/>
      <c r="F5" s="2"/>
      <c r="G5" s="2"/>
      <c r="H5" s="2"/>
    </row>
    <row r="6" spans="1:8" ht="15">
      <c r="A6" s="312" t="s">
        <v>2</v>
      </c>
      <c r="B6" s="319">
        <f>kiadások!D16</f>
        <v>5455656.59</v>
      </c>
      <c r="C6" s="2"/>
      <c r="D6" s="2"/>
      <c r="E6" s="2"/>
      <c r="F6" s="2"/>
      <c r="G6" s="2"/>
      <c r="H6" s="2"/>
    </row>
    <row r="7" spans="1:8" ht="15">
      <c r="A7" s="312" t="s">
        <v>3</v>
      </c>
      <c r="B7" s="319">
        <f>kiadások!D46</f>
        <v>32393014.26771653</v>
      </c>
      <c r="C7" s="2"/>
      <c r="D7" s="2"/>
      <c r="E7" s="2"/>
      <c r="F7" s="2"/>
      <c r="G7" s="2"/>
      <c r="H7" s="2"/>
    </row>
    <row r="8" spans="1:8" ht="15">
      <c r="A8" s="312" t="s">
        <v>4</v>
      </c>
      <c r="B8" s="319">
        <f>kiadások!D49</f>
        <v>8613200</v>
      </c>
      <c r="C8" s="2"/>
      <c r="D8" s="2"/>
      <c r="E8" s="2"/>
      <c r="F8" s="2"/>
      <c r="G8" s="2"/>
      <c r="H8" s="2"/>
    </row>
    <row r="9" spans="1:8" ht="15">
      <c r="A9" s="312" t="s">
        <v>5</v>
      </c>
      <c r="B9" s="319">
        <f>kiadások!D55</f>
        <v>117173097</v>
      </c>
      <c r="C9" s="2"/>
      <c r="D9" s="2"/>
      <c r="E9" s="2"/>
      <c r="F9" s="2"/>
      <c r="G9" s="2"/>
      <c r="H9" s="2"/>
    </row>
    <row r="10" spans="1:8" ht="15">
      <c r="A10" s="312" t="s">
        <v>6</v>
      </c>
      <c r="B10" s="319">
        <f>kiadások!D60</f>
        <v>14862814</v>
      </c>
      <c r="C10" s="2"/>
      <c r="D10" s="2"/>
      <c r="E10" s="2"/>
      <c r="F10" s="2"/>
      <c r="G10" s="2"/>
      <c r="H10" s="2"/>
    </row>
    <row r="11" spans="1:8" ht="15">
      <c r="A11" s="312" t="s">
        <v>7</v>
      </c>
      <c r="B11" s="319">
        <f>kiadások!D63</f>
        <v>56354145.32</v>
      </c>
      <c r="C11" s="2"/>
      <c r="D11" s="2"/>
      <c r="E11" s="2"/>
      <c r="F11" s="2"/>
      <c r="G11" s="2"/>
      <c r="H11" s="2"/>
    </row>
    <row r="12" spans="1:8" ht="15">
      <c r="A12" s="312" t="s">
        <v>8</v>
      </c>
      <c r="B12" s="319">
        <v>0</v>
      </c>
      <c r="C12" s="2"/>
      <c r="D12" s="2"/>
      <c r="E12" s="2"/>
      <c r="F12" s="2"/>
      <c r="G12" s="2"/>
      <c r="H12" s="2"/>
    </row>
    <row r="13" spans="1:8" ht="15">
      <c r="A13" s="313" t="s">
        <v>0</v>
      </c>
      <c r="B13" s="320">
        <f>SUM(B5:B12)</f>
        <v>270783397.0777165</v>
      </c>
      <c r="C13" s="2"/>
      <c r="D13" s="2"/>
      <c r="E13" s="2"/>
      <c r="F13" s="2"/>
      <c r="G13" s="2"/>
      <c r="H13" s="2"/>
    </row>
    <row r="14" spans="1:8" ht="15.75" thickBot="1">
      <c r="A14" s="314" t="s">
        <v>9</v>
      </c>
      <c r="B14" s="321">
        <f>kiadások!D71</f>
        <v>100381418</v>
      </c>
      <c r="C14" s="2"/>
      <c r="D14" s="2"/>
      <c r="E14" s="2"/>
      <c r="F14" s="2"/>
      <c r="G14" s="2"/>
      <c r="H14" s="2"/>
    </row>
    <row r="15" spans="1:8" ht="15.75" thickBot="1">
      <c r="A15" s="315" t="s">
        <v>147</v>
      </c>
      <c r="B15" s="322">
        <f>SUM(B13:B14)</f>
        <v>371164815.0777165</v>
      </c>
      <c r="C15" s="2"/>
      <c r="D15" s="2"/>
      <c r="E15" s="2"/>
      <c r="F15" s="2"/>
      <c r="G15" s="2"/>
      <c r="H15" s="2"/>
    </row>
    <row r="16" spans="1:8" ht="15">
      <c r="A16" s="311" t="s">
        <v>11</v>
      </c>
      <c r="B16" s="318">
        <f>bevételek!D17</f>
        <v>183104442</v>
      </c>
      <c r="C16" s="2"/>
      <c r="D16" s="2"/>
      <c r="E16" s="2"/>
      <c r="F16" s="2"/>
      <c r="G16" s="2"/>
      <c r="H16" s="2"/>
    </row>
    <row r="17" spans="1:8" ht="15">
      <c r="A17" s="312" t="s">
        <v>12</v>
      </c>
      <c r="B17" s="319">
        <v>0</v>
      </c>
      <c r="C17" s="2"/>
      <c r="D17" s="2"/>
      <c r="E17" s="2"/>
      <c r="F17" s="2"/>
      <c r="G17" s="2"/>
      <c r="H17" s="2"/>
    </row>
    <row r="18" spans="1:8" ht="15">
      <c r="A18" s="312" t="s">
        <v>13</v>
      </c>
      <c r="B18" s="319">
        <f>bevételek!D38</f>
        <v>35997865</v>
      </c>
      <c r="C18" s="2"/>
      <c r="D18" s="2"/>
      <c r="E18" s="2"/>
      <c r="F18" s="2"/>
      <c r="G18" s="2"/>
      <c r="H18" s="2"/>
    </row>
    <row r="19" spans="1:8" ht="15">
      <c r="A19" s="312" t="s">
        <v>14</v>
      </c>
      <c r="B19" s="319">
        <f>bevételek!D49</f>
        <v>7989300</v>
      </c>
      <c r="C19" s="2"/>
      <c r="D19" s="2"/>
      <c r="E19" s="2"/>
      <c r="F19" s="2"/>
      <c r="G19" s="2"/>
      <c r="H19" s="2"/>
    </row>
    <row r="20" spans="1:8" ht="15">
      <c r="A20" s="312" t="s">
        <v>15</v>
      </c>
      <c r="B20" s="319">
        <v>0</v>
      </c>
      <c r="C20" s="2"/>
      <c r="D20" s="2"/>
      <c r="E20" s="2"/>
      <c r="F20" s="2"/>
      <c r="G20" s="2"/>
      <c r="H20" s="2"/>
    </row>
    <row r="21" spans="1:8" ht="15">
      <c r="A21" s="312" t="s">
        <v>16</v>
      </c>
      <c r="B21" s="319">
        <f>bevételek!D52</f>
        <v>800000</v>
      </c>
      <c r="C21" s="2"/>
      <c r="D21" s="2"/>
      <c r="E21" s="2"/>
      <c r="F21" s="2"/>
      <c r="G21" s="2"/>
      <c r="H21" s="2"/>
    </row>
    <row r="22" spans="1:8" ht="15">
      <c r="A22" s="312" t="s">
        <v>17</v>
      </c>
      <c r="B22" s="319">
        <f>bevételek!D55</f>
        <v>2700000</v>
      </c>
      <c r="C22" s="2"/>
      <c r="D22" s="2"/>
      <c r="E22" s="2"/>
      <c r="F22" s="2"/>
      <c r="G22" s="2"/>
      <c r="H22" s="2"/>
    </row>
    <row r="23" spans="1:8" ht="15">
      <c r="A23" s="313" t="s">
        <v>10</v>
      </c>
      <c r="B23" s="320">
        <f>SUM(B16:B22)</f>
        <v>230591607</v>
      </c>
      <c r="C23" s="2"/>
      <c r="D23" s="2"/>
      <c r="E23" s="2"/>
      <c r="F23" s="2"/>
      <c r="G23" s="2"/>
      <c r="H23" s="2"/>
    </row>
    <row r="24" spans="1:8" ht="15.75" thickBot="1">
      <c r="A24" s="316" t="s">
        <v>18</v>
      </c>
      <c r="B24" s="323">
        <f>bevételek!D60</f>
        <v>140573208</v>
      </c>
      <c r="C24" s="2"/>
      <c r="D24" s="2"/>
      <c r="E24" s="2"/>
      <c r="F24" s="2"/>
      <c r="G24" s="2"/>
      <c r="H24" s="2"/>
    </row>
    <row r="25" spans="1:8" ht="15.75" thickBot="1">
      <c r="A25" s="315" t="s">
        <v>148</v>
      </c>
      <c r="B25" s="322">
        <f>SUM(B23:B24)</f>
        <v>371164815</v>
      </c>
      <c r="C25" s="2"/>
      <c r="D25" s="2"/>
      <c r="E25" s="2"/>
      <c r="F25" s="2"/>
      <c r="G25" s="2"/>
      <c r="H25" s="2"/>
    </row>
    <row r="26" spans="1:8" ht="15">
      <c r="A26" s="2"/>
      <c r="B26" s="7"/>
      <c r="C26" s="2"/>
      <c r="D26" s="2"/>
      <c r="E26" s="2"/>
      <c r="F26" s="2"/>
      <c r="G26" s="2"/>
      <c r="H26" s="2"/>
    </row>
    <row r="27" spans="1:8" ht="15">
      <c r="A27" s="2"/>
      <c r="B27" s="7"/>
      <c r="C27" s="2"/>
      <c r="D27" s="2"/>
      <c r="E27" s="2"/>
      <c r="F27" s="2"/>
      <c r="G27" s="2"/>
      <c r="H27" s="2"/>
    </row>
    <row r="28" spans="1:8" ht="15">
      <c r="A28" s="2"/>
      <c r="B28" s="7"/>
      <c r="C28" s="2"/>
      <c r="D28" s="2"/>
      <c r="E28" s="2"/>
      <c r="F28" s="2"/>
      <c r="G28" s="2"/>
      <c r="H28" s="2"/>
    </row>
    <row r="29" spans="1:8" ht="15">
      <c r="A29" s="2"/>
      <c r="B29" s="7"/>
      <c r="C29" s="2"/>
      <c r="D29" s="2"/>
      <c r="E29" s="2"/>
      <c r="F29" s="2"/>
      <c r="G29" s="2"/>
      <c r="H29" s="2"/>
    </row>
    <row r="30" spans="1:8" ht="15">
      <c r="A30" s="2"/>
      <c r="B30" s="7"/>
      <c r="C30" s="2"/>
      <c r="D30" s="2"/>
      <c r="E30" s="2"/>
      <c r="F30" s="2"/>
      <c r="G30" s="2"/>
      <c r="H30" s="2"/>
    </row>
    <row r="31" spans="1:8" ht="15">
      <c r="A31" s="2"/>
      <c r="B31" s="7"/>
      <c r="C31" s="2"/>
      <c r="D31" s="2"/>
      <c r="E31" s="2"/>
      <c r="F31" s="2"/>
      <c r="G31" s="2"/>
      <c r="H31" s="2"/>
    </row>
    <row r="32" spans="1:8" ht="15">
      <c r="A32" s="2"/>
      <c r="B32" s="7"/>
      <c r="C32" s="2"/>
      <c r="D32" s="2"/>
      <c r="E32" s="2"/>
      <c r="F32" s="2"/>
      <c r="G32" s="2"/>
      <c r="H32" s="2"/>
    </row>
  </sheetData>
  <sheetProtection/>
  <mergeCells count="2">
    <mergeCell ref="A2:B2"/>
    <mergeCell ref="A1:B1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scale="120" r:id="rId1"/>
  <headerFooter alignWithMargins="0">
    <oddHeader>&amp;R3.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PageLayoutView="0" workbookViewId="0" topLeftCell="A34">
      <selection activeCell="D73" sqref="D73"/>
    </sheetView>
  </sheetViews>
  <sheetFormatPr defaultColWidth="9.140625" defaultRowHeight="15"/>
  <cols>
    <col min="1" max="1" width="7.7109375" style="182" customWidth="1"/>
    <col min="2" max="2" width="65.57421875" style="0" customWidth="1"/>
    <col min="3" max="3" width="9.8515625" style="0" customWidth="1"/>
    <col min="4" max="4" width="22.00390625" style="0" customWidth="1"/>
    <col min="5" max="5" width="9.8515625" style="0" bestFit="1" customWidth="1"/>
  </cols>
  <sheetData>
    <row r="1" spans="1:7" ht="22.5" customHeight="1">
      <c r="A1" s="449" t="s">
        <v>470</v>
      </c>
      <c r="B1" s="449"/>
      <c r="C1" s="449"/>
      <c r="D1" s="449"/>
      <c r="E1" s="9"/>
      <c r="F1" s="9"/>
      <c r="G1" s="9"/>
    </row>
    <row r="2" spans="1:4" ht="17.25" customHeight="1">
      <c r="A2" s="448" t="s">
        <v>209</v>
      </c>
      <c r="B2" s="448"/>
      <c r="C2" s="448"/>
      <c r="D2" s="448"/>
    </row>
    <row r="3" spans="1:4" ht="18.75" thickBot="1">
      <c r="A3" s="183"/>
      <c r="D3" s="198" t="s">
        <v>208</v>
      </c>
    </row>
    <row r="4" spans="1:21" s="40" customFormat="1" ht="32.25" thickBot="1">
      <c r="A4" s="141" t="s">
        <v>154</v>
      </c>
      <c r="B4" s="139" t="s">
        <v>19</v>
      </c>
      <c r="C4" s="146" t="s">
        <v>20</v>
      </c>
      <c r="D4" s="264" t="s">
        <v>360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">
      <c r="A5" s="240" t="s">
        <v>210</v>
      </c>
      <c r="B5" s="144" t="s">
        <v>211</v>
      </c>
      <c r="C5" s="145" t="s">
        <v>212</v>
      </c>
      <c r="D5" s="297" t="s">
        <v>229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 customHeight="1">
      <c r="A6" s="228">
        <v>1</v>
      </c>
      <c r="B6" s="216" t="s">
        <v>21</v>
      </c>
      <c r="C6" s="120" t="s">
        <v>453</v>
      </c>
      <c r="D6" s="298">
        <v>30292999.9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229">
        <v>2</v>
      </c>
      <c r="B7" s="218" t="s">
        <v>25</v>
      </c>
      <c r="C7" s="120" t="s">
        <v>26</v>
      </c>
      <c r="D7" s="298">
        <v>379800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>
      <c r="A8" s="229">
        <v>3</v>
      </c>
      <c r="B8" s="218" t="s">
        <v>27</v>
      </c>
      <c r="C8" s="120" t="s">
        <v>28</v>
      </c>
      <c r="D8" s="298">
        <v>307595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 customHeight="1">
      <c r="A9" s="229">
        <v>4</v>
      </c>
      <c r="B9" s="218" t="s">
        <v>398</v>
      </c>
      <c r="C9" s="120" t="s">
        <v>30</v>
      </c>
      <c r="D9" s="298">
        <v>105075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 customHeight="1">
      <c r="A10" s="230">
        <v>5</v>
      </c>
      <c r="B10" s="219" t="s">
        <v>399</v>
      </c>
      <c r="C10" s="254" t="s">
        <v>31</v>
      </c>
      <c r="D10" s="299">
        <v>31085469.9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 customHeight="1">
      <c r="A11" s="229">
        <v>6</v>
      </c>
      <c r="B11" s="218" t="s">
        <v>32</v>
      </c>
      <c r="C11" s="120" t="s">
        <v>33</v>
      </c>
      <c r="D11" s="298">
        <v>4606000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8.5">
      <c r="A12" s="229">
        <v>7</v>
      </c>
      <c r="B12" s="218" t="s">
        <v>34</v>
      </c>
      <c r="C12" s="120" t="s">
        <v>35</v>
      </c>
      <c r="D12" s="298">
        <v>140000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5" customHeight="1">
      <c r="A13" s="229">
        <v>8</v>
      </c>
      <c r="B13" s="218" t="s">
        <v>36</v>
      </c>
      <c r="C13" s="120" t="s">
        <v>37</v>
      </c>
      <c r="D13" s="298">
        <v>100000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5" customHeight="1">
      <c r="A14" s="230">
        <v>9</v>
      </c>
      <c r="B14" s="219" t="s">
        <v>400</v>
      </c>
      <c r="C14" s="254" t="s">
        <v>38</v>
      </c>
      <c r="D14" s="299">
        <v>4846000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5" customHeight="1">
      <c r="A15" s="209">
        <v>10</v>
      </c>
      <c r="B15" s="201" t="s">
        <v>454</v>
      </c>
      <c r="C15" s="292" t="s">
        <v>39</v>
      </c>
      <c r="D15" s="301">
        <v>35931469.9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5" customHeight="1">
      <c r="A16" s="209">
        <v>11</v>
      </c>
      <c r="B16" s="201" t="s">
        <v>455</v>
      </c>
      <c r="C16" s="292" t="s">
        <v>40</v>
      </c>
      <c r="D16" s="301">
        <v>5455656.59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5" customHeight="1">
      <c r="A17" s="231">
        <v>12</v>
      </c>
      <c r="B17" s="220" t="s">
        <v>170</v>
      </c>
      <c r="C17" s="121" t="s">
        <v>456</v>
      </c>
      <c r="D17" s="300">
        <v>5266683.03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 customHeight="1">
      <c r="A18" s="231">
        <v>13</v>
      </c>
      <c r="B18" s="220" t="s">
        <v>172</v>
      </c>
      <c r="C18" s="121" t="s">
        <v>457</v>
      </c>
      <c r="D18" s="300">
        <v>89742.96000000002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5" customHeight="1">
      <c r="A19" s="231">
        <v>14</v>
      </c>
      <c r="B19" s="220" t="s">
        <v>361</v>
      </c>
      <c r="C19" s="121" t="s">
        <v>458</v>
      </c>
      <c r="D19" s="300">
        <v>32006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" customHeight="1">
      <c r="A20" s="231">
        <v>15</v>
      </c>
      <c r="B20" s="220" t="s">
        <v>174</v>
      </c>
      <c r="C20" s="121" t="s">
        <v>459</v>
      </c>
      <c r="D20" s="300">
        <v>67224.6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" customHeight="1">
      <c r="A21" s="232">
        <v>16</v>
      </c>
      <c r="B21" s="221" t="s">
        <v>175</v>
      </c>
      <c r="C21" s="304" t="s">
        <v>176</v>
      </c>
      <c r="D21" s="308">
        <v>41387126.489999995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 customHeight="1">
      <c r="A22" s="229">
        <v>17</v>
      </c>
      <c r="B22" s="218" t="s">
        <v>41</v>
      </c>
      <c r="C22" s="120" t="s">
        <v>42</v>
      </c>
      <c r="D22" s="298">
        <v>160000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 customHeight="1">
      <c r="A23" s="229">
        <v>18</v>
      </c>
      <c r="B23" s="218" t="s">
        <v>43</v>
      </c>
      <c r="C23" s="120" t="s">
        <v>44</v>
      </c>
      <c r="D23" s="298">
        <v>8444224.409448817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 customHeight="1">
      <c r="A24" s="230">
        <v>19</v>
      </c>
      <c r="B24" s="219" t="s">
        <v>401</v>
      </c>
      <c r="C24" s="254" t="s">
        <v>45</v>
      </c>
      <c r="D24" s="299">
        <v>8604224.409448817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 customHeight="1">
      <c r="A25" s="229">
        <v>20</v>
      </c>
      <c r="B25" s="218" t="s">
        <v>46</v>
      </c>
      <c r="C25" s="120" t="s">
        <v>47</v>
      </c>
      <c r="D25" s="298">
        <v>240472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 customHeight="1">
      <c r="A26" s="229">
        <v>21</v>
      </c>
      <c r="B26" s="218" t="s">
        <v>48</v>
      </c>
      <c r="C26" s="120" t="s">
        <v>49</v>
      </c>
      <c r="D26" s="298">
        <v>328000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 customHeight="1">
      <c r="A27" s="230">
        <v>22</v>
      </c>
      <c r="B27" s="219" t="s">
        <v>402</v>
      </c>
      <c r="C27" s="254" t="s">
        <v>50</v>
      </c>
      <c r="D27" s="299">
        <v>568472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" customHeight="1">
      <c r="A28" s="229">
        <v>23</v>
      </c>
      <c r="B28" s="218" t="s">
        <v>51</v>
      </c>
      <c r="C28" s="120" t="s">
        <v>52</v>
      </c>
      <c r="D28" s="298">
        <v>7025000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 customHeight="1">
      <c r="A29" s="233">
        <v>24</v>
      </c>
      <c r="B29" s="222" t="s">
        <v>460</v>
      </c>
      <c r="C29" s="121"/>
      <c r="D29" s="300">
        <v>5615000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 customHeight="1">
      <c r="A30" s="233">
        <v>25</v>
      </c>
      <c r="B30" s="222" t="s">
        <v>461</v>
      </c>
      <c r="C30" s="121"/>
      <c r="D30" s="300">
        <v>1220000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" customHeight="1">
      <c r="A31" s="233">
        <v>26</v>
      </c>
      <c r="B31" s="222" t="s">
        <v>462</v>
      </c>
      <c r="C31" s="121"/>
      <c r="D31" s="300">
        <v>190000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" customHeight="1">
      <c r="A32" s="229">
        <v>27</v>
      </c>
      <c r="B32" s="218" t="s">
        <v>53</v>
      </c>
      <c r="C32" s="120" t="s">
        <v>54</v>
      </c>
      <c r="D32" s="298">
        <v>168480.3149606299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" customHeight="1">
      <c r="A33" s="229">
        <v>28</v>
      </c>
      <c r="B33" s="218" t="s">
        <v>403</v>
      </c>
      <c r="C33" s="120" t="s">
        <v>55</v>
      </c>
      <c r="D33" s="298">
        <v>10000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" customHeight="1">
      <c r="A34" s="229">
        <v>29</v>
      </c>
      <c r="B34" s="218" t="s">
        <v>56</v>
      </c>
      <c r="C34" s="120" t="s">
        <v>57</v>
      </c>
      <c r="D34" s="298">
        <v>1081800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4" ht="15" customHeight="1">
      <c r="A35" s="229">
        <v>30</v>
      </c>
      <c r="B35" s="218" t="s">
        <v>58</v>
      </c>
      <c r="C35" s="120" t="s">
        <v>59</v>
      </c>
      <c r="D35" s="298">
        <v>3615643.582677165</v>
      </c>
    </row>
    <row r="36" spans="1:4" ht="15" customHeight="1">
      <c r="A36" s="229">
        <v>31</v>
      </c>
      <c r="B36" s="218" t="s">
        <v>374</v>
      </c>
      <c r="C36" s="120" t="s">
        <v>60</v>
      </c>
      <c r="D36" s="298">
        <v>4177214.677966102</v>
      </c>
    </row>
    <row r="37" spans="1:4" ht="15" customHeight="1">
      <c r="A37" s="231">
        <v>32</v>
      </c>
      <c r="B37" s="220" t="s">
        <v>207</v>
      </c>
      <c r="C37" s="121"/>
      <c r="D37" s="300">
        <v>778000</v>
      </c>
    </row>
    <row r="38" spans="1:4" ht="15" customHeight="1">
      <c r="A38" s="230">
        <v>33</v>
      </c>
      <c r="B38" s="219" t="s">
        <v>404</v>
      </c>
      <c r="C38" s="254" t="s">
        <v>61</v>
      </c>
      <c r="D38" s="299">
        <v>16078138.575603897</v>
      </c>
    </row>
    <row r="39" spans="1:4" ht="15" customHeight="1">
      <c r="A39" s="229">
        <v>34</v>
      </c>
      <c r="B39" s="218" t="s">
        <v>62</v>
      </c>
      <c r="C39" s="120" t="s">
        <v>63</v>
      </c>
      <c r="D39" s="298">
        <v>147000</v>
      </c>
    </row>
    <row r="40" spans="1:4" ht="15" customHeight="1">
      <c r="A40" s="229">
        <v>35</v>
      </c>
      <c r="B40" s="218" t="s">
        <v>64</v>
      </c>
      <c r="C40" s="120" t="s">
        <v>65</v>
      </c>
      <c r="D40" s="298">
        <v>110000</v>
      </c>
    </row>
    <row r="41" spans="1:4" ht="15" customHeight="1">
      <c r="A41" s="230">
        <v>36</v>
      </c>
      <c r="B41" s="219" t="s">
        <v>463</v>
      </c>
      <c r="C41" s="254" t="s">
        <v>66</v>
      </c>
      <c r="D41" s="299">
        <v>257000</v>
      </c>
    </row>
    <row r="42" spans="1:4" ht="15" customHeight="1">
      <c r="A42" s="229">
        <v>37</v>
      </c>
      <c r="B42" s="218" t="s">
        <v>67</v>
      </c>
      <c r="C42" s="120" t="s">
        <v>68</v>
      </c>
      <c r="D42" s="298">
        <v>5414178.282663819</v>
      </c>
    </row>
    <row r="43" spans="1:4" ht="15" customHeight="1">
      <c r="A43" s="229">
        <v>38</v>
      </c>
      <c r="B43" s="218" t="s">
        <v>69</v>
      </c>
      <c r="C43" s="120" t="s">
        <v>70</v>
      </c>
      <c r="D43" s="298">
        <v>1295701</v>
      </c>
    </row>
    <row r="44" spans="1:4" ht="15" customHeight="1">
      <c r="A44" s="229">
        <v>39</v>
      </c>
      <c r="B44" s="218" t="s">
        <v>71</v>
      </c>
      <c r="C44" s="120" t="s">
        <v>72</v>
      </c>
      <c r="D44" s="298">
        <v>175300</v>
      </c>
    </row>
    <row r="45" spans="1:4" ht="15" customHeight="1">
      <c r="A45" s="230">
        <v>40</v>
      </c>
      <c r="B45" s="219" t="s">
        <v>405</v>
      </c>
      <c r="C45" s="254" t="s">
        <v>73</v>
      </c>
      <c r="D45" s="299">
        <v>6885179.282663819</v>
      </c>
    </row>
    <row r="46" spans="1:4" ht="15" customHeight="1">
      <c r="A46" s="209">
        <v>41</v>
      </c>
      <c r="B46" s="201" t="s">
        <v>298</v>
      </c>
      <c r="C46" s="292" t="s">
        <v>74</v>
      </c>
      <c r="D46" s="301">
        <v>32393014.26771653</v>
      </c>
    </row>
    <row r="47" spans="1:4" ht="15" customHeight="1">
      <c r="A47" s="229">
        <v>42</v>
      </c>
      <c r="B47" s="218" t="s">
        <v>464</v>
      </c>
      <c r="C47" s="120" t="s">
        <v>75</v>
      </c>
      <c r="D47" s="298">
        <v>1328200</v>
      </c>
    </row>
    <row r="48" spans="1:4" ht="15" customHeight="1">
      <c r="A48" s="234">
        <v>43</v>
      </c>
      <c r="B48" s="223" t="s">
        <v>406</v>
      </c>
      <c r="C48" s="122" t="s">
        <v>76</v>
      </c>
      <c r="D48" s="298">
        <v>7285000</v>
      </c>
    </row>
    <row r="49" spans="1:4" ht="15.75">
      <c r="A49" s="209">
        <v>44</v>
      </c>
      <c r="B49" s="201" t="s">
        <v>299</v>
      </c>
      <c r="C49" s="292" t="s">
        <v>77</v>
      </c>
      <c r="D49" s="301">
        <v>8613200</v>
      </c>
    </row>
    <row r="50" spans="1:4" ht="15" customHeight="1">
      <c r="A50" s="234">
        <v>45</v>
      </c>
      <c r="B50" s="223" t="s">
        <v>289</v>
      </c>
      <c r="C50" s="120" t="s">
        <v>78</v>
      </c>
      <c r="D50" s="298">
        <v>8565600</v>
      </c>
    </row>
    <row r="51" spans="1:4" ht="15" customHeight="1">
      <c r="A51" s="235">
        <v>46</v>
      </c>
      <c r="B51" s="224" t="s">
        <v>200</v>
      </c>
      <c r="C51" s="121"/>
      <c r="D51" s="300">
        <v>8565600</v>
      </c>
    </row>
    <row r="52" spans="1:4" ht="15" customHeight="1">
      <c r="A52" s="234">
        <v>47</v>
      </c>
      <c r="B52" s="223" t="s">
        <v>407</v>
      </c>
      <c r="C52" s="120" t="s">
        <v>79</v>
      </c>
      <c r="D52" s="298">
        <v>4851000</v>
      </c>
    </row>
    <row r="53" spans="1:4" ht="15" customHeight="1">
      <c r="A53" s="235">
        <v>48</v>
      </c>
      <c r="B53" s="224" t="s">
        <v>201</v>
      </c>
      <c r="C53" s="305"/>
      <c r="D53" s="300">
        <v>4851000</v>
      </c>
    </row>
    <row r="54" spans="1:4" ht="15">
      <c r="A54" s="236">
        <v>49</v>
      </c>
      <c r="B54" s="225" t="s">
        <v>465</v>
      </c>
      <c r="C54" s="226" t="s">
        <v>203</v>
      </c>
      <c r="D54" s="298">
        <v>103756497</v>
      </c>
    </row>
    <row r="55" spans="1:5" ht="15" customHeight="1">
      <c r="A55" s="209">
        <v>50</v>
      </c>
      <c r="B55" s="201" t="s">
        <v>300</v>
      </c>
      <c r="C55" s="292" t="s">
        <v>80</v>
      </c>
      <c r="D55" s="301">
        <f>D50+D52+D54</f>
        <v>117173097</v>
      </c>
      <c r="E55" s="6"/>
    </row>
    <row r="56" spans="1:4" ht="15" customHeight="1">
      <c r="A56" s="232">
        <v>51</v>
      </c>
      <c r="B56" s="221" t="s">
        <v>204</v>
      </c>
      <c r="C56" s="304" t="s">
        <v>205</v>
      </c>
      <c r="D56" s="308">
        <v>199513859.75771654</v>
      </c>
    </row>
    <row r="57" spans="1:4" ht="15" customHeight="1">
      <c r="A57" s="234">
        <v>52</v>
      </c>
      <c r="B57" s="223" t="s">
        <v>81</v>
      </c>
      <c r="C57" s="120" t="s">
        <v>82</v>
      </c>
      <c r="D57" s="298">
        <v>4000000</v>
      </c>
    </row>
    <row r="58" spans="1:4" ht="15" customHeight="1">
      <c r="A58" s="234">
        <v>53</v>
      </c>
      <c r="B58" s="223" t="s">
        <v>86</v>
      </c>
      <c r="C58" s="120" t="s">
        <v>87</v>
      </c>
      <c r="D58" s="298">
        <v>7703003.149606299</v>
      </c>
    </row>
    <row r="59" spans="1:4" ht="15" customHeight="1">
      <c r="A59" s="229">
        <v>54</v>
      </c>
      <c r="B59" s="218" t="s">
        <v>88</v>
      </c>
      <c r="C59" s="120" t="s">
        <v>89</v>
      </c>
      <c r="D59" s="298">
        <v>3159810.850393701</v>
      </c>
    </row>
    <row r="60" spans="1:4" ht="15" customHeight="1">
      <c r="A60" s="209">
        <v>55</v>
      </c>
      <c r="B60" s="201" t="s">
        <v>408</v>
      </c>
      <c r="C60" s="292" t="s">
        <v>90</v>
      </c>
      <c r="D60" s="301">
        <v>14862814</v>
      </c>
    </row>
    <row r="61" spans="1:4" ht="15" customHeight="1">
      <c r="A61" s="234">
        <v>56</v>
      </c>
      <c r="B61" s="223" t="s">
        <v>91</v>
      </c>
      <c r="C61" s="120" t="s">
        <v>92</v>
      </c>
      <c r="D61" s="298">
        <v>44373236.47244094</v>
      </c>
    </row>
    <row r="62" spans="1:4" ht="15" customHeight="1">
      <c r="A62" s="234">
        <v>57</v>
      </c>
      <c r="B62" s="223" t="s">
        <v>97</v>
      </c>
      <c r="C62" s="120" t="s">
        <v>98</v>
      </c>
      <c r="D62" s="298">
        <v>11980908.847559055</v>
      </c>
    </row>
    <row r="63" spans="1:4" ht="15" customHeight="1">
      <c r="A63" s="209">
        <v>58</v>
      </c>
      <c r="B63" s="201" t="s">
        <v>302</v>
      </c>
      <c r="C63" s="292" t="s">
        <v>99</v>
      </c>
      <c r="D63" s="301">
        <v>56354145.32</v>
      </c>
    </row>
    <row r="64" spans="1:4" ht="15" customHeight="1">
      <c r="A64" s="232">
        <v>59</v>
      </c>
      <c r="B64" s="221" t="s">
        <v>152</v>
      </c>
      <c r="C64" s="304" t="s">
        <v>284</v>
      </c>
      <c r="D64" s="308">
        <v>71216959.32</v>
      </c>
    </row>
    <row r="65" spans="1:4" ht="15" customHeight="1">
      <c r="A65" s="213">
        <v>60</v>
      </c>
      <c r="B65" s="203" t="s">
        <v>304</v>
      </c>
      <c r="C65" s="295" t="s">
        <v>100</v>
      </c>
      <c r="D65" s="309">
        <v>270783397</v>
      </c>
    </row>
    <row r="66" spans="1:4" ht="15" customHeight="1">
      <c r="A66" s="237">
        <v>61</v>
      </c>
      <c r="B66" s="227" t="s">
        <v>101</v>
      </c>
      <c r="C66" s="306" t="s">
        <v>102</v>
      </c>
      <c r="D66" s="299">
        <v>5364903</v>
      </c>
    </row>
    <row r="67" spans="1:4" ht="15" customHeight="1">
      <c r="A67" s="237">
        <v>62</v>
      </c>
      <c r="B67" s="227" t="s">
        <v>103</v>
      </c>
      <c r="C67" s="306" t="s">
        <v>104</v>
      </c>
      <c r="D67" s="299">
        <v>95016515</v>
      </c>
    </row>
    <row r="68" spans="1:4" ht="15">
      <c r="A68" s="235">
        <v>63</v>
      </c>
      <c r="B68" s="224" t="s">
        <v>466</v>
      </c>
      <c r="C68" s="307" t="s">
        <v>467</v>
      </c>
      <c r="D68" s="300">
        <v>37785000</v>
      </c>
    </row>
    <row r="69" spans="1:4" ht="15.75" customHeight="1">
      <c r="A69" s="235">
        <v>64</v>
      </c>
      <c r="B69" s="224" t="s">
        <v>468</v>
      </c>
      <c r="C69" s="307" t="s">
        <v>469</v>
      </c>
      <c r="D69" s="300">
        <v>57231515</v>
      </c>
    </row>
    <row r="70" spans="1:4" ht="15">
      <c r="A70" s="237">
        <v>65</v>
      </c>
      <c r="B70" s="227" t="s">
        <v>409</v>
      </c>
      <c r="C70" s="306" t="s">
        <v>105</v>
      </c>
      <c r="D70" s="299">
        <v>100381418</v>
      </c>
    </row>
    <row r="71" spans="1:4" ht="15.75" thickBot="1">
      <c r="A71" s="213">
        <v>66</v>
      </c>
      <c r="B71" s="203" t="s">
        <v>305</v>
      </c>
      <c r="C71" s="295" t="s">
        <v>106</v>
      </c>
      <c r="D71" s="309">
        <v>100381418</v>
      </c>
    </row>
    <row r="72" spans="1:4" ht="18.75" thickBot="1">
      <c r="A72" s="215">
        <v>67</v>
      </c>
      <c r="B72" s="205" t="s">
        <v>375</v>
      </c>
      <c r="C72" s="296" t="s">
        <v>206</v>
      </c>
      <c r="D72" s="303">
        <v>371164815.0777165</v>
      </c>
    </row>
  </sheetData>
  <sheetProtection/>
  <mergeCells count="2">
    <mergeCell ref="A2:D2"/>
    <mergeCell ref="A1:D1"/>
  </mergeCells>
  <printOptions/>
  <pageMargins left="0.7086614173228347" right="0.7086614173228347" top="0.35433070866141736" bottom="0.3937007874015748" header="0.1968503937007874" footer="0.31496062992125984"/>
  <pageSetup fitToHeight="0" fitToWidth="1" horizontalDpi="300" verticalDpi="300" orientation="portrait" paperSize="9" scale="83" r:id="rId1"/>
  <headerFooter alignWithMargins="0">
    <oddHeader>&amp;R3.1.sz.melléklet</oddHeader>
  </headerFooter>
  <rowBreaks count="1" manualBreakCount="1">
    <brk id="60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8.7109375" style="182" customWidth="1"/>
    <col min="2" max="2" width="67.28125" style="0" customWidth="1"/>
    <col min="3" max="3" width="9.7109375" style="0" customWidth="1"/>
    <col min="4" max="5" width="22.00390625" style="0" customWidth="1"/>
  </cols>
  <sheetData>
    <row r="1" spans="1:5" ht="28.5" customHeight="1">
      <c r="A1" s="449" t="s">
        <v>470</v>
      </c>
      <c r="B1" s="449"/>
      <c r="C1" s="449"/>
      <c r="D1" s="449"/>
      <c r="E1" s="199"/>
    </row>
    <row r="2" spans="1:5" ht="28.5" customHeight="1">
      <c r="A2" s="442" t="s">
        <v>228</v>
      </c>
      <c r="B2" s="442"/>
      <c r="C2" s="442"/>
      <c r="D2" s="442"/>
      <c r="E2" s="41"/>
    </row>
    <row r="3" spans="1:5" ht="18.75" thickBot="1">
      <c r="A3" s="183"/>
      <c r="D3" s="197" t="s">
        <v>208</v>
      </c>
      <c r="E3" s="198"/>
    </row>
    <row r="4" spans="1:5" ht="32.25" thickBot="1">
      <c r="A4" s="141" t="s">
        <v>154</v>
      </c>
      <c r="B4" s="139" t="s">
        <v>19</v>
      </c>
      <c r="C4" s="146" t="s">
        <v>20</v>
      </c>
      <c r="D4" s="264" t="s">
        <v>360</v>
      </c>
      <c r="E4" s="3"/>
    </row>
    <row r="5" spans="1:4" ht="15">
      <c r="A5" s="240" t="s">
        <v>210</v>
      </c>
      <c r="B5" s="144" t="s">
        <v>211</v>
      </c>
      <c r="C5" s="145" t="s">
        <v>212</v>
      </c>
      <c r="D5" s="297" t="s">
        <v>229</v>
      </c>
    </row>
    <row r="6" spans="1:4" ht="15" customHeight="1">
      <c r="A6" s="206">
        <v>1</v>
      </c>
      <c r="B6" s="15" t="s">
        <v>107</v>
      </c>
      <c r="C6" s="24" t="s">
        <v>108</v>
      </c>
      <c r="D6" s="298">
        <v>73342720</v>
      </c>
    </row>
    <row r="7" spans="1:4" ht="28.5">
      <c r="A7" s="206">
        <v>2</v>
      </c>
      <c r="B7" s="15" t="s">
        <v>109</v>
      </c>
      <c r="C7" s="24" t="s">
        <v>110</v>
      </c>
      <c r="D7" s="298">
        <v>35923630</v>
      </c>
    </row>
    <row r="8" spans="1:4" ht="28.5">
      <c r="A8" s="206">
        <v>3</v>
      </c>
      <c r="B8" s="15" t="s">
        <v>425</v>
      </c>
      <c r="C8" s="24" t="s">
        <v>111</v>
      </c>
      <c r="D8" s="298">
        <v>35060885</v>
      </c>
    </row>
    <row r="9" spans="1:4" ht="15" customHeight="1">
      <c r="A9" s="206">
        <v>4</v>
      </c>
      <c r="B9" s="15" t="s">
        <v>112</v>
      </c>
      <c r="C9" s="24" t="s">
        <v>113</v>
      </c>
      <c r="D9" s="298">
        <v>2236680</v>
      </c>
    </row>
    <row r="10" spans="1:4" ht="15" customHeight="1">
      <c r="A10" s="206">
        <v>5</v>
      </c>
      <c r="B10" s="15" t="s">
        <v>426</v>
      </c>
      <c r="C10" s="24" t="s">
        <v>114</v>
      </c>
      <c r="D10" s="298">
        <v>0</v>
      </c>
    </row>
    <row r="11" spans="1:4" ht="15" customHeight="1">
      <c r="A11" s="206">
        <v>6</v>
      </c>
      <c r="B11" s="15" t="s">
        <v>427</v>
      </c>
      <c r="C11" s="24" t="s">
        <v>428</v>
      </c>
      <c r="D11" s="298">
        <v>0</v>
      </c>
    </row>
    <row r="12" spans="1:4" ht="15" customHeight="1">
      <c r="A12" s="208">
        <v>7</v>
      </c>
      <c r="B12" s="19" t="s">
        <v>410</v>
      </c>
      <c r="C12" s="51" t="s">
        <v>115</v>
      </c>
      <c r="D12" s="299">
        <f>SUM(D6:D9)</f>
        <v>146563915</v>
      </c>
    </row>
    <row r="13" spans="1:4" ht="15" customHeight="1">
      <c r="A13" s="208">
        <v>8</v>
      </c>
      <c r="B13" s="19" t="s">
        <v>429</v>
      </c>
      <c r="C13" s="51" t="s">
        <v>116</v>
      </c>
      <c r="D13" s="299">
        <v>36540527</v>
      </c>
    </row>
    <row r="14" spans="1:4" ht="15" customHeight="1">
      <c r="A14" s="207">
        <v>9</v>
      </c>
      <c r="B14" s="17" t="s">
        <v>430</v>
      </c>
      <c r="C14" s="25" t="s">
        <v>431</v>
      </c>
      <c r="D14" s="300">
        <v>30912327</v>
      </c>
    </row>
    <row r="15" spans="1:4" ht="15">
      <c r="A15" s="207">
        <v>10</v>
      </c>
      <c r="B15" s="17" t="s">
        <v>432</v>
      </c>
      <c r="C15" s="25" t="s">
        <v>433</v>
      </c>
      <c r="D15" s="298">
        <v>1328200</v>
      </c>
    </row>
    <row r="16" spans="1:4" ht="15" customHeight="1">
      <c r="A16" s="207">
        <v>11</v>
      </c>
      <c r="B16" s="17" t="s">
        <v>215</v>
      </c>
      <c r="C16" s="25" t="s">
        <v>434</v>
      </c>
      <c r="D16" s="300">
        <v>4300000</v>
      </c>
    </row>
    <row r="17" spans="1:4" ht="15" customHeight="1">
      <c r="A17" s="209">
        <v>12</v>
      </c>
      <c r="B17" s="201" t="s">
        <v>306</v>
      </c>
      <c r="C17" s="292" t="s">
        <v>117</v>
      </c>
      <c r="D17" s="301">
        <v>183104442</v>
      </c>
    </row>
    <row r="18" spans="1:4" ht="15" customHeight="1">
      <c r="A18" s="206">
        <v>13</v>
      </c>
      <c r="B18" s="15" t="s">
        <v>411</v>
      </c>
      <c r="C18" s="24" t="s">
        <v>118</v>
      </c>
      <c r="D18" s="298">
        <v>0</v>
      </c>
    </row>
    <row r="19" spans="1:4" ht="28.5">
      <c r="A19" s="207">
        <v>14</v>
      </c>
      <c r="B19" s="17" t="s">
        <v>216</v>
      </c>
      <c r="C19" s="25" t="s">
        <v>435</v>
      </c>
      <c r="D19" s="298">
        <v>0</v>
      </c>
    </row>
    <row r="20" spans="1:4" ht="15" customHeight="1">
      <c r="A20" s="208">
        <v>15</v>
      </c>
      <c r="B20" s="19" t="s">
        <v>412</v>
      </c>
      <c r="C20" s="51" t="s">
        <v>119</v>
      </c>
      <c r="D20" s="299">
        <v>0</v>
      </c>
    </row>
    <row r="21" spans="1:4" ht="15" customHeight="1">
      <c r="A21" s="208">
        <v>16</v>
      </c>
      <c r="B21" s="19" t="s">
        <v>413</v>
      </c>
      <c r="C21" s="51" t="s">
        <v>120</v>
      </c>
      <c r="D21" s="299">
        <v>6459188</v>
      </c>
    </row>
    <row r="22" spans="1:4" ht="15" customHeight="1">
      <c r="A22" s="207">
        <v>17</v>
      </c>
      <c r="B22" s="17" t="s">
        <v>217</v>
      </c>
      <c r="C22" s="293" t="s">
        <v>436</v>
      </c>
      <c r="D22" s="300">
        <v>3123059</v>
      </c>
    </row>
    <row r="23" spans="1:4" ht="15" customHeight="1">
      <c r="A23" s="207">
        <v>18</v>
      </c>
      <c r="B23" s="17" t="s">
        <v>218</v>
      </c>
      <c r="C23" s="293" t="s">
        <v>437</v>
      </c>
      <c r="D23" s="300">
        <v>3336129</v>
      </c>
    </row>
    <row r="24" spans="1:4" ht="15" customHeight="1">
      <c r="A24" s="206">
        <v>19</v>
      </c>
      <c r="B24" s="15" t="s">
        <v>414</v>
      </c>
      <c r="C24" s="24" t="s">
        <v>236</v>
      </c>
      <c r="D24" s="298">
        <v>22628082</v>
      </c>
    </row>
    <row r="25" spans="1:4" ht="28.5">
      <c r="A25" s="207">
        <v>20</v>
      </c>
      <c r="B25" s="17" t="s">
        <v>121</v>
      </c>
      <c r="C25" s="293" t="s">
        <v>438</v>
      </c>
      <c r="D25" s="298">
        <v>22628082</v>
      </c>
    </row>
    <row r="26" spans="1:4" ht="15" customHeight="1">
      <c r="A26" s="206">
        <v>21</v>
      </c>
      <c r="B26" s="15" t="s">
        <v>415</v>
      </c>
      <c r="C26" s="24" t="s">
        <v>122</v>
      </c>
      <c r="D26" s="298">
        <v>4219851</v>
      </c>
    </row>
    <row r="27" spans="1:4" ht="28.5">
      <c r="A27" s="207">
        <v>22</v>
      </c>
      <c r="B27" s="17" t="s">
        <v>123</v>
      </c>
      <c r="C27" s="293" t="s">
        <v>439</v>
      </c>
      <c r="D27" s="300">
        <v>4219851</v>
      </c>
    </row>
    <row r="28" spans="1:4" ht="15" customHeight="1">
      <c r="A28" s="206">
        <v>23</v>
      </c>
      <c r="B28" s="15" t="s">
        <v>416</v>
      </c>
      <c r="C28" s="24" t="s">
        <v>124</v>
      </c>
      <c r="D28" s="298">
        <v>2181031</v>
      </c>
    </row>
    <row r="29" spans="1:4" ht="15" customHeight="1">
      <c r="A29" s="207">
        <v>24</v>
      </c>
      <c r="B29" s="17" t="s">
        <v>440</v>
      </c>
      <c r="C29" s="293" t="s">
        <v>441</v>
      </c>
      <c r="D29" s="300">
        <v>80000</v>
      </c>
    </row>
    <row r="30" spans="1:4" ht="15" customHeight="1">
      <c r="A30" s="207">
        <v>25</v>
      </c>
      <c r="B30" s="17" t="s">
        <v>125</v>
      </c>
      <c r="C30" s="293" t="s">
        <v>442</v>
      </c>
      <c r="D30" s="300">
        <v>2101031</v>
      </c>
    </row>
    <row r="31" spans="1:4" ht="15" customHeight="1">
      <c r="A31" s="208">
        <v>26</v>
      </c>
      <c r="B31" s="19" t="s">
        <v>443</v>
      </c>
      <c r="C31" s="51" t="s">
        <v>126</v>
      </c>
      <c r="D31" s="299">
        <v>29028964</v>
      </c>
    </row>
    <row r="32" spans="1:4" ht="15" customHeight="1">
      <c r="A32" s="208">
        <v>27</v>
      </c>
      <c r="B32" s="19" t="s">
        <v>417</v>
      </c>
      <c r="C32" s="51" t="s">
        <v>127</v>
      </c>
      <c r="D32" s="299">
        <v>509713</v>
      </c>
    </row>
    <row r="33" spans="1:4" ht="15" customHeight="1">
      <c r="A33" s="207">
        <v>28</v>
      </c>
      <c r="B33" s="17" t="s">
        <v>444</v>
      </c>
      <c r="C33" s="293"/>
      <c r="D33" s="300">
        <v>0</v>
      </c>
    </row>
    <row r="34" spans="1:4" ht="15">
      <c r="A34" s="207">
        <v>29</v>
      </c>
      <c r="B34" s="17" t="s">
        <v>445</v>
      </c>
      <c r="C34" s="293"/>
      <c r="D34" s="300">
        <v>5000</v>
      </c>
    </row>
    <row r="35" spans="1:4" ht="15" customHeight="1">
      <c r="A35" s="207">
        <v>30</v>
      </c>
      <c r="B35" s="17" t="s">
        <v>376</v>
      </c>
      <c r="C35" s="293"/>
      <c r="D35" s="300">
        <v>5000</v>
      </c>
    </row>
    <row r="36" spans="1:4" ht="15" customHeight="1">
      <c r="A36" s="207">
        <v>31</v>
      </c>
      <c r="B36" s="17" t="s">
        <v>418</v>
      </c>
      <c r="C36" s="293"/>
      <c r="D36" s="300">
        <v>1146</v>
      </c>
    </row>
    <row r="37" spans="1:4" ht="15" customHeight="1">
      <c r="A37" s="207">
        <v>32</v>
      </c>
      <c r="B37" s="17" t="s">
        <v>446</v>
      </c>
      <c r="C37" s="293"/>
      <c r="D37" s="300">
        <v>498567</v>
      </c>
    </row>
    <row r="38" spans="1:4" ht="15" customHeight="1">
      <c r="A38" s="209">
        <v>33</v>
      </c>
      <c r="B38" s="201" t="s">
        <v>291</v>
      </c>
      <c r="C38" s="292" t="s">
        <v>128</v>
      </c>
      <c r="D38" s="301">
        <v>35997865</v>
      </c>
    </row>
    <row r="39" spans="1:4" ht="15" customHeight="1">
      <c r="A39" s="210">
        <v>34</v>
      </c>
      <c r="B39" s="21" t="s">
        <v>419</v>
      </c>
      <c r="C39" s="24" t="s">
        <v>129</v>
      </c>
      <c r="D39" s="299">
        <v>2763000</v>
      </c>
    </row>
    <row r="40" spans="1:4" ht="15">
      <c r="A40" s="211">
        <v>35</v>
      </c>
      <c r="B40" s="202" t="s">
        <v>447</v>
      </c>
      <c r="C40" s="293"/>
      <c r="D40" s="298">
        <v>2763000</v>
      </c>
    </row>
    <row r="41" spans="1:4" ht="15">
      <c r="A41" s="210">
        <v>36</v>
      </c>
      <c r="B41" s="21" t="s">
        <v>448</v>
      </c>
      <c r="C41" s="24" t="s">
        <v>130</v>
      </c>
      <c r="D41" s="299">
        <v>300000</v>
      </c>
    </row>
    <row r="42" spans="1:4" ht="15">
      <c r="A42" s="210">
        <v>37</v>
      </c>
      <c r="B42" s="21" t="s">
        <v>420</v>
      </c>
      <c r="C42" s="24" t="s">
        <v>131</v>
      </c>
      <c r="D42" s="299">
        <v>3800000</v>
      </c>
    </row>
    <row r="43" spans="1:4" ht="28.5">
      <c r="A43" s="212">
        <v>38</v>
      </c>
      <c r="B43" s="22" t="s">
        <v>219</v>
      </c>
      <c r="C43" s="293" t="s">
        <v>449</v>
      </c>
      <c r="D43" s="298">
        <v>3800000</v>
      </c>
    </row>
    <row r="44" spans="1:4" ht="15">
      <c r="A44" s="210">
        <v>39</v>
      </c>
      <c r="B44" s="21" t="s">
        <v>132</v>
      </c>
      <c r="C44" s="24" t="s">
        <v>133</v>
      </c>
      <c r="D44" s="298">
        <v>0</v>
      </c>
    </row>
    <row r="45" spans="1:4" ht="15" customHeight="1">
      <c r="A45" s="210">
        <v>40</v>
      </c>
      <c r="B45" s="21" t="s">
        <v>134</v>
      </c>
      <c r="C45" s="24" t="s">
        <v>135</v>
      </c>
      <c r="D45" s="298">
        <v>1026000.0000000001</v>
      </c>
    </row>
    <row r="46" spans="1:4" ht="15" customHeight="1">
      <c r="A46" s="210">
        <v>41</v>
      </c>
      <c r="B46" s="21" t="s">
        <v>450</v>
      </c>
      <c r="C46" s="24" t="s">
        <v>136</v>
      </c>
      <c r="D46" s="298">
        <v>100000</v>
      </c>
    </row>
    <row r="47" spans="1:4" ht="15" customHeight="1">
      <c r="A47" s="210">
        <v>42</v>
      </c>
      <c r="B47" s="21" t="s">
        <v>381</v>
      </c>
      <c r="C47" s="24" t="s">
        <v>220</v>
      </c>
      <c r="D47" s="298">
        <v>300</v>
      </c>
    </row>
    <row r="48" spans="1:4" ht="15" customHeight="1">
      <c r="A48" s="212">
        <v>43</v>
      </c>
      <c r="B48" s="22" t="s">
        <v>451</v>
      </c>
      <c r="C48" s="294"/>
      <c r="D48" s="298">
        <v>300</v>
      </c>
    </row>
    <row r="49" spans="1:4" ht="15.75">
      <c r="A49" s="209">
        <v>44</v>
      </c>
      <c r="B49" s="201" t="s">
        <v>308</v>
      </c>
      <c r="C49" s="292" t="s">
        <v>137</v>
      </c>
      <c r="D49" s="301">
        <v>7989300</v>
      </c>
    </row>
    <row r="50" spans="1:4" ht="15" customHeight="1">
      <c r="A50" s="210">
        <v>45</v>
      </c>
      <c r="B50" s="21" t="s">
        <v>421</v>
      </c>
      <c r="C50" s="24" t="s">
        <v>221</v>
      </c>
      <c r="D50" s="298">
        <v>800000</v>
      </c>
    </row>
    <row r="51" spans="1:4" ht="15" customHeight="1">
      <c r="A51" s="212">
        <v>46</v>
      </c>
      <c r="B51" s="22" t="s">
        <v>202</v>
      </c>
      <c r="C51" s="25"/>
      <c r="D51" s="300">
        <v>800000</v>
      </c>
    </row>
    <row r="52" spans="1:4" ht="15" customHeight="1">
      <c r="A52" s="209">
        <v>47</v>
      </c>
      <c r="B52" s="201" t="s">
        <v>222</v>
      </c>
      <c r="C52" s="292" t="s">
        <v>138</v>
      </c>
      <c r="D52" s="301">
        <v>800000</v>
      </c>
    </row>
    <row r="53" spans="1:4" ht="15" customHeight="1">
      <c r="A53" s="210">
        <v>48</v>
      </c>
      <c r="B53" s="21" t="s">
        <v>452</v>
      </c>
      <c r="C53" s="24" t="s">
        <v>223</v>
      </c>
      <c r="D53" s="298">
        <v>2700000</v>
      </c>
    </row>
    <row r="54" spans="1:4" ht="15" customHeight="1">
      <c r="A54" s="212">
        <v>49</v>
      </c>
      <c r="B54" s="22" t="s">
        <v>224</v>
      </c>
      <c r="C54" s="25"/>
      <c r="D54" s="300">
        <v>2700000</v>
      </c>
    </row>
    <row r="55" spans="1:4" ht="15" customHeight="1">
      <c r="A55" s="209">
        <v>50</v>
      </c>
      <c r="B55" s="201" t="s">
        <v>235</v>
      </c>
      <c r="C55" s="292" t="s">
        <v>139</v>
      </c>
      <c r="D55" s="301">
        <v>2700000</v>
      </c>
    </row>
    <row r="56" spans="1:4" ht="15" customHeight="1">
      <c r="A56" s="213">
        <v>51</v>
      </c>
      <c r="B56" s="203" t="s">
        <v>310</v>
      </c>
      <c r="C56" s="295" t="s">
        <v>140</v>
      </c>
      <c r="D56" s="302">
        <v>230539029</v>
      </c>
    </row>
    <row r="57" spans="1:4" ht="15" customHeight="1">
      <c r="A57" s="206">
        <v>52</v>
      </c>
      <c r="B57" s="15" t="s">
        <v>225</v>
      </c>
      <c r="C57" s="256" t="s">
        <v>141</v>
      </c>
      <c r="D57" s="298">
        <v>140573208</v>
      </c>
    </row>
    <row r="58" spans="1:4" ht="15">
      <c r="A58" s="208">
        <v>53</v>
      </c>
      <c r="B58" s="19" t="s">
        <v>422</v>
      </c>
      <c r="C58" s="257" t="s">
        <v>142</v>
      </c>
      <c r="D58" s="299">
        <v>140573208</v>
      </c>
    </row>
    <row r="59" spans="1:4" ht="15">
      <c r="A59" s="214">
        <v>54</v>
      </c>
      <c r="B59" s="204" t="s">
        <v>423</v>
      </c>
      <c r="C59" s="257" t="s">
        <v>145</v>
      </c>
      <c r="D59" s="299">
        <v>140573208</v>
      </c>
    </row>
    <row r="60" spans="1:4" ht="16.5" thickBot="1">
      <c r="A60" s="213">
        <v>55</v>
      </c>
      <c r="B60" s="203" t="s">
        <v>311</v>
      </c>
      <c r="C60" s="295" t="s">
        <v>146</v>
      </c>
      <c r="D60" s="302">
        <v>140573208</v>
      </c>
    </row>
    <row r="61" spans="1:4" ht="18.75" thickBot="1">
      <c r="A61" s="215">
        <v>56</v>
      </c>
      <c r="B61" s="205" t="s">
        <v>377</v>
      </c>
      <c r="C61" s="296" t="s">
        <v>227</v>
      </c>
      <c r="D61" s="303">
        <v>371164815</v>
      </c>
    </row>
  </sheetData>
  <sheetProtection/>
  <mergeCells count="2">
    <mergeCell ref="A2:D2"/>
    <mergeCell ref="A1:D1"/>
  </mergeCells>
  <printOptions/>
  <pageMargins left="0.7086614173228347" right="0.7086614173228347" top="0.7480314960629921" bottom="0.35433070866141736" header="0.31496062992125984" footer="0.31496062992125984"/>
  <pageSetup fitToHeight="0" horizontalDpi="300" verticalDpi="300" orientation="portrait" paperSize="9" scale="80" r:id="rId1"/>
  <headerFooter alignWithMargins="0">
    <oddHeader>&amp;R3.2.sz.melléklet</oddHeader>
  </headerFooter>
  <rowBreaks count="1" manualBreakCount="1">
    <brk id="5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PageLayoutView="0" workbookViewId="0" topLeftCell="A15">
      <selection activeCell="G48" sqref="G48"/>
    </sheetView>
  </sheetViews>
  <sheetFormatPr defaultColWidth="9.140625" defaultRowHeight="15"/>
  <cols>
    <col min="1" max="1" width="7.421875" style="182" customWidth="1"/>
    <col min="2" max="2" width="73.28125" style="0" customWidth="1"/>
    <col min="3" max="3" width="9.8515625" style="0" customWidth="1"/>
    <col min="4" max="4" width="15.421875" style="0" bestFit="1" customWidth="1"/>
    <col min="5" max="5" width="11.00390625" style="0" bestFit="1" customWidth="1"/>
  </cols>
  <sheetData>
    <row r="1" spans="1:5" ht="36" customHeight="1">
      <c r="A1" s="443" t="s">
        <v>471</v>
      </c>
      <c r="B1" s="443"/>
      <c r="C1" s="443"/>
      <c r="D1" s="443"/>
      <c r="E1" s="1"/>
    </row>
    <row r="2" spans="1:4" ht="18" customHeight="1">
      <c r="A2" s="442" t="s">
        <v>209</v>
      </c>
      <c r="B2" s="442"/>
      <c r="C2" s="442"/>
      <c r="D2" s="442"/>
    </row>
    <row r="3" spans="1:4" ht="18.75" customHeight="1" thickBot="1">
      <c r="A3" s="168"/>
      <c r="B3" s="41"/>
      <c r="C3" s="41"/>
      <c r="D3" s="246" t="s">
        <v>208</v>
      </c>
    </row>
    <row r="4" spans="1:4" ht="32.25" thickBot="1">
      <c r="A4" s="141" t="s">
        <v>154</v>
      </c>
      <c r="B4" s="139" t="s">
        <v>19</v>
      </c>
      <c r="C4" s="146" t="s">
        <v>20</v>
      </c>
      <c r="D4" s="264" t="s">
        <v>360</v>
      </c>
    </row>
    <row r="5" spans="1:4" ht="15">
      <c r="A5" s="43" t="s">
        <v>155</v>
      </c>
      <c r="B5" s="42" t="s">
        <v>21</v>
      </c>
      <c r="C5" s="287" t="s">
        <v>22</v>
      </c>
      <c r="D5" s="288">
        <v>23145731</v>
      </c>
    </row>
    <row r="6" spans="1:4" ht="15">
      <c r="A6" s="44" t="s">
        <v>213</v>
      </c>
      <c r="B6" s="30" t="s">
        <v>23</v>
      </c>
      <c r="C6" s="252" t="s">
        <v>24</v>
      </c>
      <c r="D6" s="289">
        <v>0</v>
      </c>
    </row>
    <row r="7" spans="1:4" ht="15">
      <c r="A7" s="44"/>
      <c r="B7" s="30" t="s">
        <v>424</v>
      </c>
      <c r="C7" s="252" t="s">
        <v>475</v>
      </c>
      <c r="D7" s="289">
        <v>232879</v>
      </c>
    </row>
    <row r="8" spans="1:4" ht="15">
      <c r="A8" s="44" t="s">
        <v>214</v>
      </c>
      <c r="B8" s="30" t="s">
        <v>367</v>
      </c>
      <c r="C8" s="252" t="s">
        <v>368</v>
      </c>
      <c r="D8" s="289">
        <v>0</v>
      </c>
    </row>
    <row r="9" spans="1:4" ht="15">
      <c r="A9" s="44" t="s">
        <v>156</v>
      </c>
      <c r="B9" s="30" t="s">
        <v>25</v>
      </c>
      <c r="C9" s="252" t="s">
        <v>26</v>
      </c>
      <c r="D9" s="289">
        <v>1490000</v>
      </c>
    </row>
    <row r="10" spans="1:4" ht="15">
      <c r="A10" s="44" t="s">
        <v>157</v>
      </c>
      <c r="B10" s="30" t="s">
        <v>27</v>
      </c>
      <c r="C10" s="252" t="s">
        <v>28</v>
      </c>
      <c r="D10" s="289">
        <v>900000</v>
      </c>
    </row>
    <row r="11" spans="1:4" ht="15">
      <c r="A11" s="44" t="s">
        <v>158</v>
      </c>
      <c r="B11" s="30" t="s">
        <v>29</v>
      </c>
      <c r="C11" s="252" t="s">
        <v>30</v>
      </c>
      <c r="D11" s="289">
        <v>28988</v>
      </c>
    </row>
    <row r="12" spans="1:4" ht="15">
      <c r="A12" s="44">
        <v>13</v>
      </c>
      <c r="B12" s="30" t="s">
        <v>369</v>
      </c>
      <c r="C12" s="252" t="s">
        <v>370</v>
      </c>
      <c r="D12" s="289">
        <v>1230995</v>
      </c>
    </row>
    <row r="13" spans="1:4" ht="15">
      <c r="A13" s="45" t="s">
        <v>159</v>
      </c>
      <c r="B13" s="31" t="s">
        <v>160</v>
      </c>
      <c r="C13" s="253" t="s">
        <v>31</v>
      </c>
      <c r="D13" s="289">
        <v>27028593</v>
      </c>
    </row>
    <row r="14" spans="1:4" ht="28.5">
      <c r="A14" s="44" t="s">
        <v>161</v>
      </c>
      <c r="B14" s="30" t="s">
        <v>34</v>
      </c>
      <c r="C14" s="252" t="s">
        <v>35</v>
      </c>
      <c r="D14" s="289">
        <v>43200</v>
      </c>
    </row>
    <row r="15" spans="1:4" ht="15">
      <c r="A15" s="44" t="s">
        <v>162</v>
      </c>
      <c r="B15" s="30" t="s">
        <v>36</v>
      </c>
      <c r="C15" s="252" t="s">
        <v>37</v>
      </c>
      <c r="D15" s="289">
        <v>121500</v>
      </c>
    </row>
    <row r="16" spans="1:4" ht="15">
      <c r="A16" s="45" t="s">
        <v>163</v>
      </c>
      <c r="B16" s="31" t="s">
        <v>164</v>
      </c>
      <c r="C16" s="253" t="s">
        <v>38</v>
      </c>
      <c r="D16" s="289">
        <v>164700</v>
      </c>
    </row>
    <row r="17" spans="1:4" ht="15">
      <c r="A17" s="45" t="s">
        <v>165</v>
      </c>
      <c r="B17" s="31" t="s">
        <v>166</v>
      </c>
      <c r="C17" s="253" t="s">
        <v>39</v>
      </c>
      <c r="D17" s="290">
        <v>27193293</v>
      </c>
    </row>
    <row r="18" spans="1:4" ht="30">
      <c r="A18" s="45" t="s">
        <v>167</v>
      </c>
      <c r="B18" s="31" t="s">
        <v>168</v>
      </c>
      <c r="C18" s="253" t="s">
        <v>40</v>
      </c>
      <c r="D18" s="290">
        <v>6830848</v>
      </c>
    </row>
    <row r="19" spans="1:4" ht="15">
      <c r="A19" s="44" t="s">
        <v>169</v>
      </c>
      <c r="B19" s="32" t="s">
        <v>170</v>
      </c>
      <c r="C19" s="255" t="s">
        <v>40</v>
      </c>
      <c r="D19" s="291">
        <v>6320970</v>
      </c>
    </row>
    <row r="20" spans="1:4" ht="15">
      <c r="A20" s="44" t="s">
        <v>171</v>
      </c>
      <c r="B20" s="32" t="s">
        <v>172</v>
      </c>
      <c r="C20" s="255" t="s">
        <v>40</v>
      </c>
      <c r="D20" s="291">
        <v>246148</v>
      </c>
    </row>
    <row r="21" spans="1:4" ht="15">
      <c r="A21" s="44"/>
      <c r="B21" s="32" t="s">
        <v>361</v>
      </c>
      <c r="C21" s="255" t="s">
        <v>40</v>
      </c>
      <c r="D21" s="291">
        <v>0</v>
      </c>
    </row>
    <row r="22" spans="1:4" ht="15">
      <c r="A22" s="44" t="s">
        <v>173</v>
      </c>
      <c r="B22" s="32" t="s">
        <v>174</v>
      </c>
      <c r="C22" s="255" t="s">
        <v>40</v>
      </c>
      <c r="D22" s="291">
        <v>263730</v>
      </c>
    </row>
    <row r="23" spans="1:4" ht="15">
      <c r="A23" s="169"/>
      <c r="B23" s="10" t="s">
        <v>175</v>
      </c>
      <c r="C23" s="260" t="s">
        <v>176</v>
      </c>
      <c r="D23" s="265">
        <v>34024141</v>
      </c>
    </row>
    <row r="24" spans="1:4" ht="15">
      <c r="A24" s="44" t="s">
        <v>177</v>
      </c>
      <c r="B24" s="30" t="s">
        <v>41</v>
      </c>
      <c r="C24" s="252" t="s">
        <v>42</v>
      </c>
      <c r="D24" s="289">
        <v>123000</v>
      </c>
    </row>
    <row r="25" spans="1:4" ht="15">
      <c r="A25" s="44" t="s">
        <v>178</v>
      </c>
      <c r="B25" s="30" t="s">
        <v>43</v>
      </c>
      <c r="C25" s="252" t="s">
        <v>44</v>
      </c>
      <c r="D25" s="289">
        <v>1262000</v>
      </c>
    </row>
    <row r="26" spans="1:4" ht="15">
      <c r="A26" s="45" t="s">
        <v>179</v>
      </c>
      <c r="B26" s="31" t="s">
        <v>180</v>
      </c>
      <c r="C26" s="253" t="s">
        <v>45</v>
      </c>
      <c r="D26" s="289">
        <v>1385000</v>
      </c>
    </row>
    <row r="27" spans="1:4" ht="15">
      <c r="A27" s="44" t="s">
        <v>181</v>
      </c>
      <c r="B27" s="30" t="s">
        <v>46</v>
      </c>
      <c r="C27" s="252" t="s">
        <v>47</v>
      </c>
      <c r="D27" s="289">
        <v>861788</v>
      </c>
    </row>
    <row r="28" spans="1:4" ht="15">
      <c r="A28" s="44" t="s">
        <v>182</v>
      </c>
      <c r="B28" s="30" t="s">
        <v>48</v>
      </c>
      <c r="C28" s="252" t="s">
        <v>49</v>
      </c>
      <c r="D28" s="289">
        <v>184000</v>
      </c>
    </row>
    <row r="29" spans="1:4" ht="15">
      <c r="A29" s="45" t="s">
        <v>183</v>
      </c>
      <c r="B29" s="31" t="s">
        <v>184</v>
      </c>
      <c r="C29" s="253" t="s">
        <v>50</v>
      </c>
      <c r="D29" s="289">
        <v>1045788</v>
      </c>
    </row>
    <row r="30" spans="1:4" ht="15">
      <c r="A30" s="44" t="s">
        <v>185</v>
      </c>
      <c r="B30" s="30" t="s">
        <v>51</v>
      </c>
      <c r="C30" s="252" t="s">
        <v>52</v>
      </c>
      <c r="D30" s="289">
        <v>598000</v>
      </c>
    </row>
    <row r="31" spans="1:4" ht="15">
      <c r="A31" s="44" t="s">
        <v>186</v>
      </c>
      <c r="B31" s="30" t="s">
        <v>56</v>
      </c>
      <c r="C31" s="252" t="s">
        <v>57</v>
      </c>
      <c r="D31" s="289">
        <v>0</v>
      </c>
    </row>
    <row r="32" spans="1:4" ht="15">
      <c r="A32" s="44" t="s">
        <v>187</v>
      </c>
      <c r="B32" s="30" t="s">
        <v>58</v>
      </c>
      <c r="C32" s="252" t="s">
        <v>59</v>
      </c>
      <c r="D32" s="289">
        <v>440000</v>
      </c>
    </row>
    <row r="33" spans="1:4" ht="15">
      <c r="A33" s="44" t="s">
        <v>188</v>
      </c>
      <c r="B33" s="30" t="s">
        <v>189</v>
      </c>
      <c r="C33" s="252" t="s">
        <v>60</v>
      </c>
      <c r="D33" s="289">
        <v>939810</v>
      </c>
    </row>
    <row r="34" spans="1:4" ht="15">
      <c r="A34" s="45" t="s">
        <v>190</v>
      </c>
      <c r="B34" s="31" t="s">
        <v>191</v>
      </c>
      <c r="C34" s="253" t="s">
        <v>61</v>
      </c>
      <c r="D34" s="289">
        <v>1977810</v>
      </c>
    </row>
    <row r="35" spans="1:4" ht="15">
      <c r="A35" s="44" t="s">
        <v>192</v>
      </c>
      <c r="B35" s="30" t="s">
        <v>62</v>
      </c>
      <c r="C35" s="252" t="s">
        <v>63</v>
      </c>
      <c r="D35" s="289">
        <v>0</v>
      </c>
    </row>
    <row r="36" spans="1:4" ht="15">
      <c r="A36" s="45">
        <v>49</v>
      </c>
      <c r="B36" s="31" t="s">
        <v>193</v>
      </c>
      <c r="C36" s="253" t="s">
        <v>66</v>
      </c>
      <c r="D36" s="289">
        <v>0</v>
      </c>
    </row>
    <row r="37" spans="1:4" ht="15">
      <c r="A37" s="44" t="s">
        <v>194</v>
      </c>
      <c r="B37" s="30" t="s">
        <v>67</v>
      </c>
      <c r="C37" s="252" t="s">
        <v>68</v>
      </c>
      <c r="D37" s="289">
        <v>960000</v>
      </c>
    </row>
    <row r="38" spans="1:4" ht="15">
      <c r="A38" s="44" t="s">
        <v>195</v>
      </c>
      <c r="B38" s="30" t="s">
        <v>71</v>
      </c>
      <c r="C38" s="252" t="s">
        <v>72</v>
      </c>
      <c r="D38" s="289">
        <v>1250924</v>
      </c>
    </row>
    <row r="39" spans="1:4" ht="15">
      <c r="A39" s="45" t="s">
        <v>196</v>
      </c>
      <c r="B39" s="31" t="s">
        <v>197</v>
      </c>
      <c r="C39" s="253" t="s">
        <v>73</v>
      </c>
      <c r="D39" s="289">
        <v>2210924</v>
      </c>
    </row>
    <row r="40" spans="1:4" ht="15">
      <c r="A40" s="45" t="s">
        <v>198</v>
      </c>
      <c r="B40" s="31" t="s">
        <v>199</v>
      </c>
      <c r="C40" s="253" t="s">
        <v>74</v>
      </c>
      <c r="D40" s="290">
        <v>6619522</v>
      </c>
    </row>
    <row r="41" spans="1:4" ht="15">
      <c r="A41" s="170"/>
      <c r="B41" s="13" t="s">
        <v>204</v>
      </c>
      <c r="C41" s="261" t="s">
        <v>205</v>
      </c>
      <c r="D41" s="266">
        <v>40643663</v>
      </c>
    </row>
    <row r="42" spans="1:4" ht="15">
      <c r="A42" s="44">
        <v>196</v>
      </c>
      <c r="B42" s="33" t="s">
        <v>86</v>
      </c>
      <c r="C42" s="252" t="s">
        <v>87</v>
      </c>
      <c r="D42" s="289">
        <v>300000</v>
      </c>
    </row>
    <row r="43" spans="1:4" ht="15">
      <c r="A43" s="44">
        <v>199</v>
      </c>
      <c r="B43" s="30" t="s">
        <v>88</v>
      </c>
      <c r="C43" s="252" t="s">
        <v>89</v>
      </c>
      <c r="D43" s="289">
        <v>81000</v>
      </c>
    </row>
    <row r="44" spans="1:4" ht="15">
      <c r="A44" s="45">
        <v>200</v>
      </c>
      <c r="B44" s="34" t="s">
        <v>363</v>
      </c>
      <c r="C44" s="253" t="s">
        <v>90</v>
      </c>
      <c r="D44" s="290">
        <v>381000</v>
      </c>
    </row>
    <row r="45" spans="1:4" ht="15">
      <c r="A45" s="170"/>
      <c r="B45" s="13" t="s">
        <v>152</v>
      </c>
      <c r="C45" s="261" t="s">
        <v>230</v>
      </c>
      <c r="D45" s="266">
        <f>D44</f>
        <v>381000</v>
      </c>
    </row>
    <row r="46" spans="1:4" ht="16.5" thickBot="1">
      <c r="A46" s="171">
        <v>268</v>
      </c>
      <c r="B46" s="123" t="s">
        <v>364</v>
      </c>
      <c r="C46" s="262" t="s">
        <v>100</v>
      </c>
      <c r="D46" s="267">
        <f>D45+D41</f>
        <v>41024663</v>
      </c>
    </row>
    <row r="47" spans="1:4" ht="18.75" thickBot="1">
      <c r="A47" s="172"/>
      <c r="B47" s="27" t="s">
        <v>371</v>
      </c>
      <c r="C47" s="263" t="s">
        <v>206</v>
      </c>
      <c r="D47" s="268">
        <f>D46</f>
        <v>41024663</v>
      </c>
    </row>
    <row r="48" spans="1:4" ht="18">
      <c r="A48" s="173"/>
      <c r="B48" s="47"/>
      <c r="C48" s="48"/>
      <c r="D48" s="49"/>
    </row>
    <row r="49" spans="1:4" ht="18" customHeight="1">
      <c r="A49" s="442" t="s">
        <v>228</v>
      </c>
      <c r="B49" s="442"/>
      <c r="C49" s="442"/>
      <c r="D49" s="442"/>
    </row>
    <row r="50" spans="1:4" ht="18.75" customHeight="1" thickBot="1">
      <c r="A50" s="168"/>
      <c r="B50" s="41"/>
      <c r="C50" s="41"/>
      <c r="D50" s="246" t="s">
        <v>208</v>
      </c>
    </row>
    <row r="51" spans="1:4" ht="32.25" thickBot="1">
      <c r="A51" s="141" t="s">
        <v>154</v>
      </c>
      <c r="B51" s="139" t="s">
        <v>19</v>
      </c>
      <c r="C51" s="146" t="s">
        <v>20</v>
      </c>
      <c r="D51" s="264" t="s">
        <v>360</v>
      </c>
    </row>
    <row r="52" spans="1:4" ht="28.5">
      <c r="A52" s="174">
        <v>32</v>
      </c>
      <c r="B52" s="142" t="s">
        <v>237</v>
      </c>
      <c r="C52" s="143" t="s">
        <v>116</v>
      </c>
      <c r="D52" s="282">
        <v>0</v>
      </c>
    </row>
    <row r="53" spans="1:4" ht="15">
      <c r="A53" s="175"/>
      <c r="B53" s="18" t="s">
        <v>378</v>
      </c>
      <c r="C53" s="25" t="s">
        <v>379</v>
      </c>
      <c r="D53" s="283">
        <v>0</v>
      </c>
    </row>
    <row r="54" spans="1:4" ht="15">
      <c r="A54" s="176">
        <v>39</v>
      </c>
      <c r="B54" s="19" t="s">
        <v>238</v>
      </c>
      <c r="C54" s="51" t="s">
        <v>239</v>
      </c>
      <c r="D54" s="284">
        <v>0</v>
      </c>
    </row>
    <row r="55" spans="1:4" s="138" customFormat="1" ht="15">
      <c r="A55" s="177">
        <v>43</v>
      </c>
      <c r="B55" s="15" t="s">
        <v>240</v>
      </c>
      <c r="C55" s="24" t="s">
        <v>117</v>
      </c>
      <c r="D55" s="278">
        <v>0</v>
      </c>
    </row>
    <row r="56" spans="1:4" ht="15">
      <c r="A56" s="178" t="s">
        <v>390</v>
      </c>
      <c r="B56" s="21" t="s">
        <v>380</v>
      </c>
      <c r="C56" s="24" t="s">
        <v>136</v>
      </c>
      <c r="D56" s="241">
        <v>1000</v>
      </c>
    </row>
    <row r="57" spans="1:4" ht="15">
      <c r="A57" s="178"/>
      <c r="B57" s="21" t="s">
        <v>381</v>
      </c>
      <c r="C57" s="24" t="s">
        <v>220</v>
      </c>
      <c r="D57" s="241">
        <v>50</v>
      </c>
    </row>
    <row r="58" spans="1:4" s="189" customFormat="1" ht="15">
      <c r="A58" s="184"/>
      <c r="B58" s="22" t="s">
        <v>365</v>
      </c>
      <c r="C58" s="25" t="s">
        <v>382</v>
      </c>
      <c r="D58" s="242">
        <v>0</v>
      </c>
    </row>
    <row r="59" spans="1:4" ht="15">
      <c r="A59" s="179" t="s">
        <v>391</v>
      </c>
      <c r="B59" s="23" t="s">
        <v>383</v>
      </c>
      <c r="C59" s="51" t="s">
        <v>137</v>
      </c>
      <c r="D59" s="285">
        <v>1050</v>
      </c>
    </row>
    <row r="60" spans="1:4" ht="15.75">
      <c r="A60" s="180" t="s">
        <v>392</v>
      </c>
      <c r="B60" s="54" t="s">
        <v>384</v>
      </c>
      <c r="C60" s="276" t="s">
        <v>140</v>
      </c>
      <c r="D60" s="280">
        <v>1050</v>
      </c>
    </row>
    <row r="61" spans="1:4" ht="15">
      <c r="A61" s="181" t="s">
        <v>393</v>
      </c>
      <c r="B61" s="15" t="s">
        <v>225</v>
      </c>
      <c r="C61" s="256" t="s">
        <v>141</v>
      </c>
      <c r="D61" s="241">
        <v>3238613</v>
      </c>
    </row>
    <row r="62" spans="1:4" ht="15">
      <c r="A62" s="181" t="s">
        <v>394</v>
      </c>
      <c r="B62" s="15" t="s">
        <v>385</v>
      </c>
      <c r="C62" s="256" t="s">
        <v>142</v>
      </c>
      <c r="D62" s="241">
        <v>3238613</v>
      </c>
    </row>
    <row r="63" spans="1:4" ht="15">
      <c r="A63" s="181" t="s">
        <v>395</v>
      </c>
      <c r="B63" s="26" t="s">
        <v>386</v>
      </c>
      <c r="C63" s="256" t="s">
        <v>144</v>
      </c>
      <c r="D63" s="241">
        <v>37785000</v>
      </c>
    </row>
    <row r="64" spans="1:7" ht="15">
      <c r="A64" s="181" t="s">
        <v>396</v>
      </c>
      <c r="B64" s="46" t="s">
        <v>387</v>
      </c>
      <c r="C64" s="256" t="s">
        <v>145</v>
      </c>
      <c r="D64" s="241">
        <v>41023613</v>
      </c>
      <c r="G64" s="138"/>
    </row>
    <row r="65" spans="1:4" ht="16.5" thickBot="1">
      <c r="A65" s="244" t="s">
        <v>397</v>
      </c>
      <c r="B65" s="245" t="s">
        <v>388</v>
      </c>
      <c r="C65" s="281" t="s">
        <v>146</v>
      </c>
      <c r="D65" s="286">
        <v>41023613</v>
      </c>
    </row>
    <row r="66" spans="1:5" ht="18.75" thickBot="1">
      <c r="A66" s="172" t="s">
        <v>226</v>
      </c>
      <c r="B66" s="27" t="s">
        <v>389</v>
      </c>
      <c r="C66" s="263" t="s">
        <v>227</v>
      </c>
      <c r="D66" s="268">
        <f>D60+D65</f>
        <v>41024663</v>
      </c>
      <c r="E66" s="6"/>
    </row>
  </sheetData>
  <sheetProtection/>
  <mergeCells count="3">
    <mergeCell ref="A49:D49"/>
    <mergeCell ref="A2:D2"/>
    <mergeCell ref="A1:D1"/>
  </mergeCells>
  <printOptions horizontalCentered="1"/>
  <pageMargins left="0.5511811023622047" right="0.5511811023622047" top="0.3937007874015748" bottom="0.3937007874015748" header="0.1968503937007874" footer="0.5118110236220472"/>
  <pageSetup horizontalDpi="600" verticalDpi="600" orientation="portrait" paperSize="9" scale="74" r:id="rId1"/>
  <headerFooter alignWithMargins="0">
    <oddHeader>&amp;R4. sz. melléklet</oddHeader>
  </headerFooter>
  <rowBreaks count="1" manualBreakCount="1">
    <brk id="4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="90" zoomScaleNormal="90" zoomScalePageLayoutView="0" workbookViewId="0" topLeftCell="A25">
      <selection activeCell="I59" sqref="I59"/>
    </sheetView>
  </sheetViews>
  <sheetFormatPr defaultColWidth="9.140625" defaultRowHeight="15"/>
  <cols>
    <col min="1" max="1" width="7.421875" style="187" customWidth="1"/>
    <col min="2" max="2" width="73.28125" style="3" customWidth="1"/>
    <col min="3" max="3" width="9.8515625" style="3" customWidth="1"/>
    <col min="4" max="4" width="22.00390625" style="3" customWidth="1"/>
    <col min="5" max="5" width="9.7109375" style="4" customWidth="1"/>
    <col min="6" max="16384" width="9.140625" style="3" customWidth="1"/>
  </cols>
  <sheetData>
    <row r="1" spans="1:4" ht="33" customHeight="1">
      <c r="A1" s="443" t="s">
        <v>472</v>
      </c>
      <c r="B1" s="443"/>
      <c r="C1" s="443"/>
      <c r="D1" s="443"/>
    </row>
    <row r="2" spans="1:5" ht="18" customHeight="1">
      <c r="A2" s="442" t="s">
        <v>209</v>
      </c>
      <c r="B2" s="442"/>
      <c r="C2" s="442"/>
      <c r="D2" s="442"/>
      <c r="E2" s="1"/>
    </row>
    <row r="3" spans="1:5" ht="18.75" thickBot="1">
      <c r="A3" s="168"/>
      <c r="B3" s="41"/>
      <c r="C3" s="41"/>
      <c r="D3" s="197" t="s">
        <v>208</v>
      </c>
      <c r="E3" s="5"/>
    </row>
    <row r="4" spans="1:4" ht="32.25" thickBot="1">
      <c r="A4" s="11" t="s">
        <v>154</v>
      </c>
      <c r="B4" s="12" t="s">
        <v>19</v>
      </c>
      <c r="C4" s="259" t="s">
        <v>20</v>
      </c>
      <c r="D4" s="264" t="s">
        <v>360</v>
      </c>
    </row>
    <row r="5" spans="1:5" ht="15">
      <c r="A5" s="44">
        <v>1</v>
      </c>
      <c r="B5" s="251" t="s">
        <v>21</v>
      </c>
      <c r="C5" s="252" t="s">
        <v>22</v>
      </c>
      <c r="D5" s="247">
        <f>'[1]Óvoda'!H17+'[1]Konyha'!I14</f>
        <v>38314621</v>
      </c>
      <c r="E5" s="3"/>
    </row>
    <row r="6" spans="1:5" ht="15">
      <c r="A6" s="44">
        <v>2</v>
      </c>
      <c r="B6" s="251" t="s">
        <v>476</v>
      </c>
      <c r="C6" s="252" t="s">
        <v>368</v>
      </c>
      <c r="D6" s="247">
        <f>'[1]Konyha'!I15</f>
        <v>322000</v>
      </c>
      <c r="E6" s="3"/>
    </row>
    <row r="7" spans="1:5" ht="15">
      <c r="A7" s="44">
        <v>3</v>
      </c>
      <c r="B7" s="30" t="s">
        <v>25</v>
      </c>
      <c r="C7" s="252" t="s">
        <v>26</v>
      </c>
      <c r="D7" s="247">
        <f>'[1]Óvoda'!H18+'[1]Konyha'!I16</f>
        <v>1899000</v>
      </c>
      <c r="E7" s="3"/>
    </row>
    <row r="8" spans="1:5" ht="15">
      <c r="A8" s="44">
        <v>4</v>
      </c>
      <c r="B8" s="30" t="s">
        <v>27</v>
      </c>
      <c r="C8" s="252" t="s">
        <v>28</v>
      </c>
      <c r="D8" s="247">
        <f>'[1]Óvoda'!H19+'[1]Konyha'!I17</f>
        <v>144000</v>
      </c>
      <c r="E8" s="3"/>
    </row>
    <row r="9" spans="1:5" ht="15">
      <c r="A9" s="44">
        <v>5</v>
      </c>
      <c r="B9" s="30" t="s">
        <v>398</v>
      </c>
      <c r="C9" s="252" t="s">
        <v>370</v>
      </c>
      <c r="D9" s="247">
        <f>'[1]Óvoda'!H20+'[1]Konyha'!I18</f>
        <v>46605</v>
      </c>
      <c r="E9" s="3"/>
    </row>
    <row r="10" spans="1:5" ht="15">
      <c r="A10" s="45">
        <v>6</v>
      </c>
      <c r="B10" s="31" t="s">
        <v>399</v>
      </c>
      <c r="C10" s="253" t="s">
        <v>31</v>
      </c>
      <c r="D10" s="248">
        <f>SUM(D5:D9)</f>
        <v>40726226</v>
      </c>
      <c r="E10" s="3"/>
    </row>
    <row r="11" spans="1:5" ht="28.5">
      <c r="A11" s="45">
        <v>7</v>
      </c>
      <c r="B11" s="30" t="s">
        <v>34</v>
      </c>
      <c r="C11" s="120" t="s">
        <v>35</v>
      </c>
      <c r="D11" s="249">
        <f>'[1]Óvoda'!H22</f>
        <v>200000</v>
      </c>
      <c r="E11" s="3"/>
    </row>
    <row r="12" spans="1:5" ht="15">
      <c r="A12" s="45">
        <v>8</v>
      </c>
      <c r="B12" s="31" t="s">
        <v>400</v>
      </c>
      <c r="C12" s="254" t="s">
        <v>38</v>
      </c>
      <c r="D12" s="248">
        <f>D11</f>
        <v>200000</v>
      </c>
      <c r="E12" s="3"/>
    </row>
    <row r="13" spans="1:5" ht="15">
      <c r="A13" s="45">
        <v>9</v>
      </c>
      <c r="B13" s="31" t="s">
        <v>454</v>
      </c>
      <c r="C13" s="253" t="s">
        <v>39</v>
      </c>
      <c r="D13" s="248">
        <f>D10+D12</f>
        <v>40926226</v>
      </c>
      <c r="E13" s="3"/>
    </row>
    <row r="14" spans="1:5" ht="15">
      <c r="A14" s="45">
        <v>10</v>
      </c>
      <c r="B14" s="31" t="s">
        <v>477</v>
      </c>
      <c r="C14" s="253" t="s">
        <v>40</v>
      </c>
      <c r="D14" s="248">
        <f>SUM(D15:D18)</f>
        <v>9394068.53</v>
      </c>
      <c r="E14" s="3"/>
    </row>
    <row r="15" spans="1:5" ht="15">
      <c r="A15" s="44">
        <v>11</v>
      </c>
      <c r="B15" s="32" t="s">
        <v>170</v>
      </c>
      <c r="C15" s="255" t="s">
        <v>40</v>
      </c>
      <c r="D15" s="250">
        <f>'[1]Óvoda'!H26+'[1]Konyha'!I22</f>
        <v>8733845.93</v>
      </c>
      <c r="E15" s="3"/>
    </row>
    <row r="16" spans="1:5" ht="15">
      <c r="A16" s="44">
        <v>12</v>
      </c>
      <c r="B16" s="32" t="s">
        <v>172</v>
      </c>
      <c r="C16" s="255" t="s">
        <v>40</v>
      </c>
      <c r="D16" s="250">
        <f>'[1]Óvoda'!H27+'[1]Konyha'!I23</f>
        <v>318762.6</v>
      </c>
      <c r="E16" s="3"/>
    </row>
    <row r="17" spans="1:5" ht="15">
      <c r="A17" s="44">
        <v>13</v>
      </c>
      <c r="B17" s="32" t="s">
        <v>361</v>
      </c>
      <c r="C17" s="255" t="s">
        <v>40</v>
      </c>
      <c r="D17" s="250">
        <f>'[1]Óvoda'!H28+'[1]Konyha'!I24</f>
        <v>0</v>
      </c>
      <c r="E17" s="3"/>
    </row>
    <row r="18" spans="1:5" ht="15">
      <c r="A18" s="44">
        <v>14</v>
      </c>
      <c r="B18" s="32" t="s">
        <v>174</v>
      </c>
      <c r="C18" s="255" t="s">
        <v>40</v>
      </c>
      <c r="D18" s="250">
        <f>'[1]Óvoda'!H29+'[1]Konyha'!I25</f>
        <v>341460</v>
      </c>
      <c r="E18" s="3"/>
    </row>
    <row r="19" spans="1:5" ht="15">
      <c r="A19" s="169">
        <v>15</v>
      </c>
      <c r="B19" s="10" t="s">
        <v>175</v>
      </c>
      <c r="C19" s="260" t="s">
        <v>176</v>
      </c>
      <c r="D19" s="265">
        <f>D13+D14</f>
        <v>50320294.53</v>
      </c>
      <c r="E19" s="3"/>
    </row>
    <row r="20" spans="1:5" ht="15">
      <c r="A20" s="44">
        <v>16</v>
      </c>
      <c r="B20" s="30" t="s">
        <v>41</v>
      </c>
      <c r="C20" s="252" t="s">
        <v>42</v>
      </c>
      <c r="D20" s="249">
        <f>'[1]Óvoda'!H31</f>
        <v>258000</v>
      </c>
      <c r="E20" s="3"/>
    </row>
    <row r="21" spans="1:5" ht="15">
      <c r="A21" s="44">
        <v>17</v>
      </c>
      <c r="B21" s="30" t="s">
        <v>43</v>
      </c>
      <c r="C21" s="252" t="s">
        <v>44</v>
      </c>
      <c r="D21" s="249">
        <f>'[1]Óvoda'!H32+'[1]Konyha'!I27</f>
        <v>16002026.15080742</v>
      </c>
      <c r="E21" s="3"/>
    </row>
    <row r="22" spans="1:5" ht="15">
      <c r="A22" s="45">
        <v>18</v>
      </c>
      <c r="B22" s="31" t="s">
        <v>401</v>
      </c>
      <c r="C22" s="253" t="s">
        <v>45</v>
      </c>
      <c r="D22" s="248">
        <f>SUM(D20:D21)</f>
        <v>16260026.15080742</v>
      </c>
      <c r="E22" s="3"/>
    </row>
    <row r="23" spans="1:5" ht="15">
      <c r="A23" s="44">
        <v>19</v>
      </c>
      <c r="B23" s="30" t="s">
        <v>46</v>
      </c>
      <c r="C23" s="252" t="s">
        <v>47</v>
      </c>
      <c r="D23" s="249">
        <f>'[1]Óvoda'!H34+'[1]Konyha'!I29</f>
        <v>96062</v>
      </c>
      <c r="E23" s="3"/>
    </row>
    <row r="24" spans="1:5" ht="15">
      <c r="A24" s="44">
        <v>20</v>
      </c>
      <c r="B24" s="30" t="s">
        <v>48</v>
      </c>
      <c r="C24" s="252" t="s">
        <v>49</v>
      </c>
      <c r="D24" s="249">
        <f>'[1]Óvoda'!H35+'[1]Konyha'!I30</f>
        <v>89032.17777777778</v>
      </c>
      <c r="E24" s="3"/>
    </row>
    <row r="25" spans="1:5" ht="15">
      <c r="A25" s="45">
        <v>21</v>
      </c>
      <c r="B25" s="31" t="s">
        <v>402</v>
      </c>
      <c r="C25" s="253" t="s">
        <v>50</v>
      </c>
      <c r="D25" s="248">
        <f>SUM(D23:D24)</f>
        <v>185094.17777777778</v>
      </c>
      <c r="E25" s="3"/>
    </row>
    <row r="26" spans="1:5" ht="15">
      <c r="A26" s="44">
        <v>22</v>
      </c>
      <c r="B26" s="30" t="s">
        <v>51</v>
      </c>
      <c r="C26" s="252" t="s">
        <v>52</v>
      </c>
      <c r="D26" s="249">
        <f>'[1]Óvoda'!H37+'[1]Konyha'!I32</f>
        <v>1583564</v>
      </c>
      <c r="E26" s="3"/>
    </row>
    <row r="27" spans="1:5" ht="15">
      <c r="A27" s="44">
        <v>23</v>
      </c>
      <c r="B27" s="30" t="s">
        <v>53</v>
      </c>
      <c r="C27" s="252" t="s">
        <v>54</v>
      </c>
      <c r="D27" s="249">
        <f>'[1]Konyha'!I33</f>
        <v>17700</v>
      </c>
      <c r="E27" s="3"/>
    </row>
    <row r="28" spans="1:5" ht="15">
      <c r="A28" s="44">
        <v>24</v>
      </c>
      <c r="B28" s="30" t="s">
        <v>493</v>
      </c>
      <c r="C28" s="252" t="s">
        <v>55</v>
      </c>
      <c r="D28" s="249">
        <f>'[1]Konyha'!I34</f>
        <v>20692</v>
      </c>
      <c r="E28" s="3"/>
    </row>
    <row r="29" spans="1:5" ht="15">
      <c r="A29" s="44">
        <v>25</v>
      </c>
      <c r="B29" s="30" t="s">
        <v>494</v>
      </c>
      <c r="C29" s="252" t="s">
        <v>57</v>
      </c>
      <c r="D29" s="249">
        <f>'[1]Konyha'!I35</f>
        <v>200000</v>
      </c>
      <c r="E29" s="3"/>
    </row>
    <row r="30" spans="1:5" ht="15">
      <c r="A30" s="44">
        <v>26</v>
      </c>
      <c r="B30" s="30" t="s">
        <v>58</v>
      </c>
      <c r="C30" s="252" t="s">
        <v>59</v>
      </c>
      <c r="D30" s="247">
        <f>'[1]Óvoda'!H38+'[1]Konyha'!I36</f>
        <v>592400.1777777778</v>
      </c>
      <c r="E30" s="3"/>
    </row>
    <row r="31" spans="1:5" ht="15">
      <c r="A31" s="44">
        <v>27</v>
      </c>
      <c r="B31" s="30" t="s">
        <v>495</v>
      </c>
      <c r="C31" s="252" t="s">
        <v>60</v>
      </c>
      <c r="D31" s="247">
        <f>'[1]Óvoda'!H39+'[1]Konyha'!I37</f>
        <v>395829</v>
      </c>
      <c r="E31" s="3"/>
    </row>
    <row r="32" spans="1:5" ht="15">
      <c r="A32" s="45">
        <v>28</v>
      </c>
      <c r="B32" s="31" t="s">
        <v>404</v>
      </c>
      <c r="C32" s="253" t="s">
        <v>61</v>
      </c>
      <c r="D32" s="248">
        <f>SUM(D26:D31)</f>
        <v>2810185.177777778</v>
      </c>
      <c r="E32" s="3"/>
    </row>
    <row r="33" spans="1:5" ht="15">
      <c r="A33" s="44">
        <v>29</v>
      </c>
      <c r="B33" s="30" t="s">
        <v>64</v>
      </c>
      <c r="C33" s="252" t="s">
        <v>65</v>
      </c>
      <c r="D33" s="250">
        <f>'[1]Óvoda'!H41</f>
        <v>21000</v>
      </c>
      <c r="E33" s="3"/>
    </row>
    <row r="34" spans="1:5" ht="15">
      <c r="A34" s="45">
        <v>30</v>
      </c>
      <c r="B34" s="31" t="s">
        <v>463</v>
      </c>
      <c r="C34" s="253" t="s">
        <v>66</v>
      </c>
      <c r="D34" s="248">
        <f>D33</f>
        <v>21000</v>
      </c>
      <c r="E34" s="3"/>
    </row>
    <row r="35" spans="1:5" ht="15">
      <c r="A35" s="44">
        <v>31</v>
      </c>
      <c r="B35" s="30" t="s">
        <v>67</v>
      </c>
      <c r="C35" s="252" t="s">
        <v>68</v>
      </c>
      <c r="D35" s="247">
        <f>'[1]Óvoda'!H43+'[1]Konyha'!I39</f>
        <v>4329434.160828626</v>
      </c>
      <c r="E35" s="3"/>
    </row>
    <row r="36" spans="1:5" ht="15">
      <c r="A36" s="44">
        <v>32</v>
      </c>
      <c r="B36" s="30" t="s">
        <v>496</v>
      </c>
      <c r="C36" s="252" t="s">
        <v>70</v>
      </c>
      <c r="D36" s="247">
        <f>'[1]Konyha'!I40</f>
        <v>1000000</v>
      </c>
      <c r="E36" s="3"/>
    </row>
    <row r="37" spans="1:5" ht="15">
      <c r="A37" s="44">
        <v>33</v>
      </c>
      <c r="B37" s="30" t="s">
        <v>497</v>
      </c>
      <c r="C37" s="252" t="s">
        <v>72</v>
      </c>
      <c r="D37" s="247">
        <f>'[1]Óvoda'!H44+'[1]Konyha'!I41</f>
        <v>281519</v>
      </c>
      <c r="E37" s="3"/>
    </row>
    <row r="38" spans="1:5" ht="15">
      <c r="A38" s="45">
        <v>34</v>
      </c>
      <c r="B38" s="31" t="s">
        <v>405</v>
      </c>
      <c r="C38" s="253" t="s">
        <v>73</v>
      </c>
      <c r="D38" s="248">
        <f>SUM(D35:D37)</f>
        <v>5610953.160828626</v>
      </c>
      <c r="E38" s="3"/>
    </row>
    <row r="39" spans="1:5" ht="15">
      <c r="A39" s="45">
        <v>35</v>
      </c>
      <c r="B39" s="31" t="s">
        <v>298</v>
      </c>
      <c r="C39" s="253" t="s">
        <v>74</v>
      </c>
      <c r="D39" s="248">
        <f>D22+D25+D32+D34+D38</f>
        <v>24887258.667191602</v>
      </c>
      <c r="E39" s="3"/>
    </row>
    <row r="40" spans="1:5" ht="15">
      <c r="A40" s="170">
        <v>36</v>
      </c>
      <c r="B40" s="13" t="s">
        <v>204</v>
      </c>
      <c r="C40" s="261" t="s">
        <v>498</v>
      </c>
      <c r="D40" s="266">
        <f>SUM(D19+D39)</f>
        <v>75207553.1971916</v>
      </c>
      <c r="E40" s="3"/>
    </row>
    <row r="41" spans="1:5" ht="15">
      <c r="A41" s="44">
        <v>37</v>
      </c>
      <c r="B41" s="33" t="s">
        <v>86</v>
      </c>
      <c r="C41" s="252" t="s">
        <v>87</v>
      </c>
      <c r="D41" s="247">
        <f>'[1]Konyha'!I45</f>
        <v>197672.44094488188</v>
      </c>
      <c r="E41" s="3"/>
    </row>
    <row r="42" spans="1:5" ht="15">
      <c r="A42" s="44">
        <v>38</v>
      </c>
      <c r="B42" s="30" t="s">
        <v>88</v>
      </c>
      <c r="C42" s="252" t="s">
        <v>89</v>
      </c>
      <c r="D42" s="247">
        <f>'[1]Konyha'!I46</f>
        <v>53371.55905511811</v>
      </c>
      <c r="E42" s="3"/>
    </row>
    <row r="43" spans="1:5" ht="15">
      <c r="A43" s="45">
        <v>39</v>
      </c>
      <c r="B43" s="34" t="s">
        <v>408</v>
      </c>
      <c r="C43" s="253" t="s">
        <v>90</v>
      </c>
      <c r="D43" s="248">
        <f>SUM(D41:D42)</f>
        <v>251044</v>
      </c>
      <c r="E43" s="3"/>
    </row>
    <row r="44" spans="1:5" ht="15">
      <c r="A44" s="44">
        <v>40</v>
      </c>
      <c r="B44" s="223" t="s">
        <v>91</v>
      </c>
      <c r="C44" s="120" t="s">
        <v>92</v>
      </c>
      <c r="D44" s="247">
        <f>'[1]Óvoda'!G48</f>
        <v>1305633.0708661417</v>
      </c>
      <c r="E44" s="3"/>
    </row>
    <row r="45" spans="1:5" ht="15">
      <c r="A45" s="44">
        <v>41</v>
      </c>
      <c r="B45" s="30" t="s">
        <v>88</v>
      </c>
      <c r="C45" s="120" t="s">
        <v>98</v>
      </c>
      <c r="D45" s="247">
        <f>'[1]Óvoda'!G49</f>
        <v>352520.9291338583</v>
      </c>
      <c r="E45" s="3"/>
    </row>
    <row r="46" spans="1:5" ht="15">
      <c r="A46" s="269">
        <v>42</v>
      </c>
      <c r="B46" s="34" t="s">
        <v>302</v>
      </c>
      <c r="C46" s="258" t="s">
        <v>99</v>
      </c>
      <c r="D46" s="270">
        <f>D44+D45</f>
        <v>1658154</v>
      </c>
      <c r="E46" s="3"/>
    </row>
    <row r="47" spans="1:5" ht="15">
      <c r="A47" s="170">
        <v>43</v>
      </c>
      <c r="B47" s="13" t="s">
        <v>152</v>
      </c>
      <c r="C47" s="261" t="s">
        <v>499</v>
      </c>
      <c r="D47" s="266">
        <f>SUM(D43+D46)</f>
        <v>1909198</v>
      </c>
      <c r="E47" s="3"/>
    </row>
    <row r="48" spans="1:5" ht="16.5" thickBot="1">
      <c r="A48" s="171">
        <v>44</v>
      </c>
      <c r="B48" s="123" t="s">
        <v>304</v>
      </c>
      <c r="C48" s="262" t="s">
        <v>100</v>
      </c>
      <c r="D48" s="267">
        <f>D19+D39+D43+D46</f>
        <v>77116751.1971916</v>
      </c>
      <c r="E48" s="3"/>
    </row>
    <row r="49" spans="1:5" ht="18.75" thickBot="1">
      <c r="A49" s="172">
        <v>45</v>
      </c>
      <c r="B49" s="27" t="s">
        <v>375</v>
      </c>
      <c r="C49" s="263" t="s">
        <v>206</v>
      </c>
      <c r="D49" s="268">
        <f>D48</f>
        <v>77116751.1971916</v>
      </c>
      <c r="E49" s="3"/>
    </row>
    <row r="50" spans="1:5" ht="18">
      <c r="A50" s="173"/>
      <c r="B50" s="47"/>
      <c r="C50" s="48"/>
      <c r="D50" s="49"/>
      <c r="E50" s="3"/>
    </row>
    <row r="51" spans="1:5" ht="18" customHeight="1">
      <c r="A51" s="442" t="s">
        <v>228</v>
      </c>
      <c r="B51" s="442"/>
      <c r="C51" s="442"/>
      <c r="D51" s="442"/>
      <c r="E51" s="3"/>
    </row>
    <row r="52" spans="1:5" ht="18.75" thickBot="1">
      <c r="A52" s="168"/>
      <c r="B52" s="41"/>
      <c r="C52" s="41"/>
      <c r="D52" s="197" t="s">
        <v>208</v>
      </c>
      <c r="E52" s="3"/>
    </row>
    <row r="53" spans="1:5" ht="32.25" thickBot="1">
      <c r="A53" s="141" t="s">
        <v>154</v>
      </c>
      <c r="B53" s="139" t="s">
        <v>19</v>
      </c>
      <c r="C53" s="146" t="s">
        <v>20</v>
      </c>
      <c r="D53" s="264" t="s">
        <v>360</v>
      </c>
      <c r="E53" s="3"/>
    </row>
    <row r="54" spans="1:5" ht="15">
      <c r="A54" s="177" t="s">
        <v>478</v>
      </c>
      <c r="B54" s="271" t="s">
        <v>419</v>
      </c>
      <c r="C54" s="272" t="s">
        <v>129</v>
      </c>
      <c r="D54" s="278">
        <v>11601811.023622047</v>
      </c>
      <c r="E54" s="3"/>
    </row>
    <row r="55" spans="1:5" ht="15">
      <c r="A55" s="178" t="s">
        <v>479</v>
      </c>
      <c r="B55" s="273" t="s">
        <v>132</v>
      </c>
      <c r="C55" s="272" t="s">
        <v>133</v>
      </c>
      <c r="D55" s="241">
        <v>2089061</v>
      </c>
      <c r="E55" s="3"/>
    </row>
    <row r="56" spans="1:5" ht="15">
      <c r="A56" s="178" t="s">
        <v>480</v>
      </c>
      <c r="B56" s="273" t="s">
        <v>481</v>
      </c>
      <c r="C56" s="272" t="s">
        <v>135</v>
      </c>
      <c r="D56" s="241">
        <v>3696535.4463779526</v>
      </c>
      <c r="E56" s="3"/>
    </row>
    <row r="57" spans="1:5" ht="15">
      <c r="A57" s="184" t="s">
        <v>482</v>
      </c>
      <c r="B57" s="22" t="s">
        <v>450</v>
      </c>
      <c r="C57" s="274" t="s">
        <v>136</v>
      </c>
      <c r="D57" s="242">
        <v>1000</v>
      </c>
      <c r="E57" s="3"/>
    </row>
    <row r="58" spans="1:5" ht="15">
      <c r="A58" s="186" t="s">
        <v>483</v>
      </c>
      <c r="B58" s="23" t="s">
        <v>484</v>
      </c>
      <c r="C58" s="275" t="s">
        <v>220</v>
      </c>
      <c r="D58" s="279">
        <v>100</v>
      </c>
      <c r="E58" s="3"/>
    </row>
    <row r="59" spans="1:4" ht="15">
      <c r="A59" s="186" t="s">
        <v>485</v>
      </c>
      <c r="B59" s="23" t="s">
        <v>308</v>
      </c>
      <c r="C59" s="275" t="s">
        <v>137</v>
      </c>
      <c r="D59" s="279">
        <v>17388507.47</v>
      </c>
    </row>
    <row r="60" spans="1:4" ht="15.75">
      <c r="A60" s="180" t="s">
        <v>486</v>
      </c>
      <c r="B60" s="54" t="s">
        <v>310</v>
      </c>
      <c r="C60" s="276" t="s">
        <v>140</v>
      </c>
      <c r="D60" s="280">
        <v>17388507.47</v>
      </c>
    </row>
    <row r="61" spans="1:4" ht="15">
      <c r="A61" s="178" t="s">
        <v>487</v>
      </c>
      <c r="B61" s="15" t="s">
        <v>225</v>
      </c>
      <c r="C61" s="256" t="s">
        <v>141</v>
      </c>
      <c r="D61" s="241">
        <v>2496729</v>
      </c>
    </row>
    <row r="62" spans="1:4" ht="15">
      <c r="A62" s="178" t="s">
        <v>488</v>
      </c>
      <c r="B62" s="26" t="s">
        <v>422</v>
      </c>
      <c r="C62" s="256" t="s">
        <v>142</v>
      </c>
      <c r="D62" s="241">
        <v>2496729</v>
      </c>
    </row>
    <row r="63" spans="1:4" ht="15">
      <c r="A63" s="178" t="s">
        <v>158</v>
      </c>
      <c r="B63" s="46" t="s">
        <v>143</v>
      </c>
      <c r="C63" s="256" t="s">
        <v>144</v>
      </c>
      <c r="D63" s="241">
        <v>57231515</v>
      </c>
    </row>
    <row r="64" spans="1:4" ht="15">
      <c r="A64" s="178" t="s">
        <v>489</v>
      </c>
      <c r="B64" s="46" t="s">
        <v>423</v>
      </c>
      <c r="C64" s="256" t="s">
        <v>145</v>
      </c>
      <c r="D64" s="241">
        <v>59728244</v>
      </c>
    </row>
    <row r="65" spans="1:4" ht="16.5" thickBot="1">
      <c r="A65" s="171" t="s">
        <v>490</v>
      </c>
      <c r="B65" s="123" t="s">
        <v>311</v>
      </c>
      <c r="C65" s="262" t="s">
        <v>146</v>
      </c>
      <c r="D65" s="267">
        <v>59728244</v>
      </c>
    </row>
    <row r="66" spans="1:4" ht="18.75" thickBot="1">
      <c r="A66" s="172" t="s">
        <v>491</v>
      </c>
      <c r="B66" s="27" t="s">
        <v>492</v>
      </c>
      <c r="C66" s="277" t="s">
        <v>227</v>
      </c>
      <c r="D66" s="268">
        <v>77116751.47</v>
      </c>
    </row>
    <row r="87" ht="18" customHeight="1"/>
    <row r="93" spans="1:5" s="188" customFormat="1" ht="15">
      <c r="A93" s="187"/>
      <c r="B93" s="3"/>
      <c r="C93" s="3"/>
      <c r="D93" s="3"/>
      <c r="E93" s="4"/>
    </row>
  </sheetData>
  <sheetProtection/>
  <mergeCells count="3">
    <mergeCell ref="A1:D1"/>
    <mergeCell ref="A2:D2"/>
    <mergeCell ref="A51:D51"/>
  </mergeCells>
  <printOptions/>
  <pageMargins left="0.7480314960629921" right="0.7480314960629921" top="0.5905511811023623" bottom="0.5905511811023623" header="0.31496062992125984" footer="0.5118110236220472"/>
  <pageSetup fitToHeight="0" fitToWidth="1" horizontalDpi="600" verticalDpi="600" orientation="portrait" paperSize="9" scale="76" r:id="rId1"/>
  <headerFooter alignWithMargins="0">
    <oddHeader>&amp;R5. sz. melléklet</oddHeader>
  </headerFooter>
  <rowBreaks count="2" manualBreakCount="2">
    <brk id="49" max="255" man="1"/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SheetLayoutView="80" zoomScalePageLayoutView="0" workbookViewId="0" topLeftCell="A1">
      <selection activeCell="D21" sqref="D2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450" t="s">
        <v>470</v>
      </c>
      <c r="B1" s="451"/>
      <c r="C1" s="451"/>
      <c r="D1" s="451"/>
      <c r="E1" s="451"/>
    </row>
    <row r="2" spans="1:5" ht="23.25" customHeight="1">
      <c r="A2" s="448" t="s">
        <v>241</v>
      </c>
      <c r="B2" s="452"/>
      <c r="C2" s="452"/>
      <c r="D2" s="452"/>
      <c r="E2" s="452"/>
    </row>
    <row r="3" ht="15">
      <c r="A3" s="1"/>
    </row>
    <row r="4" ht="15.75" thickBot="1">
      <c r="A4" s="1"/>
    </row>
    <row r="5" spans="1:5" ht="51" customHeight="1">
      <c r="A5" s="111" t="s">
        <v>242</v>
      </c>
      <c r="B5" s="112" t="s">
        <v>243</v>
      </c>
      <c r="C5" s="112" t="s">
        <v>244</v>
      </c>
      <c r="D5" s="330" t="s">
        <v>245</v>
      </c>
      <c r="E5" s="333" t="s">
        <v>246</v>
      </c>
    </row>
    <row r="6" spans="1:5" ht="15" customHeight="1">
      <c r="A6" s="113" t="s">
        <v>247</v>
      </c>
      <c r="B6" s="56"/>
      <c r="C6" s="56">
        <v>2</v>
      </c>
      <c r="D6" s="331"/>
      <c r="E6" s="334">
        <f>SUM(B6:D6)</f>
        <v>2</v>
      </c>
    </row>
    <row r="7" spans="1:5" ht="15" customHeight="1">
      <c r="A7" s="113" t="s">
        <v>248</v>
      </c>
      <c r="B7" s="56"/>
      <c r="C7" s="56"/>
      <c r="D7" s="331"/>
      <c r="E7" s="334"/>
    </row>
    <row r="8" spans="1:5" ht="15" customHeight="1">
      <c r="A8" s="113" t="s">
        <v>249</v>
      </c>
      <c r="B8" s="56"/>
      <c r="C8" s="56">
        <v>8</v>
      </c>
      <c r="D8" s="331"/>
      <c r="E8" s="334">
        <f aca="true" t="shared" si="0" ref="E8:E37">SUM(B8:D8)</f>
        <v>8</v>
      </c>
    </row>
    <row r="9" spans="1:5" ht="15" customHeight="1">
      <c r="A9" s="113" t="s">
        <v>250</v>
      </c>
      <c r="B9" s="56"/>
      <c r="C9" s="56"/>
      <c r="D9" s="331"/>
      <c r="E9" s="334"/>
    </row>
    <row r="10" spans="1:5" ht="15" customHeight="1">
      <c r="A10" s="114" t="s">
        <v>251</v>
      </c>
      <c r="B10" s="375"/>
      <c r="C10" s="375">
        <f>SUM(C6:C9)</f>
        <v>10</v>
      </c>
      <c r="D10" s="376"/>
      <c r="E10" s="377">
        <f>SUM(B10:D10)</f>
        <v>10</v>
      </c>
    </row>
    <row r="11" spans="1:5" ht="15" customHeight="1">
      <c r="A11" s="113" t="s">
        <v>252</v>
      </c>
      <c r="B11" s="56"/>
      <c r="C11" s="56"/>
      <c r="D11" s="331"/>
      <c r="E11" s="334"/>
    </row>
    <row r="12" spans="1:5" ht="30">
      <c r="A12" s="113" t="s">
        <v>253</v>
      </c>
      <c r="B12" s="56"/>
      <c r="C12" s="56"/>
      <c r="D12" s="331"/>
      <c r="E12" s="334"/>
    </row>
    <row r="13" spans="1:5" ht="15" customHeight="1">
      <c r="A13" s="113" t="s">
        <v>254</v>
      </c>
      <c r="B13" s="56"/>
      <c r="C13" s="56"/>
      <c r="D13" s="331"/>
      <c r="E13" s="334"/>
    </row>
    <row r="14" spans="1:5" ht="15" customHeight="1">
      <c r="A14" s="113" t="s">
        <v>255</v>
      </c>
      <c r="B14" s="56"/>
      <c r="C14" s="56"/>
      <c r="D14" s="331">
        <v>1</v>
      </c>
      <c r="E14" s="334"/>
    </row>
    <row r="15" spans="1:5" ht="15" customHeight="1">
      <c r="A15" s="113" t="s">
        <v>256</v>
      </c>
      <c r="B15" s="56">
        <v>2</v>
      </c>
      <c r="C15" s="56"/>
      <c r="D15" s="331">
        <v>10</v>
      </c>
      <c r="E15" s="334">
        <f t="shared" si="0"/>
        <v>12</v>
      </c>
    </row>
    <row r="16" spans="1:5" ht="15" customHeight="1">
      <c r="A16" s="113" t="s">
        <v>257</v>
      </c>
      <c r="B16" s="56">
        <v>1</v>
      </c>
      <c r="C16" s="56"/>
      <c r="D16" s="331"/>
      <c r="E16" s="334">
        <f t="shared" si="0"/>
        <v>1</v>
      </c>
    </row>
    <row r="17" spans="1:5" ht="15" customHeight="1">
      <c r="A17" s="113" t="s">
        <v>258</v>
      </c>
      <c r="B17" s="56"/>
      <c r="C17" s="56"/>
      <c r="D17" s="331"/>
      <c r="E17" s="334">
        <f t="shared" si="0"/>
        <v>0</v>
      </c>
    </row>
    <row r="18" spans="1:5" ht="15" customHeight="1">
      <c r="A18" s="113" t="s">
        <v>277</v>
      </c>
      <c r="B18" s="56"/>
      <c r="C18" s="56"/>
      <c r="D18" s="331">
        <v>2</v>
      </c>
      <c r="E18" s="334"/>
    </row>
    <row r="19" spans="1:5" ht="15" customHeight="1">
      <c r="A19" s="113" t="s">
        <v>259</v>
      </c>
      <c r="B19" s="56"/>
      <c r="C19" s="56"/>
      <c r="D19" s="331">
        <v>2</v>
      </c>
      <c r="E19" s="334">
        <f t="shared" si="0"/>
        <v>2</v>
      </c>
    </row>
    <row r="20" spans="1:5" ht="15" customHeight="1">
      <c r="A20" s="113" t="s">
        <v>260</v>
      </c>
      <c r="B20" s="56"/>
      <c r="C20" s="56"/>
      <c r="D20" s="331">
        <v>1</v>
      </c>
      <c r="E20" s="334">
        <f t="shared" si="0"/>
        <v>1</v>
      </c>
    </row>
    <row r="21" spans="1:5" ht="15" customHeight="1">
      <c r="A21" s="113" t="s">
        <v>261</v>
      </c>
      <c r="B21" s="56"/>
      <c r="C21" s="56"/>
      <c r="D21" s="331">
        <v>1</v>
      </c>
      <c r="E21" s="334">
        <f t="shared" si="0"/>
        <v>1</v>
      </c>
    </row>
    <row r="22" spans="1:5" ht="15" customHeight="1">
      <c r="A22" s="114" t="s">
        <v>262</v>
      </c>
      <c r="B22" s="375">
        <f>SUM(B11:B21)</f>
        <v>3</v>
      </c>
      <c r="C22" s="375">
        <f>SUM(C11:C21)</f>
        <v>0</v>
      </c>
      <c r="D22" s="376">
        <f>SUM(D11:D21)</f>
        <v>17</v>
      </c>
      <c r="E22" s="377">
        <f t="shared" si="0"/>
        <v>20</v>
      </c>
    </row>
    <row r="23" spans="1:5" ht="15" customHeight="1">
      <c r="A23" s="113" t="s">
        <v>359</v>
      </c>
      <c r="B23" s="56"/>
      <c r="C23" s="56"/>
      <c r="D23" s="331"/>
      <c r="E23" s="334">
        <f t="shared" si="0"/>
        <v>0</v>
      </c>
    </row>
    <row r="24" spans="1:5" ht="30">
      <c r="A24" s="113" t="s">
        <v>263</v>
      </c>
      <c r="B24" s="56">
        <v>1</v>
      </c>
      <c r="C24" s="56"/>
      <c r="D24" s="331"/>
      <c r="E24" s="334">
        <f t="shared" si="0"/>
        <v>1</v>
      </c>
    </row>
    <row r="25" spans="1:5" ht="15" customHeight="1">
      <c r="A25" s="113" t="s">
        <v>264</v>
      </c>
      <c r="B25" s="56"/>
      <c r="C25" s="56"/>
      <c r="D25" s="331"/>
      <c r="E25" s="334">
        <f t="shared" si="0"/>
        <v>0</v>
      </c>
    </row>
    <row r="26" spans="1:5" ht="15" customHeight="1">
      <c r="A26" s="113" t="s">
        <v>265</v>
      </c>
      <c r="B26" s="56">
        <v>33</v>
      </c>
      <c r="C26" s="56"/>
      <c r="D26" s="331"/>
      <c r="E26" s="334">
        <f t="shared" si="0"/>
        <v>33</v>
      </c>
    </row>
    <row r="27" spans="1:5" ht="15" customHeight="1">
      <c r="A27" s="114" t="s">
        <v>266</v>
      </c>
      <c r="B27" s="375">
        <f>SUM(B23:B26)</f>
        <v>34</v>
      </c>
      <c r="C27" s="375">
        <f>SUM(C24:C26)</f>
        <v>0</v>
      </c>
      <c r="D27" s="376">
        <f>SUM(D24:D26)</f>
        <v>0</v>
      </c>
      <c r="E27" s="377">
        <f t="shared" si="0"/>
        <v>34</v>
      </c>
    </row>
    <row r="28" spans="1:5" ht="15" customHeight="1">
      <c r="A28" s="113" t="s">
        <v>267</v>
      </c>
      <c r="B28" s="56">
        <v>1</v>
      </c>
      <c r="C28" s="56"/>
      <c r="D28" s="331"/>
      <c r="E28" s="334">
        <f t="shared" si="0"/>
        <v>1</v>
      </c>
    </row>
    <row r="29" spans="1:5" ht="15" customHeight="1">
      <c r="A29" s="113" t="s">
        <v>268</v>
      </c>
      <c r="B29" s="56"/>
      <c r="C29" s="56"/>
      <c r="D29" s="331"/>
      <c r="E29" s="334">
        <f t="shared" si="0"/>
        <v>0</v>
      </c>
    </row>
    <row r="30" spans="1:5" ht="30">
      <c r="A30" s="113" t="s">
        <v>269</v>
      </c>
      <c r="B30" s="56"/>
      <c r="C30" s="56"/>
      <c r="D30" s="331"/>
      <c r="E30" s="334">
        <f t="shared" si="0"/>
        <v>0</v>
      </c>
    </row>
    <row r="31" spans="1:5" ht="15" customHeight="1">
      <c r="A31" s="114" t="s">
        <v>270</v>
      </c>
      <c r="B31" s="375">
        <v>1</v>
      </c>
      <c r="C31" s="375"/>
      <c r="D31" s="376"/>
      <c r="E31" s="377">
        <f t="shared" si="0"/>
        <v>1</v>
      </c>
    </row>
    <row r="32" spans="1:5" ht="37.5" customHeight="1">
      <c r="A32" s="114" t="s">
        <v>271</v>
      </c>
      <c r="B32" s="378">
        <f>B31+B27+B22+B10</f>
        <v>38</v>
      </c>
      <c r="C32" s="378">
        <f>C31+C27+C22+C10</f>
        <v>10</v>
      </c>
      <c r="D32" s="379">
        <f>D31+D27+D22+D10</f>
        <v>17</v>
      </c>
      <c r="E32" s="380">
        <f t="shared" si="0"/>
        <v>65</v>
      </c>
    </row>
    <row r="33" spans="1:5" ht="30">
      <c r="A33" s="113" t="s">
        <v>272</v>
      </c>
      <c r="B33" s="56"/>
      <c r="C33" s="56"/>
      <c r="D33" s="331"/>
      <c r="E33" s="334">
        <f t="shared" si="0"/>
        <v>0</v>
      </c>
    </row>
    <row r="34" spans="1:5" ht="45">
      <c r="A34" s="113" t="s">
        <v>273</v>
      </c>
      <c r="B34" s="56"/>
      <c r="C34" s="56"/>
      <c r="D34" s="331"/>
      <c r="E34" s="334">
        <f t="shared" si="0"/>
        <v>0</v>
      </c>
    </row>
    <row r="35" spans="1:5" ht="29.25" customHeight="1">
      <c r="A35" s="113" t="s">
        <v>274</v>
      </c>
      <c r="B35" s="56"/>
      <c r="C35" s="56"/>
      <c r="D35" s="331"/>
      <c r="E35" s="334">
        <f t="shared" si="0"/>
        <v>0</v>
      </c>
    </row>
    <row r="36" spans="1:5" ht="15" customHeight="1">
      <c r="A36" s="113" t="s">
        <v>275</v>
      </c>
      <c r="B36" s="56"/>
      <c r="C36" s="56"/>
      <c r="D36" s="331"/>
      <c r="E36" s="334">
        <f t="shared" si="0"/>
        <v>0</v>
      </c>
    </row>
    <row r="37" spans="1:5" ht="30" customHeight="1" thickBot="1">
      <c r="A37" s="115" t="s">
        <v>276</v>
      </c>
      <c r="B37" s="116"/>
      <c r="C37" s="116"/>
      <c r="D37" s="332"/>
      <c r="E37" s="335">
        <f t="shared" si="0"/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scale="67" r:id="rId1"/>
  <headerFooter alignWithMargins="0">
    <oddHeader>&amp;R6.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65.8515625" style="0" customWidth="1"/>
    <col min="2" max="2" width="8.421875" style="0" customWidth="1"/>
    <col min="3" max="3" width="16.8515625" style="0" customWidth="1"/>
    <col min="4" max="4" width="58.00390625" style="0" bestFit="1" customWidth="1"/>
    <col min="5" max="5" width="10.7109375" style="0" customWidth="1"/>
    <col min="6" max="6" width="18.421875" style="0" bestFit="1" customWidth="1"/>
  </cols>
  <sheetData>
    <row r="1" spans="1:6" ht="18.75" customHeight="1">
      <c r="A1" s="450" t="s">
        <v>470</v>
      </c>
      <c r="B1" s="450"/>
      <c r="C1" s="450"/>
      <c r="D1" s="450"/>
      <c r="E1" s="450"/>
      <c r="F1" s="450"/>
    </row>
    <row r="2" spans="1:6" ht="32.25" customHeight="1">
      <c r="A2" s="448" t="s">
        <v>292</v>
      </c>
      <c r="B2" s="448"/>
      <c r="C2" s="448"/>
      <c r="D2" s="448"/>
      <c r="E2" s="448"/>
      <c r="F2" s="448"/>
    </row>
    <row r="3" ht="15.75" thickBot="1"/>
    <row r="4" spans="1:6" ht="32.25" thickBot="1">
      <c r="A4" s="141" t="s">
        <v>19</v>
      </c>
      <c r="B4" s="139" t="s">
        <v>20</v>
      </c>
      <c r="C4" s="139" t="s">
        <v>366</v>
      </c>
      <c r="D4" s="167" t="s">
        <v>19</v>
      </c>
      <c r="E4" s="139" t="s">
        <v>20</v>
      </c>
      <c r="F4" s="140" t="s">
        <v>366</v>
      </c>
    </row>
    <row r="5" spans="1:6" ht="15">
      <c r="A5" s="126" t="s">
        <v>296</v>
      </c>
      <c r="B5" s="164" t="s">
        <v>39</v>
      </c>
      <c r="C5" s="127">
        <f>'kiemelt ei'!B5</f>
        <v>35931469.9</v>
      </c>
      <c r="D5" s="165" t="s">
        <v>306</v>
      </c>
      <c r="E5" s="166" t="s">
        <v>117</v>
      </c>
      <c r="F5" s="131">
        <f>'kiemelt ei'!B16</f>
        <v>183104442</v>
      </c>
    </row>
    <row r="6" spans="1:6" ht="15">
      <c r="A6" s="36" t="s">
        <v>297</v>
      </c>
      <c r="B6" s="83" t="s">
        <v>40</v>
      </c>
      <c r="C6" s="8">
        <f>'kiemelt ei'!B6</f>
        <v>5455656.59</v>
      </c>
      <c r="D6" s="134" t="s">
        <v>291</v>
      </c>
      <c r="E6" s="85" t="s">
        <v>128</v>
      </c>
      <c r="F6" s="37">
        <f>'kiemelt ei'!B18</f>
        <v>35997865</v>
      </c>
    </row>
    <row r="7" spans="1:6" ht="15">
      <c r="A7" s="36" t="s">
        <v>298</v>
      </c>
      <c r="B7" s="83" t="s">
        <v>74</v>
      </c>
      <c r="C7" s="8">
        <f>'kiemelt ei'!B7</f>
        <v>32393014.26771653</v>
      </c>
      <c r="D7" s="134" t="s">
        <v>308</v>
      </c>
      <c r="E7" s="85" t="s">
        <v>137</v>
      </c>
      <c r="F7" s="37">
        <f>'kiemelt ei'!B19</f>
        <v>7989300</v>
      </c>
    </row>
    <row r="8" spans="1:6" ht="15">
      <c r="A8" s="36" t="s">
        <v>299</v>
      </c>
      <c r="B8" s="83" t="s">
        <v>77</v>
      </c>
      <c r="C8" s="8">
        <f>'kiemelt ei'!B8</f>
        <v>8613200</v>
      </c>
      <c r="D8" s="134" t="s">
        <v>222</v>
      </c>
      <c r="E8" s="85" t="s">
        <v>138</v>
      </c>
      <c r="F8" s="37">
        <f>'kiemelt ei'!B21</f>
        <v>800000</v>
      </c>
    </row>
    <row r="9" spans="1:6" ht="15" customHeight="1">
      <c r="A9" s="36" t="s">
        <v>300</v>
      </c>
      <c r="B9" s="83" t="s">
        <v>80</v>
      </c>
      <c r="C9" s="8">
        <f>'kiemelt ei'!B9</f>
        <v>117173097</v>
      </c>
      <c r="D9" s="134"/>
      <c r="E9" s="85"/>
      <c r="F9" s="37"/>
    </row>
    <row r="10" spans="1:6" ht="31.5">
      <c r="A10" s="90" t="s">
        <v>313</v>
      </c>
      <c r="B10" s="84" t="s">
        <v>205</v>
      </c>
      <c r="C10" s="86">
        <f>SUM(C5:C9)</f>
        <v>199566437.75771654</v>
      </c>
      <c r="D10" s="135" t="s">
        <v>315</v>
      </c>
      <c r="E10" s="132" t="s">
        <v>318</v>
      </c>
      <c r="F10" s="133">
        <f>SUM(F5:F8)</f>
        <v>227891607</v>
      </c>
    </row>
    <row r="11" spans="1:6" ht="15">
      <c r="A11" s="36" t="s">
        <v>301</v>
      </c>
      <c r="B11" s="83" t="s">
        <v>90</v>
      </c>
      <c r="C11" s="8">
        <f>'kiemelt ei'!B10</f>
        <v>14862814</v>
      </c>
      <c r="D11" s="134" t="s">
        <v>307</v>
      </c>
      <c r="E11" s="85" t="s">
        <v>294</v>
      </c>
      <c r="F11" s="37">
        <v>0</v>
      </c>
    </row>
    <row r="12" spans="1:6" ht="15">
      <c r="A12" s="36" t="s">
        <v>302</v>
      </c>
      <c r="B12" s="83" t="s">
        <v>99</v>
      </c>
      <c r="C12" s="8">
        <f>'kiemelt ei'!B11</f>
        <v>56354145.32</v>
      </c>
      <c r="D12" s="134" t="s">
        <v>309</v>
      </c>
      <c r="E12" s="85" t="s">
        <v>295</v>
      </c>
      <c r="F12" s="37">
        <v>0</v>
      </c>
    </row>
    <row r="13" spans="1:6" ht="15">
      <c r="A13" s="36" t="s">
        <v>303</v>
      </c>
      <c r="B13" s="83" t="s">
        <v>293</v>
      </c>
      <c r="C13" s="8">
        <v>0</v>
      </c>
      <c r="D13" s="134" t="s">
        <v>235</v>
      </c>
      <c r="E13" s="85" t="s">
        <v>139</v>
      </c>
      <c r="F13" s="37">
        <f>'kiemelt ei'!B22</f>
        <v>2700000</v>
      </c>
    </row>
    <row r="14" spans="1:6" ht="31.5">
      <c r="A14" s="90" t="s">
        <v>312</v>
      </c>
      <c r="B14" s="84" t="s">
        <v>314</v>
      </c>
      <c r="C14" s="86">
        <f>SUM(C11:C13)</f>
        <v>71216959.32</v>
      </c>
      <c r="D14" s="136" t="s">
        <v>316</v>
      </c>
      <c r="E14" s="84" t="s">
        <v>317</v>
      </c>
      <c r="F14" s="91">
        <f>SUM(F11:F13)</f>
        <v>2700000</v>
      </c>
    </row>
    <row r="15" spans="1:6" ht="31.5">
      <c r="A15" s="92" t="s">
        <v>304</v>
      </c>
      <c r="B15" s="87" t="s">
        <v>100</v>
      </c>
      <c r="C15" s="88">
        <f>SUM(C5:C9)+SUM(C11:C13)</f>
        <v>270783397.0777165</v>
      </c>
      <c r="D15" s="137" t="s">
        <v>310</v>
      </c>
      <c r="E15" s="87" t="s">
        <v>140</v>
      </c>
      <c r="F15" s="93">
        <f>SUM(F5:F8)+SUM(F11:F13)</f>
        <v>230591607</v>
      </c>
    </row>
    <row r="16" spans="1:6" ht="16.5" thickBot="1">
      <c r="A16" s="156" t="s">
        <v>305</v>
      </c>
      <c r="B16" s="157" t="s">
        <v>106</v>
      </c>
      <c r="C16" s="158">
        <f>'kiemelt ei'!B14</f>
        <v>100381418</v>
      </c>
      <c r="D16" s="159" t="s">
        <v>311</v>
      </c>
      <c r="E16" s="157" t="s">
        <v>146</v>
      </c>
      <c r="F16" s="160">
        <f>'kiemelt ei'!B24</f>
        <v>140573208</v>
      </c>
    </row>
    <row r="17" spans="1:6" ht="15.75" thickBot="1">
      <c r="A17" s="128" t="s">
        <v>147</v>
      </c>
      <c r="B17" s="161"/>
      <c r="C17" s="129">
        <f>SUM(C15:C16)</f>
        <v>371164815.0777165</v>
      </c>
      <c r="D17" s="162" t="s">
        <v>148</v>
      </c>
      <c r="E17" s="163"/>
      <c r="F17" s="130">
        <f>SUM(F15:F16)</f>
        <v>371164815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  <headerFooter alignWithMargins="0">
    <oddHeader>&amp;R7.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WINDWOWS</cp:lastModifiedBy>
  <cp:lastPrinted>2017-03-14T07:55:02Z</cp:lastPrinted>
  <dcterms:created xsi:type="dcterms:W3CDTF">2014-01-03T21:48:14Z</dcterms:created>
  <dcterms:modified xsi:type="dcterms:W3CDTF">2017-03-14T11:40:51Z</dcterms:modified>
  <cp:category/>
  <cp:version/>
  <cp:contentType/>
  <cp:contentStatus/>
</cp:coreProperties>
</file>